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81896c2e6783c26/CAS ADS/Final Project/data/"/>
    </mc:Choice>
  </mc:AlternateContent>
  <xr:revisionPtr revIDLastSave="2355" documentId="11_B38D91B08E39DA59E702214333D7729211330411" xr6:coauthVersionLast="47" xr6:coauthVersionMax="47" xr10:uidLastSave="{13500C64-CD7A-4EC2-B677-E9E881E40F98}"/>
  <bookViews>
    <workbookView minimized="1" xWindow="0" yWindow="428" windowWidth="20460" windowHeight="13852" firstSheet="4" activeTab="8" xr2:uid="{00000000-000D-0000-FFFF-FFFF00000000}"/>
  </bookViews>
  <sheets>
    <sheet name="2014" sheetId="10" r:id="rId1"/>
    <sheet name="2015" sheetId="9" r:id="rId2"/>
    <sheet name="2016" sheetId="7" r:id="rId3"/>
    <sheet name="2017" sheetId="6" r:id="rId4"/>
    <sheet name="2018" sheetId="5" r:id="rId5"/>
    <sheet name="2019" sheetId="4" r:id="rId6"/>
    <sheet name="2020" sheetId="3" r:id="rId7"/>
    <sheet name="2021" sheetId="1" r:id="rId8"/>
    <sheet name="2022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0" l="1"/>
  <c r="O4" i="10"/>
  <c r="O5" i="10"/>
  <c r="O6" i="10"/>
  <c r="O7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405" i="10"/>
  <c r="O406" i="10"/>
  <c r="O407" i="10"/>
  <c r="O408" i="10"/>
  <c r="O409" i="10"/>
  <c r="O410" i="10"/>
  <c r="O411" i="10"/>
  <c r="O412" i="10"/>
  <c r="O413" i="10"/>
  <c r="O414" i="10"/>
  <c r="O415" i="10"/>
  <c r="O416" i="10"/>
  <c r="O417" i="10"/>
  <c r="O418" i="10"/>
  <c r="O419" i="10"/>
  <c r="O420" i="10"/>
  <c r="O421" i="10"/>
  <c r="O422" i="10"/>
  <c r="O423" i="10"/>
  <c r="O424" i="10"/>
  <c r="O425" i="10"/>
  <c r="O426" i="10"/>
  <c r="O427" i="10"/>
  <c r="O428" i="10"/>
  <c r="O429" i="10"/>
  <c r="O430" i="10"/>
  <c r="O431" i="10"/>
  <c r="O432" i="10"/>
  <c r="O433" i="10"/>
  <c r="O434" i="10"/>
  <c r="O435" i="10"/>
  <c r="O436" i="10"/>
  <c r="O437" i="10"/>
  <c r="O438" i="10"/>
  <c r="O439" i="10"/>
  <c r="O440" i="10"/>
  <c r="O441" i="10"/>
  <c r="O442" i="10"/>
  <c r="O443" i="10"/>
  <c r="O444" i="10"/>
  <c r="O445" i="10"/>
  <c r="O446" i="10"/>
  <c r="O447" i="10"/>
  <c r="O448" i="10"/>
  <c r="O449" i="10"/>
  <c r="O450" i="10"/>
  <c r="O451" i="10"/>
  <c r="O452" i="10"/>
  <c r="O453" i="10"/>
  <c r="O454" i="10"/>
  <c r="O455" i="10"/>
  <c r="O456" i="10"/>
  <c r="O457" i="10"/>
  <c r="O458" i="10"/>
  <c r="O459" i="10"/>
  <c r="O460" i="10"/>
  <c r="O461" i="10"/>
  <c r="O462" i="10"/>
  <c r="O463" i="10"/>
  <c r="O464" i="10"/>
  <c r="O465" i="10"/>
  <c r="O466" i="10"/>
  <c r="O467" i="10"/>
  <c r="O468" i="10"/>
  <c r="O469" i="10"/>
  <c r="O470" i="10"/>
  <c r="O471" i="10"/>
  <c r="O472" i="10"/>
  <c r="O473" i="10"/>
  <c r="O474" i="10"/>
  <c r="O475" i="10"/>
  <c r="O476" i="10"/>
  <c r="O477" i="10"/>
  <c r="O478" i="10"/>
  <c r="O479" i="10"/>
  <c r="O480" i="10"/>
  <c r="O481" i="10"/>
  <c r="O482" i="10"/>
  <c r="O483" i="10"/>
  <c r="O484" i="10"/>
  <c r="O3" i="10"/>
  <c r="O485" i="10" s="1"/>
  <c r="D485" i="10"/>
  <c r="E485" i="10"/>
  <c r="F485" i="10"/>
  <c r="G485" i="10"/>
  <c r="H485" i="10"/>
  <c r="I485" i="10"/>
  <c r="J485" i="10"/>
  <c r="K485" i="10"/>
  <c r="L485" i="10"/>
  <c r="M485" i="10"/>
  <c r="N485" i="10"/>
  <c r="P485" i="10"/>
  <c r="Q485" i="10"/>
  <c r="R485" i="10"/>
  <c r="C485" i="10"/>
  <c r="P604" i="9"/>
  <c r="Q604" i="9"/>
  <c r="D604" i="9"/>
  <c r="E604" i="9"/>
  <c r="F604" i="9"/>
  <c r="G604" i="9"/>
  <c r="H604" i="9"/>
  <c r="I604" i="9"/>
  <c r="J604" i="9"/>
  <c r="K604" i="9"/>
  <c r="L604" i="9"/>
  <c r="M604" i="9"/>
  <c r="N604" i="9"/>
  <c r="C604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3" i="9"/>
  <c r="O604" i="9" s="1"/>
  <c r="H74" i="7"/>
  <c r="H600" i="7" s="1"/>
  <c r="D600" i="7"/>
  <c r="E600" i="7"/>
  <c r="F600" i="7"/>
  <c r="G600" i="7"/>
  <c r="I600" i="7"/>
  <c r="J600" i="7"/>
  <c r="K600" i="7"/>
  <c r="L600" i="7"/>
  <c r="M600" i="7"/>
  <c r="N600" i="7"/>
  <c r="P600" i="7"/>
  <c r="Q600" i="7"/>
  <c r="R600" i="7"/>
  <c r="C600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3" i="7"/>
  <c r="O568" i="6"/>
  <c r="O569" i="6"/>
  <c r="O570" i="6"/>
  <c r="O571" i="6"/>
  <c r="P683" i="6"/>
  <c r="O287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3" i="6"/>
  <c r="D683" i="6"/>
  <c r="E683" i="6"/>
  <c r="F683" i="6"/>
  <c r="G683" i="6"/>
  <c r="H683" i="6"/>
  <c r="I683" i="6"/>
  <c r="J683" i="6"/>
  <c r="K683" i="6"/>
  <c r="L683" i="6"/>
  <c r="M683" i="6"/>
  <c r="N683" i="6"/>
  <c r="Q683" i="6"/>
  <c r="R683" i="6"/>
  <c r="C683" i="6"/>
  <c r="P659" i="5"/>
  <c r="Q659" i="5"/>
  <c r="O3" i="5"/>
  <c r="O297" i="5"/>
  <c r="D659" i="5"/>
  <c r="E659" i="5"/>
  <c r="F659" i="5"/>
  <c r="G659" i="5"/>
  <c r="H659" i="5"/>
  <c r="I659" i="5"/>
  <c r="J659" i="5"/>
  <c r="K659" i="5"/>
  <c r="L659" i="5"/>
  <c r="M659" i="5"/>
  <c r="N659" i="5"/>
  <c r="C659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Q738" i="4"/>
  <c r="R738" i="4"/>
  <c r="O3" i="4"/>
  <c r="O4" i="4"/>
  <c r="O5" i="4"/>
  <c r="O6" i="4"/>
  <c r="O738" i="4" s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D738" i="4"/>
  <c r="E738" i="4"/>
  <c r="F738" i="4"/>
  <c r="G738" i="4"/>
  <c r="H738" i="4"/>
  <c r="I738" i="4"/>
  <c r="J738" i="4"/>
  <c r="K738" i="4"/>
  <c r="L738" i="4"/>
  <c r="M738" i="4"/>
  <c r="N738" i="4"/>
  <c r="P738" i="4"/>
  <c r="C738" i="4"/>
  <c r="O212" i="3"/>
  <c r="P487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3" i="3"/>
  <c r="D487" i="3"/>
  <c r="E487" i="3"/>
  <c r="F487" i="3"/>
  <c r="G487" i="3"/>
  <c r="H487" i="3"/>
  <c r="I487" i="3"/>
  <c r="J487" i="3"/>
  <c r="K487" i="3"/>
  <c r="L487" i="3"/>
  <c r="M487" i="3"/>
  <c r="N487" i="3"/>
  <c r="C487" i="3"/>
  <c r="O600" i="7" l="1"/>
  <c r="O683" i="6"/>
  <c r="O659" i="5"/>
  <c r="O487" i="3"/>
  <c r="S239" i="2"/>
  <c r="T548" i="2"/>
  <c r="U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C548" i="2"/>
  <c r="S474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3" i="2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3" i="1"/>
  <c r="T491" i="1"/>
  <c r="U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C491" i="1"/>
  <c r="S548" i="2" l="1"/>
  <c r="S491" i="1"/>
</calcChain>
</file>

<file path=xl/sharedStrings.xml><?xml version="1.0" encoding="utf-8"?>
<sst xmlns="http://schemas.openxmlformats.org/spreadsheetml/2006/main" count="61906" uniqueCount="3823">
  <si>
    <r>
      <rPr>
        <b/>
        <sz val="7"/>
        <color rgb="FF006FC0"/>
        <rFont val="Arial"/>
        <family val="2"/>
      </rPr>
      <t>Total Samples</t>
    </r>
  </si>
  <si>
    <r>
      <rPr>
        <b/>
        <sz val="7"/>
        <color rgb="FF006FC0"/>
        <rFont val="Arial"/>
        <family val="2"/>
      </rPr>
      <t>Total AAFs</t>
    </r>
  </si>
  <si>
    <r>
      <rPr>
        <b/>
        <sz val="7"/>
        <color rgb="FF006FC0"/>
        <rFont val="Arial"/>
        <family val="2"/>
      </rPr>
      <t>% AAF</t>
    </r>
  </si>
  <si>
    <r>
      <rPr>
        <b/>
        <sz val="7"/>
        <rFont val="Arial"/>
        <family val="2"/>
      </rPr>
      <t>Aquatics</t>
    </r>
  </si>
  <si>
    <r>
      <rPr>
        <sz val="7"/>
        <rFont val="Arial"/>
        <family val="2"/>
      </rPr>
      <t>Swimming Middle Distance 200-400m</t>
    </r>
  </si>
  <si>
    <r>
      <rPr>
        <sz val="7"/>
        <rFont val="Arial"/>
        <family val="2"/>
      </rPr>
      <t>-</t>
    </r>
  </si>
  <si>
    <r>
      <rPr>
        <sz val="7"/>
        <rFont val="Arial"/>
        <family val="2"/>
      </rPr>
      <t>Swimming Sprint 100m or less</t>
    </r>
  </si>
  <si>
    <r>
      <rPr>
        <sz val="7"/>
        <rFont val="Arial"/>
        <family val="2"/>
      </rPr>
      <t>Water Polo</t>
    </r>
  </si>
  <si>
    <r>
      <rPr>
        <sz val="7"/>
        <rFont val="Arial"/>
        <family val="2"/>
      </rPr>
      <t>Swimming Long Distance 800m or greater</t>
    </r>
  </si>
  <si>
    <r>
      <rPr>
        <sz val="7"/>
        <rFont val="Arial"/>
        <family val="2"/>
      </rPr>
      <t>Diving</t>
    </r>
  </si>
  <si>
    <r>
      <rPr>
        <sz val="7"/>
        <rFont val="Arial"/>
        <family val="2"/>
      </rPr>
      <t>Open Water</t>
    </r>
  </si>
  <si>
    <r>
      <rPr>
        <sz val="7"/>
        <rFont val="Arial"/>
        <family val="2"/>
      </rPr>
      <t>Artistic Swimming</t>
    </r>
  </si>
  <si>
    <r>
      <rPr>
        <sz val="7"/>
        <rFont val="Arial"/>
        <family val="2"/>
      </rPr>
      <t>Swimming</t>
    </r>
  </si>
  <si>
    <r>
      <rPr>
        <sz val="7"/>
        <rFont val="Arial"/>
        <family val="2"/>
      </rPr>
      <t>Aquatics</t>
    </r>
  </si>
  <si>
    <r>
      <rPr>
        <b/>
        <sz val="7"/>
        <rFont val="Arial"/>
        <family val="2"/>
      </rPr>
      <t>Archery</t>
    </r>
  </si>
  <si>
    <r>
      <rPr>
        <sz val="7"/>
        <rFont val="Arial"/>
        <family val="2"/>
      </rPr>
      <t>Archery</t>
    </r>
  </si>
  <si>
    <r>
      <rPr>
        <sz val="7"/>
        <rFont val="Arial"/>
        <family val="2"/>
      </rPr>
      <t>Recurve</t>
    </r>
  </si>
  <si>
    <r>
      <rPr>
        <sz val="7"/>
        <rFont val="Arial"/>
        <family val="2"/>
      </rPr>
      <t>Compound</t>
    </r>
  </si>
  <si>
    <r>
      <rPr>
        <b/>
        <sz val="7"/>
        <rFont val="Arial"/>
        <family val="2"/>
      </rPr>
      <t>Athletics</t>
    </r>
  </si>
  <si>
    <r>
      <rPr>
        <sz val="7"/>
        <rFont val="Arial"/>
        <family val="2"/>
      </rPr>
      <t>Long Distance 3000m or greater</t>
    </r>
  </si>
  <si>
    <r>
      <rPr>
        <sz val="7"/>
        <rFont val="Arial"/>
        <family val="2"/>
      </rPr>
      <t>Sprint 400m or less</t>
    </r>
  </si>
  <si>
    <r>
      <rPr>
        <sz val="7"/>
        <rFont val="Arial"/>
        <family val="2"/>
      </rPr>
      <t>Throws</t>
    </r>
  </si>
  <si>
    <r>
      <rPr>
        <sz val="7"/>
        <rFont val="Arial"/>
        <family val="2"/>
      </rPr>
      <t>Jumps</t>
    </r>
  </si>
  <si>
    <r>
      <rPr>
        <sz val="7"/>
        <rFont val="Arial"/>
        <family val="2"/>
      </rPr>
      <t>Middle Distance 800-1500m</t>
    </r>
  </si>
  <si>
    <r>
      <rPr>
        <sz val="7"/>
        <rFont val="Arial"/>
        <family val="2"/>
      </rPr>
      <t>Combined Events</t>
    </r>
  </si>
  <si>
    <r>
      <rPr>
        <sz val="7"/>
        <rFont val="Arial"/>
        <family val="2"/>
      </rPr>
      <t>Cross Country</t>
    </r>
  </si>
  <si>
    <r>
      <rPr>
        <sz val="7"/>
        <rFont val="Arial"/>
        <family val="2"/>
      </rPr>
      <t>Discus Throwing</t>
    </r>
  </si>
  <si>
    <r>
      <rPr>
        <sz val="7"/>
        <rFont val="Arial"/>
        <family val="2"/>
      </rPr>
      <t>Marathon</t>
    </r>
  </si>
  <si>
    <r>
      <rPr>
        <sz val="7"/>
        <rFont val="Arial"/>
        <family val="2"/>
      </rPr>
      <t>Athletics</t>
    </r>
  </si>
  <si>
    <r>
      <rPr>
        <sz val="7"/>
        <rFont val="Arial"/>
        <family val="2"/>
      </rPr>
      <t>Shot-put</t>
    </r>
  </si>
  <si>
    <r>
      <rPr>
        <sz val="7"/>
        <rFont val="Arial"/>
        <family val="2"/>
      </rPr>
      <t>High Jump</t>
    </r>
  </si>
  <si>
    <r>
      <rPr>
        <sz val="7"/>
        <rFont val="Arial"/>
        <family val="2"/>
      </rPr>
      <t>Field</t>
    </r>
  </si>
  <si>
    <r>
      <rPr>
        <sz val="7"/>
        <rFont val="Arial"/>
        <family val="2"/>
      </rPr>
      <t>Race Walk</t>
    </r>
  </si>
  <si>
    <r>
      <rPr>
        <b/>
        <sz val="7"/>
        <rFont val="Arial"/>
        <family val="2"/>
      </rPr>
      <t>Badminton</t>
    </r>
  </si>
  <si>
    <r>
      <rPr>
        <sz val="7"/>
        <rFont val="Arial"/>
        <family val="2"/>
      </rPr>
      <t>Badminton</t>
    </r>
  </si>
  <si>
    <r>
      <rPr>
        <b/>
        <sz val="7"/>
        <rFont val="Arial"/>
        <family val="2"/>
      </rPr>
      <t>Basketball</t>
    </r>
  </si>
  <si>
    <r>
      <rPr>
        <sz val="7"/>
        <rFont val="Arial"/>
        <family val="2"/>
      </rPr>
      <t>Basketball</t>
    </r>
  </si>
  <si>
    <r>
      <rPr>
        <sz val="7"/>
        <rFont val="Arial"/>
        <family val="2"/>
      </rPr>
      <t>3 on 3</t>
    </r>
  </si>
  <si>
    <r>
      <rPr>
        <b/>
        <sz val="7"/>
        <rFont val="Arial"/>
        <family val="2"/>
      </rPr>
      <t>Boxing</t>
    </r>
  </si>
  <si>
    <r>
      <rPr>
        <sz val="7"/>
        <rFont val="Arial"/>
        <family val="2"/>
      </rPr>
      <t>Boxing</t>
    </r>
  </si>
  <si>
    <r>
      <rPr>
        <b/>
        <sz val="7"/>
        <rFont val="Arial"/>
        <family val="2"/>
      </rPr>
      <t>Canoe</t>
    </r>
  </si>
  <si>
    <r>
      <rPr>
        <sz val="7"/>
        <rFont val="Arial"/>
        <family val="2"/>
      </rPr>
      <t>Middle Distance 500m</t>
    </r>
  </si>
  <si>
    <r>
      <rPr>
        <sz val="7"/>
        <rFont val="Arial"/>
        <family val="2"/>
      </rPr>
      <t>Long Distance 1000m</t>
    </r>
  </si>
  <si>
    <r>
      <rPr>
        <sz val="7"/>
        <rFont val="Arial"/>
        <family val="2"/>
      </rPr>
      <t>Sprint 200m</t>
    </r>
  </si>
  <si>
    <r>
      <rPr>
        <sz val="7"/>
        <rFont val="Arial"/>
        <family val="2"/>
      </rPr>
      <t>Canoe Slalom</t>
    </r>
  </si>
  <si>
    <r>
      <rPr>
        <sz val="7"/>
        <rFont val="Arial"/>
        <family val="2"/>
      </rPr>
      <t>Wildwater</t>
    </r>
  </si>
  <si>
    <r>
      <rPr>
        <sz val="7"/>
        <rFont val="Arial"/>
        <family val="2"/>
      </rPr>
      <t>Freestyle</t>
    </r>
  </si>
  <si>
    <r>
      <rPr>
        <sz val="7"/>
        <rFont val="Arial"/>
        <family val="2"/>
      </rPr>
      <t>Canoe Polo</t>
    </r>
  </si>
  <si>
    <r>
      <rPr>
        <sz val="7"/>
        <rFont val="Arial"/>
        <family val="2"/>
      </rPr>
      <t>Dragon Boat</t>
    </r>
  </si>
  <si>
    <r>
      <rPr>
        <sz val="7"/>
        <rFont val="Arial"/>
        <family val="2"/>
      </rPr>
      <t>Stand-Up Paddling</t>
    </r>
  </si>
  <si>
    <r>
      <rPr>
        <sz val="7"/>
        <rFont val="Arial"/>
        <family val="2"/>
      </rPr>
      <t>Canoe Kayak</t>
    </r>
  </si>
  <si>
    <r>
      <rPr>
        <sz val="7"/>
        <rFont val="Arial"/>
        <family val="2"/>
      </rPr>
      <t>Ocean Racing</t>
    </r>
  </si>
  <si>
    <r>
      <rPr>
        <b/>
        <sz val="7"/>
        <rFont val="Arial"/>
        <family val="2"/>
      </rPr>
      <t>Cycling</t>
    </r>
  </si>
  <si>
    <r>
      <rPr>
        <sz val="7"/>
        <rFont val="Arial"/>
        <family val="2"/>
      </rPr>
      <t>Road</t>
    </r>
  </si>
  <si>
    <r>
      <rPr>
        <sz val="7"/>
        <rFont val="Arial"/>
        <family val="2"/>
      </rPr>
      <t>Mountain Bike - Cross Country</t>
    </r>
  </si>
  <si>
    <r>
      <rPr>
        <sz val="7"/>
        <rFont val="Arial"/>
        <family val="2"/>
      </rPr>
      <t>Track Endurance</t>
    </r>
  </si>
  <si>
    <r>
      <rPr>
        <sz val="7"/>
        <rFont val="Arial"/>
        <family val="2"/>
      </rPr>
      <t>Track Sprint</t>
    </r>
  </si>
  <si>
    <r>
      <rPr>
        <sz val="7"/>
        <rFont val="Arial"/>
        <family val="2"/>
      </rPr>
      <t>BMX</t>
    </r>
  </si>
  <si>
    <r>
      <rPr>
        <sz val="7"/>
        <rFont val="Arial"/>
        <family val="2"/>
      </rPr>
      <t>Cyclo-Cross</t>
    </r>
  </si>
  <si>
    <r>
      <rPr>
        <sz val="7"/>
        <rFont val="Arial"/>
        <family val="2"/>
      </rPr>
      <t>Mountain Bike - Down Hill</t>
    </r>
  </si>
  <si>
    <r>
      <rPr>
        <sz val="7"/>
        <rFont val="Arial"/>
        <family val="2"/>
      </rPr>
      <t>Trials</t>
    </r>
  </si>
  <si>
    <r>
      <rPr>
        <sz val="7"/>
        <rFont val="Arial"/>
        <family val="2"/>
      </rPr>
      <t>Artistic</t>
    </r>
  </si>
  <si>
    <r>
      <rPr>
        <sz val="7"/>
        <rFont val="Arial"/>
        <family val="2"/>
      </rPr>
      <t>Track</t>
    </r>
  </si>
  <si>
    <r>
      <rPr>
        <sz val="7"/>
        <rFont val="Arial"/>
        <family val="2"/>
      </rPr>
      <t>Mountain Bike</t>
    </r>
  </si>
  <si>
    <r>
      <rPr>
        <sz val="7"/>
        <rFont val="Arial"/>
        <family val="2"/>
      </rPr>
      <t>Cycle-Ball</t>
    </r>
  </si>
  <si>
    <r>
      <rPr>
        <b/>
        <sz val="7"/>
        <rFont val="Arial"/>
        <family val="2"/>
      </rPr>
      <t>Equestrian</t>
    </r>
  </si>
  <si>
    <r>
      <rPr>
        <sz val="7"/>
        <rFont val="Arial"/>
        <family val="2"/>
      </rPr>
      <t>Jumping</t>
    </r>
  </si>
  <si>
    <r>
      <rPr>
        <sz val="7"/>
        <rFont val="Arial"/>
        <family val="2"/>
      </rPr>
      <t>Eventing</t>
    </r>
  </si>
  <si>
    <r>
      <rPr>
        <sz val="7"/>
        <rFont val="Arial"/>
        <family val="2"/>
      </rPr>
      <t>Dressage</t>
    </r>
  </si>
  <si>
    <r>
      <rPr>
        <sz val="7"/>
        <rFont val="Arial"/>
        <family val="2"/>
      </rPr>
      <t>Endurance</t>
    </r>
  </si>
  <si>
    <r>
      <rPr>
        <sz val="7"/>
        <rFont val="Arial"/>
        <family val="2"/>
      </rPr>
      <t>Vaulting</t>
    </r>
  </si>
  <si>
    <r>
      <rPr>
        <sz val="7"/>
        <rFont val="Arial"/>
        <family val="2"/>
      </rPr>
      <t>Driving</t>
    </r>
  </si>
  <si>
    <r>
      <rPr>
        <b/>
        <sz val="7"/>
        <rFont val="Arial"/>
        <family val="2"/>
      </rPr>
      <t>Fencing</t>
    </r>
  </si>
  <si>
    <r>
      <rPr>
        <sz val="7"/>
        <rFont val="Arial"/>
        <family val="2"/>
      </rPr>
      <t>Epee</t>
    </r>
  </si>
  <si>
    <r>
      <rPr>
        <sz val="7"/>
        <rFont val="Arial"/>
        <family val="2"/>
      </rPr>
      <t>Sabre</t>
    </r>
  </si>
  <si>
    <r>
      <rPr>
        <sz val="7"/>
        <rFont val="Arial"/>
        <family val="2"/>
      </rPr>
      <t>Foil</t>
    </r>
  </si>
  <si>
    <r>
      <rPr>
        <sz val="7"/>
        <rFont val="Arial"/>
        <family val="2"/>
      </rPr>
      <t>Fencing</t>
    </r>
  </si>
  <si>
    <r>
      <rPr>
        <b/>
        <sz val="7"/>
        <rFont val="Arial"/>
        <family val="2"/>
      </rPr>
      <t>Field Hockey</t>
    </r>
  </si>
  <si>
    <r>
      <rPr>
        <sz val="7"/>
        <rFont val="Arial"/>
        <family val="2"/>
      </rPr>
      <t>Field Hockey</t>
    </r>
  </si>
  <si>
    <r>
      <rPr>
        <sz val="7"/>
        <rFont val="Arial"/>
        <family val="2"/>
      </rPr>
      <t>Indoor</t>
    </r>
  </si>
  <si>
    <r>
      <rPr>
        <b/>
        <sz val="7"/>
        <rFont val="Arial"/>
        <family val="2"/>
      </rPr>
      <t>Football</t>
    </r>
  </si>
  <si>
    <r>
      <rPr>
        <sz val="7"/>
        <rFont val="Arial"/>
        <family val="2"/>
      </rPr>
      <t>Football</t>
    </r>
  </si>
  <si>
    <r>
      <rPr>
        <sz val="7"/>
        <rFont val="Arial"/>
        <family val="2"/>
      </rPr>
      <t>Futsal</t>
    </r>
  </si>
  <si>
    <r>
      <rPr>
        <sz val="7"/>
        <rFont val="Arial"/>
        <family val="2"/>
      </rPr>
      <t>Beach Football</t>
    </r>
  </si>
  <si>
    <r>
      <rPr>
        <b/>
        <sz val="7"/>
        <rFont val="Arial"/>
        <family val="2"/>
      </rPr>
      <t>Golf</t>
    </r>
  </si>
  <si>
    <r>
      <rPr>
        <sz val="7"/>
        <rFont val="Arial"/>
        <family val="2"/>
      </rPr>
      <t>Golf</t>
    </r>
  </si>
  <si>
    <r>
      <rPr>
        <b/>
        <sz val="7"/>
        <rFont val="Arial"/>
        <family val="2"/>
      </rPr>
      <t>Gymnastics</t>
    </r>
  </si>
  <si>
    <r>
      <rPr>
        <sz val="7"/>
        <rFont val="Arial"/>
        <family val="2"/>
      </rPr>
      <t>Rhythmic</t>
    </r>
  </si>
  <si>
    <r>
      <rPr>
        <sz val="7"/>
        <rFont val="Arial"/>
        <family val="2"/>
      </rPr>
      <t>Trampoline</t>
    </r>
  </si>
  <si>
    <r>
      <rPr>
        <sz val="7"/>
        <rFont val="Arial"/>
        <family val="2"/>
      </rPr>
      <t>Acrobatic</t>
    </r>
  </si>
  <si>
    <r>
      <rPr>
        <sz val="7"/>
        <rFont val="Arial"/>
        <family val="2"/>
      </rPr>
      <t>Aerobic</t>
    </r>
  </si>
  <si>
    <r>
      <rPr>
        <sz val="7"/>
        <rFont val="Arial"/>
        <family val="2"/>
      </rPr>
      <t>Tumbling</t>
    </r>
  </si>
  <si>
    <r>
      <rPr>
        <sz val="7"/>
        <rFont val="Arial"/>
        <family val="2"/>
      </rPr>
      <t>Gymnastics</t>
    </r>
  </si>
  <si>
    <r>
      <rPr>
        <sz val="7"/>
        <rFont val="Arial"/>
        <family val="2"/>
      </rPr>
      <t>Parkour</t>
    </r>
  </si>
  <si>
    <r>
      <rPr>
        <sz val="7"/>
        <rFont val="Arial"/>
        <family val="2"/>
      </rPr>
      <t>TeamGym</t>
    </r>
  </si>
  <si>
    <r>
      <rPr>
        <b/>
        <sz val="7"/>
        <rFont val="Arial"/>
        <family val="2"/>
      </rPr>
      <t>Handball</t>
    </r>
  </si>
  <si>
    <r>
      <rPr>
        <sz val="7"/>
        <rFont val="Arial"/>
        <family val="2"/>
      </rPr>
      <t>Beach</t>
    </r>
  </si>
  <si>
    <r>
      <rPr>
        <b/>
        <sz val="7"/>
        <rFont val="Arial"/>
        <family val="2"/>
      </rPr>
      <t>Judo</t>
    </r>
  </si>
  <si>
    <r>
      <rPr>
        <sz val="7"/>
        <rFont val="Arial"/>
        <family val="2"/>
      </rPr>
      <t>Judo</t>
    </r>
  </si>
  <si>
    <r>
      <rPr>
        <b/>
        <sz val="7"/>
        <rFont val="Arial"/>
        <family val="2"/>
      </rPr>
      <t>Modern Pentathlon</t>
    </r>
  </si>
  <si>
    <r>
      <rPr>
        <sz val="7"/>
        <rFont val="Arial"/>
        <family val="2"/>
      </rPr>
      <t>Modern Pentathlon</t>
    </r>
  </si>
  <si>
    <r>
      <rPr>
        <b/>
        <sz val="7"/>
        <rFont val="Arial"/>
        <family val="2"/>
      </rPr>
      <t>Rowing</t>
    </r>
  </si>
  <si>
    <r>
      <rPr>
        <sz val="7"/>
        <rFont val="Arial"/>
        <family val="2"/>
      </rPr>
      <t>Rowing</t>
    </r>
  </si>
  <si>
    <r>
      <rPr>
        <sz val="7"/>
        <rFont val="Arial"/>
        <family val="2"/>
      </rPr>
      <t>Beach Sprint</t>
    </r>
  </si>
  <si>
    <r>
      <rPr>
        <b/>
        <sz val="7"/>
        <rFont val="Arial"/>
        <family val="2"/>
      </rPr>
      <t>Rugby Union</t>
    </r>
  </si>
  <si>
    <r>
      <rPr>
        <sz val="7"/>
        <rFont val="Arial"/>
        <family val="2"/>
      </rPr>
      <t>Fifteens</t>
    </r>
  </si>
  <si>
    <r>
      <rPr>
        <sz val="7"/>
        <rFont val="Arial"/>
        <family val="2"/>
      </rPr>
      <t>Sevens</t>
    </r>
  </si>
  <si>
    <r>
      <rPr>
        <b/>
        <sz val="7"/>
        <rFont val="Arial"/>
        <family val="2"/>
      </rPr>
      <t>Sailing</t>
    </r>
  </si>
  <si>
    <r>
      <rPr>
        <sz val="7"/>
        <rFont val="Arial"/>
        <family val="2"/>
      </rPr>
      <t>Sailing</t>
    </r>
  </si>
  <si>
    <r>
      <rPr>
        <sz val="7"/>
        <rFont val="Arial"/>
        <family val="2"/>
      </rPr>
      <t>RS:X</t>
    </r>
  </si>
  <si>
    <r>
      <rPr>
        <sz val="7"/>
        <rFont val="Arial"/>
        <family val="2"/>
      </rPr>
      <t>Laser-R</t>
    </r>
  </si>
  <si>
    <r>
      <rPr>
        <sz val="7"/>
        <rFont val="Arial"/>
        <family val="2"/>
      </rPr>
      <t>470 crew</t>
    </r>
  </si>
  <si>
    <r>
      <rPr>
        <sz val="7"/>
        <rFont val="Arial"/>
        <family val="2"/>
      </rPr>
      <t>Laser-S</t>
    </r>
  </si>
  <si>
    <r>
      <rPr>
        <sz val="7"/>
        <rFont val="Arial"/>
        <family val="2"/>
      </rPr>
      <t>NACRA 17</t>
    </r>
  </si>
  <si>
    <r>
      <rPr>
        <sz val="7"/>
        <rFont val="Arial"/>
        <family val="2"/>
      </rPr>
      <t>470 helm</t>
    </r>
  </si>
  <si>
    <r>
      <rPr>
        <sz val="7"/>
        <rFont val="Arial"/>
        <family val="2"/>
      </rPr>
      <t>49erFX</t>
    </r>
  </si>
  <si>
    <r>
      <rPr>
        <sz val="7"/>
        <rFont val="Arial"/>
        <family val="2"/>
      </rPr>
      <t>49er crew</t>
    </r>
  </si>
  <si>
    <r>
      <rPr>
        <sz val="7"/>
        <rFont val="Arial"/>
        <family val="2"/>
      </rPr>
      <t>Finn</t>
    </r>
  </si>
  <si>
    <r>
      <rPr>
        <sz val="7"/>
        <rFont val="Arial"/>
        <family val="2"/>
      </rPr>
      <t>Laser</t>
    </r>
  </si>
  <si>
    <r>
      <rPr>
        <sz val="7"/>
        <rFont val="Arial"/>
        <family val="2"/>
      </rPr>
      <t>49er helm</t>
    </r>
  </si>
  <si>
    <r>
      <rPr>
        <b/>
        <sz val="7"/>
        <rFont val="Arial"/>
        <family val="2"/>
      </rPr>
      <t>Shooting</t>
    </r>
  </si>
  <si>
    <r>
      <rPr>
        <sz val="7"/>
        <rFont val="Arial"/>
        <family val="2"/>
      </rPr>
      <t>Shooting</t>
    </r>
  </si>
  <si>
    <r>
      <rPr>
        <sz val="7"/>
        <rFont val="Arial"/>
        <family val="2"/>
      </rPr>
      <t>Rifle</t>
    </r>
  </si>
  <si>
    <r>
      <rPr>
        <sz val="7"/>
        <rFont val="Arial"/>
        <family val="2"/>
      </rPr>
      <t>Shotgun</t>
    </r>
  </si>
  <si>
    <r>
      <rPr>
        <sz val="7"/>
        <rFont val="Arial"/>
        <family val="2"/>
      </rPr>
      <t>Pistol</t>
    </r>
  </si>
  <si>
    <r>
      <rPr>
        <sz val="7"/>
        <rFont val="Arial"/>
        <family val="2"/>
      </rPr>
      <t>Running Target</t>
    </r>
  </si>
  <si>
    <r>
      <rPr>
        <b/>
        <sz val="7"/>
        <rFont val="Arial"/>
        <family val="2"/>
      </rPr>
      <t>Table Tennis</t>
    </r>
  </si>
  <si>
    <r>
      <rPr>
        <sz val="7"/>
        <rFont val="Arial"/>
        <family val="2"/>
      </rPr>
      <t>Table Tennis</t>
    </r>
  </si>
  <si>
    <r>
      <rPr>
        <b/>
        <sz val="7"/>
        <rFont val="Arial"/>
        <family val="2"/>
      </rPr>
      <t>Taekwondo</t>
    </r>
  </si>
  <si>
    <r>
      <rPr>
        <sz val="7"/>
        <rFont val="Arial"/>
        <family val="2"/>
      </rPr>
      <t>Sparring</t>
    </r>
  </si>
  <si>
    <r>
      <rPr>
        <sz val="7"/>
        <rFont val="Arial"/>
        <family val="2"/>
      </rPr>
      <t>Poomsae</t>
    </r>
  </si>
  <si>
    <r>
      <rPr>
        <sz val="7"/>
        <rFont val="Arial"/>
        <family val="2"/>
      </rPr>
      <t>Taekwondo</t>
    </r>
  </si>
  <si>
    <r>
      <rPr>
        <b/>
        <sz val="7"/>
        <rFont val="Arial"/>
        <family val="2"/>
      </rPr>
      <t>Tennis</t>
    </r>
  </si>
  <si>
    <r>
      <rPr>
        <sz val="7"/>
        <rFont val="Arial"/>
        <family val="2"/>
      </rPr>
      <t>Tennis</t>
    </r>
  </si>
  <si>
    <r>
      <rPr>
        <b/>
        <sz val="7"/>
        <rFont val="Arial"/>
        <family val="2"/>
      </rPr>
      <t>Triathlon</t>
    </r>
  </si>
  <si>
    <r>
      <rPr>
        <sz val="7"/>
        <rFont val="Arial"/>
        <family val="2"/>
      </rPr>
      <t>Triathlon</t>
    </r>
  </si>
  <si>
    <r>
      <rPr>
        <sz val="7"/>
        <rFont val="Arial"/>
        <family val="2"/>
      </rPr>
      <t>Duathlon</t>
    </r>
  </si>
  <si>
    <r>
      <rPr>
        <sz val="7"/>
        <rFont val="Arial"/>
        <family val="2"/>
      </rPr>
      <t>Long Distance</t>
    </r>
  </si>
  <si>
    <r>
      <rPr>
        <sz val="7"/>
        <rFont val="Arial"/>
        <family val="2"/>
      </rPr>
      <t>Winter Triathlon</t>
    </r>
  </si>
  <si>
    <r>
      <rPr>
        <sz val="7"/>
        <rFont val="Arial"/>
        <family val="2"/>
      </rPr>
      <t>Cross Triathlon</t>
    </r>
  </si>
  <si>
    <r>
      <rPr>
        <sz val="7"/>
        <rFont val="Arial"/>
        <family val="2"/>
      </rPr>
      <t>Aquathlon</t>
    </r>
  </si>
  <si>
    <r>
      <rPr>
        <b/>
        <sz val="7"/>
        <rFont val="Arial"/>
        <family val="2"/>
      </rPr>
      <t>Volleyball</t>
    </r>
  </si>
  <si>
    <r>
      <rPr>
        <sz val="7"/>
        <rFont val="Arial"/>
        <family val="2"/>
      </rPr>
      <t>Volleyball</t>
    </r>
  </si>
  <si>
    <r>
      <rPr>
        <sz val="7"/>
        <rFont val="Arial"/>
        <family val="2"/>
      </rPr>
      <t>Hall</t>
    </r>
  </si>
  <si>
    <r>
      <rPr>
        <b/>
        <sz val="7"/>
        <rFont val="Arial"/>
        <family val="2"/>
      </rPr>
      <t>Weightlifting</t>
    </r>
  </si>
  <si>
    <r>
      <rPr>
        <sz val="7"/>
        <rFont val="Arial"/>
        <family val="2"/>
      </rPr>
      <t>Weightlifting</t>
    </r>
  </si>
  <si>
    <r>
      <rPr>
        <b/>
        <sz val="7"/>
        <rFont val="Arial"/>
        <family val="2"/>
      </rPr>
      <t>Wrestling</t>
    </r>
  </si>
  <si>
    <r>
      <rPr>
        <sz val="7"/>
        <rFont val="Arial"/>
        <family val="2"/>
      </rPr>
      <t>Wrestling</t>
    </r>
  </si>
  <si>
    <r>
      <rPr>
        <sz val="7"/>
        <rFont val="Arial"/>
        <family val="2"/>
      </rPr>
      <t>Greco-Roman</t>
    </r>
  </si>
  <si>
    <r>
      <rPr>
        <sz val="7"/>
        <rFont val="Arial"/>
        <family val="2"/>
      </rPr>
      <t>Women's Freestyle</t>
    </r>
  </si>
  <si>
    <r>
      <rPr>
        <sz val="7"/>
        <rFont val="Arial"/>
        <family val="2"/>
      </rPr>
      <t>Traditional Wrestling</t>
    </r>
  </si>
  <si>
    <r>
      <rPr>
        <sz val="7"/>
        <rFont val="Arial"/>
        <family val="2"/>
      </rPr>
      <t>Grappling</t>
    </r>
  </si>
  <si>
    <r>
      <rPr>
        <sz val="7"/>
        <rFont val="Arial"/>
        <family val="2"/>
      </rPr>
      <t>Beach Wrestling</t>
    </r>
  </si>
  <si>
    <r>
      <rPr>
        <b/>
        <sz val="7"/>
        <rFont val="Arial"/>
        <family val="2"/>
      </rPr>
      <t>Biathlon</t>
    </r>
  </si>
  <si>
    <r>
      <rPr>
        <sz val="7"/>
        <rFont val="Arial"/>
        <family val="2"/>
      </rPr>
      <t>Biathlon</t>
    </r>
  </si>
  <si>
    <r>
      <rPr>
        <b/>
        <sz val="7"/>
        <rFont val="Arial"/>
        <family val="2"/>
      </rPr>
      <t>Bobsleigh</t>
    </r>
  </si>
  <si>
    <r>
      <rPr>
        <sz val="7"/>
        <rFont val="Arial"/>
        <family val="2"/>
      </rPr>
      <t>Bobsleigh</t>
    </r>
  </si>
  <si>
    <r>
      <rPr>
        <sz val="7"/>
        <rFont val="Arial"/>
        <family val="2"/>
      </rPr>
      <t>Skeleton</t>
    </r>
  </si>
  <si>
    <r>
      <rPr>
        <b/>
        <sz val="7"/>
        <rFont val="Arial"/>
        <family val="2"/>
      </rPr>
      <t>Curling</t>
    </r>
  </si>
  <si>
    <r>
      <rPr>
        <sz val="7"/>
        <rFont val="Arial"/>
        <family val="2"/>
      </rPr>
      <t>Curling</t>
    </r>
  </si>
  <si>
    <r>
      <rPr>
        <b/>
        <sz val="7"/>
        <rFont val="Arial"/>
        <family val="2"/>
      </rPr>
      <t>Ice Hockey</t>
    </r>
  </si>
  <si>
    <r>
      <rPr>
        <sz val="7"/>
        <rFont val="Arial"/>
        <family val="2"/>
      </rPr>
      <t>Ice Hockey</t>
    </r>
  </si>
  <si>
    <r>
      <rPr>
        <b/>
        <sz val="7"/>
        <rFont val="Arial"/>
        <family val="2"/>
      </rPr>
      <t>Luge</t>
    </r>
  </si>
  <si>
    <r>
      <rPr>
        <sz val="7"/>
        <rFont val="Arial"/>
        <family val="2"/>
      </rPr>
      <t>Luge</t>
    </r>
  </si>
  <si>
    <r>
      <rPr>
        <b/>
        <sz val="7"/>
        <rFont val="Arial"/>
        <family val="2"/>
      </rPr>
      <t>Skating</t>
    </r>
  </si>
  <si>
    <r>
      <rPr>
        <sz val="7"/>
        <rFont val="Arial"/>
        <family val="2"/>
      </rPr>
      <t>Short Track</t>
    </r>
  </si>
  <si>
    <r>
      <rPr>
        <sz val="7"/>
        <rFont val="Arial"/>
        <family val="2"/>
      </rPr>
      <t>Speed Skating 1500m or less</t>
    </r>
  </si>
  <si>
    <r>
      <rPr>
        <sz val="7"/>
        <rFont val="Arial"/>
        <family val="2"/>
      </rPr>
      <t>Speed Skating greater than 1500m</t>
    </r>
  </si>
  <si>
    <r>
      <rPr>
        <sz val="7"/>
        <rFont val="Arial"/>
        <family val="2"/>
      </rPr>
      <t>Figure Skating</t>
    </r>
  </si>
  <si>
    <r>
      <rPr>
        <sz val="7"/>
        <rFont val="Arial"/>
        <family val="2"/>
      </rPr>
      <t>Synchronized Skating</t>
    </r>
  </si>
  <si>
    <r>
      <rPr>
        <sz val="7"/>
        <rFont val="Arial"/>
        <family val="2"/>
      </rPr>
      <t>Skating</t>
    </r>
  </si>
  <si>
    <r>
      <rPr>
        <b/>
        <sz val="7"/>
        <rFont val="Arial"/>
        <family val="2"/>
      </rPr>
      <t>Skiing</t>
    </r>
  </si>
  <si>
    <r>
      <rPr>
        <sz val="7"/>
        <rFont val="Arial"/>
        <family val="2"/>
      </rPr>
      <t>Cross-Country</t>
    </r>
  </si>
  <si>
    <r>
      <rPr>
        <sz val="7"/>
        <rFont val="Arial"/>
        <family val="2"/>
      </rPr>
      <t>Alpine</t>
    </r>
  </si>
  <si>
    <r>
      <rPr>
        <sz val="7"/>
        <rFont val="Arial"/>
        <family val="2"/>
      </rPr>
      <t>Snowboard</t>
    </r>
  </si>
  <si>
    <r>
      <rPr>
        <sz val="7"/>
        <rFont val="Arial"/>
        <family val="2"/>
      </rPr>
      <t>Nordic Combined</t>
    </r>
  </si>
  <si>
    <r>
      <rPr>
        <sz val="7"/>
        <rFont val="Arial"/>
        <family val="2"/>
      </rPr>
      <t>Ski Jumping</t>
    </r>
  </si>
  <si>
    <r>
      <rPr>
        <sz val="7"/>
        <rFont val="Arial"/>
        <family val="2"/>
      </rPr>
      <t>Freestyle/Aerials</t>
    </r>
  </si>
  <si>
    <r>
      <rPr>
        <sz val="7"/>
        <rFont val="Arial"/>
        <family val="2"/>
      </rPr>
      <t>Snowboard/Big Air</t>
    </r>
  </si>
  <si>
    <r>
      <rPr>
        <sz val="7"/>
        <rFont val="Arial"/>
        <family val="2"/>
      </rPr>
      <t>Snowboard/Halfpipe</t>
    </r>
  </si>
  <si>
    <r>
      <rPr>
        <sz val="7"/>
        <rFont val="Arial"/>
        <family val="2"/>
      </rPr>
      <t>Skiing</t>
    </r>
  </si>
  <si>
    <r>
      <rPr>
        <sz val="7"/>
        <rFont val="Arial"/>
        <family val="2"/>
      </rPr>
      <t>Freestyle/Halfpipe</t>
    </r>
  </si>
  <si>
    <r>
      <rPr>
        <b/>
        <sz val="7"/>
        <rFont val="Arial"/>
        <family val="2"/>
      </rPr>
      <t>Air Sports</t>
    </r>
  </si>
  <si>
    <r>
      <rPr>
        <sz val="7"/>
        <rFont val="Arial"/>
        <family val="2"/>
      </rPr>
      <t>Parachuting</t>
    </r>
  </si>
  <si>
    <r>
      <rPr>
        <sz val="7"/>
        <rFont val="Arial"/>
        <family val="2"/>
      </rPr>
      <t>Hang Gliding &amp; Paragliding</t>
    </r>
  </si>
  <si>
    <r>
      <rPr>
        <sz val="7"/>
        <rFont val="Arial"/>
        <family val="2"/>
      </rPr>
      <t>Aeromodeling</t>
    </r>
  </si>
  <si>
    <r>
      <rPr>
        <sz val="7"/>
        <rFont val="Arial"/>
        <family val="2"/>
      </rPr>
      <t>Powered Paragliding</t>
    </r>
  </si>
  <si>
    <r>
      <rPr>
        <sz val="7"/>
        <rFont val="Arial"/>
        <family val="2"/>
      </rPr>
      <t>Ballooning</t>
    </r>
  </si>
  <si>
    <r>
      <rPr>
        <sz val="7"/>
        <rFont val="Arial"/>
        <family val="2"/>
      </rPr>
      <t>Gliding</t>
    </r>
  </si>
  <si>
    <r>
      <rPr>
        <b/>
        <sz val="7"/>
        <rFont val="Arial"/>
        <family val="2"/>
      </rPr>
      <t>American Football</t>
    </r>
  </si>
  <si>
    <r>
      <rPr>
        <sz val="7"/>
        <rFont val="Arial"/>
        <family val="2"/>
      </rPr>
      <t>American Football</t>
    </r>
  </si>
  <si>
    <r>
      <rPr>
        <b/>
        <sz val="7"/>
        <rFont val="Arial"/>
        <family val="2"/>
      </rPr>
      <t>Automobile</t>
    </r>
  </si>
  <si>
    <r>
      <rPr>
        <sz val="7"/>
        <rFont val="Arial"/>
        <family val="2"/>
      </rPr>
      <t>Automobile Sports</t>
    </r>
  </si>
  <si>
    <r>
      <rPr>
        <sz val="7"/>
        <rFont val="Arial"/>
        <family val="2"/>
      </rPr>
      <t>Rally</t>
    </r>
  </si>
  <si>
    <r>
      <rPr>
        <sz val="7"/>
        <rFont val="Arial"/>
        <family val="2"/>
      </rPr>
      <t>Karting</t>
    </r>
  </si>
  <si>
    <r>
      <rPr>
        <sz val="7"/>
        <rFont val="Arial"/>
        <family val="2"/>
      </rPr>
      <t>Formula 1</t>
    </r>
  </si>
  <si>
    <r>
      <rPr>
        <b/>
        <sz val="7"/>
        <rFont val="Arial"/>
        <family val="2"/>
      </rPr>
      <t>Bandy</t>
    </r>
  </si>
  <si>
    <r>
      <rPr>
        <sz val="7"/>
        <rFont val="Arial"/>
        <family val="2"/>
      </rPr>
      <t>Bandy</t>
    </r>
  </si>
  <si>
    <r>
      <rPr>
        <b/>
        <sz val="7"/>
        <rFont val="Arial"/>
        <family val="2"/>
      </rPr>
      <t>Baseball/Softball</t>
    </r>
  </si>
  <si>
    <r>
      <rPr>
        <sz val="7"/>
        <rFont val="Arial"/>
        <family val="2"/>
      </rPr>
      <t>Baseball</t>
    </r>
  </si>
  <si>
    <r>
      <rPr>
        <sz val="7"/>
        <rFont val="Arial"/>
        <family val="2"/>
      </rPr>
      <t>Softball</t>
    </r>
  </si>
  <si>
    <r>
      <rPr>
        <b/>
        <sz val="7"/>
        <rFont val="Arial"/>
        <family val="2"/>
      </rPr>
      <t>Basque Pelota</t>
    </r>
  </si>
  <si>
    <r>
      <rPr>
        <sz val="7"/>
        <rFont val="Arial"/>
        <family val="2"/>
      </rPr>
      <t>Basque Pelota</t>
    </r>
  </si>
  <si>
    <r>
      <rPr>
        <b/>
        <sz val="7"/>
        <rFont val="Arial"/>
        <family val="2"/>
      </rPr>
      <t>Billiards</t>
    </r>
  </si>
  <si>
    <r>
      <rPr>
        <sz val="7"/>
        <rFont val="Arial"/>
        <family val="2"/>
      </rPr>
      <t>Pool</t>
    </r>
  </si>
  <si>
    <r>
      <rPr>
        <sz val="7"/>
        <rFont val="Arial"/>
        <family val="2"/>
      </rPr>
      <t>Snooker</t>
    </r>
  </si>
  <si>
    <r>
      <rPr>
        <sz val="7"/>
        <rFont val="Arial"/>
        <family val="2"/>
      </rPr>
      <t>Billiards</t>
    </r>
  </si>
  <si>
    <r>
      <rPr>
        <sz val="7"/>
        <rFont val="Arial"/>
        <family val="2"/>
      </rPr>
      <t>Carom</t>
    </r>
  </si>
  <si>
    <r>
      <rPr>
        <b/>
        <sz val="7"/>
        <rFont val="Arial"/>
        <family val="2"/>
      </rPr>
      <t>Boules Sports</t>
    </r>
  </si>
  <si>
    <r>
      <rPr>
        <sz val="7"/>
        <rFont val="Arial"/>
        <family val="2"/>
      </rPr>
      <t>Petanque</t>
    </r>
  </si>
  <si>
    <r>
      <rPr>
        <sz val="7"/>
        <rFont val="Arial"/>
        <family val="2"/>
      </rPr>
      <t>Boules Sports</t>
    </r>
  </si>
  <si>
    <r>
      <rPr>
        <sz val="7"/>
        <rFont val="Arial"/>
        <family val="2"/>
      </rPr>
      <t>Lyonnaise</t>
    </r>
  </si>
  <si>
    <r>
      <rPr>
        <b/>
        <sz val="7"/>
        <rFont val="Arial"/>
        <family val="2"/>
      </rPr>
      <t>Bowling</t>
    </r>
  </si>
  <si>
    <r>
      <rPr>
        <sz val="7"/>
        <rFont val="Arial"/>
        <family val="2"/>
      </rPr>
      <t>Bowling</t>
    </r>
  </si>
  <si>
    <r>
      <rPr>
        <sz val="7"/>
        <rFont val="Arial"/>
        <family val="2"/>
      </rPr>
      <t>Ten-Pin</t>
    </r>
  </si>
  <si>
    <r>
      <rPr>
        <b/>
        <sz val="7"/>
        <rFont val="Arial"/>
        <family val="2"/>
      </rPr>
      <t>Bridge</t>
    </r>
  </si>
  <si>
    <r>
      <rPr>
        <sz val="7"/>
        <rFont val="Arial"/>
        <family val="2"/>
      </rPr>
      <t>Bridge</t>
    </r>
  </si>
  <si>
    <r>
      <rPr>
        <b/>
        <sz val="7"/>
        <rFont val="Arial"/>
        <family val="2"/>
      </rPr>
      <t>Cheer</t>
    </r>
  </si>
  <si>
    <r>
      <rPr>
        <sz val="7"/>
        <rFont val="Arial"/>
        <family val="2"/>
      </rPr>
      <t>Cheer</t>
    </r>
  </si>
  <si>
    <r>
      <rPr>
        <b/>
        <sz val="7"/>
        <rFont val="Arial"/>
        <family val="2"/>
      </rPr>
      <t>Chess</t>
    </r>
  </si>
  <si>
    <r>
      <rPr>
        <sz val="7"/>
        <rFont val="Arial"/>
        <family val="2"/>
      </rPr>
      <t>Chess</t>
    </r>
  </si>
  <si>
    <r>
      <rPr>
        <b/>
        <sz val="7"/>
        <rFont val="Arial"/>
        <family val="2"/>
      </rPr>
      <t>Cricket</t>
    </r>
  </si>
  <si>
    <r>
      <rPr>
        <sz val="7"/>
        <rFont val="Arial"/>
        <family val="2"/>
      </rPr>
      <t>Cricket</t>
    </r>
  </si>
  <si>
    <r>
      <rPr>
        <sz val="7"/>
        <rFont val="Arial"/>
        <family val="2"/>
      </rPr>
      <t>Twenty20</t>
    </r>
  </si>
  <si>
    <r>
      <rPr>
        <b/>
        <sz val="7"/>
        <rFont val="Arial"/>
        <family val="2"/>
      </rPr>
      <t>DanceSport</t>
    </r>
  </si>
  <si>
    <r>
      <rPr>
        <sz val="7"/>
        <rFont val="Arial"/>
        <family val="2"/>
      </rPr>
      <t>DanceSport</t>
    </r>
  </si>
  <si>
    <r>
      <rPr>
        <sz val="7"/>
        <rFont val="Arial"/>
        <family val="2"/>
      </rPr>
      <t>Breaking</t>
    </r>
  </si>
  <si>
    <r>
      <rPr>
        <sz val="7"/>
        <rFont val="Arial"/>
        <family val="2"/>
      </rPr>
      <t>Standard</t>
    </r>
  </si>
  <si>
    <r>
      <rPr>
        <sz val="7"/>
        <rFont val="Arial"/>
        <family val="2"/>
      </rPr>
      <t>Latin</t>
    </r>
  </si>
  <si>
    <r>
      <rPr>
        <sz val="7"/>
        <rFont val="Arial"/>
        <family val="2"/>
      </rPr>
      <t>10-dance</t>
    </r>
  </si>
  <si>
    <r>
      <rPr>
        <sz val="7"/>
        <rFont val="Arial"/>
        <family val="2"/>
      </rPr>
      <t>Youth</t>
    </r>
  </si>
  <si>
    <r>
      <rPr>
        <b/>
        <sz val="7"/>
        <rFont val="Arial"/>
        <family val="2"/>
      </rPr>
      <t>Floorball</t>
    </r>
  </si>
  <si>
    <r>
      <rPr>
        <sz val="7"/>
        <rFont val="Arial"/>
        <family val="2"/>
      </rPr>
      <t>Floorball</t>
    </r>
  </si>
  <si>
    <r>
      <rPr>
        <b/>
        <sz val="7"/>
        <rFont val="Arial"/>
        <family val="2"/>
      </rPr>
      <t>Flying Disc</t>
    </r>
  </si>
  <si>
    <r>
      <rPr>
        <sz val="7"/>
        <rFont val="Arial"/>
        <family val="2"/>
      </rPr>
      <t>Ultimate</t>
    </r>
  </si>
  <si>
    <r>
      <rPr>
        <sz val="7"/>
        <rFont val="Arial"/>
        <family val="2"/>
      </rPr>
      <t>Flying Disc</t>
    </r>
  </si>
  <si>
    <r>
      <rPr>
        <b/>
        <sz val="7"/>
        <rFont val="Arial"/>
        <family val="2"/>
      </rPr>
      <t>Icestocksport</t>
    </r>
  </si>
  <si>
    <r>
      <rPr>
        <sz val="7"/>
        <rFont val="Arial"/>
        <family val="2"/>
      </rPr>
      <t>Icestocksport Distance</t>
    </r>
  </si>
  <si>
    <r>
      <rPr>
        <sz val="7"/>
        <rFont val="Arial"/>
        <family val="2"/>
      </rPr>
      <t>Icestocksport Target</t>
    </r>
  </si>
  <si>
    <r>
      <rPr>
        <sz val="7"/>
        <rFont val="Arial"/>
        <family val="2"/>
      </rPr>
      <t>Icestocksport</t>
    </r>
  </si>
  <si>
    <r>
      <rPr>
        <b/>
        <sz val="7"/>
        <rFont val="Arial"/>
        <family val="2"/>
      </rPr>
      <t>Karate</t>
    </r>
  </si>
  <si>
    <r>
      <rPr>
        <sz val="7"/>
        <rFont val="Arial"/>
        <family val="2"/>
      </rPr>
      <t>Karate</t>
    </r>
  </si>
  <si>
    <r>
      <rPr>
        <b/>
        <sz val="7"/>
        <rFont val="Arial"/>
        <family val="2"/>
      </rPr>
      <t>Kickboxing</t>
    </r>
  </si>
  <si>
    <r>
      <rPr>
        <sz val="7"/>
        <rFont val="Arial"/>
        <family val="2"/>
      </rPr>
      <t>Kickboxing</t>
    </r>
  </si>
  <si>
    <r>
      <rPr>
        <sz val="7"/>
        <rFont val="Arial"/>
        <family val="2"/>
      </rPr>
      <t>K1 Rules</t>
    </r>
  </si>
  <si>
    <r>
      <rPr>
        <sz val="7"/>
        <rFont val="Arial"/>
        <family val="2"/>
      </rPr>
      <t>Low Kick</t>
    </r>
  </si>
  <si>
    <r>
      <rPr>
        <sz val="7"/>
        <rFont val="Arial"/>
        <family val="2"/>
      </rPr>
      <t>Light Contact</t>
    </r>
  </si>
  <si>
    <r>
      <rPr>
        <sz val="7"/>
        <rFont val="Arial"/>
        <family val="2"/>
      </rPr>
      <t>Full Contact</t>
    </r>
  </si>
  <si>
    <r>
      <rPr>
        <sz val="7"/>
        <rFont val="Arial"/>
        <family val="2"/>
      </rPr>
      <t>Kick Light</t>
    </r>
  </si>
  <si>
    <r>
      <rPr>
        <sz val="7"/>
        <rFont val="Arial"/>
        <family val="2"/>
      </rPr>
      <t>Point Fighting</t>
    </r>
  </si>
  <si>
    <r>
      <rPr>
        <sz val="7"/>
        <rFont val="Arial"/>
        <family val="2"/>
      </rPr>
      <t>Pancrace</t>
    </r>
  </si>
  <si>
    <r>
      <rPr>
        <sz val="7"/>
        <rFont val="Arial"/>
        <family val="2"/>
      </rPr>
      <t>Semi Contact</t>
    </r>
  </si>
  <si>
    <r>
      <rPr>
        <b/>
        <sz val="7"/>
        <rFont val="Arial"/>
        <family val="2"/>
      </rPr>
      <t>Korfball</t>
    </r>
  </si>
  <si>
    <r>
      <rPr>
        <sz val="7"/>
        <rFont val="Arial"/>
        <family val="2"/>
      </rPr>
      <t>Korfball</t>
    </r>
  </si>
  <si>
    <r>
      <rPr>
        <b/>
        <sz val="7"/>
        <rFont val="Arial"/>
        <family val="2"/>
      </rPr>
      <t>Life Saving</t>
    </r>
  </si>
  <si>
    <r>
      <rPr>
        <sz val="7"/>
        <rFont val="Arial"/>
        <family val="2"/>
      </rPr>
      <t>Lifesaving</t>
    </r>
  </si>
  <si>
    <r>
      <rPr>
        <b/>
        <sz val="7"/>
        <rFont val="Arial"/>
        <family val="2"/>
      </rPr>
      <t>Motorcycling</t>
    </r>
  </si>
  <si>
    <r>
      <rPr>
        <sz val="7"/>
        <rFont val="Arial"/>
        <family val="2"/>
      </rPr>
      <t>Motocross</t>
    </r>
  </si>
  <si>
    <r>
      <rPr>
        <sz val="7"/>
        <rFont val="Arial"/>
        <family val="2"/>
      </rPr>
      <t>Road Racing</t>
    </r>
  </si>
  <si>
    <r>
      <rPr>
        <sz val="7"/>
        <rFont val="Arial"/>
        <family val="2"/>
      </rPr>
      <t>Speedway</t>
    </r>
  </si>
  <si>
    <r>
      <rPr>
        <sz val="7"/>
        <rFont val="Arial"/>
        <family val="2"/>
      </rPr>
      <t>Motorcycle Racing</t>
    </r>
  </si>
  <si>
    <r>
      <rPr>
        <sz val="7"/>
        <rFont val="Arial"/>
        <family val="2"/>
      </rPr>
      <t>Supermoto</t>
    </r>
  </si>
  <si>
    <r>
      <rPr>
        <sz val="7"/>
        <rFont val="Arial"/>
        <family val="2"/>
      </rPr>
      <t>Enduro</t>
    </r>
  </si>
  <si>
    <r>
      <rPr>
        <sz val="7"/>
        <rFont val="Arial"/>
        <family val="2"/>
      </rPr>
      <t>Road Racing Endurance</t>
    </r>
  </si>
  <si>
    <r>
      <rPr>
        <sz val="7"/>
        <rFont val="Arial"/>
        <family val="2"/>
      </rPr>
      <t>Track Racing</t>
    </r>
  </si>
  <si>
    <r>
      <rPr>
        <sz val="7"/>
        <rFont val="Arial"/>
        <family val="2"/>
      </rPr>
      <t>SnowCross</t>
    </r>
  </si>
  <si>
    <r>
      <rPr>
        <sz val="7"/>
        <rFont val="Arial"/>
        <family val="2"/>
      </rPr>
      <t>Trial</t>
    </r>
  </si>
  <si>
    <r>
      <rPr>
        <sz val="7"/>
        <rFont val="Arial"/>
        <family val="2"/>
      </rPr>
      <t>Cross-Country Rallies</t>
    </r>
  </si>
  <si>
    <r>
      <rPr>
        <b/>
        <sz val="7"/>
        <rFont val="Arial"/>
        <family val="2"/>
      </rPr>
      <t>Mountaineering and Climbing</t>
    </r>
  </si>
  <si>
    <r>
      <rPr>
        <sz val="7"/>
        <rFont val="Arial"/>
        <family val="2"/>
      </rPr>
      <t>Climbing</t>
    </r>
  </si>
  <si>
    <r>
      <rPr>
        <sz val="7"/>
        <rFont val="Arial"/>
        <family val="2"/>
      </rPr>
      <t>Mountaineering and Climbing</t>
    </r>
  </si>
  <si>
    <r>
      <rPr>
        <sz val="7"/>
        <rFont val="Arial"/>
        <family val="2"/>
      </rPr>
      <t>Ice Climbing</t>
    </r>
  </si>
  <si>
    <r>
      <rPr>
        <sz val="7"/>
        <rFont val="Arial"/>
        <family val="2"/>
      </rPr>
      <t>Skyrunning</t>
    </r>
  </si>
  <si>
    <r>
      <rPr>
        <sz val="7"/>
        <rFont val="Arial"/>
        <family val="2"/>
      </rPr>
      <t>Ski Mountaineering</t>
    </r>
  </si>
  <si>
    <r>
      <rPr>
        <b/>
        <sz val="7"/>
        <rFont val="Arial"/>
        <family val="2"/>
      </rPr>
      <t>Muaythai</t>
    </r>
  </si>
  <si>
    <r>
      <rPr>
        <sz val="7"/>
        <rFont val="Arial"/>
        <family val="2"/>
      </rPr>
      <t>Muaythai</t>
    </r>
  </si>
  <si>
    <r>
      <rPr>
        <b/>
        <sz val="7"/>
        <rFont val="Arial"/>
        <family val="2"/>
      </rPr>
      <t>Netball</t>
    </r>
  </si>
  <si>
    <r>
      <rPr>
        <sz val="7"/>
        <rFont val="Arial"/>
        <family val="2"/>
      </rPr>
      <t>Netball</t>
    </r>
  </si>
  <si>
    <r>
      <rPr>
        <b/>
        <sz val="7"/>
        <rFont val="Arial"/>
        <family val="2"/>
      </rPr>
      <t>Orienteering</t>
    </r>
  </si>
  <si>
    <r>
      <rPr>
        <sz val="7"/>
        <rFont val="Arial"/>
        <family val="2"/>
      </rPr>
      <t>Orienteering</t>
    </r>
  </si>
  <si>
    <r>
      <rPr>
        <sz val="7"/>
        <rFont val="Arial"/>
        <family val="2"/>
      </rPr>
      <t>Foot Orienteering</t>
    </r>
  </si>
  <si>
    <r>
      <rPr>
        <sz val="7"/>
        <rFont val="Arial"/>
        <family val="2"/>
      </rPr>
      <t>Mountain Bike Orienteering</t>
    </r>
  </si>
  <si>
    <r>
      <rPr>
        <sz val="7"/>
        <rFont val="Arial"/>
        <family val="2"/>
      </rPr>
      <t>Ski Orienteering</t>
    </r>
  </si>
  <si>
    <r>
      <rPr>
        <b/>
        <sz val="7"/>
        <rFont val="Arial"/>
        <family val="2"/>
      </rPr>
      <t>Polo</t>
    </r>
  </si>
  <si>
    <r>
      <rPr>
        <sz val="7"/>
        <rFont val="Arial"/>
        <family val="2"/>
      </rPr>
      <t>Polo</t>
    </r>
  </si>
  <si>
    <r>
      <rPr>
        <b/>
        <sz val="7"/>
        <rFont val="Arial"/>
        <family val="2"/>
      </rPr>
      <t>Powerboating</t>
    </r>
  </si>
  <si>
    <r>
      <rPr>
        <sz val="7"/>
        <rFont val="Arial"/>
        <family val="2"/>
      </rPr>
      <t>Aquabike</t>
    </r>
  </si>
  <si>
    <r>
      <rPr>
        <sz val="7"/>
        <rFont val="Arial"/>
        <family val="2"/>
      </rPr>
      <t>Circuit</t>
    </r>
  </si>
  <si>
    <r>
      <rPr>
        <sz val="7"/>
        <rFont val="Arial"/>
        <family val="2"/>
      </rPr>
      <t>Offshore</t>
    </r>
  </si>
  <si>
    <r>
      <rPr>
        <b/>
        <sz val="7"/>
        <rFont val="Arial"/>
        <family val="2"/>
      </rPr>
      <t>Racquetball</t>
    </r>
  </si>
  <si>
    <r>
      <rPr>
        <sz val="7"/>
        <rFont val="Arial"/>
        <family val="2"/>
      </rPr>
      <t>Racquetball</t>
    </r>
  </si>
  <si>
    <r>
      <rPr>
        <b/>
        <sz val="7"/>
        <rFont val="Arial"/>
        <family val="2"/>
      </rPr>
      <t>Roller Sports</t>
    </r>
  </si>
  <si>
    <r>
      <rPr>
        <sz val="6.5"/>
        <rFont val="Arial"/>
        <family val="2"/>
      </rPr>
      <t>Skateboarding</t>
    </r>
  </si>
  <si>
    <r>
      <rPr>
        <sz val="5.5"/>
        <rFont val="Arial"/>
        <family val="2"/>
      </rPr>
      <t>Inline Speed Skating Distance greater than 1000m</t>
    </r>
  </si>
  <si>
    <r>
      <rPr>
        <sz val="6.5"/>
        <rFont val="Arial"/>
        <family val="2"/>
      </rPr>
      <t>Inline Speed Skating Sprint 1000m or less</t>
    </r>
  </si>
  <si>
    <r>
      <rPr>
        <sz val="7"/>
        <rFont val="Arial"/>
        <family val="2"/>
      </rPr>
      <t>Hockey</t>
    </r>
  </si>
  <si>
    <r>
      <rPr>
        <sz val="7"/>
        <rFont val="Arial"/>
        <family val="2"/>
      </rPr>
      <t>Roller Freestyle</t>
    </r>
  </si>
  <si>
    <r>
      <rPr>
        <sz val="7"/>
        <rFont val="Arial"/>
        <family val="2"/>
      </rPr>
      <t>Scooters</t>
    </r>
  </si>
  <si>
    <r>
      <rPr>
        <sz val="7"/>
        <rFont val="Arial"/>
        <family val="2"/>
      </rPr>
      <t>Alpine and Inline Downhill</t>
    </r>
  </si>
  <si>
    <r>
      <rPr>
        <sz val="7"/>
        <rFont val="Arial"/>
        <family val="2"/>
      </rPr>
      <t>Inline Freestyle</t>
    </r>
  </si>
  <si>
    <r>
      <rPr>
        <b/>
        <sz val="7"/>
        <rFont val="Arial"/>
        <family val="2"/>
      </rPr>
      <t>Ski Mountaineering</t>
    </r>
  </si>
  <si>
    <r>
      <rPr>
        <b/>
        <sz val="7"/>
        <rFont val="Arial"/>
        <family val="2"/>
      </rPr>
      <t>Sport Climbing</t>
    </r>
  </si>
  <si>
    <r>
      <rPr>
        <sz val="7"/>
        <rFont val="Arial"/>
        <family val="2"/>
      </rPr>
      <t>Combined</t>
    </r>
  </si>
  <si>
    <r>
      <rPr>
        <sz val="7"/>
        <rFont val="Arial"/>
        <family val="2"/>
      </rPr>
      <t>Boulder</t>
    </r>
  </si>
  <si>
    <r>
      <rPr>
        <sz val="7"/>
        <rFont val="Arial"/>
        <family val="2"/>
      </rPr>
      <t>Speed</t>
    </r>
  </si>
  <si>
    <r>
      <rPr>
        <sz val="7"/>
        <rFont val="Arial"/>
        <family val="2"/>
      </rPr>
      <t>Sport Climbing</t>
    </r>
  </si>
  <si>
    <r>
      <rPr>
        <sz val="7"/>
        <rFont val="Arial"/>
        <family val="2"/>
      </rPr>
      <t>Lead</t>
    </r>
  </si>
  <si>
    <r>
      <rPr>
        <b/>
        <sz val="7"/>
        <rFont val="Arial"/>
        <family val="2"/>
      </rPr>
      <t>Squash</t>
    </r>
  </si>
  <si>
    <r>
      <rPr>
        <sz val="7"/>
        <rFont val="Arial"/>
        <family val="2"/>
      </rPr>
      <t>Squash</t>
    </r>
  </si>
  <si>
    <r>
      <rPr>
        <b/>
        <sz val="7"/>
        <rFont val="Arial"/>
        <family val="2"/>
      </rPr>
      <t>Sumo</t>
    </r>
  </si>
  <si>
    <r>
      <rPr>
        <sz val="7"/>
        <rFont val="Arial"/>
        <family val="2"/>
      </rPr>
      <t>Sumo</t>
    </r>
  </si>
  <si>
    <r>
      <rPr>
        <b/>
        <sz val="7"/>
        <rFont val="Arial"/>
        <family val="2"/>
      </rPr>
      <t>Surfing</t>
    </r>
  </si>
  <si>
    <r>
      <rPr>
        <sz val="7"/>
        <rFont val="Arial"/>
        <family val="2"/>
      </rPr>
      <t>Surfing</t>
    </r>
  </si>
  <si>
    <r>
      <rPr>
        <sz val="7"/>
        <rFont val="Arial"/>
        <family val="2"/>
      </rPr>
      <t>Stand Up Paddle</t>
    </r>
  </si>
  <si>
    <r>
      <rPr>
        <sz val="7"/>
        <rFont val="Arial"/>
        <family val="2"/>
      </rPr>
      <t>Body Board</t>
    </r>
  </si>
  <si>
    <r>
      <rPr>
        <b/>
        <sz val="7"/>
        <rFont val="Arial"/>
        <family val="2"/>
      </rPr>
      <t>Tug of War</t>
    </r>
  </si>
  <si>
    <r>
      <rPr>
        <sz val="7"/>
        <rFont val="Arial"/>
        <family val="2"/>
      </rPr>
      <t>Tug of War</t>
    </r>
  </si>
  <si>
    <r>
      <rPr>
        <b/>
        <sz val="7"/>
        <rFont val="Arial"/>
        <family val="2"/>
      </rPr>
      <t>Underwater Sports</t>
    </r>
  </si>
  <si>
    <r>
      <rPr>
        <sz val="7"/>
        <rFont val="Arial"/>
        <family val="2"/>
      </rPr>
      <t>Finswimming Pool</t>
    </r>
  </si>
  <si>
    <r>
      <rPr>
        <sz val="7"/>
        <rFont val="Arial"/>
        <family val="2"/>
      </rPr>
      <t>Apnoea (all subdisciplines)</t>
    </r>
  </si>
  <si>
    <r>
      <rPr>
        <sz val="7"/>
        <rFont val="Arial"/>
        <family val="2"/>
      </rPr>
      <t>Finswimming Open Water</t>
    </r>
  </si>
  <si>
    <r>
      <rPr>
        <sz val="7"/>
        <rFont val="Arial"/>
        <family val="2"/>
      </rPr>
      <t>Free Diving (all apnoea subdisciplines)</t>
    </r>
  </si>
  <si>
    <r>
      <rPr>
        <sz val="7"/>
        <rFont val="Arial"/>
        <family val="2"/>
      </rPr>
      <t>Sport Diving</t>
    </r>
  </si>
  <si>
    <r>
      <rPr>
        <sz val="7"/>
        <rFont val="Arial"/>
        <family val="2"/>
      </rPr>
      <t>UW Rugby</t>
    </r>
  </si>
  <si>
    <r>
      <rPr>
        <sz val="7"/>
        <rFont val="Arial"/>
        <family val="2"/>
      </rPr>
      <t>Spearfishing</t>
    </r>
  </si>
  <si>
    <r>
      <rPr>
        <sz val="7"/>
        <rFont val="Arial"/>
        <family val="2"/>
      </rPr>
      <t>UW Hockey</t>
    </r>
  </si>
  <si>
    <r>
      <rPr>
        <sz val="7"/>
        <rFont val="Arial"/>
        <family val="2"/>
      </rPr>
      <t>UW Orienteering</t>
    </r>
  </si>
  <si>
    <r>
      <rPr>
        <sz val="7"/>
        <rFont val="Arial"/>
        <family val="2"/>
      </rPr>
      <t>Underwater Sports</t>
    </r>
  </si>
  <si>
    <r>
      <rPr>
        <b/>
        <sz val="7"/>
        <rFont val="Arial"/>
        <family val="2"/>
      </rPr>
      <t>Water Skiing</t>
    </r>
  </si>
  <si>
    <r>
      <rPr>
        <sz val="7"/>
        <rFont val="Arial"/>
        <family val="2"/>
      </rPr>
      <t>Tournament</t>
    </r>
  </si>
  <si>
    <r>
      <rPr>
        <sz val="7"/>
        <rFont val="Arial"/>
        <family val="2"/>
      </rPr>
      <t>Cableski</t>
    </r>
  </si>
  <si>
    <r>
      <rPr>
        <sz val="7"/>
        <rFont val="Arial"/>
        <family val="2"/>
      </rPr>
      <t>Wakeboard Boat</t>
    </r>
  </si>
  <si>
    <r>
      <rPr>
        <sz val="7"/>
        <rFont val="Arial"/>
        <family val="2"/>
      </rPr>
      <t>Cable Wakeboard</t>
    </r>
  </si>
  <si>
    <r>
      <rPr>
        <sz val="7"/>
        <rFont val="Arial"/>
        <family val="2"/>
      </rPr>
      <t>Barefoot</t>
    </r>
  </si>
  <si>
    <r>
      <rPr>
        <sz val="7"/>
        <rFont val="Arial"/>
        <family val="2"/>
      </rPr>
      <t>Racing Water Ski</t>
    </r>
  </si>
  <si>
    <r>
      <rPr>
        <b/>
        <sz val="7"/>
        <rFont val="Arial"/>
        <family val="2"/>
      </rPr>
      <t>Wushu</t>
    </r>
  </si>
  <si>
    <r>
      <rPr>
        <sz val="7"/>
        <rFont val="Arial"/>
        <family val="2"/>
      </rPr>
      <t>Sanda</t>
    </r>
  </si>
  <si>
    <r>
      <rPr>
        <sz val="7"/>
        <rFont val="Arial"/>
        <family val="2"/>
      </rPr>
      <t>Taolu</t>
    </r>
  </si>
  <si>
    <r>
      <rPr>
        <b/>
        <sz val="7.5"/>
        <rFont val="Arial"/>
        <family val="2"/>
      </rPr>
      <t>Arm Wrestling</t>
    </r>
  </si>
  <si>
    <r>
      <rPr>
        <sz val="7.5"/>
        <rFont val="Arial"/>
        <family val="2"/>
      </rPr>
      <t>Arm Wrestling</t>
    </r>
  </si>
  <si>
    <r>
      <rPr>
        <sz val="7.5"/>
        <rFont val="Arial"/>
        <family val="2"/>
      </rPr>
      <t>-</t>
    </r>
  </si>
  <si>
    <r>
      <rPr>
        <b/>
        <sz val="7.5"/>
        <rFont val="Arial"/>
        <family val="2"/>
      </rPr>
      <t>Bodybuilding</t>
    </r>
  </si>
  <si>
    <r>
      <rPr>
        <sz val="7.5"/>
        <rFont val="Arial"/>
        <family val="2"/>
      </rPr>
      <t>Bodybuilding</t>
    </r>
  </si>
  <si>
    <r>
      <rPr>
        <sz val="7.5"/>
        <rFont val="Arial"/>
        <family val="2"/>
      </rPr>
      <t>Fitness</t>
    </r>
  </si>
  <si>
    <r>
      <rPr>
        <b/>
        <sz val="7.5"/>
        <rFont val="Arial"/>
        <family val="2"/>
      </rPr>
      <t>Casting</t>
    </r>
  </si>
  <si>
    <r>
      <rPr>
        <sz val="7.5"/>
        <rFont val="Arial"/>
        <family val="2"/>
      </rPr>
      <t>Accuracy and distance</t>
    </r>
  </si>
  <si>
    <r>
      <rPr>
        <b/>
        <sz val="7.5"/>
        <rFont val="Arial"/>
        <family val="2"/>
      </rPr>
      <t>Darts</t>
    </r>
  </si>
  <si>
    <r>
      <rPr>
        <sz val="7.5"/>
        <rFont val="Arial"/>
        <family val="2"/>
      </rPr>
      <t>Darts</t>
    </r>
  </si>
  <si>
    <r>
      <rPr>
        <b/>
        <sz val="7.5"/>
        <rFont val="Arial"/>
        <family val="2"/>
      </rPr>
      <t>Dragon Boat</t>
    </r>
  </si>
  <si>
    <r>
      <rPr>
        <sz val="7.5"/>
        <rFont val="Arial"/>
        <family val="2"/>
      </rPr>
      <t>Dragon Boat</t>
    </r>
  </si>
  <si>
    <r>
      <rPr>
        <b/>
        <sz val="7.5"/>
        <rFont val="Arial"/>
        <family val="2"/>
      </rPr>
      <t>Draughts</t>
    </r>
  </si>
  <si>
    <r>
      <rPr>
        <sz val="7.5"/>
        <rFont val="Arial"/>
        <family val="2"/>
      </rPr>
      <t>Draughts</t>
    </r>
  </si>
  <si>
    <r>
      <rPr>
        <b/>
        <sz val="7.5"/>
        <rFont val="Arial"/>
        <family val="2"/>
      </rPr>
      <t>Fistball</t>
    </r>
  </si>
  <si>
    <r>
      <rPr>
        <sz val="7.5"/>
        <rFont val="Arial"/>
        <family val="2"/>
      </rPr>
      <t>Fistball</t>
    </r>
  </si>
  <si>
    <r>
      <rPr>
        <b/>
        <sz val="7.5"/>
        <rFont val="Arial"/>
        <family val="2"/>
      </rPr>
      <t>Go</t>
    </r>
  </si>
  <si>
    <r>
      <rPr>
        <sz val="7.5"/>
        <rFont val="Arial"/>
        <family val="2"/>
      </rPr>
      <t>Go</t>
    </r>
  </si>
  <si>
    <r>
      <rPr>
        <b/>
        <sz val="7.5"/>
        <rFont val="Arial"/>
        <family val="2"/>
      </rPr>
      <t>Jiu-Jitsu</t>
    </r>
  </si>
  <si>
    <r>
      <rPr>
        <sz val="7.5"/>
        <rFont val="Arial"/>
        <family val="2"/>
      </rPr>
      <t>Ju-Jitsu</t>
    </r>
  </si>
  <si>
    <r>
      <rPr>
        <b/>
        <sz val="7.5"/>
        <rFont val="Arial"/>
        <family val="2"/>
      </rPr>
      <t>Kendo</t>
    </r>
  </si>
  <si>
    <r>
      <rPr>
        <sz val="7.5"/>
        <rFont val="Arial"/>
        <family val="2"/>
      </rPr>
      <t>Kendo</t>
    </r>
  </si>
  <si>
    <r>
      <rPr>
        <b/>
        <sz val="7.5"/>
        <rFont val="Arial"/>
        <family val="2"/>
      </rPr>
      <t>Minigolf</t>
    </r>
  </si>
  <si>
    <r>
      <rPr>
        <sz val="7.5"/>
        <rFont val="Arial"/>
        <family val="2"/>
      </rPr>
      <t>Minigolf</t>
    </r>
  </si>
  <si>
    <r>
      <rPr>
        <b/>
        <sz val="7.5"/>
        <rFont val="Arial"/>
        <family val="2"/>
      </rPr>
      <t>Powerlifting</t>
    </r>
  </si>
  <si>
    <r>
      <rPr>
        <sz val="7.5"/>
        <rFont val="Arial"/>
        <family val="2"/>
      </rPr>
      <t>Powerlifting</t>
    </r>
  </si>
  <si>
    <r>
      <rPr>
        <sz val="7.5"/>
        <rFont val="Arial"/>
        <family val="2"/>
      </rPr>
      <t>Force Athletique</t>
    </r>
  </si>
  <si>
    <r>
      <rPr>
        <sz val="7.5"/>
        <rFont val="Arial"/>
        <family val="2"/>
      </rPr>
      <t>Bench Press</t>
    </r>
  </si>
  <si>
    <r>
      <rPr>
        <b/>
        <sz val="7.5"/>
        <rFont val="Arial"/>
        <family val="2"/>
      </rPr>
      <t>Sambo</t>
    </r>
  </si>
  <si>
    <r>
      <rPr>
        <sz val="7.5"/>
        <rFont val="Arial"/>
        <family val="2"/>
      </rPr>
      <t>Sambo</t>
    </r>
  </si>
  <si>
    <r>
      <rPr>
        <b/>
        <sz val="7.5"/>
        <rFont val="Arial"/>
        <family val="2"/>
      </rPr>
      <t>Savate</t>
    </r>
  </si>
  <si>
    <r>
      <rPr>
        <sz val="7.5"/>
        <rFont val="Arial"/>
        <family val="2"/>
      </rPr>
      <t>Savate</t>
    </r>
  </si>
  <si>
    <r>
      <rPr>
        <sz val="7.5"/>
        <rFont val="Arial"/>
        <family val="2"/>
      </rPr>
      <t>Savate Assaut</t>
    </r>
  </si>
  <si>
    <r>
      <rPr>
        <sz val="7.5"/>
        <rFont val="Arial"/>
        <family val="2"/>
      </rPr>
      <t>Savate Combat</t>
    </r>
  </si>
  <si>
    <r>
      <rPr>
        <b/>
        <sz val="7.5"/>
        <rFont val="Arial"/>
        <family val="2"/>
      </rPr>
      <t>Sepaktakraw</t>
    </r>
  </si>
  <si>
    <r>
      <rPr>
        <sz val="7.5"/>
        <rFont val="Arial"/>
        <family val="2"/>
      </rPr>
      <t>Sepaktakraw</t>
    </r>
  </si>
  <si>
    <r>
      <rPr>
        <sz val="7.5"/>
        <rFont val="Arial"/>
        <family val="2"/>
      </rPr>
      <t>Beach Sepaktakraw</t>
    </r>
  </si>
  <si>
    <r>
      <rPr>
        <b/>
        <sz val="7.5"/>
        <rFont val="Arial"/>
        <family val="2"/>
      </rPr>
      <t>Sleddog</t>
    </r>
  </si>
  <si>
    <r>
      <rPr>
        <sz val="7.5"/>
        <rFont val="Arial"/>
        <family val="2"/>
      </rPr>
      <t>Sleddog</t>
    </r>
  </si>
  <si>
    <r>
      <rPr>
        <b/>
        <sz val="7.5"/>
        <rFont val="Arial"/>
        <family val="2"/>
      </rPr>
      <t>Soft Tennis</t>
    </r>
  </si>
  <si>
    <r>
      <rPr>
        <sz val="7.5"/>
        <rFont val="Arial"/>
        <family val="2"/>
      </rPr>
      <t>Soft Tennis</t>
    </r>
  </si>
  <si>
    <r>
      <rPr>
        <b/>
        <sz val="7.5"/>
        <rFont val="Arial"/>
        <family val="2"/>
      </rPr>
      <t>Sport Fishing</t>
    </r>
  </si>
  <si>
    <r>
      <rPr>
        <sz val="7.5"/>
        <rFont val="Arial"/>
        <family val="2"/>
      </rPr>
      <t>Fresh Water Sport Fishing</t>
    </r>
  </si>
  <si>
    <r>
      <rPr>
        <sz val="7.5"/>
        <rFont val="Arial"/>
        <family val="2"/>
      </rPr>
      <t>Sport Fishing</t>
    </r>
  </si>
  <si>
    <r>
      <rPr>
        <sz val="7.5"/>
        <rFont val="Arial"/>
        <family val="2"/>
      </rPr>
      <t>Sea Angling</t>
    </r>
  </si>
  <si>
    <r>
      <rPr>
        <sz val="7.5"/>
        <rFont val="Arial"/>
        <family val="2"/>
      </rPr>
      <t>Fly Sport Fishing</t>
    </r>
  </si>
  <si>
    <r>
      <rPr>
        <sz val="7.5"/>
        <rFont val="Arial"/>
        <family val="2"/>
      </rPr>
      <t>Teqball</t>
    </r>
  </si>
  <si>
    <r>
      <rPr>
        <b/>
        <sz val="8"/>
        <rFont val="Arial"/>
        <family val="2"/>
      </rPr>
      <t>Aquatics</t>
    </r>
  </si>
  <si>
    <r>
      <rPr>
        <sz val="7.5"/>
        <rFont val="Arial"/>
        <family val="2"/>
      </rPr>
      <t>CISS Swimming Middle Distance 200-400m</t>
    </r>
  </si>
  <si>
    <r>
      <rPr>
        <sz val="8"/>
        <rFont val="Arial"/>
        <family val="2"/>
      </rPr>
      <t>-</t>
    </r>
  </si>
  <si>
    <r>
      <rPr>
        <sz val="7.5"/>
        <rFont val="Arial"/>
        <family val="2"/>
      </rPr>
      <t>CISS Swimming Sprint 100m or less</t>
    </r>
  </si>
  <si>
    <r>
      <rPr>
        <sz val="6"/>
        <rFont val="Arial"/>
        <family val="2"/>
      </rPr>
      <t>CISS Swimming Long Distance 800m and greater</t>
    </r>
  </si>
  <si>
    <r>
      <rPr>
        <sz val="7.5"/>
        <rFont val="Arial"/>
        <family val="2"/>
      </rPr>
      <t>INAS Swimming Middle Distance 200-400m</t>
    </r>
  </si>
  <si>
    <r>
      <rPr>
        <sz val="7.5"/>
        <rFont val="Arial"/>
        <family val="2"/>
      </rPr>
      <t>INAS Swimming Sprint 100m or less</t>
    </r>
  </si>
  <si>
    <r>
      <rPr>
        <sz val="8"/>
        <rFont val="Arial"/>
        <family val="2"/>
      </rPr>
      <t>IBSA Swimming</t>
    </r>
  </si>
  <si>
    <r>
      <rPr>
        <b/>
        <sz val="8"/>
        <rFont val="Arial"/>
        <family val="2"/>
      </rPr>
      <t>Archery</t>
    </r>
  </si>
  <si>
    <r>
      <rPr>
        <sz val="8"/>
        <rFont val="Arial"/>
        <family val="2"/>
      </rPr>
      <t>Para-Archery**</t>
    </r>
  </si>
  <si>
    <r>
      <rPr>
        <b/>
        <sz val="8"/>
        <rFont val="Arial"/>
        <family val="2"/>
      </rPr>
      <t>Arm Wrestling</t>
    </r>
  </si>
  <si>
    <r>
      <rPr>
        <sz val="8"/>
        <rFont val="Arial"/>
        <family val="2"/>
      </rPr>
      <t>Para-Arm Wrestling</t>
    </r>
  </si>
  <si>
    <r>
      <rPr>
        <b/>
        <sz val="8"/>
        <rFont val="Arial"/>
        <family val="2"/>
      </rPr>
      <t>Athletics</t>
    </r>
  </si>
  <si>
    <r>
      <rPr>
        <sz val="8"/>
        <rFont val="Arial"/>
        <family val="2"/>
      </rPr>
      <t>CISS Sprint 400m or less</t>
    </r>
  </si>
  <si>
    <r>
      <rPr>
        <sz val="8"/>
        <rFont val="Arial"/>
        <family val="2"/>
      </rPr>
      <t>CISS Long Distance 3000m and greater</t>
    </r>
  </si>
  <si>
    <r>
      <rPr>
        <sz val="8"/>
        <rFont val="Arial"/>
        <family val="2"/>
      </rPr>
      <t>CISS Middle Distance 800-1500m</t>
    </r>
  </si>
  <si>
    <r>
      <rPr>
        <sz val="7.5"/>
        <rFont val="Arial"/>
        <family val="2"/>
      </rPr>
      <t>INAS Long Distance 3000m and greater</t>
    </r>
  </si>
  <si>
    <r>
      <rPr>
        <sz val="8"/>
        <rFont val="Arial"/>
        <family val="2"/>
      </rPr>
      <t>CISS Combined Events</t>
    </r>
  </si>
  <si>
    <r>
      <rPr>
        <sz val="8"/>
        <rFont val="Arial"/>
        <family val="2"/>
      </rPr>
      <t>CISS Jumps</t>
    </r>
  </si>
  <si>
    <r>
      <rPr>
        <sz val="8"/>
        <rFont val="Arial"/>
        <family val="2"/>
      </rPr>
      <t>CISS Throws</t>
    </r>
  </si>
  <si>
    <r>
      <rPr>
        <sz val="8"/>
        <rFont val="Arial"/>
        <family val="2"/>
      </rPr>
      <t>INAS Middle Distance 800-1500m</t>
    </r>
  </si>
  <si>
    <r>
      <rPr>
        <b/>
        <sz val="8"/>
        <rFont val="Arial"/>
        <family val="2"/>
      </rPr>
      <t>Badminton</t>
    </r>
  </si>
  <si>
    <r>
      <rPr>
        <sz val="8"/>
        <rFont val="Arial"/>
        <family val="2"/>
      </rPr>
      <t>Para-Badminton**</t>
    </r>
  </si>
  <si>
    <r>
      <rPr>
        <b/>
        <sz val="8"/>
        <rFont val="Arial"/>
        <family val="2"/>
      </rPr>
      <t>Basketball</t>
    </r>
  </si>
  <si>
    <r>
      <rPr>
        <sz val="8"/>
        <rFont val="Arial"/>
        <family val="2"/>
      </rPr>
      <t>Wheelchair Basketball</t>
    </r>
  </si>
  <si>
    <r>
      <rPr>
        <sz val="8"/>
        <rFont val="Arial"/>
        <family val="2"/>
      </rPr>
      <t>CISS Basketball</t>
    </r>
  </si>
  <si>
    <r>
      <rPr>
        <b/>
        <sz val="8"/>
        <rFont val="Arial"/>
        <family val="2"/>
      </rPr>
      <t>Bobsleigh</t>
    </r>
  </si>
  <si>
    <r>
      <rPr>
        <sz val="8"/>
        <rFont val="Arial"/>
        <family val="2"/>
      </rPr>
      <t>Para-Bobsleigh**</t>
    </r>
  </si>
  <si>
    <r>
      <rPr>
        <b/>
        <sz val="8"/>
        <rFont val="Arial"/>
        <family val="2"/>
      </rPr>
      <t>Boccia</t>
    </r>
  </si>
  <si>
    <r>
      <rPr>
        <sz val="8"/>
        <rFont val="Arial"/>
        <family val="2"/>
      </rPr>
      <t>Para-Boccia</t>
    </r>
  </si>
  <si>
    <r>
      <rPr>
        <b/>
        <sz val="8"/>
        <rFont val="Arial"/>
        <family val="2"/>
      </rPr>
      <t>Canoe</t>
    </r>
  </si>
  <si>
    <r>
      <rPr>
        <sz val="8"/>
        <rFont val="Arial"/>
        <family val="2"/>
      </rPr>
      <t>Para-Canoe**</t>
    </r>
  </si>
  <si>
    <r>
      <rPr>
        <b/>
        <sz val="8"/>
        <rFont val="Arial"/>
        <family val="2"/>
      </rPr>
      <t>Curling</t>
    </r>
  </si>
  <si>
    <r>
      <rPr>
        <sz val="8"/>
        <rFont val="Arial"/>
        <family val="2"/>
      </rPr>
      <t>Wheelchair Curling</t>
    </r>
  </si>
  <si>
    <r>
      <rPr>
        <sz val="8"/>
        <rFont val="Arial"/>
        <family val="2"/>
      </rPr>
      <t>CISS Curling</t>
    </r>
  </si>
  <si>
    <r>
      <rPr>
        <b/>
        <sz val="8"/>
        <rFont val="Arial"/>
        <family val="2"/>
      </rPr>
      <t>Cycling</t>
    </r>
  </si>
  <si>
    <r>
      <rPr>
        <sz val="8"/>
        <rFont val="Arial"/>
        <family val="2"/>
      </rPr>
      <t>Para-Cycling**</t>
    </r>
  </si>
  <si>
    <r>
      <rPr>
        <sz val="8"/>
        <rFont val="Arial"/>
        <family val="2"/>
      </rPr>
      <t>Para-Cycling Road**</t>
    </r>
  </si>
  <si>
    <r>
      <rPr>
        <sz val="8"/>
        <rFont val="Arial"/>
        <family val="2"/>
      </rPr>
      <t>Para-Cycling Track Sprint**</t>
    </r>
  </si>
  <si>
    <r>
      <rPr>
        <sz val="8"/>
        <rFont val="Arial"/>
        <family val="2"/>
      </rPr>
      <t>Para-Cycling Track Endurance**</t>
    </r>
  </si>
  <si>
    <r>
      <rPr>
        <sz val="8"/>
        <rFont val="Arial"/>
        <family val="2"/>
      </rPr>
      <t>CISS Mountain Bike</t>
    </r>
  </si>
  <si>
    <r>
      <rPr>
        <sz val="8"/>
        <rFont val="Arial"/>
        <family val="2"/>
      </rPr>
      <t>INAS Cycling Road</t>
    </r>
  </si>
  <si>
    <r>
      <rPr>
        <sz val="8"/>
        <rFont val="Arial"/>
        <family val="2"/>
      </rPr>
      <t>CISS Cycling Road</t>
    </r>
  </si>
  <si>
    <r>
      <rPr>
        <sz val="8"/>
        <rFont val="Arial"/>
        <family val="2"/>
      </rPr>
      <t>INAS Cycling Track Sprint</t>
    </r>
  </si>
  <si>
    <r>
      <rPr>
        <b/>
        <sz val="8"/>
        <rFont val="Arial"/>
        <family val="2"/>
      </rPr>
      <t>Equestrian</t>
    </r>
  </si>
  <si>
    <r>
      <rPr>
        <sz val="8"/>
        <rFont val="Arial"/>
        <family val="2"/>
      </rPr>
      <t>Para-Equestrian**</t>
    </r>
  </si>
  <si>
    <r>
      <rPr>
        <b/>
        <sz val="8"/>
        <rFont val="Arial"/>
        <family val="2"/>
      </rPr>
      <t>Fencing</t>
    </r>
  </si>
  <si>
    <r>
      <rPr>
        <sz val="8"/>
        <rFont val="Arial"/>
        <family val="2"/>
      </rPr>
      <t>Wheelchair Fencing</t>
    </r>
  </si>
  <si>
    <r>
      <rPr>
        <b/>
        <sz val="8"/>
        <rFont val="Arial"/>
        <family val="2"/>
      </rPr>
      <t>Football</t>
    </r>
  </si>
  <si>
    <r>
      <rPr>
        <sz val="8"/>
        <rFont val="Arial"/>
        <family val="2"/>
      </rPr>
      <t>CISS Football</t>
    </r>
  </si>
  <si>
    <r>
      <rPr>
        <sz val="8"/>
        <rFont val="Arial"/>
        <family val="2"/>
      </rPr>
      <t>INAS Football</t>
    </r>
  </si>
  <si>
    <r>
      <rPr>
        <b/>
        <sz val="8"/>
        <rFont val="Arial"/>
        <family val="2"/>
      </rPr>
      <t>Football 5-a-Side</t>
    </r>
  </si>
  <si>
    <r>
      <rPr>
        <sz val="8"/>
        <rFont val="Arial"/>
        <family val="2"/>
      </rPr>
      <t>Para-Football 5-a-side</t>
    </r>
  </si>
  <si>
    <r>
      <rPr>
        <b/>
        <sz val="8"/>
        <rFont val="Arial"/>
        <family val="2"/>
      </rPr>
      <t>Football 7-a-Side</t>
    </r>
  </si>
  <si>
    <r>
      <rPr>
        <sz val="8"/>
        <rFont val="Arial"/>
        <family val="2"/>
      </rPr>
      <t>Para-Football 7-a-side</t>
    </r>
  </si>
  <si>
    <r>
      <rPr>
        <b/>
        <sz val="8"/>
        <rFont val="Arial"/>
        <family val="2"/>
      </rPr>
      <t>Goalball</t>
    </r>
  </si>
  <si>
    <r>
      <rPr>
        <sz val="8"/>
        <rFont val="Arial"/>
        <family val="2"/>
      </rPr>
      <t>Goalball</t>
    </r>
  </si>
  <si>
    <r>
      <rPr>
        <b/>
        <sz val="8"/>
        <rFont val="Arial"/>
        <family val="2"/>
      </rPr>
      <t>Handball</t>
    </r>
  </si>
  <si>
    <r>
      <rPr>
        <sz val="8"/>
        <rFont val="Arial"/>
        <family val="2"/>
      </rPr>
      <t>CISS Handball</t>
    </r>
  </si>
  <si>
    <r>
      <rPr>
        <sz val="8"/>
        <rFont val="Arial"/>
        <family val="2"/>
      </rPr>
      <t>Wheelchair Handball</t>
    </r>
  </si>
  <si>
    <r>
      <rPr>
        <b/>
        <sz val="8"/>
        <rFont val="Arial"/>
        <family val="2"/>
      </rPr>
      <t>Ice Hockey</t>
    </r>
  </si>
  <si>
    <r>
      <rPr>
        <sz val="8"/>
        <rFont val="Arial"/>
        <family val="2"/>
      </rPr>
      <t>CISS Ice Hockey</t>
    </r>
  </si>
  <si>
    <r>
      <rPr>
        <b/>
        <sz val="8"/>
        <rFont val="Arial"/>
        <family val="2"/>
      </rPr>
      <t>Judo</t>
    </r>
  </si>
  <si>
    <r>
      <rPr>
        <sz val="8"/>
        <rFont val="Arial"/>
        <family val="2"/>
      </rPr>
      <t>Para-Judo**</t>
    </r>
  </si>
  <si>
    <r>
      <rPr>
        <sz val="8"/>
        <rFont val="Arial"/>
        <family val="2"/>
      </rPr>
      <t>INAS Judo</t>
    </r>
  </si>
  <si>
    <r>
      <rPr>
        <b/>
        <sz val="8"/>
        <rFont val="Arial"/>
        <family val="2"/>
      </rPr>
      <t>Karate</t>
    </r>
  </si>
  <si>
    <r>
      <rPr>
        <sz val="8"/>
        <rFont val="Arial"/>
        <family val="2"/>
      </rPr>
      <t>CISS Karate</t>
    </r>
  </si>
  <si>
    <r>
      <rPr>
        <b/>
        <sz val="8"/>
        <rFont val="Arial"/>
        <family val="2"/>
      </rPr>
      <t>Orienteering</t>
    </r>
  </si>
  <si>
    <r>
      <rPr>
        <sz val="8"/>
        <rFont val="Arial"/>
        <family val="2"/>
      </rPr>
      <t>CISS Orienteering</t>
    </r>
  </si>
  <si>
    <r>
      <rPr>
        <b/>
        <sz val="8"/>
        <rFont val="Arial"/>
        <family val="2"/>
      </rPr>
      <t>ParaVolley</t>
    </r>
  </si>
  <si>
    <r>
      <rPr>
        <sz val="8"/>
        <rFont val="Arial"/>
        <family val="2"/>
      </rPr>
      <t>ParaVolley Sitting</t>
    </r>
  </si>
  <si>
    <r>
      <rPr>
        <sz val="8"/>
        <rFont val="Arial"/>
        <family val="2"/>
      </rPr>
      <t>ParaVolley</t>
    </r>
  </si>
  <si>
    <r>
      <rPr>
        <b/>
        <sz val="8"/>
        <rFont val="Arial"/>
        <family val="2"/>
      </rPr>
      <t>Powerlifting</t>
    </r>
  </si>
  <si>
    <r>
      <rPr>
        <sz val="8"/>
        <rFont val="Arial"/>
        <family val="2"/>
      </rPr>
      <t>IBSA Powerlifting</t>
    </r>
  </si>
  <si>
    <r>
      <rPr>
        <b/>
        <sz val="8"/>
        <rFont val="Arial"/>
        <family val="2"/>
      </rPr>
      <t>Rowing</t>
    </r>
  </si>
  <si>
    <r>
      <rPr>
        <sz val="8"/>
        <rFont val="Arial"/>
        <family val="2"/>
      </rPr>
      <t>Para-Rowing**</t>
    </r>
  </si>
  <si>
    <r>
      <rPr>
        <sz val="8"/>
        <rFont val="Arial"/>
        <family val="2"/>
      </rPr>
      <t>INAS Rowing</t>
    </r>
  </si>
  <si>
    <r>
      <rPr>
        <b/>
        <sz val="8"/>
        <rFont val="Arial"/>
        <family val="2"/>
      </rPr>
      <t>Other Rugby</t>
    </r>
  </si>
  <si>
    <r>
      <rPr>
        <sz val="8"/>
        <rFont val="Arial"/>
        <family val="2"/>
      </rPr>
      <t>Wheelchair Rugby</t>
    </r>
  </si>
  <si>
    <r>
      <rPr>
        <b/>
        <sz val="8"/>
        <rFont val="Arial"/>
        <family val="2"/>
      </rPr>
      <t>Sailing</t>
    </r>
  </si>
  <si>
    <r>
      <rPr>
        <sz val="8"/>
        <rFont val="Arial"/>
        <family val="2"/>
      </rPr>
      <t>Para-Sailing</t>
    </r>
  </si>
  <si>
    <r>
      <rPr>
        <b/>
        <sz val="8"/>
        <rFont val="Arial"/>
        <family val="2"/>
      </rPr>
      <t>Shooting</t>
    </r>
  </si>
  <si>
    <r>
      <rPr>
        <sz val="8"/>
        <rFont val="Arial"/>
        <family val="2"/>
      </rPr>
      <t>CISS Shooting</t>
    </r>
  </si>
  <si>
    <r>
      <rPr>
        <b/>
        <sz val="8"/>
        <rFont val="Arial"/>
        <family val="2"/>
      </rPr>
      <t>Sport Climbing</t>
    </r>
  </si>
  <si>
    <r>
      <rPr>
        <sz val="8"/>
        <rFont val="Arial"/>
        <family val="2"/>
      </rPr>
      <t>Para-Climbing</t>
    </r>
  </si>
  <si>
    <r>
      <rPr>
        <b/>
        <sz val="8"/>
        <rFont val="Arial"/>
        <family val="2"/>
      </rPr>
      <t>Table Tennis</t>
    </r>
  </si>
  <si>
    <r>
      <rPr>
        <sz val="8"/>
        <rFont val="Arial"/>
        <family val="2"/>
      </rPr>
      <t>Para-Table Tennis**</t>
    </r>
  </si>
  <si>
    <r>
      <rPr>
        <b/>
        <sz val="8"/>
        <rFont val="Arial"/>
        <family val="2"/>
      </rPr>
      <t>Taekwondo</t>
    </r>
  </si>
  <si>
    <r>
      <rPr>
        <sz val="8"/>
        <rFont val="Arial"/>
        <family val="2"/>
      </rPr>
      <t>Para-Taekwondo-Kyorugi**</t>
    </r>
  </si>
  <si>
    <r>
      <rPr>
        <sz val="8"/>
        <rFont val="Arial"/>
        <family val="2"/>
      </rPr>
      <t>Para-Taekwondo Poomsae**</t>
    </r>
  </si>
  <si>
    <r>
      <rPr>
        <sz val="8"/>
        <rFont val="Arial"/>
        <family val="2"/>
      </rPr>
      <t>CISS Taekwondo</t>
    </r>
  </si>
  <si>
    <r>
      <rPr>
        <b/>
        <sz val="8"/>
        <rFont val="Arial"/>
        <family val="2"/>
      </rPr>
      <t>Tennis</t>
    </r>
  </si>
  <si>
    <r>
      <rPr>
        <sz val="8"/>
        <rFont val="Arial"/>
        <family val="2"/>
      </rPr>
      <t>Wheelchair Tennis**</t>
    </r>
  </si>
  <si>
    <r>
      <rPr>
        <sz val="8"/>
        <rFont val="Arial"/>
        <family val="2"/>
      </rPr>
      <t>CISS Tennis</t>
    </r>
  </si>
  <si>
    <r>
      <rPr>
        <b/>
        <sz val="8"/>
        <rFont val="Arial"/>
        <family val="2"/>
      </rPr>
      <t>Triathlon</t>
    </r>
  </si>
  <si>
    <r>
      <rPr>
        <sz val="8"/>
        <rFont val="Arial"/>
        <family val="2"/>
      </rPr>
      <t>Para-Triathlon**</t>
    </r>
  </si>
  <si>
    <r>
      <rPr>
        <b/>
        <sz val="8"/>
        <rFont val="Arial"/>
        <family val="2"/>
      </rPr>
      <t>Volleyball</t>
    </r>
  </si>
  <si>
    <r>
      <rPr>
        <sz val="8"/>
        <rFont val="Arial"/>
        <family val="2"/>
      </rPr>
      <t>CISS Volleyball</t>
    </r>
  </si>
  <si>
    <r>
      <rPr>
        <b/>
        <sz val="8"/>
        <rFont val="Arial"/>
        <family val="2"/>
      </rPr>
      <t>Waterskiing</t>
    </r>
  </si>
  <si>
    <r>
      <rPr>
        <sz val="8"/>
        <rFont val="Arial"/>
        <family val="2"/>
      </rPr>
      <t>Disabled</t>
    </r>
  </si>
  <si>
    <r>
      <rPr>
        <b/>
        <sz val="8"/>
        <rFont val="Arial"/>
        <family val="2"/>
      </rPr>
      <t>Wrestling</t>
    </r>
  </si>
  <si>
    <r>
      <rPr>
        <sz val="8"/>
        <rFont val="Arial"/>
        <family val="2"/>
      </rPr>
      <t>CISS Greco</t>
    </r>
    <r>
      <rPr>
        <sz val="8"/>
        <rFont val="Cambria Math"/>
        <family val="1"/>
      </rPr>
      <t>‐</t>
    </r>
    <r>
      <rPr>
        <sz val="8"/>
        <rFont val="Arial"/>
        <family val="2"/>
      </rPr>
      <t>Roman Wrestling</t>
    </r>
  </si>
  <si>
    <r>
      <rPr>
        <sz val="8"/>
        <rFont val="Arial"/>
        <family val="2"/>
      </rPr>
      <t>CISS Wrestling Freestyle</t>
    </r>
  </si>
  <si>
    <r>
      <rPr>
        <b/>
        <sz val="9"/>
        <color rgb="FF006FC0"/>
        <rFont val="Arial"/>
        <family val="2"/>
      </rPr>
      <t>Totals</t>
    </r>
  </si>
  <si>
    <r>
      <rPr>
        <b/>
        <sz val="8"/>
        <rFont val="Arial"/>
        <family val="2"/>
      </rPr>
      <t>Para-Alpine Skiing</t>
    </r>
  </si>
  <si>
    <r>
      <rPr>
        <sz val="8"/>
        <rFont val="Arial"/>
        <family val="2"/>
      </rPr>
      <t>Para-Alpine Skiing</t>
    </r>
  </si>
  <si>
    <r>
      <rPr>
        <b/>
        <sz val="8"/>
        <rFont val="Arial"/>
        <family val="2"/>
      </rPr>
      <t>Para-Athletics</t>
    </r>
  </si>
  <si>
    <r>
      <rPr>
        <sz val="7.5"/>
        <rFont val="Arial"/>
        <family val="2"/>
      </rPr>
      <t>Running Sprints 400m or less All Classes</t>
    </r>
  </si>
  <si>
    <r>
      <rPr>
        <sz val="8"/>
        <rFont val="Arial"/>
        <family val="2"/>
      </rPr>
      <t>Standing Throws All Classes</t>
    </r>
  </si>
  <si>
    <r>
      <rPr>
        <sz val="8"/>
        <rFont val="Arial"/>
        <family val="2"/>
      </rPr>
      <t>Jumping - All Classes</t>
    </r>
  </si>
  <si>
    <r>
      <rPr>
        <sz val="6.5"/>
        <rFont val="Arial"/>
        <family val="2"/>
      </rPr>
      <t>Wheelchair Racing - All Distances All Classes</t>
    </r>
  </si>
  <si>
    <r>
      <rPr>
        <sz val="6"/>
        <rFont val="Arial"/>
        <family val="2"/>
      </rPr>
      <t>Running Middle Distance 800m - 1500m All Classes</t>
    </r>
  </si>
  <si>
    <r>
      <rPr>
        <sz val="6.5"/>
        <rFont val="Arial"/>
        <family val="2"/>
      </rPr>
      <t>Seated Throws - Classes: F31-F34/F51-F53</t>
    </r>
  </si>
  <si>
    <r>
      <rPr>
        <sz val="6.5"/>
        <rFont val="Arial"/>
        <family val="2"/>
      </rPr>
      <t>Seated Throws - Classes: F54-F57</t>
    </r>
  </si>
  <si>
    <r>
      <rPr>
        <sz val="6"/>
        <rFont val="Arial"/>
        <family val="2"/>
      </rPr>
      <t>Running Endurance - greater than 1500m All Classes</t>
    </r>
  </si>
  <si>
    <r>
      <rPr>
        <sz val="8"/>
        <rFont val="Arial"/>
        <family val="2"/>
      </rPr>
      <t>Long Distance 3000m and greater</t>
    </r>
  </si>
  <si>
    <r>
      <rPr>
        <sz val="8"/>
        <rFont val="Arial"/>
        <family val="2"/>
      </rPr>
      <t>IPC Middle Distance 800-1500m</t>
    </r>
  </si>
  <si>
    <r>
      <rPr>
        <sz val="8"/>
        <rFont val="Arial"/>
        <family val="2"/>
      </rPr>
      <t>IPC Long Distance 3000m+</t>
    </r>
  </si>
  <si>
    <r>
      <rPr>
        <b/>
        <sz val="8"/>
        <rFont val="Arial"/>
        <family val="2"/>
      </rPr>
      <t>Para-Biathlon</t>
    </r>
  </si>
  <si>
    <r>
      <rPr>
        <sz val="8"/>
        <rFont val="Arial"/>
        <family val="2"/>
      </rPr>
      <t>Para-Biathlon</t>
    </r>
  </si>
  <si>
    <r>
      <rPr>
        <b/>
        <sz val="8"/>
        <rFont val="Arial"/>
        <family val="2"/>
      </rPr>
      <t>Para-DanceSport</t>
    </r>
  </si>
  <si>
    <r>
      <rPr>
        <sz val="8"/>
        <rFont val="Arial"/>
        <family val="2"/>
      </rPr>
      <t>Para-DanceSport</t>
    </r>
  </si>
  <si>
    <r>
      <rPr>
        <b/>
        <sz val="8"/>
        <rFont val="Arial"/>
        <family val="2"/>
      </rPr>
      <t>Para-Ice Hockey</t>
    </r>
  </si>
  <si>
    <r>
      <rPr>
        <sz val="8"/>
        <rFont val="Arial"/>
        <family val="2"/>
      </rPr>
      <t>Para-Ice Hockey</t>
    </r>
  </si>
  <si>
    <r>
      <rPr>
        <b/>
        <sz val="8"/>
        <rFont val="Arial"/>
        <family val="2"/>
      </rPr>
      <t>Para-Nordic Skiing</t>
    </r>
  </si>
  <si>
    <r>
      <rPr>
        <sz val="8"/>
        <rFont val="Arial"/>
        <family val="2"/>
      </rPr>
      <t>Para-Nordic Skiing</t>
    </r>
  </si>
  <si>
    <r>
      <rPr>
        <sz val="6"/>
        <rFont val="Arial"/>
        <family val="2"/>
      </rPr>
      <t>Para-Cross Country Skiing Middle/Long Distance</t>
    </r>
  </si>
  <si>
    <r>
      <rPr>
        <sz val="6"/>
        <rFont val="Arial"/>
        <family val="2"/>
      </rPr>
      <t>Para-Cross Country Skiing Sprint/Short Distance</t>
    </r>
  </si>
  <si>
    <r>
      <rPr>
        <b/>
        <sz val="8"/>
        <rFont val="Arial"/>
        <family val="2"/>
      </rPr>
      <t>Para-Powerlifting</t>
    </r>
  </si>
  <si>
    <r>
      <rPr>
        <sz val="8"/>
        <rFont val="Arial"/>
        <family val="2"/>
      </rPr>
      <t>Para-Powerlifting</t>
    </r>
  </si>
  <si>
    <r>
      <rPr>
        <sz val="8"/>
        <rFont val="Arial"/>
        <family val="2"/>
      </rPr>
      <t>IPC Powerlifting</t>
    </r>
  </si>
  <si>
    <r>
      <rPr>
        <b/>
        <sz val="8"/>
        <rFont val="Arial"/>
        <family val="2"/>
      </rPr>
      <t>Para-Snowboard</t>
    </r>
  </si>
  <si>
    <r>
      <rPr>
        <sz val="8"/>
        <rFont val="Arial"/>
        <family val="2"/>
      </rPr>
      <t>Para-Snowboard</t>
    </r>
  </si>
  <si>
    <r>
      <rPr>
        <b/>
        <sz val="8"/>
        <rFont val="Arial"/>
        <family val="2"/>
      </rPr>
      <t>Para-Swimming</t>
    </r>
  </si>
  <si>
    <r>
      <rPr>
        <sz val="8"/>
        <rFont val="Arial"/>
        <family val="2"/>
      </rPr>
      <t>Classes: S4/SB4/SM4 – S9/SB8/SM9</t>
    </r>
  </si>
  <si>
    <r>
      <rPr>
        <sz val="8"/>
        <rFont val="Arial"/>
        <family val="2"/>
      </rPr>
      <t>Classes: S10/SB9/SM10 - S14/SB14</t>
    </r>
  </si>
  <si>
    <r>
      <rPr>
        <sz val="8"/>
        <rFont val="Arial"/>
        <family val="2"/>
      </rPr>
      <t>Classes: S1/SB1/SM1 - S3/SB3/SM3</t>
    </r>
  </si>
  <si>
    <r>
      <rPr>
        <sz val="8"/>
        <rFont val="Arial"/>
        <family val="2"/>
      </rPr>
      <t>Para-Swimming</t>
    </r>
  </si>
  <si>
    <r>
      <rPr>
        <sz val="8"/>
        <rFont val="Arial"/>
        <family val="2"/>
      </rPr>
      <t>Sprint 100m or less</t>
    </r>
  </si>
  <si>
    <r>
      <rPr>
        <sz val="7.5"/>
        <rFont val="Arial"/>
        <family val="2"/>
      </rPr>
      <t>IPC Swimming Sprint 100m or less</t>
    </r>
  </si>
  <si>
    <r>
      <rPr>
        <sz val="8"/>
        <rFont val="Arial"/>
        <family val="2"/>
      </rPr>
      <t>IPC Shooting</t>
    </r>
  </si>
  <si>
    <r>
      <rPr>
        <b/>
        <sz val="8"/>
        <rFont val="Arial"/>
        <family val="2"/>
      </rPr>
      <t>Shooting Para Sport</t>
    </r>
  </si>
  <si>
    <r>
      <rPr>
        <sz val="8"/>
        <rFont val="Arial"/>
        <family val="2"/>
      </rPr>
      <t>Shooting Para Sport</t>
    </r>
  </si>
  <si>
    <r>
      <rPr>
        <b/>
        <sz val="8"/>
        <rFont val="Arial"/>
        <family val="2"/>
      </rPr>
      <t>Australian Rules Football</t>
    </r>
  </si>
  <si>
    <r>
      <rPr>
        <sz val="8"/>
        <rFont val="Arial"/>
        <family val="2"/>
      </rPr>
      <t>Australian Rules Football</t>
    </r>
  </si>
  <si>
    <r>
      <rPr>
        <b/>
        <sz val="8"/>
        <rFont val="Arial"/>
        <family val="2"/>
      </rPr>
      <t>Bowls</t>
    </r>
  </si>
  <si>
    <r>
      <rPr>
        <sz val="8"/>
        <rFont val="Arial"/>
        <family val="2"/>
      </rPr>
      <t>Bowls</t>
    </r>
  </si>
  <si>
    <r>
      <rPr>
        <b/>
        <sz val="8"/>
        <rFont val="Arial"/>
        <family val="2"/>
      </rPr>
      <t>Cheerleading</t>
    </r>
  </si>
  <si>
    <r>
      <rPr>
        <sz val="8"/>
        <rFont val="Arial"/>
        <family val="2"/>
      </rPr>
      <t>Cheerleading</t>
    </r>
  </si>
  <si>
    <r>
      <rPr>
        <b/>
        <sz val="8"/>
        <rFont val="Arial"/>
        <family val="2"/>
      </rPr>
      <t>Electronic Sports</t>
    </r>
  </si>
  <si>
    <r>
      <rPr>
        <sz val="8"/>
        <rFont val="Arial"/>
        <family val="2"/>
      </rPr>
      <t>e-sports</t>
    </r>
  </si>
  <si>
    <r>
      <rPr>
        <b/>
        <sz val="8"/>
        <rFont val="Arial"/>
        <family val="2"/>
      </rPr>
      <t>Jump Rope</t>
    </r>
  </si>
  <si>
    <r>
      <rPr>
        <sz val="8"/>
        <rFont val="Arial"/>
        <family val="2"/>
      </rPr>
      <t>Jump Rope</t>
    </r>
  </si>
  <si>
    <r>
      <rPr>
        <sz val="8"/>
        <rFont val="Arial"/>
        <family val="2"/>
      </rPr>
      <t>Shinkyokushin WKO</t>
    </r>
  </si>
  <si>
    <r>
      <rPr>
        <b/>
        <sz val="8"/>
        <rFont val="Arial"/>
        <family val="2"/>
      </rPr>
      <t>Kettlebell Lifting</t>
    </r>
  </si>
  <si>
    <r>
      <rPr>
        <sz val="8"/>
        <rFont val="Arial"/>
        <family val="2"/>
      </rPr>
      <t>Kettlebell Lifting</t>
    </r>
  </si>
  <si>
    <r>
      <rPr>
        <b/>
        <sz val="8"/>
        <rFont val="Arial"/>
        <family val="2"/>
      </rPr>
      <t>Kudo</t>
    </r>
  </si>
  <si>
    <r>
      <rPr>
        <sz val="8"/>
        <rFont val="Arial"/>
        <family val="2"/>
      </rPr>
      <t>Kudo</t>
    </r>
  </si>
  <si>
    <r>
      <rPr>
        <b/>
        <sz val="8"/>
        <rFont val="Arial"/>
        <family val="2"/>
      </rPr>
      <t>Kurash</t>
    </r>
  </si>
  <si>
    <r>
      <rPr>
        <sz val="8"/>
        <rFont val="Arial"/>
        <family val="2"/>
      </rPr>
      <t>Kurash</t>
    </r>
  </si>
  <si>
    <r>
      <rPr>
        <b/>
        <sz val="8"/>
        <rFont val="Arial"/>
        <family val="2"/>
      </rPr>
      <t>Rugby League</t>
    </r>
  </si>
  <si>
    <r>
      <rPr>
        <sz val="8"/>
        <rFont val="Arial"/>
        <family val="2"/>
      </rPr>
      <t>Rugby League</t>
    </r>
  </si>
  <si>
    <r>
      <rPr>
        <b/>
        <sz val="8"/>
        <rFont val="Arial"/>
        <family val="2"/>
      </rPr>
      <t>School Sports</t>
    </r>
  </si>
  <si>
    <r>
      <rPr>
        <sz val="8"/>
        <rFont val="Arial"/>
        <family val="2"/>
      </rPr>
      <t>ITF Taekwondo</t>
    </r>
  </si>
  <si>
    <r>
      <rPr>
        <sz val="8"/>
        <rFont val="Arial"/>
        <family val="2"/>
      </rPr>
      <t>Ironman</t>
    </r>
  </si>
  <si>
    <r>
      <rPr>
        <b/>
        <sz val="8"/>
        <rFont val="Arial"/>
        <family val="2"/>
      </rPr>
      <t>Unifight</t>
    </r>
  </si>
  <si>
    <r>
      <rPr>
        <sz val="8"/>
        <rFont val="Arial"/>
        <family val="2"/>
      </rPr>
      <t>Unifight</t>
    </r>
  </si>
  <si>
    <r>
      <rPr>
        <b/>
        <sz val="8"/>
        <rFont val="Arial"/>
        <family val="2"/>
      </rPr>
      <t>Baseball</t>
    </r>
  </si>
  <si>
    <r>
      <rPr>
        <sz val="8"/>
        <rFont val="Arial"/>
        <family val="2"/>
      </rPr>
      <t>Rubber Baseball – JADA</t>
    </r>
  </si>
  <si>
    <r>
      <rPr>
        <b/>
        <sz val="8"/>
        <rFont val="Arial"/>
        <family val="2"/>
      </rPr>
      <t>Boxing</t>
    </r>
  </si>
  <si>
    <r>
      <rPr>
        <sz val="8"/>
        <rFont val="Arial"/>
        <family val="2"/>
      </rPr>
      <t>BBBOC Pro Boxing - UKAD</t>
    </r>
  </si>
  <si>
    <r>
      <rPr>
        <sz val="8"/>
        <rFont val="Arial"/>
        <family val="2"/>
      </rPr>
      <t>EBU Pro Boxing - SSI</t>
    </r>
  </si>
  <si>
    <r>
      <rPr>
        <b/>
        <sz val="8"/>
        <rFont val="Arial"/>
        <family val="2"/>
      </rPr>
      <t>Brazilian Jiu-Jitsu</t>
    </r>
  </si>
  <si>
    <r>
      <rPr>
        <sz val="8"/>
        <rFont val="Arial"/>
        <family val="2"/>
      </rPr>
      <t>Brazilian Jiu-Jitsu - ADSE</t>
    </r>
  </si>
  <si>
    <r>
      <rPr>
        <b/>
        <sz val="8"/>
        <rFont val="Arial"/>
        <family val="2"/>
      </rPr>
      <t>College Sports</t>
    </r>
  </si>
  <si>
    <r>
      <rPr>
        <sz val="8"/>
        <rFont val="Arial"/>
        <family val="2"/>
      </rPr>
      <t>Football - CCES</t>
    </r>
  </si>
  <si>
    <r>
      <rPr>
        <sz val="8"/>
        <rFont val="Arial"/>
        <family val="2"/>
      </rPr>
      <t>Cross Country - CCES</t>
    </r>
  </si>
  <si>
    <r>
      <rPr>
        <b/>
        <sz val="8"/>
        <rFont val="Arial"/>
        <family val="2"/>
      </rPr>
      <t>Course Camarguaise</t>
    </r>
  </si>
  <si>
    <r>
      <rPr>
        <sz val="8"/>
        <rFont val="Arial"/>
        <family val="2"/>
      </rPr>
      <t>Course Camarguaise - AFLD</t>
    </r>
  </si>
  <si>
    <r>
      <rPr>
        <b/>
        <sz val="8"/>
        <rFont val="Arial"/>
        <family val="2"/>
      </rPr>
      <t>Flying Disc</t>
    </r>
  </si>
  <si>
    <r>
      <rPr>
        <sz val="8"/>
        <rFont val="Arial"/>
        <family val="2"/>
      </rPr>
      <t>Professional Disc Golf - SSI</t>
    </r>
  </si>
  <si>
    <r>
      <rPr>
        <b/>
        <sz val="8"/>
        <rFont val="Arial"/>
        <family val="2"/>
      </rPr>
      <t>Functional Fitness</t>
    </r>
  </si>
  <si>
    <r>
      <rPr>
        <sz val="8"/>
        <rFont val="Arial"/>
        <family val="2"/>
      </rPr>
      <t>Functional Fitness - ADNO</t>
    </r>
  </si>
  <si>
    <r>
      <rPr>
        <b/>
        <sz val="8"/>
        <rFont val="Arial"/>
        <family val="2"/>
      </rPr>
      <t>Kabaddi</t>
    </r>
  </si>
  <si>
    <r>
      <rPr>
        <sz val="8"/>
        <rFont val="Arial"/>
        <family val="2"/>
      </rPr>
      <t>Kabaddi-ADAK</t>
    </r>
  </si>
  <si>
    <r>
      <rPr>
        <b/>
        <sz val="8"/>
        <rFont val="Arial"/>
        <family val="2"/>
      </rPr>
      <t>Mixed Martial Arts</t>
    </r>
  </si>
  <si>
    <r>
      <rPr>
        <sz val="8"/>
        <rFont val="Arial"/>
        <family val="2"/>
      </rPr>
      <t>Mixed Martial Arts - ADSE</t>
    </r>
  </si>
  <si>
    <r>
      <rPr>
        <sz val="8"/>
        <rFont val="Arial"/>
        <family val="2"/>
      </rPr>
      <t>Mixed Martial Arts – ADNO</t>
    </r>
  </si>
  <si>
    <r>
      <rPr>
        <b/>
        <sz val="8"/>
        <rFont val="Arial"/>
        <family val="2"/>
      </rPr>
      <t>Pencak Silat</t>
    </r>
  </si>
  <si>
    <r>
      <rPr>
        <sz val="8"/>
        <rFont val="Arial"/>
        <family val="2"/>
      </rPr>
      <t>Pencak Silat - ADAMAS</t>
    </r>
  </si>
  <si>
    <r>
      <rPr>
        <sz val="8"/>
        <rFont val="Arial"/>
        <family val="2"/>
      </rPr>
      <t>Pencak Silat – ADS</t>
    </r>
  </si>
  <si>
    <r>
      <rPr>
        <sz val="8"/>
        <rFont val="Arial"/>
        <family val="2"/>
      </rPr>
      <t>WPC Powerlifting – AMADA</t>
    </r>
  </si>
  <si>
    <r>
      <rPr>
        <b/>
        <sz val="8"/>
        <rFont val="Arial"/>
        <family val="2"/>
      </rPr>
      <t>Air Sports</t>
    </r>
  </si>
  <si>
    <r>
      <rPr>
        <sz val="8"/>
        <rFont val="Arial"/>
        <family val="2"/>
      </rPr>
      <t>Military Parachuting</t>
    </r>
  </si>
  <si>
    <r>
      <rPr>
        <sz val="6"/>
        <rFont val="Arial"/>
        <family val="2"/>
      </rPr>
      <t>Military Swimming Middle Distance 200-400m</t>
    </r>
  </si>
  <si>
    <r>
      <rPr>
        <sz val="6"/>
        <rFont val="Arial"/>
        <family val="2"/>
      </rPr>
      <t>Military Swimming Sprint 100m or less</t>
    </r>
  </si>
  <si>
    <r>
      <rPr>
        <sz val="7.5"/>
        <rFont val="Arial"/>
        <family val="2"/>
      </rPr>
      <t>Military Swimming</t>
    </r>
  </si>
  <si>
    <r>
      <rPr>
        <sz val="6"/>
        <rFont val="Arial"/>
        <family val="2"/>
      </rPr>
      <t>Military Swimming Long Distance 800m or greater</t>
    </r>
  </si>
  <si>
    <r>
      <rPr>
        <sz val="7.5"/>
        <rFont val="Arial"/>
        <family val="2"/>
      </rPr>
      <t>Military Middle Distance 800-1500m</t>
    </r>
  </si>
  <si>
    <r>
      <rPr>
        <sz val="7.5"/>
        <rFont val="Arial"/>
        <family val="2"/>
      </rPr>
      <t>Military Long Distance 3000m or greater</t>
    </r>
  </si>
  <si>
    <r>
      <rPr>
        <sz val="7.5"/>
        <rFont val="Arial"/>
        <family val="2"/>
      </rPr>
      <t>Military Throws</t>
    </r>
  </si>
  <si>
    <r>
      <rPr>
        <sz val="7.5"/>
        <rFont val="Arial"/>
        <family val="2"/>
      </rPr>
      <t>Military Sprint 400m or less</t>
    </r>
  </si>
  <si>
    <r>
      <rPr>
        <sz val="8"/>
        <rFont val="Arial"/>
        <family val="2"/>
      </rPr>
      <t>Military Jumps</t>
    </r>
  </si>
  <si>
    <r>
      <rPr>
        <b/>
        <sz val="8"/>
        <rFont val="Arial"/>
        <family val="2"/>
      </rPr>
      <t>Biathlon</t>
    </r>
  </si>
  <si>
    <r>
      <rPr>
        <sz val="8"/>
        <rFont val="Arial"/>
        <family val="2"/>
      </rPr>
      <t>Military Biathlon</t>
    </r>
  </si>
  <si>
    <r>
      <rPr>
        <sz val="8"/>
        <rFont val="Arial"/>
        <family val="2"/>
      </rPr>
      <t>Military Boxing</t>
    </r>
  </si>
  <si>
    <r>
      <rPr>
        <sz val="8"/>
        <rFont val="Arial"/>
        <family val="2"/>
      </rPr>
      <t>Military Road</t>
    </r>
  </si>
  <si>
    <r>
      <rPr>
        <sz val="8"/>
        <rFont val="Arial"/>
        <family val="2"/>
      </rPr>
      <t>Military Track Endurance</t>
    </r>
  </si>
  <si>
    <r>
      <rPr>
        <sz val="8"/>
        <rFont val="Arial"/>
        <family val="2"/>
      </rPr>
      <t>Military Mountain Bike</t>
    </r>
  </si>
  <si>
    <r>
      <rPr>
        <b/>
        <sz val="8"/>
        <rFont val="Arial"/>
        <family val="2"/>
      </rPr>
      <t>Military Sport Pentathlon</t>
    </r>
  </si>
  <si>
    <r>
      <rPr>
        <sz val="8"/>
        <rFont val="Arial"/>
        <family val="2"/>
      </rPr>
      <t>Military Aeronautical Pentathlon</t>
    </r>
  </si>
  <si>
    <r>
      <rPr>
        <sz val="8"/>
        <rFont val="Arial"/>
        <family val="2"/>
      </rPr>
      <t>Military Sailing</t>
    </r>
  </si>
  <si>
    <r>
      <rPr>
        <sz val="8"/>
        <rFont val="Arial"/>
        <family val="2"/>
      </rPr>
      <t>Military Shooting</t>
    </r>
  </si>
  <si>
    <r>
      <rPr>
        <sz val="8"/>
        <rFont val="Arial"/>
        <family val="2"/>
      </rPr>
      <t>Military Shotgun</t>
    </r>
  </si>
  <si>
    <r>
      <rPr>
        <b/>
        <sz val="8"/>
        <rFont val="Arial"/>
        <family val="2"/>
      </rPr>
      <t>Skating</t>
    </r>
  </si>
  <si>
    <r>
      <rPr>
        <sz val="6.5"/>
        <rFont val="Arial"/>
        <family val="2"/>
      </rPr>
      <t>Military Speed Skating greater than 1500m</t>
    </r>
  </si>
  <si>
    <r>
      <rPr>
        <b/>
        <sz val="8"/>
        <rFont val="Arial"/>
        <family val="2"/>
      </rPr>
      <t>Skiing</t>
    </r>
  </si>
  <si>
    <r>
      <rPr>
        <sz val="8"/>
        <rFont val="Arial"/>
        <family val="2"/>
      </rPr>
      <t>Military Cross-Country</t>
    </r>
  </si>
  <si>
    <r>
      <rPr>
        <sz val="8"/>
        <rFont val="Arial"/>
        <family val="2"/>
      </rPr>
      <t>Military Triathlon</t>
    </r>
  </si>
  <si>
    <r>
      <rPr>
        <sz val="8"/>
        <rFont val="Arial"/>
        <family val="2"/>
      </rPr>
      <t>Military Volleyball</t>
    </r>
  </si>
  <si>
    <r>
      <rPr>
        <sz val="8"/>
        <rFont val="Arial"/>
        <family val="2"/>
      </rPr>
      <t>MIlitary Wrestling</t>
    </r>
  </si>
  <si>
    <r>
      <rPr>
        <b/>
        <sz val="8"/>
        <rFont val="Arial"/>
        <family val="2"/>
      </rPr>
      <t>American Football</t>
    </r>
  </si>
  <si>
    <r>
      <rPr>
        <sz val="8"/>
        <rFont val="Arial"/>
        <family val="2"/>
      </rPr>
      <t>University</t>
    </r>
  </si>
  <si>
    <r>
      <rPr>
        <sz val="7.5"/>
        <rFont val="Arial"/>
        <family val="2"/>
      </rPr>
      <t>University Swimming Sprint 100m or less</t>
    </r>
  </si>
  <si>
    <r>
      <rPr>
        <sz val="6.5"/>
        <rFont val="Arial"/>
        <family val="2"/>
      </rPr>
      <t>University Swimming Middle Distance 200-400m</t>
    </r>
  </si>
  <si>
    <r>
      <rPr>
        <sz val="6.5"/>
        <rFont val="Arial"/>
        <family val="2"/>
      </rPr>
      <t>University Swimming Long Distance 800m or greater</t>
    </r>
  </si>
  <si>
    <r>
      <rPr>
        <sz val="8"/>
        <rFont val="Arial"/>
        <family val="2"/>
      </rPr>
      <t>University Water Polo</t>
    </r>
  </si>
  <si>
    <r>
      <rPr>
        <sz val="8"/>
        <rFont val="Arial"/>
        <family val="2"/>
      </rPr>
      <t>University Synchronised Swimming</t>
    </r>
  </si>
  <si>
    <r>
      <rPr>
        <sz val="7.5"/>
        <rFont val="Arial"/>
        <family val="2"/>
      </rPr>
      <t>University Long Distance 3000m or greater</t>
    </r>
  </si>
  <si>
    <r>
      <rPr>
        <sz val="8"/>
        <rFont val="Arial"/>
        <family val="2"/>
      </rPr>
      <t>University Sprint 400m or less</t>
    </r>
  </si>
  <si>
    <r>
      <rPr>
        <sz val="8"/>
        <rFont val="Arial"/>
        <family val="2"/>
      </rPr>
      <t>University Throws</t>
    </r>
  </si>
  <si>
    <r>
      <rPr>
        <sz val="8"/>
        <rFont val="Arial"/>
        <family val="2"/>
      </rPr>
      <t>University Jumps</t>
    </r>
  </si>
  <si>
    <r>
      <rPr>
        <sz val="8"/>
        <rFont val="Arial"/>
        <family val="2"/>
      </rPr>
      <t>University Middle Distance 800-1500m</t>
    </r>
  </si>
  <si>
    <r>
      <rPr>
        <sz val="8"/>
        <rFont val="Arial"/>
        <family val="2"/>
      </rPr>
      <t>University Combined Events</t>
    </r>
  </si>
  <si>
    <r>
      <rPr>
        <sz val="8"/>
        <rFont val="Arial"/>
        <family val="2"/>
      </rPr>
      <t>University Long Distance 1000m</t>
    </r>
  </si>
  <si>
    <r>
      <rPr>
        <sz val="8"/>
        <rFont val="Arial"/>
        <family val="2"/>
      </rPr>
      <t>University Sprint 200m</t>
    </r>
  </si>
  <si>
    <r>
      <rPr>
        <sz val="8"/>
        <rFont val="Arial"/>
        <family val="2"/>
      </rPr>
      <t>University Middle Distance 500m</t>
    </r>
  </si>
  <si>
    <r>
      <rPr>
        <b/>
        <sz val="8"/>
        <rFont val="Arial"/>
        <family val="2"/>
      </rPr>
      <t>Chess</t>
    </r>
  </si>
  <si>
    <r>
      <rPr>
        <b/>
        <sz val="8"/>
        <rFont val="Arial"/>
        <family val="2"/>
      </rPr>
      <t>Field Hockey</t>
    </r>
  </si>
  <si>
    <r>
      <rPr>
        <b/>
        <sz val="8"/>
        <rFont val="Arial"/>
        <family val="2"/>
      </rPr>
      <t>Gymnastics</t>
    </r>
  </si>
  <si>
    <r>
      <rPr>
        <sz val="8"/>
        <rFont val="Arial"/>
        <family val="2"/>
      </rPr>
      <t>University Artistic</t>
    </r>
  </si>
  <si>
    <r>
      <rPr>
        <b/>
        <sz val="8"/>
        <rFont val="Arial"/>
        <family val="2"/>
      </rPr>
      <t>Roller Sports</t>
    </r>
  </si>
  <si>
    <r>
      <rPr>
        <sz val="6"/>
        <rFont val="Arial"/>
        <family val="2"/>
      </rPr>
      <t>University Inline Speed Skating Distance greater than 1000m</t>
    </r>
  </si>
  <si>
    <r>
      <rPr>
        <b/>
        <sz val="8"/>
        <rFont val="Arial"/>
        <family val="2"/>
      </rPr>
      <t>Rugby Union</t>
    </r>
  </si>
  <si>
    <r>
      <rPr>
        <sz val="8"/>
        <rFont val="Arial"/>
        <family val="2"/>
      </rPr>
      <t>University Sevens</t>
    </r>
  </si>
  <si>
    <r>
      <rPr>
        <sz val="8"/>
        <rFont val="Arial"/>
        <family val="2"/>
      </rPr>
      <t>University Snowboard</t>
    </r>
  </si>
  <si>
    <r>
      <rPr>
        <sz val="8"/>
        <rFont val="Arial"/>
        <family val="2"/>
      </rPr>
      <t>University Cross Country</t>
    </r>
  </si>
  <si>
    <r>
      <rPr>
        <sz val="8"/>
        <rFont val="Arial"/>
        <family val="2"/>
      </rPr>
      <t>University Volleyball</t>
    </r>
  </si>
  <si>
    <r>
      <rPr>
        <sz val="8"/>
        <rFont val="Arial"/>
        <family val="2"/>
      </rPr>
      <t>University Racing Water Ski</t>
    </r>
  </si>
  <si>
    <r>
      <rPr>
        <b/>
        <sz val="8"/>
        <rFont val="Arial"/>
        <family val="2"/>
      </rPr>
      <t>Weightlifting</t>
    </r>
  </si>
  <si>
    <r>
      <rPr>
        <b/>
        <sz val="8.5"/>
        <rFont val="Arial"/>
        <family val="2"/>
      </rPr>
      <t>Athletics</t>
    </r>
  </si>
  <si>
    <r>
      <rPr>
        <sz val="8.5"/>
        <rFont val="Arial"/>
        <family val="2"/>
      </rPr>
      <t>-</t>
    </r>
  </si>
  <si>
    <r>
      <rPr>
        <b/>
        <sz val="8.5"/>
        <rFont val="Arial"/>
        <family val="2"/>
      </rPr>
      <t>Basketball</t>
    </r>
  </si>
  <si>
    <r>
      <rPr>
        <b/>
        <sz val="8.5"/>
        <rFont val="Arial"/>
        <family val="2"/>
      </rPr>
      <t>Bodybuilding</t>
    </r>
  </si>
  <si>
    <r>
      <rPr>
        <b/>
        <sz val="8.5"/>
        <rFont val="Arial"/>
        <family val="2"/>
      </rPr>
      <t>Functional Fitness</t>
    </r>
  </si>
  <si>
    <r>
      <rPr>
        <b/>
        <sz val="8.5"/>
        <rFont val="Arial"/>
        <family val="2"/>
      </rPr>
      <t>Gaelic Games</t>
    </r>
  </si>
  <si>
    <r>
      <rPr>
        <b/>
        <sz val="8.5"/>
        <rFont val="Arial"/>
        <family val="2"/>
      </rPr>
      <t>Kabaddi</t>
    </r>
  </si>
  <si>
    <r>
      <rPr>
        <b/>
        <sz val="8.5"/>
        <rFont val="Arial"/>
        <family val="2"/>
      </rPr>
      <t>Karate</t>
    </r>
  </si>
  <si>
    <r>
      <rPr>
        <b/>
        <sz val="8.5"/>
        <rFont val="Arial"/>
        <family val="2"/>
      </rPr>
      <t>Mixed Martial Arts</t>
    </r>
  </si>
  <si>
    <r>
      <rPr>
        <b/>
        <sz val="8.5"/>
        <rFont val="Arial"/>
        <family val="2"/>
      </rPr>
      <t>Shooting</t>
    </r>
  </si>
  <si>
    <r>
      <rPr>
        <b/>
        <sz val="8.5"/>
        <rFont val="Arial"/>
        <family val="2"/>
      </rPr>
      <t>Wrestling</t>
    </r>
  </si>
  <si>
    <t>Sports</t>
  </si>
  <si>
    <t>Disciplines</t>
  </si>
  <si>
    <t>Urine - IC - Samples</t>
  </si>
  <si>
    <t>Urine - IC - ATF</t>
  </si>
  <si>
    <t>Urine - IC - AFF</t>
  </si>
  <si>
    <t>Urine - OOC - Samples</t>
  </si>
  <si>
    <t>Urine - OOC - ATF</t>
  </si>
  <si>
    <t>Urine - OOC - AFF</t>
  </si>
  <si>
    <t>Blood - IC - Samples</t>
  </si>
  <si>
    <t>Blood - IC - ATF</t>
  </si>
  <si>
    <t>Blood - IC - AFF</t>
  </si>
  <si>
    <t>Blood - OOC - Samples</t>
  </si>
  <si>
    <t>Blood - OOC - ATF</t>
  </si>
  <si>
    <t>Blood - OOC - AFF</t>
  </si>
  <si>
    <t>DBS - IC - Samples</t>
  </si>
  <si>
    <t>DBS - IC - AFF</t>
  </si>
  <si>
    <t>DBS - OOC - Samples</t>
  </si>
  <si>
    <t>DBS - OOC - AFF</t>
  </si>
  <si>
    <t xml:space="preserve"> 2021 - Total Samples Analyzed in Sports/Disciplines (Urine and Blood)</t>
  </si>
  <si>
    <r>
      <rPr>
        <sz val="7"/>
        <rFont val="Arial"/>
        <family val="2"/>
      </rPr>
      <t>Half Marathon</t>
    </r>
  </si>
  <si>
    <r>
      <rPr>
        <sz val="7"/>
        <rFont val="Arial"/>
        <family val="2"/>
      </rPr>
      <t>Mountain Bike – Cross Country</t>
    </r>
  </si>
  <si>
    <r>
      <rPr>
        <sz val="7"/>
        <rFont val="Arial"/>
        <family val="2"/>
      </rPr>
      <t>Mountain Bike Downhill</t>
    </r>
  </si>
  <si>
    <r>
      <rPr>
        <sz val="7"/>
        <rFont val="Arial"/>
        <family val="2"/>
      </rPr>
      <t>Mountain Bike Endurance</t>
    </r>
  </si>
  <si>
    <r>
      <rPr>
        <sz val="7"/>
        <rFont val="Arial"/>
        <family val="2"/>
      </rPr>
      <t>BMX Racing</t>
    </r>
  </si>
  <si>
    <r>
      <rPr>
        <sz val="7"/>
        <rFont val="Arial"/>
        <family val="2"/>
      </rPr>
      <t>BMX Freestyle Park</t>
    </r>
  </si>
  <si>
    <r>
      <rPr>
        <sz val="7"/>
        <rFont val="Arial"/>
        <family val="2"/>
      </rPr>
      <t>Cycling</t>
    </r>
  </si>
  <si>
    <r>
      <rPr>
        <sz val="7"/>
        <rFont val="Arial"/>
        <family val="2"/>
      </rPr>
      <t>Equestrian</t>
    </r>
  </si>
  <si>
    <r>
      <rPr>
        <sz val="7"/>
        <rFont val="Arial"/>
        <family val="2"/>
      </rPr>
      <t>FIFA eSports</t>
    </r>
  </si>
  <si>
    <r>
      <rPr>
        <sz val="7"/>
        <rFont val="Arial"/>
        <family val="2"/>
      </rPr>
      <t>Rugby Union</t>
    </r>
  </si>
  <si>
    <r>
      <rPr>
        <sz val="7"/>
        <rFont val="Arial"/>
        <family val="2"/>
      </rPr>
      <t>Snowboard (all subdisciplines)</t>
    </r>
  </si>
  <si>
    <r>
      <rPr>
        <sz val="7"/>
        <rFont val="Arial"/>
        <family val="2"/>
      </rPr>
      <t>Freestyle (all subdisciplines)</t>
    </r>
  </si>
  <si>
    <r>
      <rPr>
        <sz val="7"/>
        <rFont val="Arial"/>
        <family val="2"/>
      </rPr>
      <t>Telemark</t>
    </r>
  </si>
  <si>
    <r>
      <rPr>
        <sz val="7"/>
        <rFont val="Arial"/>
        <family val="2"/>
      </rPr>
      <t>Drone Racing</t>
    </r>
  </si>
  <si>
    <r>
      <rPr>
        <sz val="7"/>
        <rFont val="Arial"/>
        <family val="2"/>
      </rPr>
      <t>Microlight and Paramotor</t>
    </r>
  </si>
  <si>
    <r>
      <rPr>
        <sz val="7"/>
        <rFont val="Arial"/>
        <family val="2"/>
      </rPr>
      <t>General Aviation</t>
    </r>
  </si>
  <si>
    <r>
      <rPr>
        <sz val="7"/>
        <rFont val="Arial"/>
        <family val="2"/>
      </rPr>
      <t>Aerobatic</t>
    </r>
  </si>
  <si>
    <r>
      <rPr>
        <sz val="7"/>
        <rFont val="Arial"/>
        <family val="2"/>
      </rPr>
      <t>Flag Football</t>
    </r>
  </si>
  <si>
    <r>
      <rPr>
        <sz val="7"/>
        <rFont val="Arial"/>
        <family val="2"/>
      </rPr>
      <t>Auto Cross</t>
    </r>
  </si>
  <si>
    <r>
      <rPr>
        <sz val="7"/>
        <rFont val="Arial"/>
        <family val="2"/>
      </rPr>
      <t>Raffa</t>
    </r>
  </si>
  <si>
    <r>
      <rPr>
        <sz val="7"/>
        <rFont val="Arial"/>
        <family val="2"/>
      </rPr>
      <t>Lawn Bowl</t>
    </r>
  </si>
  <si>
    <r>
      <rPr>
        <sz val="7"/>
        <rFont val="Arial"/>
        <family val="2"/>
      </rPr>
      <t>Nine-Pin Classic</t>
    </r>
  </si>
  <si>
    <r>
      <rPr>
        <sz val="7"/>
        <rFont val="Arial"/>
        <family val="2"/>
      </rPr>
      <t>Hip Hop</t>
    </r>
  </si>
  <si>
    <r>
      <rPr>
        <sz val="7"/>
        <rFont val="Arial"/>
        <family val="2"/>
      </rPr>
      <t>Rock'n'Roll</t>
    </r>
  </si>
  <si>
    <r>
      <rPr>
        <b/>
        <sz val="7"/>
        <rFont val="Arial"/>
        <family val="2"/>
      </rPr>
      <t>Lacrosse</t>
    </r>
  </si>
  <si>
    <r>
      <rPr>
        <sz val="7"/>
        <rFont val="Arial"/>
        <family val="2"/>
      </rPr>
      <t>Lacrosse</t>
    </r>
  </si>
  <si>
    <r>
      <rPr>
        <sz val="7"/>
        <rFont val="Arial"/>
        <family val="2"/>
      </rPr>
      <t>Supercross</t>
    </r>
  </si>
  <si>
    <r>
      <rPr>
        <sz val="7"/>
        <rFont val="Arial"/>
        <family val="2"/>
      </rPr>
      <t>Trail Orienteering</t>
    </r>
  </si>
  <si>
    <r>
      <rPr>
        <sz val="7"/>
        <rFont val="Arial"/>
        <family val="2"/>
      </rPr>
      <t>Skateboarding</t>
    </r>
  </si>
  <si>
    <r>
      <rPr>
        <sz val="7"/>
        <rFont val="Arial"/>
        <family val="2"/>
      </rPr>
      <t>Scooter</t>
    </r>
  </si>
  <si>
    <r>
      <rPr>
        <sz val="7"/>
        <rFont val="Arial"/>
        <family val="2"/>
      </rPr>
      <t>Skate-Cross</t>
    </r>
  </si>
  <si>
    <r>
      <rPr>
        <b/>
        <sz val="7"/>
        <rFont val="Arial"/>
        <family val="2"/>
      </rPr>
      <t>Sambo</t>
    </r>
  </si>
  <si>
    <r>
      <rPr>
        <sz val="7"/>
        <rFont val="Arial"/>
        <family val="2"/>
      </rPr>
      <t>Sambo</t>
    </r>
  </si>
  <si>
    <r>
      <rPr>
        <sz val="7"/>
        <rFont val="Arial"/>
        <family val="2"/>
      </rPr>
      <t>Mountain Running</t>
    </r>
  </si>
  <si>
    <r>
      <rPr>
        <sz val="7"/>
        <rFont val="Arial"/>
        <family val="2"/>
      </rPr>
      <t>Target Shooting</t>
    </r>
  </si>
  <si>
    <r>
      <rPr>
        <b/>
        <sz val="7.5"/>
        <rFont val="Arial"/>
        <family val="2"/>
      </rPr>
      <t>Aikido</t>
    </r>
  </si>
  <si>
    <r>
      <rPr>
        <sz val="7.5"/>
        <rFont val="Arial"/>
        <family val="2"/>
      </rPr>
      <t>Aikido</t>
    </r>
  </si>
  <si>
    <r>
      <rPr>
        <sz val="7.5"/>
        <rFont val="Arial"/>
        <family val="2"/>
      </rPr>
      <t>Casting</t>
    </r>
  </si>
  <si>
    <r>
      <rPr>
        <b/>
        <sz val="7.5"/>
        <rFont val="Arial"/>
        <family val="2"/>
      </rPr>
      <t>Ju-Jitsu</t>
    </r>
  </si>
  <si>
    <r>
      <rPr>
        <b/>
        <sz val="7.5"/>
        <rFont val="Arial"/>
        <family val="2"/>
      </rPr>
      <t>Practical Shooting</t>
    </r>
  </si>
  <si>
    <r>
      <rPr>
        <sz val="7.5"/>
        <rFont val="Arial"/>
        <family val="2"/>
      </rPr>
      <t>Practical Shooting</t>
    </r>
  </si>
  <si>
    <r>
      <rPr>
        <sz val="7.5"/>
        <rFont val="Arial"/>
        <family val="2"/>
      </rPr>
      <t>Savate de Combat</t>
    </r>
  </si>
  <si>
    <r>
      <rPr>
        <b/>
        <sz val="7.5"/>
        <rFont val="Arial"/>
        <family val="2"/>
      </rPr>
      <t>Teqball</t>
    </r>
  </si>
  <si>
    <r>
      <rPr>
        <sz val="7"/>
        <rFont val="Arial"/>
        <family val="2"/>
      </rPr>
      <t>CISS Swimming Sprint 100m or less</t>
    </r>
  </si>
  <si>
    <r>
      <rPr>
        <sz val="6"/>
        <rFont val="Arial"/>
        <family val="2"/>
      </rPr>
      <t>CISS Swimming Middle Distance 200-400m</t>
    </r>
  </si>
  <si>
    <r>
      <rPr>
        <sz val="7"/>
        <rFont val="Arial"/>
        <family val="2"/>
      </rPr>
      <t>INAS Swimming Sprint 100m or less</t>
    </r>
  </si>
  <si>
    <r>
      <rPr>
        <sz val="5.5"/>
        <rFont val="Arial"/>
        <family val="2"/>
      </rPr>
      <t>CISS Swimming Long Distance 800m and greater</t>
    </r>
  </si>
  <si>
    <r>
      <rPr>
        <sz val="6"/>
        <rFont val="Arial"/>
        <family val="2"/>
      </rPr>
      <t>INAS Swimming Middle Distance 200-400m</t>
    </r>
  </si>
  <si>
    <r>
      <rPr>
        <sz val="7"/>
        <rFont val="Arial"/>
        <family val="2"/>
      </rPr>
      <t>Para-Archery**</t>
    </r>
  </si>
  <si>
    <r>
      <rPr>
        <sz val="7"/>
        <rFont val="Arial"/>
        <family val="2"/>
      </rPr>
      <t>Bow without Sight</t>
    </r>
  </si>
  <si>
    <r>
      <rPr>
        <b/>
        <sz val="7"/>
        <rFont val="Arial"/>
        <family val="2"/>
      </rPr>
      <t>Arm Wrestling</t>
    </r>
  </si>
  <si>
    <r>
      <rPr>
        <sz val="7"/>
        <rFont val="Arial"/>
        <family val="2"/>
      </rPr>
      <t>Para-Arm Wrestling</t>
    </r>
  </si>
  <si>
    <r>
      <rPr>
        <sz val="7"/>
        <rFont val="Arial"/>
        <family val="2"/>
      </rPr>
      <t>CISS Sprint 400m or less</t>
    </r>
  </si>
  <si>
    <r>
      <rPr>
        <sz val="7"/>
        <rFont val="Arial"/>
        <family val="2"/>
      </rPr>
      <t>CISS Long Distance 3000m and greater</t>
    </r>
  </si>
  <si>
    <r>
      <rPr>
        <sz val="7"/>
        <rFont val="Arial"/>
        <family val="2"/>
      </rPr>
      <t>CISS Middle Distance 800-1500m</t>
    </r>
  </si>
  <si>
    <r>
      <rPr>
        <sz val="6"/>
        <rFont val="Arial"/>
        <family val="2"/>
      </rPr>
      <t>CISS Throws</t>
    </r>
  </si>
  <si>
    <r>
      <rPr>
        <sz val="7"/>
        <rFont val="Arial"/>
        <family val="2"/>
      </rPr>
      <t>CISS Jumps</t>
    </r>
  </si>
  <si>
    <r>
      <rPr>
        <sz val="7"/>
        <rFont val="Arial"/>
        <family val="2"/>
      </rPr>
      <t>INAS Sprint 400m or less</t>
    </r>
  </si>
  <si>
    <r>
      <rPr>
        <sz val="6"/>
        <rFont val="Arial"/>
        <family val="2"/>
      </rPr>
      <t>CISS Combined Events</t>
    </r>
  </si>
  <si>
    <r>
      <rPr>
        <sz val="7"/>
        <rFont val="Arial"/>
        <family val="2"/>
      </rPr>
      <t>INAS Throws</t>
    </r>
  </si>
  <si>
    <r>
      <rPr>
        <sz val="7"/>
        <rFont val="Arial"/>
        <family val="2"/>
      </rPr>
      <t>INAS Jumps</t>
    </r>
  </si>
  <si>
    <r>
      <rPr>
        <sz val="7"/>
        <rFont val="Arial"/>
        <family val="2"/>
      </rPr>
      <t>INAS Long Distance 3000m and greater</t>
    </r>
  </si>
  <si>
    <r>
      <rPr>
        <sz val="7"/>
        <rFont val="Arial"/>
        <family val="2"/>
      </rPr>
      <t>INAS Middle Distance 800-1500m</t>
    </r>
  </si>
  <si>
    <r>
      <rPr>
        <sz val="7"/>
        <rFont val="Arial"/>
        <family val="2"/>
      </rPr>
      <t>Para-Badminton**</t>
    </r>
  </si>
  <si>
    <r>
      <rPr>
        <sz val="7"/>
        <rFont val="Arial"/>
        <family val="2"/>
      </rPr>
      <t>CISS Badminton</t>
    </r>
  </si>
  <si>
    <r>
      <rPr>
        <sz val="7"/>
        <rFont val="Arial"/>
        <family val="2"/>
      </rPr>
      <t>Wheelchair Basketball</t>
    </r>
  </si>
  <si>
    <r>
      <rPr>
        <sz val="7"/>
        <rFont val="Arial"/>
        <family val="2"/>
      </rPr>
      <t>CISS Basketball</t>
    </r>
  </si>
  <si>
    <r>
      <rPr>
        <sz val="7"/>
        <rFont val="Arial"/>
        <family val="2"/>
      </rPr>
      <t>Basketball ID</t>
    </r>
  </si>
  <si>
    <r>
      <rPr>
        <sz val="7"/>
        <rFont val="Arial"/>
        <family val="2"/>
      </rPr>
      <t>Para-Bobsleigh**</t>
    </r>
  </si>
  <si>
    <r>
      <rPr>
        <b/>
        <sz val="7"/>
        <rFont val="Arial"/>
        <family val="2"/>
      </rPr>
      <t>Boccia</t>
    </r>
  </si>
  <si>
    <r>
      <rPr>
        <sz val="7"/>
        <rFont val="Arial"/>
        <family val="2"/>
      </rPr>
      <t>Para-Boccia</t>
    </r>
  </si>
  <si>
    <r>
      <rPr>
        <sz val="7"/>
        <rFont val="Arial"/>
        <family val="2"/>
      </rPr>
      <t>CISS Bowling</t>
    </r>
  </si>
  <si>
    <r>
      <rPr>
        <sz val="7"/>
        <rFont val="Arial"/>
        <family val="2"/>
      </rPr>
      <t>IBSA tenpin bowling</t>
    </r>
  </si>
  <si>
    <r>
      <rPr>
        <sz val="7"/>
        <rFont val="Arial"/>
        <family val="2"/>
      </rPr>
      <t>Para-Canoe**</t>
    </r>
  </si>
  <si>
    <r>
      <rPr>
        <b/>
        <sz val="7"/>
        <rFont val="Arial"/>
        <family val="2"/>
      </rPr>
      <t>CISS Sailing</t>
    </r>
  </si>
  <si>
    <r>
      <rPr>
        <sz val="7"/>
        <rFont val="Arial"/>
        <family val="2"/>
      </rPr>
      <t>CISS Sailing</t>
    </r>
  </si>
  <si>
    <r>
      <rPr>
        <b/>
        <sz val="7"/>
        <rFont val="Arial"/>
        <family val="2"/>
      </rPr>
      <t>CP Football</t>
    </r>
  </si>
  <si>
    <r>
      <rPr>
        <sz val="7"/>
        <rFont val="Arial"/>
        <family val="2"/>
      </rPr>
      <t>CP Football</t>
    </r>
  </si>
  <si>
    <r>
      <rPr>
        <sz val="7"/>
        <rFont val="Arial"/>
        <family val="2"/>
      </rPr>
      <t>Wheelchair Curling</t>
    </r>
  </si>
  <si>
    <r>
      <rPr>
        <sz val="7"/>
        <rFont val="Arial"/>
        <family val="2"/>
      </rPr>
      <t>CISS Curling</t>
    </r>
  </si>
  <si>
    <r>
      <rPr>
        <sz val="7"/>
        <rFont val="Arial"/>
        <family val="2"/>
      </rPr>
      <t>Para-Cycling**</t>
    </r>
  </si>
  <si>
    <r>
      <rPr>
        <sz val="7"/>
        <rFont val="Arial"/>
        <family val="2"/>
      </rPr>
      <t>Para-Cycling Road**</t>
    </r>
  </si>
  <si>
    <r>
      <rPr>
        <sz val="7"/>
        <rFont val="Arial"/>
        <family val="2"/>
      </rPr>
      <t>CISS Cycling Road</t>
    </r>
  </si>
  <si>
    <r>
      <rPr>
        <sz val="7"/>
        <rFont val="Arial"/>
        <family val="2"/>
      </rPr>
      <t>Para-Cycling Track Endurance**</t>
    </r>
  </si>
  <si>
    <r>
      <rPr>
        <sz val="7"/>
        <rFont val="Arial"/>
        <family val="2"/>
      </rPr>
      <t>CISS Mountain Bike</t>
    </r>
  </si>
  <si>
    <r>
      <rPr>
        <sz val="7"/>
        <rFont val="Arial"/>
        <family val="2"/>
      </rPr>
      <t>Para-Cycling Track Sprint**</t>
    </r>
  </si>
  <si>
    <r>
      <rPr>
        <sz val="7"/>
        <rFont val="Arial"/>
        <family val="2"/>
      </rPr>
      <t>INAS Cycling Road</t>
    </r>
  </si>
  <si>
    <r>
      <rPr>
        <sz val="7"/>
        <rFont val="Arial"/>
        <family val="2"/>
      </rPr>
      <t>Para-Equestrian**</t>
    </r>
  </si>
  <si>
    <r>
      <rPr>
        <sz val="7"/>
        <rFont val="Arial"/>
        <family val="2"/>
      </rPr>
      <t>Wheelchair Fencing</t>
    </r>
  </si>
  <si>
    <r>
      <rPr>
        <sz val="7"/>
        <rFont val="Arial"/>
        <family val="2"/>
      </rPr>
      <t>IWAS Powerchair Hockey</t>
    </r>
  </si>
  <si>
    <r>
      <rPr>
        <sz val="7"/>
        <rFont val="Arial"/>
        <family val="2"/>
      </rPr>
      <t>CISS Football</t>
    </r>
  </si>
  <si>
    <r>
      <rPr>
        <sz val="7"/>
        <rFont val="Arial"/>
        <family val="2"/>
      </rPr>
      <t>INAS Futsal</t>
    </r>
  </si>
  <si>
    <r>
      <rPr>
        <sz val="7"/>
        <rFont val="Arial"/>
        <family val="2"/>
      </rPr>
      <t>INAS Football</t>
    </r>
  </si>
  <si>
    <r>
      <rPr>
        <b/>
        <sz val="6"/>
        <rFont val="Arial"/>
        <family val="2"/>
      </rPr>
      <t xml:space="preserve">Football – IBSA Footbal                      </t>
    </r>
    <r>
      <rPr>
        <sz val="7"/>
        <rFont val="Arial"/>
        <family val="2"/>
      </rPr>
      <t>Para-Football 5-a-side</t>
    </r>
  </si>
  <si>
    <r>
      <rPr>
        <b/>
        <sz val="7"/>
        <rFont val="Arial"/>
        <family val="2"/>
      </rPr>
      <t>Football 7-a-Side</t>
    </r>
  </si>
  <si>
    <r>
      <rPr>
        <sz val="7"/>
        <rFont val="Arial"/>
        <family val="2"/>
      </rPr>
      <t>Para-Football 7-a-side</t>
    </r>
  </si>
  <si>
    <r>
      <rPr>
        <b/>
        <sz val="7"/>
        <rFont val="Arial"/>
        <family val="2"/>
      </rPr>
      <t>Goalball</t>
    </r>
  </si>
  <si>
    <r>
      <rPr>
        <sz val="7"/>
        <rFont val="Arial"/>
        <family val="2"/>
      </rPr>
      <t>Goalball</t>
    </r>
  </si>
  <si>
    <r>
      <rPr>
        <sz val="7"/>
        <rFont val="Arial"/>
        <family val="2"/>
      </rPr>
      <t>CISS Handball</t>
    </r>
  </si>
  <si>
    <r>
      <rPr>
        <sz val="7"/>
        <rFont val="Arial"/>
        <family val="2"/>
      </rPr>
      <t>Wheelchair Handball</t>
    </r>
  </si>
  <si>
    <r>
      <rPr>
        <sz val="7"/>
        <rFont val="Arial"/>
        <family val="2"/>
      </rPr>
      <t>Standing Amputee Ice Hockey</t>
    </r>
  </si>
  <si>
    <r>
      <rPr>
        <sz val="7"/>
        <rFont val="Arial"/>
        <family val="2"/>
      </rPr>
      <t>CISS Ice Hockey</t>
    </r>
  </si>
  <si>
    <r>
      <rPr>
        <sz val="7"/>
        <rFont val="Arial"/>
        <family val="2"/>
      </rPr>
      <t>Para-Judo**</t>
    </r>
  </si>
  <si>
    <r>
      <rPr>
        <sz val="7"/>
        <rFont val="Arial"/>
        <family val="2"/>
      </rPr>
      <t>CISS Judo</t>
    </r>
  </si>
  <si>
    <r>
      <rPr>
        <sz val="7"/>
        <rFont val="Arial"/>
        <family val="2"/>
      </rPr>
      <t>CISS Karate</t>
    </r>
  </si>
  <si>
    <r>
      <rPr>
        <sz val="7"/>
        <rFont val="Arial"/>
        <family val="2"/>
      </rPr>
      <t>CISS Orienteering</t>
    </r>
  </si>
  <si>
    <r>
      <rPr>
        <b/>
        <sz val="7"/>
        <rFont val="Arial"/>
        <family val="2"/>
      </rPr>
      <t>ParaVolley</t>
    </r>
  </si>
  <si>
    <r>
      <rPr>
        <sz val="7"/>
        <rFont val="Arial"/>
        <family val="2"/>
      </rPr>
      <t>ParaVolley Sitting</t>
    </r>
  </si>
  <si>
    <r>
      <rPr>
        <sz val="7"/>
        <rFont val="Arial"/>
        <family val="2"/>
      </rPr>
      <t>ParaVolley</t>
    </r>
  </si>
  <si>
    <r>
      <rPr>
        <b/>
        <sz val="7"/>
        <rFont val="Arial"/>
        <family val="2"/>
      </rPr>
      <t>Powerlifting</t>
    </r>
  </si>
  <si>
    <r>
      <rPr>
        <sz val="7"/>
        <rFont val="Arial"/>
        <family val="2"/>
      </rPr>
      <t>IBSA Powerlifting</t>
    </r>
  </si>
  <si>
    <r>
      <rPr>
        <sz val="7"/>
        <rFont val="Arial"/>
        <family val="2"/>
      </rPr>
      <t>Para-Rowing**</t>
    </r>
  </si>
  <si>
    <r>
      <rPr>
        <b/>
        <sz val="7"/>
        <rFont val="Arial"/>
        <family val="2"/>
      </rPr>
      <t>Rugby</t>
    </r>
  </si>
  <si>
    <r>
      <rPr>
        <sz val="7"/>
        <rFont val="Arial"/>
        <family val="2"/>
      </rPr>
      <t>Wheelchair Rugby</t>
    </r>
  </si>
  <si>
    <r>
      <rPr>
        <sz val="7"/>
        <rFont val="Arial"/>
        <family val="2"/>
      </rPr>
      <t>Para-Sailing**</t>
    </r>
  </si>
  <si>
    <r>
      <rPr>
        <sz val="7"/>
        <rFont val="Arial"/>
        <family val="2"/>
      </rPr>
      <t>CISS Shooting</t>
    </r>
  </si>
  <si>
    <r>
      <rPr>
        <sz val="7"/>
        <rFont val="Arial"/>
        <family val="2"/>
      </rPr>
      <t>CISS Cross Country Skiing</t>
    </r>
  </si>
  <si>
    <r>
      <rPr>
        <sz val="7"/>
        <rFont val="Arial"/>
        <family val="2"/>
      </rPr>
      <t>Para-Climbing</t>
    </r>
  </si>
  <si>
    <r>
      <rPr>
        <sz val="7"/>
        <rFont val="Arial"/>
        <family val="2"/>
      </rPr>
      <t>Para-Table Tennis**</t>
    </r>
  </si>
  <si>
    <r>
      <rPr>
        <sz val="7"/>
        <rFont val="Arial"/>
        <family val="2"/>
      </rPr>
      <t>CISS Table Tennis</t>
    </r>
  </si>
  <si>
    <r>
      <rPr>
        <sz val="7"/>
        <rFont val="Arial"/>
        <family val="2"/>
      </rPr>
      <t>INAS Table Tennis</t>
    </r>
  </si>
  <si>
    <r>
      <rPr>
        <sz val="7"/>
        <rFont val="Arial"/>
        <family val="2"/>
      </rPr>
      <t>Para-Taekwondo-Kyorugi**</t>
    </r>
  </si>
  <si>
    <r>
      <rPr>
        <sz val="7"/>
        <rFont val="Arial"/>
        <family val="2"/>
      </rPr>
      <t>CISS Taekwondo</t>
    </r>
  </si>
  <si>
    <r>
      <rPr>
        <sz val="7"/>
        <rFont val="Arial"/>
        <family val="2"/>
      </rPr>
      <t>Para-Taekwondo Poomsae**</t>
    </r>
  </si>
  <si>
    <r>
      <rPr>
        <sz val="7"/>
        <rFont val="Arial"/>
        <family val="2"/>
      </rPr>
      <t>Wheelchair Tennis**</t>
    </r>
  </si>
  <si>
    <r>
      <rPr>
        <sz val="7"/>
        <rFont val="Arial"/>
        <family val="2"/>
      </rPr>
      <t>CISS Tennis</t>
    </r>
  </si>
  <si>
    <r>
      <rPr>
        <sz val="7"/>
        <rFont val="Arial"/>
        <family val="2"/>
      </rPr>
      <t>Para-Triathlon**</t>
    </r>
  </si>
  <si>
    <r>
      <rPr>
        <sz val="7"/>
        <rFont val="Arial"/>
        <family val="2"/>
      </rPr>
      <t>CISS Beach Volleyball</t>
    </r>
  </si>
  <si>
    <r>
      <rPr>
        <sz val="7"/>
        <rFont val="Arial"/>
        <family val="2"/>
      </rPr>
      <t>CISS Volleyball</t>
    </r>
  </si>
  <si>
    <r>
      <rPr>
        <b/>
        <sz val="7"/>
        <rFont val="Arial"/>
        <family val="2"/>
      </rPr>
      <t>Waterskiing</t>
    </r>
  </si>
  <si>
    <r>
      <rPr>
        <sz val="7"/>
        <rFont val="Arial"/>
        <family val="2"/>
      </rPr>
      <t>Disabled</t>
    </r>
  </si>
  <si>
    <r>
      <rPr>
        <sz val="7"/>
        <rFont val="Arial"/>
        <family val="2"/>
      </rPr>
      <t>CISS Wrestling Freestyle</t>
    </r>
  </si>
  <si>
    <r>
      <rPr>
        <sz val="7"/>
        <rFont val="Arial"/>
        <family val="2"/>
      </rPr>
      <t>CISS Greco</t>
    </r>
    <r>
      <rPr>
        <sz val="7"/>
        <rFont val="Cambria Math"/>
        <family val="1"/>
      </rPr>
      <t>‐</t>
    </r>
    <r>
      <rPr>
        <sz val="7"/>
        <rFont val="Arial"/>
        <family val="2"/>
      </rPr>
      <t>Roman Wrestling</t>
    </r>
  </si>
  <si>
    <r>
      <rPr>
        <b/>
        <sz val="7"/>
        <rFont val="Arial"/>
        <family val="2"/>
      </rPr>
      <t>Para-Alpine Skiing</t>
    </r>
  </si>
  <si>
    <r>
      <rPr>
        <sz val="7"/>
        <rFont val="Arial"/>
        <family val="2"/>
      </rPr>
      <t>Para-Alpine Skiing**</t>
    </r>
  </si>
  <si>
    <r>
      <rPr>
        <sz val="6"/>
        <rFont val="Arial"/>
        <family val="2"/>
      </rPr>
      <t>Running Sprints 400m or less All Classes</t>
    </r>
  </si>
  <si>
    <r>
      <rPr>
        <sz val="7"/>
        <rFont val="Arial"/>
        <family val="2"/>
      </rPr>
      <t>Standing Throws All Classes</t>
    </r>
  </si>
  <si>
    <r>
      <rPr>
        <sz val="5.5"/>
        <rFont val="Arial"/>
        <family val="2"/>
      </rPr>
      <t>Wheelchair Racing - All Distances All Classes</t>
    </r>
  </si>
  <si>
    <r>
      <rPr>
        <sz val="7.5"/>
        <rFont val="Arial"/>
        <family val="2"/>
      </rPr>
      <t>Jumping - All Classes</t>
    </r>
  </si>
  <si>
    <r>
      <rPr>
        <sz val="5"/>
        <rFont val="Arial"/>
        <family val="2"/>
      </rPr>
      <t>Running Middle Distance 800m - 1500m All Classes</t>
    </r>
  </si>
  <si>
    <r>
      <rPr>
        <b/>
        <sz val="7"/>
        <rFont val="Arial"/>
        <family val="2"/>
      </rPr>
      <t>Para-Athletics</t>
    </r>
  </si>
  <si>
    <r>
      <rPr>
        <sz val="7"/>
        <rFont val="Arial"/>
        <family val="2"/>
      </rPr>
      <t>Seated Throws - Classes: F54-F57</t>
    </r>
  </si>
  <si>
    <r>
      <rPr>
        <sz val="5"/>
        <rFont val="Arial"/>
        <family val="2"/>
      </rPr>
      <t>Running Endurance - greater than 1500m All Classes</t>
    </r>
  </si>
  <si>
    <r>
      <rPr>
        <sz val="5.5"/>
        <rFont val="Arial"/>
        <family val="2"/>
      </rPr>
      <t>Seated Throws - Classes: F31-F34/F51-F53</t>
    </r>
  </si>
  <si>
    <r>
      <rPr>
        <sz val="7.5"/>
        <rFont val="Arial"/>
        <family val="2"/>
      </rPr>
      <t>Para-Athletics</t>
    </r>
  </si>
  <si>
    <r>
      <rPr>
        <sz val="7.5"/>
        <rFont val="Arial"/>
        <family val="2"/>
      </rPr>
      <t>Long Distance 3000m and greater</t>
    </r>
  </si>
  <si>
    <r>
      <rPr>
        <sz val="7"/>
        <rFont val="Arial"/>
        <family val="2"/>
      </rPr>
      <t>IPC Middle Distance 800-1500m</t>
    </r>
  </si>
  <si>
    <r>
      <rPr>
        <b/>
        <sz val="7"/>
        <rFont val="Arial"/>
        <family val="2"/>
      </rPr>
      <t>Para-Biathlon</t>
    </r>
  </si>
  <si>
    <r>
      <rPr>
        <sz val="7"/>
        <rFont val="Arial"/>
        <family val="2"/>
      </rPr>
      <t>Para-Biathlon**</t>
    </r>
  </si>
  <si>
    <r>
      <rPr>
        <b/>
        <sz val="7"/>
        <rFont val="Arial"/>
        <family val="2"/>
      </rPr>
      <t>Para-DanceSport</t>
    </r>
  </si>
  <si>
    <r>
      <rPr>
        <sz val="7"/>
        <rFont val="Arial"/>
        <family val="2"/>
      </rPr>
      <t>Para-DanceSport</t>
    </r>
  </si>
  <si>
    <r>
      <rPr>
        <b/>
        <sz val="7"/>
        <rFont val="Arial"/>
        <family val="2"/>
      </rPr>
      <t>Para-Ice Hockey</t>
    </r>
  </si>
  <si>
    <r>
      <rPr>
        <sz val="7"/>
        <rFont val="Arial"/>
        <family val="2"/>
      </rPr>
      <t>Para-Ice Hockey</t>
    </r>
  </si>
  <si>
    <r>
      <rPr>
        <b/>
        <sz val="7"/>
        <rFont val="Arial"/>
        <family val="2"/>
      </rPr>
      <t>Para-Nordic Skiing</t>
    </r>
  </si>
  <si>
    <r>
      <rPr>
        <sz val="7"/>
        <rFont val="Arial"/>
        <family val="2"/>
      </rPr>
      <t>Para-Nordic Skiing</t>
    </r>
  </si>
  <si>
    <r>
      <rPr>
        <sz val="7"/>
        <rFont val="Arial"/>
        <family val="2"/>
      </rPr>
      <t>Para-Biathlon</t>
    </r>
  </si>
  <si>
    <r>
      <rPr>
        <sz val="5"/>
        <rFont val="Arial"/>
        <family val="2"/>
      </rPr>
      <t>Para-Cross Country Skiing Middle/Long Distance</t>
    </r>
  </si>
  <si>
    <r>
      <rPr>
        <sz val="5"/>
        <rFont val="Arial"/>
        <family val="2"/>
      </rPr>
      <t>Para-Cross Country Skiing Sprint/Short Distance</t>
    </r>
  </si>
  <si>
    <r>
      <rPr>
        <b/>
        <sz val="7"/>
        <rFont val="Arial"/>
        <family val="2"/>
      </rPr>
      <t>Para-Powerlifting</t>
    </r>
  </si>
  <si>
    <r>
      <rPr>
        <sz val="7"/>
        <rFont val="Arial"/>
        <family val="2"/>
      </rPr>
      <t>Para-Powerlifting</t>
    </r>
  </si>
  <si>
    <r>
      <rPr>
        <b/>
        <sz val="7"/>
        <rFont val="Arial"/>
        <family val="2"/>
      </rPr>
      <t>Para-Snowboard</t>
    </r>
  </si>
  <si>
    <r>
      <rPr>
        <sz val="7"/>
        <rFont val="Arial"/>
        <family val="2"/>
      </rPr>
      <t>Para-Snowboard</t>
    </r>
  </si>
  <si>
    <r>
      <rPr>
        <b/>
        <sz val="7"/>
        <rFont val="Arial"/>
        <family val="2"/>
      </rPr>
      <t>Para-Swimming</t>
    </r>
  </si>
  <si>
    <r>
      <rPr>
        <sz val="7"/>
        <rFont val="Arial"/>
        <family val="2"/>
      </rPr>
      <t>Classes: S4/SB4/SM4 – S9/SB8/SM9</t>
    </r>
  </si>
  <si>
    <r>
      <rPr>
        <sz val="7"/>
        <rFont val="Arial"/>
        <family val="2"/>
      </rPr>
      <t>Classes: S10/SB9/SM10 - S14/SB14</t>
    </r>
  </si>
  <si>
    <r>
      <rPr>
        <sz val="7"/>
        <rFont val="Arial"/>
        <family val="2"/>
      </rPr>
      <t>Classes: S1/SB1/SM1 - S3/SB3/SM3</t>
    </r>
  </si>
  <si>
    <r>
      <rPr>
        <sz val="7"/>
        <rFont val="Arial"/>
        <family val="2"/>
      </rPr>
      <t>Para-Swimming</t>
    </r>
  </si>
  <si>
    <r>
      <rPr>
        <b/>
        <sz val="7"/>
        <rFont val="Arial"/>
        <family val="2"/>
      </rPr>
      <t>Shooting Para Sport</t>
    </r>
  </si>
  <si>
    <r>
      <rPr>
        <sz val="7"/>
        <rFont val="Arial"/>
        <family val="2"/>
      </rPr>
      <t>Shooting Para Sport</t>
    </r>
  </si>
  <si>
    <r>
      <rPr>
        <b/>
        <sz val="7"/>
        <rFont val="Arial"/>
        <family val="2"/>
      </rPr>
      <t>Australian Rules Football</t>
    </r>
  </si>
  <si>
    <r>
      <rPr>
        <sz val="7"/>
        <rFont val="Arial"/>
        <family val="2"/>
      </rPr>
      <t>Australian Rules Football</t>
    </r>
  </si>
  <si>
    <r>
      <rPr>
        <b/>
        <sz val="7"/>
        <rFont val="Arial"/>
        <family val="2"/>
      </rPr>
      <t>Bowls</t>
    </r>
  </si>
  <si>
    <r>
      <rPr>
        <sz val="7"/>
        <rFont val="Arial"/>
        <family val="2"/>
      </rPr>
      <t>Bowls</t>
    </r>
  </si>
  <si>
    <r>
      <rPr>
        <b/>
        <sz val="7"/>
        <rFont val="Arial"/>
        <family val="2"/>
      </rPr>
      <t>Cheerleading</t>
    </r>
  </si>
  <si>
    <r>
      <rPr>
        <sz val="7"/>
        <rFont val="Arial"/>
        <family val="2"/>
      </rPr>
      <t>Cheerleading</t>
    </r>
  </si>
  <si>
    <r>
      <rPr>
        <b/>
        <sz val="7"/>
        <rFont val="Arial"/>
        <family val="2"/>
      </rPr>
      <t>Electronic Sports</t>
    </r>
  </si>
  <si>
    <r>
      <rPr>
        <sz val="7"/>
        <rFont val="Arial"/>
        <family val="2"/>
      </rPr>
      <t>e-sports</t>
    </r>
  </si>
  <si>
    <r>
      <rPr>
        <sz val="7"/>
        <rFont val="Arial"/>
        <family val="2"/>
      </rPr>
      <t>Shinkyokushin WKO</t>
    </r>
  </si>
  <si>
    <r>
      <rPr>
        <b/>
        <sz val="7"/>
        <rFont val="Arial"/>
        <family val="2"/>
      </rPr>
      <t>Kettlebell Lifting</t>
    </r>
  </si>
  <si>
    <r>
      <rPr>
        <sz val="7"/>
        <rFont val="Arial"/>
        <family val="2"/>
      </rPr>
      <t>Kettlebell Lifting</t>
    </r>
  </si>
  <si>
    <r>
      <rPr>
        <b/>
        <sz val="7"/>
        <rFont val="Arial"/>
        <family val="2"/>
      </rPr>
      <t>Kudo</t>
    </r>
  </si>
  <si>
    <r>
      <rPr>
        <sz val="7"/>
        <rFont val="Arial"/>
        <family val="2"/>
      </rPr>
      <t>Kudo</t>
    </r>
  </si>
  <si>
    <r>
      <rPr>
        <b/>
        <sz val="7"/>
        <rFont val="Arial"/>
        <family val="2"/>
      </rPr>
      <t>Kurash</t>
    </r>
  </si>
  <si>
    <r>
      <rPr>
        <sz val="7"/>
        <rFont val="Arial"/>
        <family val="2"/>
      </rPr>
      <t>Kurash</t>
    </r>
  </si>
  <si>
    <r>
      <rPr>
        <b/>
        <sz val="7"/>
        <rFont val="Arial"/>
        <family val="2"/>
      </rPr>
      <t>Mixed Martial Arts</t>
    </r>
  </si>
  <si>
    <r>
      <rPr>
        <sz val="7"/>
        <rFont val="Arial"/>
        <family val="2"/>
      </rPr>
      <t>Mixed Martial Arts</t>
    </r>
  </si>
  <si>
    <r>
      <rPr>
        <b/>
        <sz val="7"/>
        <rFont val="Arial"/>
        <family val="2"/>
      </rPr>
      <t>Pole sports</t>
    </r>
  </si>
  <si>
    <r>
      <rPr>
        <sz val="7"/>
        <rFont val="Arial"/>
        <family val="2"/>
      </rPr>
      <t>Pole sports</t>
    </r>
  </si>
  <si>
    <r>
      <rPr>
        <b/>
        <sz val="7"/>
        <rFont val="Arial"/>
        <family val="2"/>
      </rPr>
      <t>Rafting</t>
    </r>
  </si>
  <si>
    <r>
      <rPr>
        <sz val="7"/>
        <rFont val="Arial"/>
        <family val="2"/>
      </rPr>
      <t>Rafting</t>
    </r>
  </si>
  <si>
    <r>
      <rPr>
        <b/>
        <sz val="7"/>
        <rFont val="Arial"/>
        <family val="2"/>
      </rPr>
      <t>Rugby League</t>
    </r>
  </si>
  <si>
    <r>
      <rPr>
        <sz val="7"/>
        <rFont val="Arial"/>
        <family val="2"/>
      </rPr>
      <t>Rugby League</t>
    </r>
  </si>
  <si>
    <r>
      <rPr>
        <b/>
        <sz val="7"/>
        <rFont val="Arial"/>
        <family val="2"/>
      </rPr>
      <t>School Sports</t>
    </r>
  </si>
  <si>
    <r>
      <rPr>
        <sz val="7"/>
        <rFont val="Arial"/>
        <family val="2"/>
      </rPr>
      <t>Athletics Sprint 400m or less</t>
    </r>
  </si>
  <si>
    <r>
      <rPr>
        <sz val="6.5"/>
        <rFont val="Arial"/>
        <family val="2"/>
      </rPr>
      <t>Athletics Middle Distance 800-1500m</t>
    </r>
  </si>
  <si>
    <r>
      <rPr>
        <sz val="7"/>
        <rFont val="Arial"/>
        <family val="2"/>
      </rPr>
      <t>Athletics Jumps</t>
    </r>
  </si>
  <si>
    <r>
      <rPr>
        <sz val="7"/>
        <rFont val="Arial"/>
        <family val="2"/>
      </rPr>
      <t>Athletics Throws</t>
    </r>
  </si>
  <si>
    <r>
      <rPr>
        <sz val="5"/>
        <rFont val="Arial"/>
        <family val="2"/>
      </rPr>
      <t>Athletics Long distance 3000m or greater</t>
    </r>
  </si>
  <si>
    <r>
      <rPr>
        <sz val="7"/>
        <rFont val="Arial"/>
        <family val="2"/>
      </rPr>
      <t>Athletics Combined Events</t>
    </r>
  </si>
  <si>
    <r>
      <rPr>
        <sz val="7"/>
        <rFont val="Arial"/>
        <family val="2"/>
      </rPr>
      <t>Skiing Cross Country</t>
    </r>
  </si>
  <si>
    <r>
      <rPr>
        <sz val="7"/>
        <rFont val="Arial"/>
        <family val="2"/>
      </rPr>
      <t>Skiing Alpine</t>
    </r>
  </si>
  <si>
    <r>
      <rPr>
        <sz val="7"/>
        <rFont val="Arial"/>
        <family val="2"/>
      </rPr>
      <t>Beach Volleyball</t>
    </r>
  </si>
  <si>
    <r>
      <rPr>
        <sz val="5.5"/>
        <rFont val="Arial"/>
        <family val="2"/>
      </rPr>
      <t>Swimming Middle Distance 200-400m</t>
    </r>
  </si>
  <si>
    <r>
      <rPr>
        <sz val="7"/>
        <rFont val="Arial"/>
        <family val="2"/>
      </rPr>
      <t>ITF Taekwondo</t>
    </r>
  </si>
  <si>
    <r>
      <rPr>
        <sz val="7"/>
        <rFont val="Arial"/>
        <family val="2"/>
      </rPr>
      <t>Ironman</t>
    </r>
  </si>
  <si>
    <r>
      <rPr>
        <sz val="6.5"/>
        <rFont val="Arial"/>
        <family val="2"/>
      </rPr>
      <t>WMA Masters Athletics – FINCIS</t>
    </r>
  </si>
  <si>
    <r>
      <rPr>
        <b/>
        <sz val="7"/>
        <rFont val="Arial"/>
        <family val="2"/>
      </rPr>
      <t>Baseball</t>
    </r>
  </si>
  <si>
    <r>
      <rPr>
        <sz val="7"/>
        <rFont val="Arial"/>
        <family val="2"/>
      </rPr>
      <t>Rubber Baseball – JADA</t>
    </r>
  </si>
  <si>
    <r>
      <rPr>
        <sz val="7"/>
        <rFont val="Arial"/>
        <family val="2"/>
      </rPr>
      <t>BBBOC Pro Boxing - UKAD</t>
    </r>
  </si>
  <si>
    <r>
      <rPr>
        <b/>
        <sz val="7"/>
        <rFont val="Arial"/>
        <family val="2"/>
      </rPr>
      <t>Brazilian Jiu-Jitsu</t>
    </r>
  </si>
  <si>
    <r>
      <rPr>
        <sz val="7"/>
        <rFont val="Arial"/>
        <family val="2"/>
      </rPr>
      <t>Brazilian Jiu-Jitsu - ADSE</t>
    </r>
  </si>
  <si>
    <r>
      <rPr>
        <b/>
        <sz val="7"/>
        <rFont val="Arial"/>
        <family val="2"/>
      </rPr>
      <t>Broomball</t>
    </r>
  </si>
  <si>
    <r>
      <rPr>
        <sz val="7"/>
        <rFont val="Arial"/>
        <family val="2"/>
      </rPr>
      <t>Broomball - CCES</t>
    </r>
  </si>
  <si>
    <r>
      <rPr>
        <b/>
        <sz val="7"/>
        <rFont val="Arial"/>
        <family val="2"/>
      </rPr>
      <t>Camel Racing</t>
    </r>
  </si>
  <si>
    <r>
      <rPr>
        <sz val="7"/>
        <rFont val="Arial"/>
        <family val="2"/>
      </rPr>
      <t>Camel Racing - SAADC</t>
    </r>
  </si>
  <si>
    <r>
      <rPr>
        <b/>
        <sz val="7"/>
        <rFont val="Arial"/>
        <family val="2"/>
      </rPr>
      <t>College Sports</t>
    </r>
  </si>
  <si>
    <r>
      <rPr>
        <sz val="7"/>
        <rFont val="Arial"/>
        <family val="2"/>
      </rPr>
      <t>Basketball - CCES</t>
    </r>
  </si>
  <si>
    <r>
      <rPr>
        <sz val="7"/>
        <rFont val="Arial"/>
        <family val="2"/>
      </rPr>
      <t>Football - CCES</t>
    </r>
  </si>
  <si>
    <r>
      <rPr>
        <sz val="7"/>
        <rFont val="Arial"/>
        <family val="2"/>
      </rPr>
      <t>Volleyball - CCES</t>
    </r>
  </si>
  <si>
    <r>
      <rPr>
        <sz val="7"/>
        <rFont val="Arial"/>
        <family val="2"/>
      </rPr>
      <t>Cross Country - CCES</t>
    </r>
  </si>
  <si>
    <r>
      <rPr>
        <sz val="7"/>
        <rFont val="Arial"/>
        <family val="2"/>
      </rPr>
      <t>Badminton - CCES</t>
    </r>
  </si>
  <si>
    <r>
      <rPr>
        <b/>
        <sz val="7"/>
        <rFont val="Arial"/>
        <family val="2"/>
      </rPr>
      <t>Course Camarguaise</t>
    </r>
  </si>
  <si>
    <r>
      <rPr>
        <sz val="7"/>
        <rFont val="Arial"/>
        <family val="2"/>
      </rPr>
      <t>Course Camarguaise - AFLD</t>
    </r>
  </si>
  <si>
    <r>
      <rPr>
        <b/>
        <sz val="7"/>
        <rFont val="Arial"/>
        <family val="2"/>
      </rPr>
      <t>Crossbow</t>
    </r>
  </si>
  <si>
    <r>
      <rPr>
        <sz val="7"/>
        <rFont val="Arial"/>
        <family val="2"/>
      </rPr>
      <t>IAU Match Crossbow - SSI</t>
    </r>
  </si>
  <si>
    <r>
      <rPr>
        <b/>
        <sz val="7"/>
        <rFont val="Arial"/>
        <family val="2"/>
      </rPr>
      <t>CrossFit</t>
    </r>
  </si>
  <si>
    <r>
      <rPr>
        <sz val="7"/>
        <rFont val="Arial"/>
        <family val="2"/>
      </rPr>
      <t>CrossFit - BEL-CFWB</t>
    </r>
  </si>
  <si>
    <r>
      <rPr>
        <b/>
        <sz val="7"/>
        <rFont val="Arial"/>
        <family val="2"/>
      </rPr>
      <t>Firefighting and Rescuing</t>
    </r>
  </si>
  <si>
    <r>
      <rPr>
        <sz val="6.5"/>
        <rFont val="Arial"/>
        <family val="2"/>
      </rPr>
      <t>Firefighting and Rescuing - BNADA</t>
    </r>
  </si>
  <si>
    <r>
      <rPr>
        <sz val="7"/>
        <rFont val="Arial"/>
        <family val="2"/>
      </rPr>
      <t>Amputee Football - AMAD</t>
    </r>
  </si>
  <si>
    <r>
      <rPr>
        <b/>
        <sz val="7"/>
        <rFont val="Arial"/>
        <family val="2"/>
      </rPr>
      <t>Functional Fitness</t>
    </r>
  </si>
  <si>
    <r>
      <rPr>
        <sz val="7"/>
        <rFont val="Arial"/>
        <family val="2"/>
      </rPr>
      <t>Functional Fitness - ADNO</t>
    </r>
  </si>
  <si>
    <r>
      <rPr>
        <sz val="7"/>
        <rFont val="Arial"/>
        <family val="2"/>
      </rPr>
      <t>Functional Fitness - LTU-NADO</t>
    </r>
  </si>
  <si>
    <r>
      <rPr>
        <b/>
        <sz val="7"/>
        <rFont val="Arial"/>
        <family val="2"/>
      </rPr>
      <t>Gaelic Games</t>
    </r>
  </si>
  <si>
    <r>
      <rPr>
        <sz val="7"/>
        <rFont val="Arial"/>
        <family val="2"/>
      </rPr>
      <t>Football - SI</t>
    </r>
  </si>
  <si>
    <r>
      <rPr>
        <b/>
        <sz val="7"/>
        <rFont val="Arial"/>
        <family val="2"/>
      </rPr>
      <t>Kabaddi</t>
    </r>
  </si>
  <si>
    <r>
      <rPr>
        <sz val="7"/>
        <rFont val="Arial"/>
        <family val="2"/>
      </rPr>
      <t>Kabaddi - IND-NADO</t>
    </r>
  </si>
  <si>
    <r>
      <rPr>
        <sz val="7"/>
        <rFont val="Arial"/>
        <family val="2"/>
      </rPr>
      <t>Kabaddi - JADA</t>
    </r>
  </si>
  <si>
    <r>
      <rPr>
        <sz val="7"/>
        <rFont val="Arial"/>
        <family val="2"/>
      </rPr>
      <t>Kabaddi - ADAK</t>
    </r>
  </si>
  <si>
    <r>
      <rPr>
        <b/>
        <sz val="7"/>
        <rFont val="Arial"/>
        <family val="2"/>
      </rPr>
      <t>Kho Kho</t>
    </r>
  </si>
  <si>
    <r>
      <rPr>
        <sz val="7"/>
        <rFont val="Arial"/>
        <family val="2"/>
      </rPr>
      <t>Kho Kho – IND-NADO</t>
    </r>
  </si>
  <si>
    <r>
      <rPr>
        <b/>
        <sz val="7"/>
        <rFont val="Arial"/>
        <family val="2"/>
      </rPr>
      <t>Padel</t>
    </r>
  </si>
  <si>
    <r>
      <rPr>
        <sz val="7"/>
        <rFont val="Arial"/>
        <family val="2"/>
      </rPr>
      <t>Padel – KUW-NADO</t>
    </r>
  </si>
  <si>
    <r>
      <rPr>
        <b/>
        <sz val="7"/>
        <rFont val="Arial"/>
        <family val="2"/>
      </rPr>
      <t>Pensak Silat</t>
    </r>
  </si>
  <si>
    <r>
      <rPr>
        <sz val="7"/>
        <rFont val="Arial"/>
        <family val="2"/>
      </rPr>
      <t>Pencak Silat - ADAMAS</t>
    </r>
  </si>
  <si>
    <r>
      <rPr>
        <sz val="7"/>
        <rFont val="Arial"/>
        <family val="2"/>
      </rPr>
      <t>Pencak Silat - ADS</t>
    </r>
  </si>
  <si>
    <r>
      <rPr>
        <b/>
        <sz val="7"/>
        <rFont val="Arial"/>
        <family val="2"/>
      </rPr>
      <t>Ringette</t>
    </r>
  </si>
  <si>
    <r>
      <rPr>
        <sz val="7"/>
        <rFont val="Arial"/>
        <family val="2"/>
      </rPr>
      <t>Ringette - CCES</t>
    </r>
  </si>
  <si>
    <r>
      <rPr>
        <b/>
        <sz val="7"/>
        <rFont val="Arial"/>
        <family val="2"/>
      </rPr>
      <t>Ultra Triathlon</t>
    </r>
  </si>
  <si>
    <r>
      <rPr>
        <sz val="7"/>
        <rFont val="Arial"/>
        <family val="2"/>
      </rPr>
      <t>Ultra Triathlon - SSI</t>
    </r>
  </si>
  <si>
    <r>
      <rPr>
        <b/>
        <sz val="7"/>
        <rFont val="Arial"/>
        <family val="2"/>
      </rPr>
      <t>Vovinam</t>
    </r>
  </si>
  <si>
    <r>
      <rPr>
        <sz val="7"/>
        <rFont val="Arial"/>
        <family val="2"/>
      </rPr>
      <t>Vovinam - VADA</t>
    </r>
  </si>
  <si>
    <r>
      <rPr>
        <sz val="7"/>
        <rFont val="Arial"/>
        <family val="2"/>
      </rPr>
      <t>Swiss Wrestling - SSI</t>
    </r>
  </si>
  <si>
    <r>
      <rPr>
        <sz val="6.5"/>
        <rFont val="Arial"/>
        <family val="2"/>
      </rPr>
      <t>Military Swimming Middle Distance 200-400m</t>
    </r>
  </si>
  <si>
    <r>
      <rPr>
        <sz val="7.5"/>
        <rFont val="Arial"/>
        <family val="2"/>
      </rPr>
      <t>Military Swimming Sprint 100m or less</t>
    </r>
  </si>
  <si>
    <r>
      <rPr>
        <sz val="8"/>
        <rFont val="Arial"/>
        <family val="2"/>
      </rPr>
      <t>Military Swimming</t>
    </r>
  </si>
  <si>
    <r>
      <rPr>
        <sz val="8"/>
        <rFont val="Arial"/>
        <family val="2"/>
      </rPr>
      <t>Military Archery</t>
    </r>
  </si>
  <si>
    <r>
      <rPr>
        <sz val="8"/>
        <rFont val="Arial"/>
        <family val="2"/>
      </rPr>
      <t>Military Sprint 400m or less</t>
    </r>
  </si>
  <si>
    <r>
      <rPr>
        <sz val="8"/>
        <rFont val="Arial"/>
        <family val="2"/>
      </rPr>
      <t>Military Middle Distance 800-1500m</t>
    </r>
  </si>
  <si>
    <r>
      <rPr>
        <sz val="8"/>
        <rFont val="Arial"/>
        <family val="2"/>
      </rPr>
      <t>Military Throws</t>
    </r>
  </si>
  <si>
    <r>
      <rPr>
        <sz val="8"/>
        <rFont val="Arial"/>
        <family val="2"/>
      </rPr>
      <t>Military Basketball</t>
    </r>
  </si>
  <si>
    <r>
      <rPr>
        <sz val="8"/>
        <rFont val="Arial"/>
        <family val="2"/>
      </rPr>
      <t>Military Jumping</t>
    </r>
  </si>
  <si>
    <r>
      <rPr>
        <sz val="8"/>
        <rFont val="Arial"/>
        <family val="2"/>
      </rPr>
      <t>Military Judo</t>
    </r>
  </si>
  <si>
    <r>
      <rPr>
        <b/>
        <sz val="8"/>
        <rFont val="Arial"/>
        <family val="2"/>
      </rPr>
      <t>Lifesaving</t>
    </r>
  </si>
  <si>
    <r>
      <rPr>
        <sz val="8"/>
        <rFont val="Arial"/>
        <family val="2"/>
      </rPr>
      <t>Military Lifesaving</t>
    </r>
  </si>
  <si>
    <r>
      <rPr>
        <sz val="8"/>
        <rFont val="Arial"/>
        <family val="2"/>
      </rPr>
      <t>Naval Pentathlon</t>
    </r>
  </si>
  <si>
    <r>
      <rPr>
        <sz val="6.5"/>
        <rFont val="Arial"/>
        <family val="2"/>
      </rPr>
      <t>Military Shooting</t>
    </r>
  </si>
  <si>
    <r>
      <rPr>
        <sz val="8"/>
        <rFont val="Arial"/>
        <family val="2"/>
      </rPr>
      <t>Military Speed Skating 1500m or less</t>
    </r>
  </si>
  <si>
    <r>
      <rPr>
        <sz val="7.5"/>
        <rFont val="Arial"/>
        <family val="2"/>
      </rPr>
      <t>Military Speed Skating greater than 1500m</t>
    </r>
  </si>
  <si>
    <r>
      <rPr>
        <sz val="8"/>
        <rFont val="Arial"/>
        <family val="2"/>
      </rPr>
      <t>Military Taekwondo Sparring</t>
    </r>
  </si>
  <si>
    <r>
      <rPr>
        <sz val="8"/>
        <rFont val="Arial"/>
        <family val="2"/>
      </rPr>
      <t>Military Taekwondo</t>
    </r>
  </si>
  <si>
    <r>
      <rPr>
        <sz val="8"/>
        <rFont val="Arial"/>
        <family val="2"/>
      </rPr>
      <t>Military Beach Volleyball</t>
    </r>
  </si>
  <si>
    <r>
      <rPr>
        <sz val="7.5"/>
        <rFont val="Arial"/>
        <family val="2"/>
      </rPr>
      <t>University Swimming Middle Distance 200-400m</t>
    </r>
  </si>
  <si>
    <r>
      <rPr>
        <sz val="8"/>
        <rFont val="Arial"/>
        <family val="2"/>
      </rPr>
      <t>University Swimming Sprint 100m or less</t>
    </r>
  </si>
  <si>
    <r>
      <rPr>
        <sz val="8"/>
        <rFont val="Arial"/>
        <family val="2"/>
      </rPr>
      <t>University Swimming</t>
    </r>
  </si>
  <si>
    <r>
      <rPr>
        <sz val="6"/>
        <rFont val="Arial"/>
        <family val="2"/>
      </rPr>
      <t>University Swimming Long Distance 800m or greater</t>
    </r>
  </si>
  <si>
    <r>
      <rPr>
        <sz val="8"/>
        <rFont val="Arial"/>
        <family val="2"/>
      </rPr>
      <t>University Long Distance 3000m or greater</t>
    </r>
  </si>
  <si>
    <r>
      <rPr>
        <b/>
        <sz val="8"/>
        <rFont val="Arial"/>
        <family val="2"/>
      </rPr>
      <t>Bridge</t>
    </r>
  </si>
  <si>
    <r>
      <rPr>
        <sz val="8"/>
        <rFont val="Arial"/>
        <family val="2"/>
      </rPr>
      <t>University Canoe Slalom</t>
    </r>
  </si>
  <si>
    <r>
      <rPr>
        <sz val="8"/>
        <rFont val="Arial"/>
        <family val="2"/>
      </rPr>
      <t>University Track Sprint</t>
    </r>
  </si>
  <si>
    <r>
      <rPr>
        <sz val="8"/>
        <rFont val="Arial"/>
        <family val="2"/>
      </rPr>
      <t>University Sabre</t>
    </r>
  </si>
  <si>
    <r>
      <rPr>
        <sz val="8"/>
        <rFont val="Arial"/>
        <family val="2"/>
      </rPr>
      <t>University Futsal</t>
    </r>
  </si>
  <si>
    <r>
      <rPr>
        <b/>
        <sz val="8"/>
        <rFont val="Arial"/>
        <family val="2"/>
      </rPr>
      <t>Golf</t>
    </r>
  </si>
  <si>
    <r>
      <rPr>
        <sz val="8"/>
        <rFont val="Arial"/>
        <family val="2"/>
      </rPr>
      <t>University Fifteens</t>
    </r>
  </si>
  <si>
    <r>
      <rPr>
        <b/>
        <sz val="8"/>
        <rFont val="Arial"/>
        <family val="2"/>
      </rPr>
      <t>Sambo</t>
    </r>
  </si>
  <si>
    <r>
      <rPr>
        <sz val="8"/>
        <rFont val="Arial"/>
        <family val="2"/>
      </rPr>
      <t>University Short Track</t>
    </r>
  </si>
  <si>
    <r>
      <rPr>
        <sz val="8"/>
        <rFont val="Arial"/>
        <family val="2"/>
      </rPr>
      <t>University Sparring</t>
    </r>
  </si>
  <si>
    <r>
      <rPr>
        <sz val="8"/>
        <rFont val="Arial"/>
        <family val="2"/>
      </rPr>
      <t>University Belt Wrestling</t>
    </r>
  </si>
  <si>
    <r>
      <rPr>
        <sz val="8"/>
        <rFont val="Arial"/>
        <family val="2"/>
      </rPr>
      <t>Pro Boxing</t>
    </r>
  </si>
  <si>
    <r>
      <rPr>
        <sz val="8"/>
        <rFont val="Arial"/>
        <family val="2"/>
      </rPr>
      <t>Firefighting and Rescuing</t>
    </r>
  </si>
  <si>
    <r>
      <rPr>
        <b/>
        <sz val="8"/>
        <rFont val="Arial"/>
        <family val="2"/>
      </rPr>
      <t>Gaelic Games</t>
    </r>
  </si>
  <si>
    <r>
      <rPr>
        <sz val="8"/>
        <rFont val="Arial"/>
        <family val="2"/>
      </rPr>
      <t>Football</t>
    </r>
  </si>
  <si>
    <r>
      <rPr>
        <sz val="8"/>
        <rFont val="Arial"/>
        <family val="2"/>
      </rPr>
      <t>Hurling</t>
    </r>
  </si>
  <si>
    <r>
      <rPr>
        <sz val="8"/>
        <rFont val="Arial"/>
        <family val="2"/>
      </rPr>
      <t>Ladies Gaelic Football</t>
    </r>
  </si>
  <si>
    <r>
      <rPr>
        <sz val="8"/>
        <rFont val="Arial"/>
        <family val="2"/>
      </rPr>
      <t>Camogie</t>
    </r>
  </si>
  <si>
    <r>
      <rPr>
        <sz val="8"/>
        <rFont val="Arial"/>
        <family val="2"/>
      </rPr>
      <t>Junior Ice Hockey</t>
    </r>
  </si>
  <si>
    <r>
      <rPr>
        <sz val="8"/>
        <rFont val="Arial"/>
        <family val="2"/>
      </rPr>
      <t>Pencak Silat</t>
    </r>
  </si>
  <si>
    <t xml:space="preserve"> 2022 - Total Samples Analyzed in Sports/Disciplines (Urine and Blood)</t>
  </si>
  <si>
    <t>Ju-Jitsu</t>
  </si>
  <si>
    <t>Beltwrestling</t>
  </si>
  <si>
    <t>Football</t>
  </si>
  <si>
    <t>Aquabike</t>
  </si>
  <si>
    <t>Circuit</t>
  </si>
  <si>
    <r>
      <rPr>
        <sz val="8"/>
        <rFont val="Arial"/>
        <family val="2"/>
      </rPr>
      <t>Swimming Middle Distance 200-400m</t>
    </r>
  </si>
  <si>
    <r>
      <rPr>
        <sz val="8"/>
        <rFont val="Arial"/>
        <family val="2"/>
      </rPr>
      <t>Swimming Sprint 100m or less</t>
    </r>
  </si>
  <si>
    <r>
      <rPr>
        <sz val="8"/>
        <rFont val="Arial"/>
        <family val="2"/>
      </rPr>
      <t>Water Polo</t>
    </r>
  </si>
  <si>
    <r>
      <rPr>
        <sz val="8"/>
        <rFont val="Arial"/>
        <family val="2"/>
      </rPr>
      <t>Open Water</t>
    </r>
  </si>
  <si>
    <r>
      <rPr>
        <sz val="8"/>
        <rFont val="Arial"/>
        <family val="2"/>
      </rPr>
      <t>Diving</t>
    </r>
  </si>
  <si>
    <r>
      <rPr>
        <sz val="8"/>
        <rFont val="Arial"/>
        <family val="2"/>
      </rPr>
      <t>Artistic Swimming</t>
    </r>
  </si>
  <si>
    <r>
      <rPr>
        <sz val="8"/>
        <rFont val="Arial"/>
        <family val="2"/>
      </rPr>
      <t>Swimming</t>
    </r>
  </si>
  <si>
    <r>
      <rPr>
        <sz val="8"/>
        <rFont val="Arial"/>
        <family val="2"/>
      </rPr>
      <t>Archery</t>
    </r>
  </si>
  <si>
    <r>
      <rPr>
        <sz val="8"/>
        <rFont val="Arial"/>
        <family val="2"/>
      </rPr>
      <t>Recurve</t>
    </r>
  </si>
  <si>
    <r>
      <rPr>
        <sz val="8"/>
        <rFont val="Arial"/>
        <family val="2"/>
      </rPr>
      <t>Compound</t>
    </r>
  </si>
  <si>
    <r>
      <rPr>
        <sz val="8"/>
        <rFont val="Arial"/>
        <family val="2"/>
      </rPr>
      <t>Long Distance 3000m or greater</t>
    </r>
  </si>
  <si>
    <r>
      <rPr>
        <sz val="8"/>
        <rFont val="Arial"/>
        <family val="2"/>
      </rPr>
      <t>Sprint 400m or less</t>
    </r>
  </si>
  <si>
    <r>
      <rPr>
        <sz val="8"/>
        <rFont val="Arial"/>
        <family val="2"/>
      </rPr>
      <t>Throws</t>
    </r>
  </si>
  <si>
    <r>
      <rPr>
        <sz val="8"/>
        <rFont val="Arial"/>
        <family val="2"/>
      </rPr>
      <t>Jumps</t>
    </r>
  </si>
  <si>
    <r>
      <rPr>
        <sz val="8"/>
        <rFont val="Arial"/>
        <family val="2"/>
      </rPr>
      <t>Middle Distance 800-1500m</t>
    </r>
  </si>
  <si>
    <r>
      <rPr>
        <sz val="8"/>
        <rFont val="Arial"/>
        <family val="2"/>
      </rPr>
      <t>Combined Events</t>
    </r>
  </si>
  <si>
    <r>
      <rPr>
        <sz val="8"/>
        <rFont val="Arial"/>
        <family val="2"/>
      </rPr>
      <t>Athletics</t>
    </r>
  </si>
  <si>
    <r>
      <rPr>
        <sz val="8"/>
        <rFont val="Arial"/>
        <family val="2"/>
      </rPr>
      <t>Race Walk</t>
    </r>
  </si>
  <si>
    <r>
      <rPr>
        <sz val="8"/>
        <rFont val="Arial"/>
        <family val="2"/>
      </rPr>
      <t>High Jump (R)</t>
    </r>
  </si>
  <si>
    <r>
      <rPr>
        <sz val="8"/>
        <rFont val="Arial"/>
        <family val="2"/>
      </rPr>
      <t>Track</t>
    </r>
  </si>
  <si>
    <r>
      <rPr>
        <sz val="8"/>
        <rFont val="Arial"/>
        <family val="2"/>
      </rPr>
      <t>Cross Country</t>
    </r>
  </si>
  <si>
    <r>
      <rPr>
        <sz val="8"/>
        <rFont val="Arial"/>
        <family val="2"/>
      </rPr>
      <t>Discus Throwing (R)</t>
    </r>
  </si>
  <si>
    <r>
      <rPr>
        <sz val="8"/>
        <rFont val="Arial"/>
        <family val="2"/>
      </rPr>
      <t>Road Running</t>
    </r>
  </si>
  <si>
    <r>
      <rPr>
        <sz val="8"/>
        <rFont val="Arial"/>
        <family val="2"/>
      </rPr>
      <t>Shot-put (R)</t>
    </r>
  </si>
  <si>
    <r>
      <rPr>
        <sz val="8"/>
        <rFont val="Arial"/>
        <family val="2"/>
      </rPr>
      <t>Marathon</t>
    </r>
  </si>
  <si>
    <r>
      <rPr>
        <sz val="8"/>
        <rFont val="Arial"/>
        <family val="2"/>
      </rPr>
      <t>Half Marathon</t>
    </r>
  </si>
  <si>
    <r>
      <rPr>
        <sz val="8"/>
        <rFont val="Arial"/>
        <family val="2"/>
      </rPr>
      <t>Basketball</t>
    </r>
  </si>
  <si>
    <r>
      <rPr>
        <sz val="8"/>
        <rFont val="Arial"/>
        <family val="2"/>
      </rPr>
      <t>3 on 3</t>
    </r>
  </si>
  <si>
    <r>
      <rPr>
        <b/>
        <sz val="8"/>
        <rFont val="Arial"/>
        <family val="2"/>
      </rPr>
      <t>Canoe / Kayak</t>
    </r>
  </si>
  <si>
    <r>
      <rPr>
        <sz val="8"/>
        <rFont val="Arial"/>
        <family val="2"/>
      </rPr>
      <t>Middle Distance 500m</t>
    </r>
  </si>
  <si>
    <r>
      <rPr>
        <sz val="8"/>
        <rFont val="Arial"/>
        <family val="2"/>
      </rPr>
      <t>Long Distance 1000m</t>
    </r>
  </si>
  <si>
    <r>
      <rPr>
        <sz val="8"/>
        <rFont val="Arial"/>
        <family val="2"/>
      </rPr>
      <t>Sprint 200m</t>
    </r>
  </si>
  <si>
    <r>
      <rPr>
        <sz val="8"/>
        <rFont val="Arial"/>
        <family val="2"/>
      </rPr>
      <t>Canoe Slalom</t>
    </r>
  </si>
  <si>
    <r>
      <rPr>
        <sz val="8"/>
        <rFont val="Arial"/>
        <family val="2"/>
      </rPr>
      <t>Wildwater</t>
    </r>
  </si>
  <si>
    <r>
      <rPr>
        <sz val="8"/>
        <rFont val="Arial"/>
        <family val="2"/>
      </rPr>
      <t>Freestyle</t>
    </r>
  </si>
  <si>
    <r>
      <rPr>
        <sz val="8"/>
        <rFont val="Arial"/>
        <family val="2"/>
      </rPr>
      <t>Canoe Polo</t>
    </r>
  </si>
  <si>
    <r>
      <rPr>
        <sz val="8"/>
        <rFont val="Arial"/>
        <family val="2"/>
      </rPr>
      <t>Dragon Boat</t>
    </r>
  </si>
  <si>
    <r>
      <rPr>
        <sz val="8"/>
        <rFont val="Arial"/>
        <family val="2"/>
      </rPr>
      <t>Ocean Racing</t>
    </r>
  </si>
  <si>
    <r>
      <rPr>
        <sz val="8"/>
        <rFont val="Arial"/>
        <family val="2"/>
      </rPr>
      <t>Road</t>
    </r>
  </si>
  <si>
    <r>
      <rPr>
        <sz val="8"/>
        <rFont val="Arial"/>
        <family val="2"/>
      </rPr>
      <t>Mountain Bike - Cross Country</t>
    </r>
  </si>
  <si>
    <r>
      <rPr>
        <sz val="8"/>
        <rFont val="Arial"/>
        <family val="2"/>
      </rPr>
      <t>Track Endurance</t>
    </r>
  </si>
  <si>
    <r>
      <rPr>
        <sz val="8"/>
        <rFont val="Arial"/>
        <family val="2"/>
      </rPr>
      <t>Track Sprint</t>
    </r>
  </si>
  <si>
    <r>
      <rPr>
        <sz val="8"/>
        <rFont val="Arial"/>
        <family val="2"/>
      </rPr>
      <t>Cyclo-Cross</t>
    </r>
  </si>
  <si>
    <r>
      <rPr>
        <sz val="8"/>
        <rFont val="Arial"/>
        <family val="2"/>
      </rPr>
      <t>BMX</t>
    </r>
  </si>
  <si>
    <r>
      <rPr>
        <sz val="8"/>
        <rFont val="Arial"/>
        <family val="2"/>
      </rPr>
      <t>Mountain Bike - Down Hill</t>
    </r>
  </si>
  <si>
    <r>
      <rPr>
        <sz val="8"/>
        <rFont val="Arial"/>
        <family val="2"/>
      </rPr>
      <t>Mountain Bike</t>
    </r>
  </si>
  <si>
    <r>
      <rPr>
        <sz val="8"/>
        <rFont val="Arial"/>
        <family val="2"/>
      </rPr>
      <t>Trials</t>
    </r>
  </si>
  <si>
    <r>
      <rPr>
        <sz val="8"/>
        <rFont val="Arial"/>
        <family val="2"/>
      </rPr>
      <t>Cycle-Ball</t>
    </r>
  </si>
  <si>
    <r>
      <rPr>
        <sz val="8"/>
        <rFont val="Arial"/>
        <family val="2"/>
      </rPr>
      <t>Cycling</t>
    </r>
  </si>
  <si>
    <r>
      <rPr>
        <sz val="8"/>
        <rFont val="Arial"/>
        <family val="2"/>
      </rPr>
      <t>Jumping</t>
    </r>
  </si>
  <si>
    <r>
      <rPr>
        <sz val="8"/>
        <rFont val="Arial"/>
        <family val="2"/>
      </rPr>
      <t>Dressage</t>
    </r>
  </si>
  <si>
    <r>
      <rPr>
        <sz val="8"/>
        <rFont val="Arial"/>
        <family val="2"/>
      </rPr>
      <t>Eventing</t>
    </r>
  </si>
  <si>
    <r>
      <rPr>
        <sz val="8"/>
        <rFont val="Arial"/>
        <family val="2"/>
      </rPr>
      <t>Endurance</t>
    </r>
  </si>
  <si>
    <r>
      <rPr>
        <sz val="8"/>
        <rFont val="Arial"/>
        <family val="2"/>
      </rPr>
      <t>Vaulting</t>
    </r>
  </si>
  <si>
    <r>
      <rPr>
        <sz val="8"/>
        <rFont val="Arial"/>
        <family val="2"/>
      </rPr>
      <t>Epee</t>
    </r>
  </si>
  <si>
    <r>
      <rPr>
        <sz val="8"/>
        <rFont val="Arial"/>
        <family val="2"/>
      </rPr>
      <t>Foil</t>
    </r>
  </si>
  <si>
    <r>
      <rPr>
        <sz val="8"/>
        <rFont val="Arial"/>
        <family val="2"/>
      </rPr>
      <t>Sabre</t>
    </r>
  </si>
  <si>
    <r>
      <rPr>
        <sz val="8"/>
        <rFont val="Arial"/>
        <family val="2"/>
      </rPr>
      <t>Field Hockey</t>
    </r>
  </si>
  <si>
    <r>
      <rPr>
        <sz val="8"/>
        <rFont val="Arial"/>
        <family val="2"/>
      </rPr>
      <t>Indoor</t>
    </r>
  </si>
  <si>
    <r>
      <rPr>
        <sz val="8"/>
        <rFont val="Arial"/>
        <family val="2"/>
      </rPr>
      <t>Futsal</t>
    </r>
  </si>
  <si>
    <r>
      <rPr>
        <sz val="8"/>
        <rFont val="Arial"/>
        <family val="2"/>
      </rPr>
      <t>Beach Football</t>
    </r>
  </si>
  <si>
    <r>
      <rPr>
        <sz val="8"/>
        <rFont val="Arial"/>
        <family val="2"/>
      </rPr>
      <t>Artistic</t>
    </r>
  </si>
  <si>
    <r>
      <rPr>
        <sz val="8"/>
        <rFont val="Arial"/>
        <family val="2"/>
      </rPr>
      <t>Rhythmic</t>
    </r>
  </si>
  <si>
    <r>
      <rPr>
        <sz val="8"/>
        <rFont val="Arial"/>
        <family val="2"/>
      </rPr>
      <t>Trampoline</t>
    </r>
  </si>
  <si>
    <r>
      <rPr>
        <sz val="8"/>
        <rFont val="Arial"/>
        <family val="2"/>
      </rPr>
      <t>Acrobatic</t>
    </r>
  </si>
  <si>
    <r>
      <rPr>
        <sz val="8"/>
        <rFont val="Arial"/>
        <family val="2"/>
      </rPr>
      <t>Aerobic</t>
    </r>
  </si>
  <si>
    <r>
      <rPr>
        <sz val="8"/>
        <rFont val="Arial"/>
        <family val="2"/>
      </rPr>
      <t>Tumbling</t>
    </r>
  </si>
  <si>
    <r>
      <rPr>
        <sz val="8"/>
        <rFont val="Arial"/>
        <family val="2"/>
      </rPr>
      <t>TeamGym</t>
    </r>
  </si>
  <si>
    <r>
      <rPr>
        <sz val="8"/>
        <rFont val="Arial"/>
        <family val="2"/>
      </rPr>
      <t>Parkour</t>
    </r>
  </si>
  <si>
    <r>
      <rPr>
        <sz val="8"/>
        <rFont val="Arial"/>
        <family val="2"/>
      </rPr>
      <t>Beach</t>
    </r>
  </si>
  <si>
    <r>
      <rPr>
        <b/>
        <sz val="8"/>
        <rFont val="Arial"/>
        <family val="2"/>
      </rPr>
      <t>Modern Pentathlon</t>
    </r>
  </si>
  <si>
    <r>
      <rPr>
        <sz val="8"/>
        <rFont val="Arial"/>
        <family val="2"/>
      </rPr>
      <t>Fifteens</t>
    </r>
  </si>
  <si>
    <r>
      <rPr>
        <sz val="8"/>
        <rFont val="Arial"/>
        <family val="2"/>
      </rPr>
      <t>Sevens</t>
    </r>
  </si>
  <si>
    <r>
      <rPr>
        <sz val="8"/>
        <rFont val="Arial"/>
        <family val="2"/>
      </rPr>
      <t>Rugby Union</t>
    </r>
  </si>
  <si>
    <r>
      <rPr>
        <sz val="8"/>
        <rFont val="Arial"/>
        <family val="2"/>
      </rPr>
      <t>Sailing</t>
    </r>
  </si>
  <si>
    <r>
      <rPr>
        <sz val="8"/>
        <rFont val="Arial"/>
        <family val="2"/>
      </rPr>
      <t>Laser-R</t>
    </r>
  </si>
  <si>
    <r>
      <rPr>
        <sz val="8"/>
        <rFont val="Arial"/>
        <family val="2"/>
      </rPr>
      <t>49er crew</t>
    </r>
  </si>
  <si>
    <r>
      <rPr>
        <sz val="8"/>
        <rFont val="Arial"/>
        <family val="2"/>
      </rPr>
      <t>RS:X</t>
    </r>
  </si>
  <si>
    <r>
      <rPr>
        <sz val="8"/>
        <rFont val="Arial"/>
        <family val="2"/>
      </rPr>
      <t>49er helm</t>
    </r>
  </si>
  <si>
    <r>
      <rPr>
        <sz val="8"/>
        <rFont val="Arial"/>
        <family val="2"/>
      </rPr>
      <t>NACRA 17</t>
    </r>
  </si>
  <si>
    <r>
      <rPr>
        <sz val="8"/>
        <rFont val="Arial"/>
        <family val="2"/>
      </rPr>
      <t>49erFX</t>
    </r>
  </si>
  <si>
    <r>
      <rPr>
        <sz val="8"/>
        <rFont val="Arial"/>
        <family val="2"/>
      </rPr>
      <t>Laser-S</t>
    </r>
  </si>
  <si>
    <r>
      <rPr>
        <sz val="8"/>
        <rFont val="Arial"/>
        <family val="2"/>
      </rPr>
      <t>470 crew</t>
    </r>
  </si>
  <si>
    <r>
      <rPr>
        <sz val="8"/>
        <rFont val="Arial"/>
        <family val="2"/>
      </rPr>
      <t>470 helm</t>
    </r>
  </si>
  <si>
    <r>
      <rPr>
        <sz val="8"/>
        <rFont val="Arial"/>
        <family val="2"/>
      </rPr>
      <t>Finn</t>
    </r>
  </si>
  <si>
    <r>
      <rPr>
        <sz val="8"/>
        <rFont val="Arial"/>
        <family val="2"/>
      </rPr>
      <t>Laser (R)</t>
    </r>
  </si>
  <si>
    <r>
      <rPr>
        <sz val="8"/>
        <rFont val="Arial"/>
        <family val="2"/>
      </rPr>
      <t>Shooting</t>
    </r>
  </si>
  <si>
    <r>
      <rPr>
        <sz val="8"/>
        <rFont val="Arial"/>
        <family val="2"/>
      </rPr>
      <t>Rifle</t>
    </r>
  </si>
  <si>
    <r>
      <rPr>
        <sz val="8"/>
        <rFont val="Arial"/>
        <family val="2"/>
      </rPr>
      <t>Pistol</t>
    </r>
  </si>
  <si>
    <r>
      <rPr>
        <sz val="8"/>
        <rFont val="Arial"/>
        <family val="2"/>
      </rPr>
      <t>Shotgun</t>
    </r>
  </si>
  <si>
    <r>
      <rPr>
        <sz val="8"/>
        <rFont val="Arial"/>
        <family val="2"/>
      </rPr>
      <t>Running Target</t>
    </r>
  </si>
  <si>
    <r>
      <rPr>
        <sz val="8"/>
        <rFont val="Arial"/>
        <family val="2"/>
      </rPr>
      <t>Sparring</t>
    </r>
  </si>
  <si>
    <r>
      <rPr>
        <sz val="8"/>
        <rFont val="Arial"/>
        <family val="2"/>
      </rPr>
      <t>Poomsae</t>
    </r>
  </si>
  <si>
    <r>
      <rPr>
        <sz val="8"/>
        <rFont val="Arial"/>
        <family val="2"/>
      </rPr>
      <t>Taekwondo</t>
    </r>
  </si>
  <si>
    <r>
      <rPr>
        <sz val="8"/>
        <rFont val="Arial"/>
        <family val="2"/>
      </rPr>
      <t>Triathlon</t>
    </r>
  </si>
  <si>
    <r>
      <rPr>
        <sz val="8"/>
        <rFont val="Arial"/>
        <family val="2"/>
      </rPr>
      <t>Duathlon</t>
    </r>
  </si>
  <si>
    <r>
      <rPr>
        <sz val="8"/>
        <rFont val="Arial"/>
        <family val="2"/>
      </rPr>
      <t>Long Distance</t>
    </r>
  </si>
  <si>
    <r>
      <rPr>
        <sz val="8"/>
        <rFont val="Arial"/>
        <family val="2"/>
      </rPr>
      <t>Winter Triathlon</t>
    </r>
  </si>
  <si>
    <r>
      <rPr>
        <sz val="8"/>
        <rFont val="Arial"/>
        <family val="2"/>
      </rPr>
      <t>Cross Triathlon</t>
    </r>
  </si>
  <si>
    <r>
      <rPr>
        <sz val="8"/>
        <rFont val="Arial"/>
        <family val="2"/>
      </rPr>
      <t>Aquathlon</t>
    </r>
  </si>
  <si>
    <r>
      <rPr>
        <sz val="8"/>
        <rFont val="Arial"/>
        <family val="2"/>
      </rPr>
      <t>Volleyball</t>
    </r>
  </si>
  <si>
    <r>
      <rPr>
        <sz val="8"/>
        <rFont val="Arial"/>
        <family val="2"/>
      </rPr>
      <t>Hall (R)</t>
    </r>
  </si>
  <si>
    <r>
      <rPr>
        <sz val="8"/>
        <rFont val="Arial"/>
        <family val="2"/>
      </rPr>
      <t>Wrestling</t>
    </r>
  </si>
  <si>
    <r>
      <rPr>
        <sz val="8"/>
        <rFont val="Arial"/>
        <family val="2"/>
      </rPr>
      <t>Greco-Roman</t>
    </r>
  </si>
  <si>
    <r>
      <rPr>
        <sz val="8"/>
        <rFont val="Arial"/>
        <family val="2"/>
      </rPr>
      <t>Women's Freestyle</t>
    </r>
  </si>
  <si>
    <r>
      <rPr>
        <sz val="8"/>
        <rFont val="Arial"/>
        <family val="2"/>
      </rPr>
      <t>Grappling</t>
    </r>
  </si>
  <si>
    <r>
      <rPr>
        <sz val="8"/>
        <rFont val="Arial"/>
        <family val="2"/>
      </rPr>
      <t>Traditional Wrestling</t>
    </r>
  </si>
  <si>
    <r>
      <rPr>
        <sz val="8"/>
        <rFont val="Arial"/>
        <family val="2"/>
      </rPr>
      <t>Pankration</t>
    </r>
  </si>
  <si>
    <r>
      <rPr>
        <sz val="8"/>
        <rFont val="Arial"/>
        <family val="2"/>
      </rPr>
      <t>Icelandic Wrestling</t>
    </r>
  </si>
  <si>
    <r>
      <rPr>
        <sz val="8"/>
        <rFont val="Arial"/>
        <family val="2"/>
      </rPr>
      <t>Bobsleigh</t>
    </r>
  </si>
  <si>
    <r>
      <rPr>
        <sz val="8"/>
        <rFont val="Arial"/>
        <family val="2"/>
      </rPr>
      <t>Skeleton</t>
    </r>
  </si>
  <si>
    <r>
      <rPr>
        <b/>
        <sz val="8"/>
        <rFont val="Arial"/>
        <family val="2"/>
      </rPr>
      <t>Luge</t>
    </r>
  </si>
  <si>
    <r>
      <rPr>
        <sz val="8"/>
        <rFont val="Arial"/>
        <family val="2"/>
      </rPr>
      <t>Speed Skating 1500m or less</t>
    </r>
  </si>
  <si>
    <r>
      <rPr>
        <sz val="8"/>
        <rFont val="Arial"/>
        <family val="2"/>
      </rPr>
      <t>Short Track</t>
    </r>
  </si>
  <si>
    <r>
      <rPr>
        <sz val="8"/>
        <rFont val="Arial"/>
        <family val="2"/>
      </rPr>
      <t>Speed Skating greater than 1500m</t>
    </r>
  </si>
  <si>
    <r>
      <rPr>
        <sz val="8"/>
        <rFont val="Arial"/>
        <family val="2"/>
      </rPr>
      <t>Figure Skating</t>
    </r>
  </si>
  <si>
    <r>
      <rPr>
        <sz val="8"/>
        <rFont val="Arial"/>
        <family val="2"/>
      </rPr>
      <t>Synchronized Skating</t>
    </r>
  </si>
  <si>
    <r>
      <rPr>
        <sz val="8"/>
        <rFont val="Arial"/>
        <family val="2"/>
      </rPr>
      <t>Cross-Country</t>
    </r>
  </si>
  <si>
    <r>
      <rPr>
        <sz val="8"/>
        <rFont val="Arial"/>
        <family val="2"/>
      </rPr>
      <t>Alpine</t>
    </r>
  </si>
  <si>
    <r>
      <rPr>
        <sz val="8"/>
        <rFont val="Arial"/>
        <family val="2"/>
      </rPr>
      <t>Nordic Combined</t>
    </r>
  </si>
  <si>
    <r>
      <rPr>
        <sz val="8"/>
        <rFont val="Arial"/>
        <family val="2"/>
      </rPr>
      <t>Snowboard</t>
    </r>
  </si>
  <si>
    <r>
      <rPr>
        <sz val="8"/>
        <rFont val="Arial"/>
        <family val="2"/>
      </rPr>
      <t>Ski Jumping</t>
    </r>
  </si>
  <si>
    <r>
      <rPr>
        <sz val="8"/>
        <rFont val="Arial"/>
        <family val="2"/>
      </rPr>
      <t>Parachuting</t>
    </r>
  </si>
  <si>
    <r>
      <rPr>
        <sz val="8"/>
        <rFont val="Arial"/>
        <family val="2"/>
      </rPr>
      <t>Gliding</t>
    </r>
  </si>
  <si>
    <r>
      <rPr>
        <sz val="8"/>
        <rFont val="Arial"/>
        <family val="2"/>
      </rPr>
      <t>Aeromodeling</t>
    </r>
  </si>
  <si>
    <r>
      <rPr>
        <sz val="8"/>
        <rFont val="Arial"/>
        <family val="2"/>
      </rPr>
      <t>Ballooning</t>
    </r>
  </si>
  <si>
    <r>
      <rPr>
        <sz val="8"/>
        <rFont val="Arial"/>
        <family val="2"/>
      </rPr>
      <t>Microlight and Paramotor</t>
    </r>
  </si>
  <si>
    <r>
      <rPr>
        <sz val="8"/>
        <rFont val="Arial"/>
        <family val="2"/>
      </rPr>
      <t>General Aviation</t>
    </r>
  </si>
  <si>
    <r>
      <rPr>
        <sz val="8"/>
        <rFont val="Arial"/>
        <family val="2"/>
      </rPr>
      <t>Rotorcraft</t>
    </r>
  </si>
  <si>
    <r>
      <rPr>
        <sz val="8"/>
        <rFont val="Arial"/>
        <family val="2"/>
      </rPr>
      <t>Aerobatic</t>
    </r>
  </si>
  <si>
    <r>
      <rPr>
        <sz val="8"/>
        <rFont val="Arial"/>
        <family val="2"/>
      </rPr>
      <t>Hang Gliding &amp; Paragliding</t>
    </r>
  </si>
  <si>
    <r>
      <rPr>
        <b/>
        <sz val="8"/>
        <rFont val="Arial"/>
        <family val="2"/>
      </rPr>
      <t>Automobile</t>
    </r>
  </si>
  <si>
    <r>
      <rPr>
        <sz val="8"/>
        <rFont val="Arial"/>
        <family val="2"/>
      </rPr>
      <t>Automobile Sports</t>
    </r>
  </si>
  <si>
    <r>
      <rPr>
        <sz val="8"/>
        <rFont val="Arial"/>
        <family val="2"/>
      </rPr>
      <t>Rally</t>
    </r>
  </si>
  <si>
    <r>
      <rPr>
        <sz val="8"/>
        <rFont val="Arial"/>
        <family val="2"/>
      </rPr>
      <t>Karting</t>
    </r>
  </si>
  <si>
    <r>
      <rPr>
        <sz val="8"/>
        <rFont val="Arial"/>
        <family val="2"/>
      </rPr>
      <t>Formula 1</t>
    </r>
  </si>
  <si>
    <r>
      <rPr>
        <sz val="8"/>
        <rFont val="Arial"/>
        <family val="2"/>
      </rPr>
      <t>Auto Cross</t>
    </r>
  </si>
  <si>
    <r>
      <rPr>
        <b/>
        <sz val="8"/>
        <rFont val="Arial"/>
        <family val="2"/>
      </rPr>
      <t>Bandy</t>
    </r>
  </si>
  <si>
    <r>
      <rPr>
        <b/>
        <sz val="8"/>
        <rFont val="Arial"/>
        <family val="2"/>
      </rPr>
      <t>Baseball/Softball</t>
    </r>
  </si>
  <si>
    <r>
      <rPr>
        <sz val="8"/>
        <rFont val="Arial"/>
        <family val="2"/>
      </rPr>
      <t>Baseball</t>
    </r>
  </si>
  <si>
    <r>
      <rPr>
        <sz val="8"/>
        <rFont val="Arial"/>
        <family val="2"/>
      </rPr>
      <t>Softball</t>
    </r>
  </si>
  <si>
    <r>
      <rPr>
        <b/>
        <sz val="8"/>
        <rFont val="Arial"/>
        <family val="2"/>
      </rPr>
      <t>Basque Pelota</t>
    </r>
  </si>
  <si>
    <r>
      <rPr>
        <b/>
        <sz val="8"/>
        <rFont val="Arial"/>
        <family val="2"/>
      </rPr>
      <t>Billiards</t>
    </r>
  </si>
  <si>
    <r>
      <rPr>
        <sz val="8"/>
        <rFont val="Arial"/>
        <family val="2"/>
      </rPr>
      <t>Pool</t>
    </r>
  </si>
  <si>
    <r>
      <rPr>
        <sz val="8"/>
        <rFont val="Arial"/>
        <family val="2"/>
      </rPr>
      <t>Billiards (R)</t>
    </r>
  </si>
  <si>
    <r>
      <rPr>
        <sz val="8"/>
        <rFont val="Arial"/>
        <family val="2"/>
      </rPr>
      <t>Snooker</t>
    </r>
  </si>
  <si>
    <r>
      <rPr>
        <b/>
        <sz val="8"/>
        <rFont val="Arial"/>
        <family val="2"/>
      </rPr>
      <t>Boules Sports</t>
    </r>
  </si>
  <si>
    <r>
      <rPr>
        <sz val="8"/>
        <rFont val="Arial"/>
        <family val="2"/>
      </rPr>
      <t>Petanque</t>
    </r>
  </si>
  <si>
    <r>
      <rPr>
        <sz val="8"/>
        <rFont val="Arial"/>
        <family val="2"/>
      </rPr>
      <t>Lawn Bowl (R)</t>
    </r>
  </si>
  <si>
    <r>
      <rPr>
        <sz val="8"/>
        <rFont val="Arial"/>
        <family val="2"/>
      </rPr>
      <t>Boules Sports</t>
    </r>
  </si>
  <si>
    <r>
      <rPr>
        <b/>
        <sz val="8"/>
        <rFont val="Arial"/>
        <family val="2"/>
      </rPr>
      <t>Bowling</t>
    </r>
  </si>
  <si>
    <r>
      <rPr>
        <b/>
        <sz val="8"/>
        <rFont val="Arial"/>
        <family val="2"/>
      </rPr>
      <t>Cheer</t>
    </r>
  </si>
  <si>
    <r>
      <rPr>
        <b/>
        <sz val="8"/>
        <rFont val="Arial"/>
        <family val="2"/>
      </rPr>
      <t>Cricket</t>
    </r>
  </si>
  <si>
    <r>
      <rPr>
        <sz val="8"/>
        <rFont val="Arial"/>
        <family val="2"/>
      </rPr>
      <t>Cricket</t>
    </r>
  </si>
  <si>
    <r>
      <rPr>
        <sz val="8"/>
        <rFont val="Arial"/>
        <family val="2"/>
      </rPr>
      <t>Twenty20</t>
    </r>
  </si>
  <si>
    <r>
      <rPr>
        <sz val="8"/>
        <rFont val="Arial"/>
        <family val="2"/>
      </rPr>
      <t>One Day International</t>
    </r>
  </si>
  <si>
    <r>
      <rPr>
        <b/>
        <sz val="8"/>
        <rFont val="Arial"/>
        <family val="2"/>
      </rPr>
      <t>DanceSport</t>
    </r>
  </si>
  <si>
    <r>
      <rPr>
        <sz val="8"/>
        <rFont val="Arial"/>
        <family val="2"/>
      </rPr>
      <t>DanceSport</t>
    </r>
  </si>
  <si>
    <r>
      <rPr>
        <sz val="8"/>
        <rFont val="Arial"/>
        <family val="2"/>
      </rPr>
      <t>Standard</t>
    </r>
  </si>
  <si>
    <r>
      <rPr>
        <sz val="8"/>
        <rFont val="Arial"/>
        <family val="2"/>
      </rPr>
      <t>Latin</t>
    </r>
  </si>
  <si>
    <r>
      <rPr>
        <b/>
        <sz val="8"/>
        <rFont val="Arial"/>
        <family val="2"/>
      </rPr>
      <t>Floorball</t>
    </r>
  </si>
  <si>
    <r>
      <rPr>
        <sz val="8"/>
        <rFont val="Arial"/>
        <family val="2"/>
      </rPr>
      <t>Ultimate</t>
    </r>
  </si>
  <si>
    <r>
      <rPr>
        <b/>
        <sz val="8"/>
        <rFont val="Arial"/>
        <family val="2"/>
      </rPr>
      <t>Icestocksport</t>
    </r>
  </si>
  <si>
    <r>
      <rPr>
        <sz val="8"/>
        <rFont val="Arial"/>
        <family val="2"/>
      </rPr>
      <t>Icestocksport Target</t>
    </r>
  </si>
  <si>
    <r>
      <rPr>
        <sz val="8"/>
        <rFont val="Arial"/>
        <family val="2"/>
      </rPr>
      <t>Icestocksport Distance</t>
    </r>
  </si>
  <si>
    <r>
      <rPr>
        <b/>
        <sz val="8"/>
        <rFont val="Arial"/>
        <family val="2"/>
      </rPr>
      <t>Kickboxing</t>
    </r>
  </si>
  <si>
    <r>
      <rPr>
        <sz val="8"/>
        <rFont val="Arial"/>
        <family val="2"/>
      </rPr>
      <t>Kickboxing</t>
    </r>
  </si>
  <si>
    <r>
      <rPr>
        <sz val="8"/>
        <rFont val="Arial"/>
        <family val="2"/>
      </rPr>
      <t>Full Contact</t>
    </r>
  </si>
  <si>
    <r>
      <rPr>
        <sz val="8"/>
        <rFont val="Arial"/>
        <family val="2"/>
      </rPr>
      <t>K1 Rules</t>
    </r>
  </si>
  <si>
    <r>
      <rPr>
        <sz val="8"/>
        <rFont val="Arial"/>
        <family val="2"/>
      </rPr>
      <t>Light Contact</t>
    </r>
  </si>
  <si>
    <r>
      <rPr>
        <sz val="8"/>
        <rFont val="Arial"/>
        <family val="2"/>
      </rPr>
      <t>Low Kick</t>
    </r>
  </si>
  <si>
    <r>
      <rPr>
        <sz val="8"/>
        <rFont val="Arial"/>
        <family val="2"/>
      </rPr>
      <t>Kick Light</t>
    </r>
  </si>
  <si>
    <r>
      <rPr>
        <b/>
        <sz val="8"/>
        <rFont val="Arial"/>
        <family val="2"/>
      </rPr>
      <t>Korfball</t>
    </r>
  </si>
  <si>
    <r>
      <rPr>
        <b/>
        <sz val="8"/>
        <rFont val="Arial"/>
        <family val="2"/>
      </rPr>
      <t>Life Saving</t>
    </r>
  </si>
  <si>
    <r>
      <rPr>
        <b/>
        <sz val="8"/>
        <rFont val="Arial"/>
        <family val="2"/>
      </rPr>
      <t>Motorcycling</t>
    </r>
  </si>
  <si>
    <r>
      <rPr>
        <sz val="8"/>
        <rFont val="Arial"/>
        <family val="2"/>
      </rPr>
      <t>Road Racing</t>
    </r>
  </si>
  <si>
    <r>
      <rPr>
        <sz val="8"/>
        <rFont val="Arial"/>
        <family val="2"/>
      </rPr>
      <t>Motocross</t>
    </r>
  </si>
  <si>
    <r>
      <rPr>
        <sz val="8"/>
        <rFont val="Arial"/>
        <family val="2"/>
      </rPr>
      <t>Motorcycle Racing</t>
    </r>
  </si>
  <si>
    <r>
      <rPr>
        <sz val="8"/>
        <rFont val="Arial"/>
        <family val="2"/>
      </rPr>
      <t>Speedway</t>
    </r>
  </si>
  <si>
    <r>
      <rPr>
        <sz val="8"/>
        <rFont val="Arial"/>
        <family val="2"/>
      </rPr>
      <t>Trial</t>
    </r>
  </si>
  <si>
    <r>
      <rPr>
        <sz val="8"/>
        <rFont val="Arial"/>
        <family val="2"/>
      </rPr>
      <t>Road Racing Endurance</t>
    </r>
  </si>
  <si>
    <r>
      <rPr>
        <sz val="8"/>
        <rFont val="Arial"/>
        <family val="2"/>
      </rPr>
      <t>Enduro</t>
    </r>
  </si>
  <si>
    <r>
      <rPr>
        <sz val="8"/>
        <rFont val="Arial"/>
        <family val="2"/>
      </rPr>
      <t>Track Racing</t>
    </r>
  </si>
  <si>
    <r>
      <rPr>
        <b/>
        <sz val="8"/>
        <rFont val="Arial"/>
        <family val="2"/>
      </rPr>
      <t>Mountaineering and Climbing</t>
    </r>
  </si>
  <si>
    <r>
      <rPr>
        <sz val="8"/>
        <rFont val="Arial"/>
        <family val="2"/>
      </rPr>
      <t>Climbing</t>
    </r>
  </si>
  <si>
    <r>
      <rPr>
        <sz val="8"/>
        <rFont val="Arial"/>
        <family val="2"/>
      </rPr>
      <t>Ice Climbing</t>
    </r>
  </si>
  <si>
    <r>
      <rPr>
        <sz val="8"/>
        <rFont val="Arial"/>
        <family val="2"/>
      </rPr>
      <t>Ski Mountaineering</t>
    </r>
  </si>
  <si>
    <r>
      <rPr>
        <sz val="8"/>
        <rFont val="Arial"/>
        <family val="2"/>
      </rPr>
      <t>Skyrunning</t>
    </r>
  </si>
  <si>
    <r>
      <rPr>
        <sz val="8"/>
        <rFont val="Arial"/>
        <family val="2"/>
      </rPr>
      <t>Mountaineering and Climbing</t>
    </r>
  </si>
  <si>
    <r>
      <rPr>
        <b/>
        <sz val="8"/>
        <rFont val="Arial"/>
        <family val="2"/>
      </rPr>
      <t>Muaythai</t>
    </r>
  </si>
  <si>
    <r>
      <rPr>
        <b/>
        <sz val="8"/>
        <rFont val="Arial"/>
        <family val="2"/>
      </rPr>
      <t>Netball</t>
    </r>
  </si>
  <si>
    <r>
      <rPr>
        <sz val="8"/>
        <rFont val="Arial"/>
        <family val="2"/>
      </rPr>
      <t>Orienteering</t>
    </r>
  </si>
  <si>
    <r>
      <rPr>
        <sz val="8"/>
        <rFont val="Arial"/>
        <family val="2"/>
      </rPr>
      <t>Foot Orienteering</t>
    </r>
  </si>
  <si>
    <r>
      <rPr>
        <sz val="8"/>
        <rFont val="Arial"/>
        <family val="2"/>
      </rPr>
      <t>Ski Orienteering</t>
    </r>
  </si>
  <si>
    <r>
      <rPr>
        <sz val="8"/>
        <rFont val="Arial"/>
        <family val="2"/>
      </rPr>
      <t>Mountain Bike Orienteering</t>
    </r>
  </si>
  <si>
    <r>
      <rPr>
        <b/>
        <sz val="8"/>
        <rFont val="Arial"/>
        <family val="2"/>
      </rPr>
      <t>Polo</t>
    </r>
  </si>
  <si>
    <r>
      <rPr>
        <b/>
        <sz val="8"/>
        <rFont val="Arial"/>
        <family val="2"/>
      </rPr>
      <t>Powerboating</t>
    </r>
  </si>
  <si>
    <r>
      <rPr>
        <sz val="8"/>
        <rFont val="Arial"/>
        <family val="2"/>
      </rPr>
      <t xml:space="preserve">-
</t>
    </r>
    <r>
      <rPr>
        <sz val="8"/>
        <rFont val="Arial"/>
        <family val="2"/>
      </rPr>
      <t>-</t>
    </r>
  </si>
  <si>
    <r>
      <rPr>
        <b/>
        <sz val="8"/>
        <rFont val="Arial"/>
        <family val="2"/>
      </rPr>
      <t>Racquetball</t>
    </r>
  </si>
  <si>
    <r>
      <rPr>
        <sz val="7.5"/>
        <rFont val="Arial"/>
        <family val="2"/>
      </rPr>
      <t>Skateboarding</t>
    </r>
  </si>
  <si>
    <r>
      <rPr>
        <sz val="7.5"/>
        <rFont val="Arial"/>
        <family val="2"/>
      </rPr>
      <t>Inline Speed Skating Sprint 1000m or less</t>
    </r>
  </si>
  <si>
    <r>
      <rPr>
        <sz val="8"/>
        <rFont val="Arial"/>
        <family val="2"/>
      </rPr>
      <t>Hockey</t>
    </r>
  </si>
  <si>
    <r>
      <rPr>
        <sz val="8"/>
        <rFont val="Arial"/>
        <family val="2"/>
      </rPr>
      <t>Inline Freestyle</t>
    </r>
  </si>
  <si>
    <r>
      <rPr>
        <sz val="8"/>
        <rFont val="Arial"/>
        <family val="2"/>
      </rPr>
      <t>Rink Hockey (R)</t>
    </r>
  </si>
  <si>
    <r>
      <rPr>
        <b/>
        <sz val="8"/>
        <rFont val="Arial"/>
        <family val="2"/>
      </rPr>
      <t>Ski Mountaineering</t>
    </r>
  </si>
  <si>
    <r>
      <rPr>
        <sz val="8"/>
        <rFont val="Arial"/>
        <family val="2"/>
      </rPr>
      <t>Boulder</t>
    </r>
  </si>
  <si>
    <r>
      <rPr>
        <sz val="8"/>
        <rFont val="Arial"/>
        <family val="2"/>
      </rPr>
      <t>Sport Climbing</t>
    </r>
  </si>
  <si>
    <r>
      <rPr>
        <sz val="8"/>
        <rFont val="Arial"/>
        <family val="2"/>
      </rPr>
      <t>Speed</t>
    </r>
  </si>
  <si>
    <r>
      <rPr>
        <sz val="8"/>
        <rFont val="Arial"/>
        <family val="2"/>
      </rPr>
      <t>Combined</t>
    </r>
  </si>
  <si>
    <r>
      <rPr>
        <sz val="8"/>
        <rFont val="Arial"/>
        <family val="2"/>
      </rPr>
      <t>Lead</t>
    </r>
  </si>
  <si>
    <r>
      <rPr>
        <sz val="8"/>
        <rFont val="Arial"/>
        <family val="2"/>
      </rPr>
      <t>Mountain Running</t>
    </r>
  </si>
  <si>
    <r>
      <rPr>
        <b/>
        <sz val="8"/>
        <rFont val="Arial"/>
        <family val="2"/>
      </rPr>
      <t>Squash</t>
    </r>
  </si>
  <si>
    <r>
      <rPr>
        <b/>
        <sz val="8"/>
        <rFont val="Arial"/>
        <family val="2"/>
      </rPr>
      <t>Sumo</t>
    </r>
  </si>
  <si>
    <r>
      <rPr>
        <b/>
        <sz val="8"/>
        <rFont val="Arial"/>
        <family val="2"/>
      </rPr>
      <t>Surfing</t>
    </r>
  </si>
  <si>
    <r>
      <rPr>
        <b/>
        <sz val="8"/>
        <rFont val="Arial"/>
        <family val="2"/>
      </rPr>
      <t>Tug of War</t>
    </r>
  </si>
  <si>
    <r>
      <rPr>
        <b/>
        <sz val="8"/>
        <rFont val="Arial"/>
        <family val="2"/>
      </rPr>
      <t>Underwater Sports</t>
    </r>
  </si>
  <si>
    <r>
      <rPr>
        <sz val="8"/>
        <rFont val="Arial"/>
        <family val="2"/>
      </rPr>
      <t>Finswimming Pool</t>
    </r>
  </si>
  <si>
    <r>
      <rPr>
        <sz val="8"/>
        <rFont val="Arial"/>
        <family val="2"/>
      </rPr>
      <t>Apnoea (all subdisciplines)</t>
    </r>
  </si>
  <si>
    <r>
      <rPr>
        <sz val="8"/>
        <rFont val="Arial"/>
        <family val="2"/>
      </rPr>
      <t>UW Orienteering</t>
    </r>
  </si>
  <si>
    <r>
      <rPr>
        <sz val="8"/>
        <rFont val="Arial"/>
        <family val="2"/>
      </rPr>
      <t>UW Rugby</t>
    </r>
  </si>
  <si>
    <r>
      <rPr>
        <sz val="8"/>
        <rFont val="Arial"/>
        <family val="2"/>
      </rPr>
      <t>Spearfishing</t>
    </r>
  </si>
  <si>
    <r>
      <rPr>
        <sz val="8"/>
        <rFont val="Arial"/>
        <family val="2"/>
      </rPr>
      <t>Finswimming Open Water</t>
    </r>
  </si>
  <si>
    <r>
      <rPr>
        <sz val="8"/>
        <rFont val="Arial"/>
        <family val="2"/>
      </rPr>
      <t>Free Diving</t>
    </r>
  </si>
  <si>
    <r>
      <rPr>
        <b/>
        <sz val="8"/>
        <rFont val="Arial"/>
        <family val="2"/>
      </rPr>
      <t>Water Skiing</t>
    </r>
  </si>
  <si>
    <r>
      <rPr>
        <sz val="8"/>
        <rFont val="Arial"/>
        <family val="2"/>
      </rPr>
      <t>Wakeboard Boat</t>
    </r>
  </si>
  <si>
    <r>
      <rPr>
        <sz val="8"/>
        <rFont val="Arial"/>
        <family val="2"/>
      </rPr>
      <t>Tournament</t>
    </r>
  </si>
  <si>
    <r>
      <rPr>
        <sz val="8"/>
        <rFont val="Arial"/>
        <family val="2"/>
      </rPr>
      <t>Cableski</t>
    </r>
  </si>
  <si>
    <r>
      <rPr>
        <sz val="8"/>
        <rFont val="Arial"/>
        <family val="2"/>
      </rPr>
      <t>Slalom (R)</t>
    </r>
  </si>
  <si>
    <r>
      <rPr>
        <sz val="8"/>
        <rFont val="Arial"/>
        <family val="2"/>
      </rPr>
      <t>Cable Wakeboard</t>
    </r>
  </si>
  <si>
    <r>
      <rPr>
        <sz val="8"/>
        <rFont val="Arial"/>
        <family val="2"/>
      </rPr>
      <t>Racing Water Ski</t>
    </r>
  </si>
  <si>
    <r>
      <rPr>
        <sz val="8"/>
        <rFont val="Arial"/>
        <family val="2"/>
      </rPr>
      <t>Barefoot</t>
    </r>
  </si>
  <si>
    <r>
      <rPr>
        <sz val="8"/>
        <rFont val="Arial"/>
        <family val="2"/>
      </rPr>
      <t>Tricks &amp; Jumps (R)</t>
    </r>
  </si>
  <si>
    <r>
      <rPr>
        <b/>
        <sz val="8"/>
        <rFont val="Arial"/>
        <family val="2"/>
      </rPr>
      <t>Wushu</t>
    </r>
  </si>
  <si>
    <r>
      <rPr>
        <sz val="8"/>
        <rFont val="Arial"/>
        <family val="2"/>
      </rPr>
      <t>Sanda</t>
    </r>
  </si>
  <si>
    <r>
      <rPr>
        <sz val="8"/>
        <rFont val="Arial"/>
        <family val="2"/>
      </rPr>
      <t>Taolu</t>
    </r>
  </si>
  <si>
    <r>
      <rPr>
        <b/>
        <sz val="8"/>
        <rFont val="Arial"/>
        <family val="2"/>
      </rPr>
      <t>Aikido</t>
    </r>
  </si>
  <si>
    <r>
      <rPr>
        <b/>
        <sz val="8"/>
        <rFont val="Arial"/>
        <family val="2"/>
      </rPr>
      <t>Bodybuilding</t>
    </r>
  </si>
  <si>
    <r>
      <rPr>
        <sz val="8"/>
        <rFont val="Arial"/>
        <family val="2"/>
      </rPr>
      <t>Fitness</t>
    </r>
  </si>
  <si>
    <r>
      <rPr>
        <sz val="8"/>
        <rFont val="Arial"/>
        <family val="2"/>
      </rPr>
      <t>Bodybuilding</t>
    </r>
  </si>
  <si>
    <r>
      <rPr>
        <b/>
        <sz val="8"/>
        <rFont val="Arial"/>
        <family val="2"/>
      </rPr>
      <t>Darts</t>
    </r>
  </si>
  <si>
    <r>
      <rPr>
        <b/>
        <sz val="8"/>
        <rFont val="Arial"/>
        <family val="2"/>
      </rPr>
      <t>Dragon Boat</t>
    </r>
  </si>
  <si>
    <r>
      <rPr>
        <b/>
        <sz val="8"/>
        <rFont val="Arial"/>
        <family val="2"/>
      </rPr>
      <t>Fistball</t>
    </r>
  </si>
  <si>
    <r>
      <rPr>
        <b/>
        <sz val="8"/>
        <rFont val="Arial"/>
        <family val="2"/>
      </rPr>
      <t>Go</t>
    </r>
  </si>
  <si>
    <r>
      <rPr>
        <b/>
        <sz val="8"/>
        <rFont val="Arial"/>
        <family val="2"/>
      </rPr>
      <t>Jiu-Jitsu</t>
    </r>
  </si>
  <si>
    <r>
      <rPr>
        <sz val="8"/>
        <rFont val="Arial"/>
        <family val="2"/>
      </rPr>
      <t>Ju-Jitsu</t>
    </r>
  </si>
  <si>
    <r>
      <rPr>
        <sz val="8"/>
        <rFont val="Arial"/>
        <family val="2"/>
      </rPr>
      <t>Beltwrestling</t>
    </r>
  </si>
  <si>
    <r>
      <rPr>
        <b/>
        <sz val="8"/>
        <rFont val="Arial"/>
        <family val="2"/>
      </rPr>
      <t>Kendo</t>
    </r>
  </si>
  <si>
    <r>
      <rPr>
        <b/>
        <sz val="8"/>
        <rFont val="Arial"/>
        <family val="2"/>
      </rPr>
      <t>Lacrosse</t>
    </r>
  </si>
  <si>
    <r>
      <rPr>
        <b/>
        <sz val="8"/>
        <rFont val="Arial"/>
        <family val="2"/>
      </rPr>
      <t>Minigolf</t>
    </r>
  </si>
  <si>
    <r>
      <rPr>
        <sz val="8"/>
        <rFont val="Arial"/>
        <family val="2"/>
      </rPr>
      <t>Powerlifting</t>
    </r>
  </si>
  <si>
    <r>
      <rPr>
        <sz val="8"/>
        <rFont val="Arial"/>
        <family val="2"/>
      </rPr>
      <t>Bench Press</t>
    </r>
  </si>
  <si>
    <r>
      <rPr>
        <sz val="8"/>
        <rFont val="Arial"/>
        <family val="2"/>
      </rPr>
      <t>Force Athletique</t>
    </r>
  </si>
  <si>
    <r>
      <rPr>
        <b/>
        <sz val="8"/>
        <rFont val="Arial"/>
        <family val="2"/>
      </rPr>
      <t>Savate</t>
    </r>
  </si>
  <si>
    <r>
      <rPr>
        <sz val="8"/>
        <rFont val="Arial"/>
        <family val="2"/>
      </rPr>
      <t>Savate</t>
    </r>
  </si>
  <si>
    <r>
      <rPr>
        <sz val="8"/>
        <rFont val="Arial"/>
        <family val="2"/>
      </rPr>
      <t>Savate Combat</t>
    </r>
  </si>
  <si>
    <r>
      <rPr>
        <sz val="8"/>
        <rFont val="Arial"/>
        <family val="2"/>
      </rPr>
      <t>Savate Assaut</t>
    </r>
  </si>
  <si>
    <r>
      <rPr>
        <b/>
        <sz val="8"/>
        <rFont val="Arial"/>
        <family val="2"/>
      </rPr>
      <t>Sepaktakraw</t>
    </r>
  </si>
  <si>
    <r>
      <rPr>
        <b/>
        <sz val="8"/>
        <rFont val="Arial"/>
        <family val="2"/>
      </rPr>
      <t>Sleddog</t>
    </r>
  </si>
  <si>
    <r>
      <rPr>
        <b/>
        <sz val="8"/>
        <rFont val="Arial"/>
        <family val="2"/>
      </rPr>
      <t>Soft Tennis</t>
    </r>
  </si>
  <si>
    <r>
      <rPr>
        <b/>
        <sz val="8"/>
        <rFont val="Arial"/>
        <family val="2"/>
      </rPr>
      <t>Sport Fishing</t>
    </r>
  </si>
  <si>
    <r>
      <rPr>
        <sz val="6"/>
        <rFont val="Arial"/>
        <family val="2"/>
      </rPr>
      <t>INAS Swimming Long Distance 800m and greater</t>
    </r>
  </si>
  <si>
    <r>
      <rPr>
        <sz val="8"/>
        <rFont val="Arial"/>
        <family val="2"/>
      </rPr>
      <t>Para-Archery</t>
    </r>
  </si>
  <si>
    <r>
      <rPr>
        <sz val="8"/>
        <rFont val="Arial"/>
        <family val="2"/>
      </rPr>
      <t>INAS Sprint 400m or less</t>
    </r>
  </si>
  <si>
    <r>
      <rPr>
        <sz val="8"/>
        <rFont val="Arial"/>
        <family val="2"/>
      </rPr>
      <t>INAS Jumps</t>
    </r>
  </si>
  <si>
    <r>
      <rPr>
        <sz val="8"/>
        <rFont val="Arial"/>
        <family val="2"/>
      </rPr>
      <t>INAS Throws</t>
    </r>
  </si>
  <si>
    <r>
      <rPr>
        <sz val="8"/>
        <rFont val="Arial"/>
        <family val="2"/>
      </rPr>
      <t>Para-Badminton</t>
    </r>
  </si>
  <si>
    <r>
      <rPr>
        <sz val="8"/>
        <rFont val="Arial"/>
        <family val="2"/>
      </rPr>
      <t>Para-Bobsleigh</t>
    </r>
  </si>
  <si>
    <r>
      <rPr>
        <sz val="8"/>
        <rFont val="Arial"/>
        <family val="2"/>
      </rPr>
      <t>Para-Canoe Sprint</t>
    </r>
  </si>
  <si>
    <r>
      <rPr>
        <sz val="8"/>
        <rFont val="Arial"/>
        <family val="2"/>
      </rPr>
      <t>Para-Cycling Road</t>
    </r>
  </si>
  <si>
    <r>
      <rPr>
        <sz val="8"/>
        <rFont val="Arial"/>
        <family val="2"/>
      </rPr>
      <t>Para-Cycling</t>
    </r>
  </si>
  <si>
    <r>
      <rPr>
        <sz val="8"/>
        <rFont val="Arial"/>
        <family val="2"/>
      </rPr>
      <t>Para-Cycling Track Sprint</t>
    </r>
  </si>
  <si>
    <r>
      <rPr>
        <sz val="8"/>
        <rFont val="Arial"/>
        <family val="2"/>
      </rPr>
      <t>Para-Cycling Track Endurance</t>
    </r>
  </si>
  <si>
    <r>
      <rPr>
        <sz val="8"/>
        <rFont val="Arial"/>
        <family val="2"/>
      </rPr>
      <t>Para-Equestrian</t>
    </r>
  </si>
  <si>
    <r>
      <rPr>
        <sz val="8"/>
        <rFont val="Arial"/>
        <family val="2"/>
      </rPr>
      <t>Para-Judo</t>
    </r>
  </si>
  <si>
    <r>
      <rPr>
        <sz val="8"/>
        <rFont val="Arial"/>
        <family val="2"/>
      </rPr>
      <t>CISS Judo</t>
    </r>
  </si>
  <si>
    <r>
      <rPr>
        <sz val="8"/>
        <rFont val="Arial"/>
        <family val="2"/>
      </rPr>
      <t>Para-Luge</t>
    </r>
  </si>
  <si>
    <r>
      <rPr>
        <b/>
        <sz val="8"/>
        <rFont val="Arial"/>
        <family val="2"/>
      </rPr>
      <t>Sitting Volleyball (R)</t>
    </r>
  </si>
  <si>
    <r>
      <rPr>
        <sz val="8"/>
        <rFont val="Arial"/>
        <family val="2"/>
      </rPr>
      <t>Sitting Volleyball (R)</t>
    </r>
  </si>
  <si>
    <r>
      <rPr>
        <sz val="8"/>
        <rFont val="Arial"/>
        <family val="2"/>
      </rPr>
      <t>Para-Rowing</t>
    </r>
  </si>
  <si>
    <r>
      <rPr>
        <sz val="8"/>
        <rFont val="Arial"/>
        <family val="2"/>
      </rPr>
      <t>Para-Taekwondo-Kyorugi</t>
    </r>
  </si>
  <si>
    <r>
      <rPr>
        <sz val="8"/>
        <rFont val="Arial"/>
        <family val="2"/>
      </rPr>
      <t>Para-Taekwondo Poomsae</t>
    </r>
  </si>
  <si>
    <r>
      <rPr>
        <sz val="8"/>
        <rFont val="Arial"/>
        <family val="2"/>
      </rPr>
      <t>Wheelchair Tennis</t>
    </r>
  </si>
  <si>
    <r>
      <rPr>
        <sz val="8"/>
        <rFont val="Arial"/>
        <family val="2"/>
      </rPr>
      <t>Para-Triathlon</t>
    </r>
  </si>
  <si>
    <r>
      <rPr>
        <sz val="8"/>
        <rFont val="Arial"/>
        <family val="2"/>
      </rPr>
      <t>CISS Beach Volleyball</t>
    </r>
  </si>
  <si>
    <r>
      <rPr>
        <sz val="8"/>
        <rFont val="Arial"/>
        <family val="2"/>
      </rPr>
      <t>CISS Greco</t>
    </r>
    <r>
      <rPr>
        <sz val="8"/>
        <rFont val="Cambria"/>
        <family val="1"/>
      </rPr>
      <t>-</t>
    </r>
    <r>
      <rPr>
        <sz val="8"/>
        <rFont val="Arial"/>
        <family val="2"/>
      </rPr>
      <t>Roman Wrestling</t>
    </r>
  </si>
  <si>
    <r>
      <rPr>
        <sz val="6"/>
        <rFont val="Arial"/>
        <family val="2"/>
      </rPr>
      <t>Wheelchair Racing - All Distances All Classes</t>
    </r>
  </si>
  <si>
    <r>
      <rPr>
        <sz val="5.5"/>
        <rFont val="Arial"/>
        <family val="2"/>
      </rPr>
      <t>Running Endurance - greater than 1500m All Classes</t>
    </r>
  </si>
  <si>
    <r>
      <rPr>
        <sz val="8"/>
        <rFont val="Arial"/>
        <family val="2"/>
      </rPr>
      <t>Seated Throws - Classes: F54-F57</t>
    </r>
  </si>
  <si>
    <r>
      <rPr>
        <sz val="8"/>
        <rFont val="Arial"/>
        <family val="2"/>
      </rPr>
      <t>Throws (R)</t>
    </r>
  </si>
  <si>
    <r>
      <rPr>
        <sz val="8"/>
        <rFont val="Arial"/>
        <family val="2"/>
      </rPr>
      <t>Combined Events (R)</t>
    </r>
  </si>
  <si>
    <r>
      <rPr>
        <sz val="8"/>
        <rFont val="Arial"/>
        <family val="2"/>
      </rPr>
      <t>IPC Long Distance 3000m+ (R)</t>
    </r>
  </si>
  <si>
    <r>
      <rPr>
        <sz val="8"/>
        <rFont val="Arial"/>
        <family val="2"/>
      </rPr>
      <t>IPC Jumps (R)</t>
    </r>
  </si>
  <si>
    <r>
      <rPr>
        <sz val="8"/>
        <rFont val="Arial"/>
        <family val="2"/>
      </rPr>
      <t>IPC Powerlifting (R)</t>
    </r>
  </si>
  <si>
    <r>
      <rPr>
        <sz val="8"/>
        <rFont val="Arial"/>
        <family val="2"/>
      </rPr>
      <t>Sprint 100m or less (R)</t>
    </r>
  </si>
  <si>
    <r>
      <rPr>
        <sz val="8"/>
        <rFont val="Arial"/>
        <family val="2"/>
      </rPr>
      <t>Middle Distance 200-400m (R)</t>
    </r>
  </si>
  <si>
    <r>
      <rPr>
        <sz val="7.5"/>
        <rFont val="Arial"/>
        <family val="2"/>
      </rPr>
      <t>IPC Swimming Sprint 100m or less (R)</t>
    </r>
  </si>
  <si>
    <r>
      <rPr>
        <sz val="6"/>
        <rFont val="Arial"/>
        <family val="2"/>
      </rPr>
      <t>IPC Swimming Long Distance 800m and greater (R)</t>
    </r>
  </si>
  <si>
    <r>
      <rPr>
        <sz val="6"/>
        <rFont val="Arial"/>
        <family val="2"/>
      </rPr>
      <t>Military Long Distance 3000m or greater</t>
    </r>
  </si>
  <si>
    <r>
      <rPr>
        <sz val="8"/>
        <rFont val="Arial"/>
        <family val="2"/>
      </rPr>
      <t>Military Orienteering</t>
    </r>
  </si>
  <si>
    <r>
      <rPr>
        <sz val="6"/>
        <rFont val="Arial"/>
        <family val="2"/>
      </rPr>
      <t>Military Speed Skating greater than 1500m</t>
    </r>
  </si>
  <si>
    <r>
      <rPr>
        <sz val="8"/>
        <rFont val="Arial"/>
        <family val="2"/>
      </rPr>
      <t>Swimming Long Distance 800m or greater</t>
    </r>
  </si>
  <si>
    <r>
      <rPr>
        <sz val="8"/>
        <rFont val="Arial"/>
        <family val="2"/>
      </rPr>
      <t>University Diving</t>
    </r>
  </si>
  <si>
    <r>
      <rPr>
        <sz val="8"/>
        <rFont val="Arial"/>
        <family val="2"/>
      </rPr>
      <t>University Open Water</t>
    </r>
  </si>
  <si>
    <r>
      <rPr>
        <b/>
        <sz val="8"/>
        <rFont val="Arial"/>
        <family val="2"/>
      </rPr>
      <t>Canoe/Kayak</t>
    </r>
  </si>
  <si>
    <r>
      <rPr>
        <sz val="8"/>
        <rFont val="Arial"/>
        <family val="2"/>
      </rPr>
      <t>University Canoe Polo</t>
    </r>
  </si>
  <si>
    <r>
      <rPr>
        <b/>
        <sz val="8"/>
        <rFont val="Arial"/>
        <family val="2"/>
      </rPr>
      <t>Ju-Jitsu</t>
    </r>
  </si>
  <si>
    <r>
      <rPr>
        <b/>
        <sz val="8"/>
        <rFont val="Arial"/>
        <family val="2"/>
      </rPr>
      <t>Rugby</t>
    </r>
  </si>
  <si>
    <r>
      <rPr>
        <sz val="8"/>
        <rFont val="Arial"/>
        <family val="2"/>
      </rPr>
      <t>University Speed Skating</t>
    </r>
  </si>
  <si>
    <r>
      <rPr>
        <sz val="8"/>
        <rFont val="Arial"/>
        <family val="2"/>
      </rPr>
      <t>University Beach Volleyball</t>
    </r>
  </si>
  <si>
    <r>
      <rPr>
        <b/>
        <sz val="8.5"/>
        <rFont val="Arial"/>
        <family val="2"/>
      </rPr>
      <t>Aesthetic Group Gymnastics (R)</t>
    </r>
  </si>
  <si>
    <r>
      <rPr>
        <b/>
        <sz val="8.5"/>
        <rFont val="Arial"/>
        <family val="2"/>
      </rPr>
      <t>Aquatics</t>
    </r>
  </si>
  <si>
    <r>
      <rPr>
        <b/>
        <sz val="8.5"/>
        <rFont val="Arial"/>
        <family val="2"/>
      </rPr>
      <t>Badminton</t>
    </r>
  </si>
  <si>
    <r>
      <rPr>
        <b/>
        <sz val="8.5"/>
        <rFont val="Arial"/>
        <family val="2"/>
      </rPr>
      <t>Baseball</t>
    </r>
  </si>
  <si>
    <r>
      <rPr>
        <b/>
        <sz val="8.5"/>
        <rFont val="Arial"/>
        <family val="2"/>
      </rPr>
      <t>Basque Pelota</t>
    </r>
  </si>
  <si>
    <r>
      <rPr>
        <b/>
        <sz val="8.5"/>
        <rFont val="Arial"/>
        <family val="2"/>
      </rPr>
      <t>Basque Sports (R)</t>
    </r>
  </si>
  <si>
    <r>
      <rPr>
        <b/>
        <sz val="8.5"/>
        <rFont val="Arial"/>
        <family val="2"/>
      </rPr>
      <t>Beach Tennis (R)</t>
    </r>
  </si>
  <si>
    <r>
      <rPr>
        <b/>
        <sz val="8.5"/>
        <rFont val="Arial"/>
        <family val="2"/>
      </rPr>
      <t>Bowling</t>
    </r>
  </si>
  <si>
    <r>
      <rPr>
        <b/>
        <sz val="8.5"/>
        <rFont val="Arial"/>
        <family val="2"/>
      </rPr>
      <t>Boxing</t>
    </r>
  </si>
  <si>
    <r>
      <rPr>
        <b/>
        <sz val="8.5"/>
        <rFont val="Arial"/>
        <family val="2"/>
      </rPr>
      <t>Budo (R)</t>
    </r>
  </si>
  <si>
    <r>
      <rPr>
        <b/>
        <sz val="8.5"/>
        <rFont val="Arial"/>
        <family val="2"/>
      </rPr>
      <t>Canoe/Kayak</t>
    </r>
  </si>
  <si>
    <r>
      <rPr>
        <b/>
        <sz val="8.5"/>
        <rFont val="Arial"/>
        <family val="2"/>
      </rPr>
      <t>Chin-up (R)</t>
    </r>
  </si>
  <si>
    <r>
      <rPr>
        <b/>
        <sz val="8.5"/>
        <rFont val="Arial"/>
        <family val="2"/>
      </rPr>
      <t>Clay Target Shooting (R)</t>
    </r>
  </si>
  <si>
    <r>
      <rPr>
        <b/>
        <sz val="8.5"/>
        <rFont val="Arial"/>
        <family val="2"/>
      </rPr>
      <t>Company Sports (R)</t>
    </r>
  </si>
  <si>
    <r>
      <rPr>
        <b/>
        <sz val="8.5"/>
        <rFont val="Arial"/>
        <family val="2"/>
      </rPr>
      <t>Cycling</t>
    </r>
  </si>
  <si>
    <r>
      <rPr>
        <b/>
        <sz val="8.5"/>
        <rFont val="Arial"/>
        <family val="2"/>
      </rPr>
      <t>DanceSport</t>
    </r>
  </si>
  <si>
    <r>
      <rPr>
        <b/>
        <sz val="8.5"/>
        <rFont val="Arial"/>
        <family val="2"/>
      </rPr>
      <t>Extreme Sports (R)</t>
    </r>
  </si>
  <si>
    <r>
      <rPr>
        <b/>
        <sz val="8.5"/>
        <rFont val="Arial"/>
        <family val="2"/>
      </rPr>
      <t>Football</t>
    </r>
  </si>
  <si>
    <r>
      <rPr>
        <b/>
        <sz val="8.5"/>
        <rFont val="Arial"/>
        <family val="2"/>
      </rPr>
      <t>Friskis &amp; Svettis (R)</t>
    </r>
  </si>
  <si>
    <r>
      <rPr>
        <b/>
        <sz val="8.5"/>
        <rFont val="Arial"/>
        <family val="2"/>
      </rPr>
      <t>Golf</t>
    </r>
  </si>
  <si>
    <r>
      <rPr>
        <b/>
        <sz val="8.5"/>
        <rFont val="Arial"/>
        <family val="2"/>
      </rPr>
      <t>Gymnastics</t>
    </r>
  </si>
  <si>
    <r>
      <rPr>
        <b/>
        <sz val="8.5"/>
        <rFont val="Arial"/>
        <family val="2"/>
      </rPr>
      <t>Handball</t>
    </r>
  </si>
  <si>
    <r>
      <rPr>
        <b/>
        <sz val="8.5"/>
        <rFont val="Arial"/>
        <family val="2"/>
      </rPr>
      <t>Heavy Events (R)</t>
    </r>
  </si>
  <si>
    <r>
      <rPr>
        <b/>
        <sz val="8.5"/>
        <rFont val="Arial"/>
        <family val="2"/>
      </rPr>
      <t>Horse Racing (R)</t>
    </r>
  </si>
  <si>
    <r>
      <rPr>
        <b/>
        <sz val="8.5"/>
        <rFont val="Arial"/>
        <family val="2"/>
      </rPr>
      <t>Ice Hockey</t>
    </r>
  </si>
  <si>
    <r>
      <rPr>
        <b/>
        <sz val="8.5"/>
        <rFont val="Arial"/>
        <family val="2"/>
      </rPr>
      <t>Jet-Ski (R)</t>
    </r>
  </si>
  <si>
    <r>
      <rPr>
        <b/>
        <sz val="8.5"/>
        <rFont val="Arial"/>
        <family val="2"/>
      </rPr>
      <t>Jiu-Jitsu (R)</t>
    </r>
  </si>
  <si>
    <r>
      <rPr>
        <b/>
        <sz val="8.5"/>
        <rFont val="Arial"/>
        <family val="2"/>
      </rPr>
      <t>Judo</t>
    </r>
  </si>
  <si>
    <r>
      <rPr>
        <b/>
        <sz val="8.5"/>
        <rFont val="Arial"/>
        <family val="2"/>
      </rPr>
      <t>Ju-Jitsu</t>
    </r>
  </si>
  <si>
    <r>
      <rPr>
        <b/>
        <sz val="8.5"/>
        <rFont val="Arial"/>
        <family val="2"/>
      </rPr>
      <t>Kho Kho (R)</t>
    </r>
  </si>
  <si>
    <r>
      <rPr>
        <b/>
        <sz val="8.5"/>
        <rFont val="Arial"/>
        <family val="2"/>
      </rPr>
      <t>Kung Fu (R)</t>
    </r>
  </si>
  <si>
    <r>
      <rPr>
        <b/>
        <sz val="8.5"/>
        <rFont val="Arial"/>
        <family val="2"/>
      </rPr>
      <t>Mixed Martial Arts (R)</t>
    </r>
  </si>
  <si>
    <r>
      <rPr>
        <b/>
        <sz val="8.5"/>
        <rFont val="Arial"/>
        <family val="2"/>
      </rPr>
      <t>Motorcycle Racing</t>
    </r>
  </si>
  <si>
    <r>
      <rPr>
        <b/>
        <sz val="8.5"/>
        <rFont val="Arial"/>
        <family val="2"/>
      </rPr>
      <t>Padel (R)</t>
    </r>
  </si>
  <si>
    <r>
      <rPr>
        <b/>
        <sz val="8.5"/>
        <rFont val="Arial"/>
        <family val="2"/>
      </rPr>
      <t>Pencak Silat (R)</t>
    </r>
  </si>
  <si>
    <r>
      <rPr>
        <b/>
        <sz val="8.5"/>
        <rFont val="Arial"/>
        <family val="2"/>
      </rPr>
      <t>Power Press (R)</t>
    </r>
  </si>
  <si>
    <r>
      <rPr>
        <b/>
        <sz val="8.5"/>
        <rFont val="Arial"/>
        <family val="2"/>
      </rPr>
      <t>Powerlifting</t>
    </r>
  </si>
  <si>
    <r>
      <rPr>
        <b/>
        <sz val="8.5"/>
        <rFont val="Arial"/>
        <family val="2"/>
      </rPr>
      <t>Practical Shooting (R)</t>
    </r>
  </si>
  <si>
    <r>
      <rPr>
        <b/>
        <sz val="8.5"/>
        <rFont val="Arial"/>
        <family val="2"/>
      </rPr>
      <t>Rafting (R)</t>
    </r>
  </si>
  <si>
    <r>
      <rPr>
        <b/>
        <sz val="8.5"/>
        <rFont val="Arial"/>
        <family val="2"/>
      </rPr>
      <t>Ringette (R)</t>
    </r>
  </si>
  <si>
    <r>
      <rPr>
        <b/>
        <sz val="8.5"/>
        <rFont val="Arial"/>
        <family val="2"/>
      </rPr>
      <t>Rowing</t>
    </r>
  </si>
  <si>
    <r>
      <rPr>
        <b/>
        <sz val="8.5"/>
        <rFont val="Arial"/>
        <family val="2"/>
      </rPr>
      <t>Rugby Union</t>
    </r>
  </si>
  <si>
    <r>
      <rPr>
        <b/>
        <sz val="8.5"/>
        <rFont val="Arial"/>
        <family val="2"/>
      </rPr>
      <t>Sailing</t>
    </r>
  </si>
  <si>
    <r>
      <rPr>
        <b/>
        <sz val="8.5"/>
        <rFont val="Arial"/>
        <family val="2"/>
      </rPr>
      <t>School Sports</t>
    </r>
  </si>
  <si>
    <r>
      <rPr>
        <b/>
        <sz val="8.5"/>
        <rFont val="Arial"/>
        <family val="2"/>
      </rPr>
      <t>Skating</t>
    </r>
  </si>
  <si>
    <r>
      <rPr>
        <b/>
        <sz val="8.5"/>
        <rFont val="Arial"/>
        <family val="2"/>
      </rPr>
      <t>Skiing</t>
    </r>
  </si>
  <si>
    <r>
      <rPr>
        <b/>
        <sz val="8.5"/>
        <rFont val="Arial"/>
        <family val="2"/>
      </rPr>
      <t>Squash</t>
    </r>
  </si>
  <si>
    <r>
      <rPr>
        <b/>
        <sz val="8.5"/>
        <rFont val="Arial"/>
        <family val="2"/>
      </rPr>
      <t>Surfing</t>
    </r>
  </si>
  <si>
    <r>
      <rPr>
        <b/>
        <sz val="8.5"/>
        <rFont val="Arial"/>
        <family val="2"/>
      </rPr>
      <t>Taekwondo</t>
    </r>
  </si>
  <si>
    <r>
      <rPr>
        <b/>
        <sz val="8.5"/>
        <rFont val="Arial"/>
        <family val="2"/>
      </rPr>
      <t>Tennis</t>
    </r>
  </si>
  <si>
    <r>
      <rPr>
        <b/>
        <sz val="8.5"/>
        <rFont val="Arial"/>
        <family val="2"/>
      </rPr>
      <t>Touch Football (R)</t>
    </r>
  </si>
  <si>
    <r>
      <rPr>
        <b/>
        <sz val="8.5"/>
        <rFont val="Arial"/>
        <family val="2"/>
      </rPr>
      <t>Traditional Archery (R)</t>
    </r>
  </si>
  <si>
    <r>
      <rPr>
        <b/>
        <sz val="8.5"/>
        <rFont val="Arial"/>
        <family val="2"/>
      </rPr>
      <t>Triathlon</t>
    </r>
  </si>
  <si>
    <r>
      <rPr>
        <b/>
        <sz val="8.5"/>
        <rFont val="Arial"/>
        <family val="2"/>
      </rPr>
      <t>Ultra Triathlon (R)</t>
    </r>
  </si>
  <si>
    <r>
      <rPr>
        <b/>
        <sz val="8.5"/>
        <rFont val="Arial"/>
        <family val="2"/>
      </rPr>
      <t>Volleyball</t>
    </r>
  </si>
  <si>
    <r>
      <rPr>
        <b/>
        <sz val="8.5"/>
        <rFont val="Arial"/>
        <family val="2"/>
      </rPr>
      <t>Weightlifting</t>
    </r>
  </si>
  <si>
    <r>
      <rPr>
        <b/>
        <sz val="8.5"/>
        <rFont val="Arial"/>
        <family val="2"/>
      </rPr>
      <t>Woodball</t>
    </r>
  </si>
  <si>
    <t>Archery</t>
  </si>
  <si>
    <t>Athletics</t>
  </si>
  <si>
    <t>Basketball</t>
  </si>
  <si>
    <t>Canoe / Kayak</t>
  </si>
  <si>
    <t>Cycling</t>
  </si>
  <si>
    <t>Equestrian</t>
  </si>
  <si>
    <t>Fencing</t>
  </si>
  <si>
    <t>Field Hockey</t>
  </si>
  <si>
    <t>Gymnastics</t>
  </si>
  <si>
    <t>Handball</t>
  </si>
  <si>
    <t>Rugby Union</t>
  </si>
  <si>
    <t>Sailing</t>
  </si>
  <si>
    <t>Shooting</t>
  </si>
  <si>
    <t>Taekwondo</t>
  </si>
  <si>
    <t>Triathlon</t>
  </si>
  <si>
    <t>Volleyball</t>
  </si>
  <si>
    <t>Wrestling</t>
  </si>
  <si>
    <t>Bobsleigh</t>
  </si>
  <si>
    <t>Skating</t>
  </si>
  <si>
    <t>Skiing</t>
  </si>
  <si>
    <t>Air Sports</t>
  </si>
  <si>
    <t>Automobile</t>
  </si>
  <si>
    <t>Baseball/Softball</t>
  </si>
  <si>
    <t>Billiards</t>
  </si>
  <si>
    <t>Boules Sports</t>
  </si>
  <si>
    <t>Cricket</t>
  </si>
  <si>
    <t>DanceSport</t>
  </si>
  <si>
    <t>Icestocksport</t>
  </si>
  <si>
    <t>Kickboxing</t>
  </si>
  <si>
    <t>Motorcycling</t>
  </si>
  <si>
    <t>Mountaineering and Climbing</t>
  </si>
  <si>
    <t>Orienteering</t>
  </si>
  <si>
    <t>Roller Sports</t>
  </si>
  <si>
    <t>Sport Climbing</t>
  </si>
  <si>
    <t>Underwater Sports</t>
  </si>
  <si>
    <t>Water Skiing</t>
  </si>
  <si>
    <t>Wushu</t>
  </si>
  <si>
    <t>Bodybuilding</t>
  </si>
  <si>
    <t>Jiu-Jitsu</t>
  </si>
  <si>
    <t>Powerlifting</t>
  </si>
  <si>
    <t>Savate</t>
  </si>
  <si>
    <t>Aquatics</t>
  </si>
  <si>
    <t>Judo</t>
  </si>
  <si>
    <t>Table Tennis</t>
  </si>
  <si>
    <t>Para-Athletics</t>
  </si>
  <si>
    <t>Para-Nordic Skiing</t>
  </si>
  <si>
    <t>Para-Snowboard</t>
  </si>
  <si>
    <t>Para-Swimming</t>
  </si>
  <si>
    <t>Canoe/Kayak</t>
  </si>
  <si>
    <t>-</t>
  </si>
  <si>
    <t>Marathon</t>
  </si>
  <si>
    <t>Para-Table Tennis</t>
  </si>
  <si>
    <t>CISS Table Tennis</t>
  </si>
  <si>
    <t>Offshore</t>
  </si>
  <si>
    <t xml:space="preserve"> 2020 - Total Samples Analyzed in Sports/Disciplines (Urine and Blood)</t>
  </si>
  <si>
    <r>
      <rPr>
        <sz val="10"/>
        <rFont val="Times New Roman"/>
        <family val="2"/>
        <charset val="204"/>
      </rPr>
      <t>Sub Total</t>
    </r>
  </si>
  <si>
    <r>
      <rPr>
        <sz val="8"/>
        <rFont val="Arial"/>
        <family val="2"/>
      </rPr>
      <t>Aquatics</t>
    </r>
  </si>
  <si>
    <r>
      <rPr>
        <sz val="8"/>
        <rFont val="Arial"/>
        <family val="2"/>
      </rPr>
      <t>Ultra Running</t>
    </r>
  </si>
  <si>
    <r>
      <rPr>
        <sz val="8"/>
        <rFont val="Arial"/>
        <family val="2"/>
      </rPr>
      <t>Beach Basketball</t>
    </r>
  </si>
  <si>
    <r>
      <rPr>
        <sz val="8"/>
        <rFont val="Arial"/>
        <family val="2"/>
      </rPr>
      <t>Stand-Up Paddling</t>
    </r>
  </si>
  <si>
    <r>
      <rPr>
        <sz val="8"/>
        <rFont val="Arial"/>
        <family val="2"/>
      </rPr>
      <t>Canoe Kayak</t>
    </r>
  </si>
  <si>
    <r>
      <rPr>
        <sz val="8"/>
        <rFont val="Arial"/>
        <family val="2"/>
      </rPr>
      <t>Canoe Sprint (Flatwater) (R)</t>
    </r>
  </si>
  <si>
    <r>
      <rPr>
        <sz val="8"/>
        <rFont val="Arial"/>
        <family val="2"/>
      </rPr>
      <t>Keirin (R)</t>
    </r>
  </si>
  <si>
    <r>
      <rPr>
        <sz val="8"/>
        <rFont val="Arial"/>
        <family val="2"/>
      </rPr>
      <t>Indoor (Artistic, Cycle Ball) (R)</t>
    </r>
  </si>
  <si>
    <r>
      <rPr>
        <sz val="8"/>
        <rFont val="Arial"/>
        <family val="2"/>
      </rPr>
      <t>Driving</t>
    </r>
  </si>
  <si>
    <r>
      <rPr>
        <sz val="8"/>
        <rFont val="Arial"/>
        <family val="2"/>
      </rPr>
      <t>Equestrian</t>
    </r>
  </si>
  <si>
    <r>
      <rPr>
        <sz val="8"/>
        <rFont val="Arial"/>
        <family val="2"/>
      </rPr>
      <t>Fencing</t>
    </r>
  </si>
  <si>
    <r>
      <rPr>
        <sz val="8"/>
        <rFont val="Arial"/>
        <family val="2"/>
      </rPr>
      <t>FIFA eSports</t>
    </r>
  </si>
  <si>
    <r>
      <rPr>
        <sz val="8"/>
        <rFont val="Arial"/>
        <family val="2"/>
      </rPr>
      <t>Gymnastics</t>
    </r>
  </si>
  <si>
    <r>
      <rPr>
        <sz val="8"/>
        <rFont val="Arial"/>
        <family val="2"/>
      </rPr>
      <t>Rowing</t>
    </r>
  </si>
  <si>
    <r>
      <rPr>
        <sz val="8"/>
        <rFont val="Arial"/>
        <family val="2"/>
      </rPr>
      <t>Beach Sprint</t>
    </r>
  </si>
  <si>
    <r>
      <rPr>
        <sz val="8"/>
        <rFont val="Arial"/>
        <family val="2"/>
      </rPr>
      <t>Laser</t>
    </r>
  </si>
  <si>
    <r>
      <rPr>
        <sz val="8"/>
        <rFont val="Arial"/>
        <family val="2"/>
      </rPr>
      <t>Beach Wrestling</t>
    </r>
  </si>
  <si>
    <r>
      <rPr>
        <sz val="8"/>
        <rFont val="Arial"/>
        <family val="2"/>
      </rPr>
      <t>Skating</t>
    </r>
  </si>
  <si>
    <r>
      <rPr>
        <sz val="8"/>
        <rFont val="Arial"/>
        <family val="2"/>
      </rPr>
      <t>Speed Skating</t>
    </r>
  </si>
  <si>
    <r>
      <rPr>
        <sz val="8"/>
        <rFont val="Arial"/>
        <family val="2"/>
      </rPr>
      <t>Short Track (1500m or less) (R)</t>
    </r>
  </si>
  <si>
    <r>
      <rPr>
        <sz val="8"/>
        <rFont val="Arial"/>
        <family val="2"/>
      </rPr>
      <t>Billiards</t>
    </r>
  </si>
  <si>
    <r>
      <rPr>
        <sz val="8"/>
        <rFont val="Arial"/>
        <family val="2"/>
      </rPr>
      <t>Carom</t>
    </r>
  </si>
  <si>
    <r>
      <rPr>
        <sz val="8"/>
        <rFont val="Arial"/>
        <family val="2"/>
      </rPr>
      <t>Lyonnaise</t>
    </r>
  </si>
  <si>
    <r>
      <rPr>
        <sz val="8"/>
        <rFont val="Arial"/>
        <family val="2"/>
      </rPr>
      <t>Raffa</t>
    </r>
  </si>
  <si>
    <r>
      <rPr>
        <sz val="8"/>
        <rFont val="Arial"/>
        <family val="2"/>
      </rPr>
      <t>Lawn Bowl</t>
    </r>
  </si>
  <si>
    <r>
      <rPr>
        <sz val="8"/>
        <rFont val="Arial"/>
        <family val="2"/>
      </rPr>
      <t>Bowling</t>
    </r>
  </si>
  <si>
    <r>
      <rPr>
        <sz val="8"/>
        <rFont val="Arial"/>
        <family val="2"/>
      </rPr>
      <t>Ten-Pin</t>
    </r>
  </si>
  <si>
    <r>
      <rPr>
        <sz val="8"/>
        <rFont val="Arial"/>
        <family val="2"/>
      </rPr>
      <t>Nine-Pin Classic</t>
    </r>
  </si>
  <si>
    <r>
      <rPr>
        <sz val="8"/>
        <rFont val="Arial"/>
        <family val="2"/>
      </rPr>
      <t>Test</t>
    </r>
  </si>
  <si>
    <r>
      <rPr>
        <sz val="8"/>
        <rFont val="Arial"/>
        <family val="2"/>
      </rPr>
      <t>Rock'n'Roll</t>
    </r>
  </si>
  <si>
    <r>
      <rPr>
        <sz val="8"/>
        <rFont val="Arial"/>
        <family val="2"/>
      </rPr>
      <t>10-dance</t>
    </r>
  </si>
  <si>
    <r>
      <rPr>
        <sz val="8"/>
        <rFont val="Arial"/>
        <family val="2"/>
      </rPr>
      <t>Boogie Woogie</t>
    </r>
  </si>
  <si>
    <r>
      <rPr>
        <sz val="8"/>
        <rFont val="Arial"/>
        <family val="2"/>
      </rPr>
      <t>Breaking</t>
    </r>
  </si>
  <si>
    <r>
      <rPr>
        <sz val="8"/>
        <rFont val="Arial"/>
        <family val="2"/>
      </rPr>
      <t>Salsa</t>
    </r>
  </si>
  <si>
    <r>
      <rPr>
        <sz val="8"/>
        <rFont val="Arial"/>
        <family val="2"/>
      </rPr>
      <t>Pancrace</t>
    </r>
  </si>
  <si>
    <r>
      <rPr>
        <sz val="8"/>
        <rFont val="Arial"/>
        <family val="2"/>
      </rPr>
      <t>Point Fighting</t>
    </r>
  </si>
  <si>
    <r>
      <rPr>
        <sz val="8"/>
        <rFont val="Arial"/>
        <family val="2"/>
      </rPr>
      <t>Lifesaving</t>
    </r>
  </si>
  <si>
    <r>
      <rPr>
        <sz val="8"/>
        <rFont val="Arial"/>
        <family val="2"/>
      </rPr>
      <t>Ocean</t>
    </r>
  </si>
  <si>
    <r>
      <rPr>
        <sz val="8"/>
        <rFont val="Arial"/>
        <family val="2"/>
      </rPr>
      <t>Supermoto</t>
    </r>
  </si>
  <si>
    <r>
      <rPr>
        <sz val="8"/>
        <rFont val="Arial"/>
        <family val="2"/>
      </rPr>
      <t>Supercross</t>
    </r>
  </si>
  <si>
    <r>
      <rPr>
        <sz val="8"/>
        <rFont val="Arial"/>
        <family val="2"/>
      </rPr>
      <t>Cross-Country Rallies</t>
    </r>
  </si>
  <si>
    <r>
      <rPr>
        <sz val="8"/>
        <rFont val="Arial"/>
        <family val="2"/>
      </rPr>
      <t>Motocross FreeStyle</t>
    </r>
  </si>
  <si>
    <r>
      <rPr>
        <sz val="8"/>
        <rFont val="Arial"/>
        <family val="2"/>
      </rPr>
      <t>SuperEnduro</t>
    </r>
  </si>
  <si>
    <r>
      <rPr>
        <sz val="8"/>
        <rFont val="Arial"/>
        <family val="2"/>
      </rPr>
      <t>All-Terrain</t>
    </r>
  </si>
  <si>
    <r>
      <rPr>
        <sz val="8"/>
        <rFont val="Arial"/>
        <family val="2"/>
      </rPr>
      <t>Ice Racing</t>
    </r>
  </si>
  <si>
    <r>
      <rPr>
        <sz val="8"/>
        <rFont val="Arial"/>
        <family val="2"/>
      </rPr>
      <t>Mountain Running (R)</t>
    </r>
  </si>
  <si>
    <r>
      <rPr>
        <sz val="8"/>
        <rFont val="Arial"/>
        <family val="2"/>
      </rPr>
      <t>Trail Orienteering</t>
    </r>
  </si>
  <si>
    <r>
      <rPr>
        <sz val="8"/>
        <rFont val="Arial"/>
        <family val="2"/>
      </rPr>
      <t>Aquabike</t>
    </r>
  </si>
  <si>
    <r>
      <rPr>
        <sz val="8"/>
        <rFont val="Arial"/>
        <family val="2"/>
      </rPr>
      <t>Circuit</t>
    </r>
  </si>
  <si>
    <r>
      <rPr>
        <sz val="8"/>
        <rFont val="Arial"/>
        <family val="2"/>
      </rPr>
      <t>Offshore</t>
    </r>
  </si>
  <si>
    <r>
      <rPr>
        <sz val="6"/>
        <rFont val="Arial"/>
        <family val="2"/>
      </rPr>
      <t>Inline Speed Skating Distance greater than 1000m</t>
    </r>
  </si>
  <si>
    <r>
      <rPr>
        <sz val="8"/>
        <rFont val="Arial"/>
        <family val="2"/>
      </rPr>
      <t>Roller Sports</t>
    </r>
  </si>
  <si>
    <r>
      <rPr>
        <sz val="8"/>
        <rFont val="Arial"/>
        <family val="2"/>
      </rPr>
      <t>Roller Freestyle</t>
    </r>
  </si>
  <si>
    <r>
      <rPr>
        <sz val="8"/>
        <rFont val="Arial"/>
        <family val="2"/>
      </rPr>
      <t>Alpine and Inline Downhill</t>
    </r>
  </si>
  <si>
    <r>
      <rPr>
        <sz val="8"/>
        <rFont val="Arial"/>
        <family val="2"/>
      </rPr>
      <t>Roller Derby</t>
    </r>
  </si>
  <si>
    <r>
      <rPr>
        <sz val="8"/>
        <rFont val="Arial"/>
        <family val="2"/>
      </rPr>
      <t>Surfing</t>
    </r>
  </si>
  <si>
    <r>
      <rPr>
        <sz val="8"/>
        <rFont val="Arial"/>
        <family val="2"/>
      </rPr>
      <t>Stand Up Paddle</t>
    </r>
  </si>
  <si>
    <r>
      <rPr>
        <sz val="8"/>
        <rFont val="Arial"/>
        <family val="2"/>
      </rPr>
      <t>Wind Surfing</t>
    </r>
  </si>
  <si>
    <r>
      <rPr>
        <sz val="8"/>
        <rFont val="Arial"/>
        <family val="2"/>
      </rPr>
      <t>Body Board</t>
    </r>
  </si>
  <si>
    <r>
      <rPr>
        <sz val="8"/>
        <rFont val="Arial"/>
        <family val="2"/>
      </rPr>
      <t>UW Hockey</t>
    </r>
  </si>
  <si>
    <r>
      <rPr>
        <sz val="8"/>
        <rFont val="Arial"/>
        <family val="2"/>
      </rPr>
      <t>Free Immersion</t>
    </r>
  </si>
  <si>
    <r>
      <rPr>
        <sz val="8"/>
        <rFont val="Arial"/>
        <family val="2"/>
      </rPr>
      <t>Sport Diving</t>
    </r>
  </si>
  <si>
    <r>
      <rPr>
        <sz val="8"/>
        <rFont val="Arial"/>
        <family val="2"/>
      </rPr>
      <t>Waterskiing</t>
    </r>
  </si>
  <si>
    <r>
      <rPr>
        <sz val="8"/>
        <rFont val="Arial"/>
        <family val="2"/>
      </rPr>
      <t>Wushu</t>
    </r>
  </si>
  <si>
    <r>
      <rPr>
        <b/>
        <sz val="8"/>
        <rFont val="Arial"/>
        <family val="2"/>
      </rPr>
      <t>Casting</t>
    </r>
  </si>
  <si>
    <r>
      <rPr>
        <b/>
        <sz val="8"/>
        <rFont val="Arial"/>
        <family val="2"/>
      </rPr>
      <t>Draughts</t>
    </r>
  </si>
  <si>
    <r>
      <rPr>
        <sz val="8"/>
        <rFont val="Arial"/>
        <family val="2"/>
      </rPr>
      <t>Sport Fishing</t>
    </r>
  </si>
  <si>
    <r>
      <rPr>
        <sz val="8"/>
        <rFont val="Arial"/>
        <family val="2"/>
      </rPr>
      <t>Sea Angling</t>
    </r>
  </si>
  <si>
    <r>
      <rPr>
        <sz val="8"/>
        <rFont val="Arial"/>
        <family val="2"/>
      </rPr>
      <t>Fly Sport Fishing</t>
    </r>
  </si>
  <si>
    <r>
      <rPr>
        <sz val="8"/>
        <rFont val="Arial"/>
        <family val="2"/>
      </rPr>
      <t>Fresh Water Sport Fishing</t>
    </r>
  </si>
  <si>
    <r>
      <rPr>
        <sz val="8"/>
        <rFont val="Arial"/>
        <family val="2"/>
      </rPr>
      <t>CISS Swimming Sprint 100m or less</t>
    </r>
  </si>
  <si>
    <r>
      <rPr>
        <sz val="8"/>
        <rFont val="Arial"/>
        <family val="2"/>
      </rPr>
      <t>INAS Swimming Sprint 100m or less</t>
    </r>
  </si>
  <si>
    <r>
      <rPr>
        <sz val="8"/>
        <rFont val="Arial"/>
        <family val="2"/>
      </rPr>
      <t>INAS Swimming</t>
    </r>
  </si>
  <si>
    <r>
      <rPr>
        <b/>
        <sz val="8"/>
        <rFont val="Arial"/>
        <family val="2"/>
      </rPr>
      <t>ArmWrestling</t>
    </r>
  </si>
  <si>
    <r>
      <rPr>
        <sz val="8"/>
        <rFont val="Arial"/>
        <family val="2"/>
      </rPr>
      <t>INAS Long Distance 3000m and greater</t>
    </r>
  </si>
  <si>
    <r>
      <rPr>
        <sz val="8"/>
        <rFont val="Arial"/>
        <family val="2"/>
      </rPr>
      <t>INAS Combined Events</t>
    </r>
  </si>
  <si>
    <r>
      <rPr>
        <sz val="8"/>
        <rFont val="Arial"/>
        <family val="2"/>
      </rPr>
      <t>CISS Badminton</t>
    </r>
  </si>
  <si>
    <r>
      <rPr>
        <sz val="8"/>
        <rFont val="Arial"/>
        <family val="2"/>
      </rPr>
      <t>INAS-FID Basketball</t>
    </r>
  </si>
  <si>
    <r>
      <rPr>
        <sz val="8"/>
        <rFont val="Arial"/>
        <family val="2"/>
      </rPr>
      <t>Basketball ID</t>
    </r>
  </si>
  <si>
    <r>
      <rPr>
        <sz val="8"/>
        <rFont val="Arial"/>
        <family val="2"/>
      </rPr>
      <t>CISS Bowling</t>
    </r>
  </si>
  <si>
    <r>
      <rPr>
        <sz val="8"/>
        <rFont val="Arial"/>
        <family val="2"/>
      </rPr>
      <t>IBSA Nine-Pin Bowling</t>
    </r>
  </si>
  <si>
    <r>
      <rPr>
        <sz val="8"/>
        <rFont val="Arial"/>
        <family val="2"/>
      </rPr>
      <t>Para-Canoe Sprint**</t>
    </r>
  </si>
  <si>
    <r>
      <rPr>
        <sz val="8"/>
        <rFont val="Arial"/>
        <family val="2"/>
      </rPr>
      <t>CISS Chess</t>
    </r>
  </si>
  <si>
    <r>
      <rPr>
        <b/>
        <sz val="8"/>
        <rFont val="Arial"/>
        <family val="2"/>
      </rPr>
      <t>CP Football</t>
    </r>
  </si>
  <si>
    <r>
      <rPr>
        <sz val="8"/>
        <rFont val="Arial"/>
        <family val="2"/>
      </rPr>
      <t>IWAS Powerchair Hockey</t>
    </r>
  </si>
  <si>
    <r>
      <rPr>
        <sz val="8"/>
        <rFont val="Arial"/>
        <family val="2"/>
      </rPr>
      <t>INAS Futsal</t>
    </r>
  </si>
  <si>
    <r>
      <rPr>
        <b/>
        <sz val="8"/>
        <rFont val="Arial"/>
        <family val="2"/>
      </rPr>
      <t>Para-Bowling</t>
    </r>
  </si>
  <si>
    <r>
      <rPr>
        <sz val="8"/>
        <rFont val="Arial"/>
        <family val="2"/>
      </rPr>
      <t>Para-Bowling</t>
    </r>
  </si>
  <si>
    <r>
      <rPr>
        <b/>
        <sz val="8"/>
        <rFont val="Arial"/>
        <family val="2"/>
      </rPr>
      <t>Showdown</t>
    </r>
  </si>
  <si>
    <r>
      <rPr>
        <sz val="8"/>
        <rFont val="Arial"/>
        <family val="2"/>
      </rPr>
      <t>CISS Cross Country Skiing</t>
    </r>
  </si>
  <si>
    <r>
      <rPr>
        <sz val="8"/>
        <rFont val="Arial"/>
        <family val="2"/>
      </rPr>
      <t>CISS Alpine Skiing</t>
    </r>
  </si>
  <si>
    <r>
      <rPr>
        <sz val="8"/>
        <rFont val="Arial"/>
        <family val="2"/>
      </rPr>
      <t>CISS Snowboard</t>
    </r>
  </si>
  <si>
    <r>
      <rPr>
        <sz val="8"/>
        <rFont val="Arial"/>
        <family val="2"/>
      </rPr>
      <t>INAS Table Tennis</t>
    </r>
  </si>
  <si>
    <r>
      <rPr>
        <sz val="8"/>
        <rFont val="Arial"/>
        <family val="2"/>
      </rPr>
      <t>CISS Table Tennis</t>
    </r>
  </si>
  <si>
    <r>
      <rPr>
        <sz val="8"/>
        <rFont val="Arial"/>
        <family val="2"/>
      </rPr>
      <t>INAS Tennis</t>
    </r>
  </si>
  <si>
    <r>
      <rPr>
        <b/>
        <sz val="8"/>
        <rFont val="Arial"/>
        <family val="2"/>
      </rPr>
      <t>Wheelchair Sports</t>
    </r>
  </si>
  <si>
    <r>
      <rPr>
        <sz val="8"/>
        <rFont val="Arial"/>
        <family val="2"/>
      </rPr>
      <t>Slalom</t>
    </r>
  </si>
  <si>
    <r>
      <rPr>
        <sz val="8"/>
        <rFont val="Arial"/>
        <family val="2"/>
      </rPr>
      <t>IPC Sprint 400m or less (R)</t>
    </r>
  </si>
  <si>
    <r>
      <rPr>
        <b/>
        <sz val="8"/>
        <rFont val="Arial"/>
        <family val="2"/>
      </rPr>
      <t xml:space="preserve">Para-Cross Country
</t>
    </r>
    <r>
      <rPr>
        <b/>
        <sz val="8"/>
        <rFont val="Arial"/>
        <family val="2"/>
      </rPr>
      <t>Skiing  (R)</t>
    </r>
  </si>
  <si>
    <r>
      <rPr>
        <sz val="8"/>
        <rFont val="Arial"/>
        <family val="2"/>
      </rPr>
      <t>Middle/Long Distance (R)</t>
    </r>
  </si>
  <si>
    <r>
      <rPr>
        <sz val="8"/>
        <rFont val="Arial"/>
        <family val="2"/>
      </rPr>
      <t>Sprint/Short Distance (R)</t>
    </r>
  </si>
  <si>
    <r>
      <rPr>
        <sz val="8"/>
        <rFont val="Arial"/>
        <family val="2"/>
      </rPr>
      <t>Long Distance 800m and greater (R)</t>
    </r>
  </si>
  <si>
    <r>
      <rPr>
        <sz val="8"/>
        <rFont val="Arial"/>
        <family val="2"/>
      </rPr>
      <t>IPC Swimming (R)</t>
    </r>
  </si>
  <si>
    <r>
      <rPr>
        <sz val="6.5"/>
        <rFont val="Arial"/>
        <family val="2"/>
      </rPr>
      <t>IPC Swimming Sprint 100m or less (R)</t>
    </r>
  </si>
  <si>
    <r>
      <rPr>
        <sz val="6.5"/>
        <rFont val="Arial"/>
        <family val="2"/>
      </rPr>
      <t>IPC Swimming Middle Distance 200-400m (R)</t>
    </r>
  </si>
  <si>
    <r>
      <rPr>
        <b/>
        <sz val="8"/>
        <rFont val="Arial"/>
        <family val="2"/>
      </rPr>
      <t>Poker</t>
    </r>
  </si>
  <si>
    <r>
      <rPr>
        <b/>
        <sz val="8"/>
        <rFont val="Arial"/>
        <family val="2"/>
      </rPr>
      <t>Pole sports</t>
    </r>
  </si>
  <si>
    <r>
      <rPr>
        <sz val="8"/>
        <rFont val="Arial"/>
        <family val="2"/>
      </rPr>
      <t>Rugby League IX</t>
    </r>
  </si>
  <si>
    <r>
      <rPr>
        <b/>
        <sz val="8"/>
        <rFont val="Arial"/>
        <family val="2"/>
      </rPr>
      <t>Taekwondo - AUT</t>
    </r>
  </si>
  <si>
    <r>
      <rPr>
        <sz val="8"/>
        <rFont val="Arial"/>
        <family val="2"/>
      </rPr>
      <t>Military Swimming Sprint 100m or less</t>
    </r>
  </si>
  <si>
    <r>
      <rPr>
        <sz val="7.5"/>
        <rFont val="Arial"/>
        <family val="2"/>
      </rPr>
      <t>Military Swimming Middle Distance 200-400m</t>
    </r>
  </si>
  <si>
    <r>
      <rPr>
        <sz val="8"/>
        <rFont val="Arial"/>
        <family val="2"/>
      </rPr>
      <t>Military Diving</t>
    </r>
  </si>
  <si>
    <r>
      <rPr>
        <sz val="6.5"/>
        <rFont val="Arial"/>
        <family val="2"/>
      </rPr>
      <t>Military Swimming Long Distance 800m or greater</t>
    </r>
  </si>
  <si>
    <r>
      <rPr>
        <sz val="8"/>
        <rFont val="Arial"/>
        <family val="2"/>
      </rPr>
      <t>Military Long Distance 3000m or greater</t>
    </r>
  </si>
  <si>
    <r>
      <rPr>
        <sz val="8"/>
        <rFont val="Arial"/>
        <family val="2"/>
      </rPr>
      <t>Military Marathon Track and Field</t>
    </r>
  </si>
  <si>
    <r>
      <rPr>
        <sz val="8"/>
        <rFont val="Arial"/>
        <family val="2"/>
      </rPr>
      <t>Military Badminton</t>
    </r>
  </si>
  <si>
    <r>
      <rPr>
        <sz val="8"/>
        <rFont val="Arial"/>
        <family val="2"/>
      </rPr>
      <t>Military Track Sprint</t>
    </r>
  </si>
  <si>
    <r>
      <rPr>
        <sz val="8"/>
        <rFont val="Arial"/>
        <family val="2"/>
      </rPr>
      <t>Military Fencing</t>
    </r>
  </si>
  <si>
    <r>
      <rPr>
        <sz val="8"/>
        <rFont val="Arial"/>
        <family val="2"/>
      </rPr>
      <t>Military Football</t>
    </r>
  </si>
  <si>
    <r>
      <rPr>
        <sz val="8"/>
        <rFont val="Arial"/>
        <family val="2"/>
      </rPr>
      <t>Military Golf</t>
    </r>
  </si>
  <si>
    <r>
      <rPr>
        <sz val="8"/>
        <rFont val="Arial"/>
        <family val="2"/>
      </rPr>
      <t>Military Table Tennis</t>
    </r>
  </si>
  <si>
    <r>
      <rPr>
        <sz val="8"/>
        <rFont val="Arial"/>
        <family val="2"/>
      </rPr>
      <t>University  Bandy</t>
    </r>
  </si>
  <si>
    <r>
      <rPr>
        <sz val="8"/>
        <rFont val="Arial"/>
        <family val="2"/>
      </rPr>
      <t>University Mountain Bike</t>
    </r>
  </si>
  <si>
    <r>
      <rPr>
        <sz val="8"/>
        <rFont val="Arial"/>
        <family val="2"/>
      </rPr>
      <t>University Epee</t>
    </r>
  </si>
  <si>
    <r>
      <rPr>
        <sz val="8"/>
        <rFont val="Arial"/>
        <family val="2"/>
      </rPr>
      <t>University Foil</t>
    </r>
  </si>
  <si>
    <r>
      <rPr>
        <sz val="8"/>
        <rFont val="Arial"/>
        <family val="2"/>
      </rPr>
      <t>University Rhythmic</t>
    </r>
  </si>
  <si>
    <r>
      <rPr>
        <sz val="6"/>
        <rFont val="Arial"/>
        <family val="2"/>
      </rPr>
      <t>University Inline Speed Skating Sprint 1000m or less</t>
    </r>
  </si>
  <si>
    <r>
      <rPr>
        <sz val="8"/>
        <rFont val="Arial"/>
        <family val="2"/>
      </rPr>
      <t>University Figure Skating</t>
    </r>
  </si>
  <si>
    <r>
      <rPr>
        <sz val="8"/>
        <rFont val="Arial"/>
        <family val="2"/>
      </rPr>
      <t>University Synchronised Skating</t>
    </r>
  </si>
  <si>
    <r>
      <rPr>
        <sz val="8"/>
        <rFont val="Arial"/>
        <family val="2"/>
      </rPr>
      <t>University Freestyle Skiing</t>
    </r>
  </si>
  <si>
    <r>
      <rPr>
        <sz val="8"/>
        <rFont val="Arial"/>
        <family val="2"/>
      </rPr>
      <t>University Alpine Skiing</t>
    </r>
  </si>
  <si>
    <r>
      <rPr>
        <sz val="8"/>
        <rFont val="Arial"/>
        <family val="2"/>
      </rPr>
      <t>University Poomsae</t>
    </r>
  </si>
  <si>
    <r>
      <rPr>
        <b/>
        <sz val="5.5"/>
        <rFont val="Arial"/>
        <family val="2"/>
      </rPr>
      <t>Aesthetic Group Gymnastics</t>
    </r>
  </si>
  <si>
    <r>
      <rPr>
        <sz val="7.5"/>
        <rFont val="Arial"/>
        <family val="2"/>
      </rPr>
      <t>Water Polo</t>
    </r>
  </si>
  <si>
    <r>
      <rPr>
        <sz val="7.5"/>
        <rFont val="Arial"/>
        <family val="2"/>
      </rPr>
      <t>Free Diving</t>
    </r>
  </si>
  <si>
    <r>
      <rPr>
        <sz val="7.5"/>
        <rFont val="Arial"/>
        <family val="2"/>
      </rPr>
      <t>Open Water</t>
    </r>
  </si>
  <si>
    <r>
      <rPr>
        <sz val="7.5"/>
        <rFont val="Arial"/>
        <family val="2"/>
      </rPr>
      <t>Swimming</t>
    </r>
  </si>
  <si>
    <r>
      <rPr>
        <sz val="7.5"/>
        <rFont val="Arial"/>
        <family val="2"/>
      </rPr>
      <t>Swimming Middle Distance 200-400m</t>
    </r>
  </si>
  <si>
    <r>
      <rPr>
        <sz val="7.5"/>
        <rFont val="Arial"/>
        <family val="2"/>
      </rPr>
      <t>Swimming Sprint 100m or less</t>
    </r>
  </si>
  <si>
    <r>
      <rPr>
        <sz val="7.5"/>
        <rFont val="Arial"/>
        <family val="2"/>
      </rPr>
      <t>Artistic Swimming</t>
    </r>
  </si>
  <si>
    <r>
      <rPr>
        <sz val="7.5"/>
        <rFont val="Arial"/>
        <family val="2"/>
      </rPr>
      <t>Marathon</t>
    </r>
  </si>
  <si>
    <r>
      <rPr>
        <sz val="7.5"/>
        <rFont val="Arial"/>
        <family val="2"/>
      </rPr>
      <t>Half Marathon</t>
    </r>
  </si>
  <si>
    <r>
      <rPr>
        <sz val="7.5"/>
        <rFont val="Arial"/>
        <family val="2"/>
      </rPr>
      <t>College Cross Country</t>
    </r>
  </si>
  <si>
    <r>
      <rPr>
        <sz val="7.5"/>
        <rFont val="Arial"/>
        <family val="2"/>
      </rPr>
      <t>Long Distance 3000m or greater</t>
    </r>
  </si>
  <si>
    <r>
      <rPr>
        <sz val="7.5"/>
        <rFont val="Arial"/>
        <family val="2"/>
      </rPr>
      <t>Cross Country</t>
    </r>
  </si>
  <si>
    <r>
      <rPr>
        <sz val="7.5"/>
        <rFont val="Arial"/>
        <family val="2"/>
      </rPr>
      <t>Throws</t>
    </r>
  </si>
  <si>
    <r>
      <rPr>
        <sz val="7.5"/>
        <rFont val="Arial"/>
        <family val="2"/>
      </rPr>
      <t>WMA Masters Athletics</t>
    </r>
  </si>
  <si>
    <r>
      <rPr>
        <sz val="7.5"/>
        <rFont val="Arial"/>
        <family val="2"/>
      </rPr>
      <t>Mountain Running</t>
    </r>
  </si>
  <si>
    <r>
      <rPr>
        <sz val="7.5"/>
        <rFont val="Arial"/>
        <family val="2"/>
      </rPr>
      <t>Road Running</t>
    </r>
  </si>
  <si>
    <r>
      <rPr>
        <sz val="7.5"/>
        <rFont val="Arial"/>
        <family val="2"/>
      </rPr>
      <t>Sprint 400m or less</t>
    </r>
  </si>
  <si>
    <r>
      <rPr>
        <sz val="7.5"/>
        <rFont val="Arial"/>
        <family val="2"/>
      </rPr>
      <t>Athletics</t>
    </r>
  </si>
  <si>
    <r>
      <rPr>
        <b/>
        <sz val="8"/>
        <rFont val="Arial"/>
        <family val="2"/>
      </rPr>
      <t>Automobile Sports</t>
    </r>
  </si>
  <si>
    <r>
      <rPr>
        <sz val="7.5"/>
        <rFont val="Arial"/>
        <family val="2"/>
      </rPr>
      <t>Sprintcar</t>
    </r>
  </si>
  <si>
    <r>
      <rPr>
        <sz val="7.5"/>
        <rFont val="Arial"/>
        <family val="2"/>
      </rPr>
      <t>College</t>
    </r>
  </si>
  <si>
    <r>
      <rPr>
        <b/>
        <sz val="8"/>
        <rFont val="Arial"/>
        <family val="2"/>
      </rPr>
      <t>Balle au Tambourin</t>
    </r>
  </si>
  <si>
    <r>
      <rPr>
        <sz val="7.5"/>
        <rFont val="Arial"/>
        <family val="2"/>
      </rPr>
      <t>Professional Baseball</t>
    </r>
  </si>
  <si>
    <r>
      <rPr>
        <sz val="7.5"/>
        <rFont val="Arial"/>
        <family val="2"/>
      </rPr>
      <t>Baseball</t>
    </r>
  </si>
  <si>
    <r>
      <rPr>
        <sz val="7.5"/>
        <rFont val="Arial"/>
        <family val="2"/>
      </rPr>
      <t>Pesäpallo</t>
    </r>
  </si>
  <si>
    <r>
      <rPr>
        <sz val="7.5"/>
        <rFont val="Arial"/>
        <family val="2"/>
      </rPr>
      <t>Rubber Baseball</t>
    </r>
  </si>
  <si>
    <r>
      <rPr>
        <sz val="7.5"/>
        <rFont val="Arial"/>
        <family val="2"/>
      </rPr>
      <t>Professional Basketball</t>
    </r>
  </si>
  <si>
    <r>
      <rPr>
        <sz val="7.5"/>
        <rFont val="Arial"/>
        <family val="2"/>
      </rPr>
      <t>Basketball</t>
    </r>
  </si>
  <si>
    <r>
      <rPr>
        <b/>
        <sz val="8"/>
        <rFont val="Arial"/>
        <family val="2"/>
      </rPr>
      <t>Basque Sports</t>
    </r>
  </si>
  <si>
    <r>
      <rPr>
        <sz val="7.5"/>
        <rFont val="Arial"/>
        <family val="2"/>
      </rPr>
      <t>Basque Sports</t>
    </r>
  </si>
  <si>
    <r>
      <rPr>
        <sz val="7.5"/>
        <rFont val="Arial"/>
        <family val="2"/>
      </rPr>
      <t>Sokatira</t>
    </r>
  </si>
  <si>
    <r>
      <rPr>
        <sz val="7.5"/>
        <rFont val="Arial"/>
        <family val="2"/>
      </rPr>
      <t>Aizkolaritza</t>
    </r>
  </si>
  <si>
    <r>
      <rPr>
        <sz val="7.5"/>
        <rFont val="Arial"/>
        <family val="2"/>
      </rPr>
      <t>Harri jasotzea</t>
    </r>
  </si>
  <si>
    <r>
      <rPr>
        <sz val="7.5"/>
        <rFont val="Arial"/>
        <family val="2"/>
      </rPr>
      <t>Giza-abere probak</t>
    </r>
  </si>
  <si>
    <r>
      <rPr>
        <sz val="7.5"/>
        <rFont val="Arial"/>
        <family val="2"/>
      </rPr>
      <t>Txinga-eroatea</t>
    </r>
  </si>
  <si>
    <r>
      <rPr>
        <sz val="7.5"/>
        <rFont val="Arial"/>
        <family val="2"/>
      </rPr>
      <t>Txinga eramatea</t>
    </r>
  </si>
  <si>
    <r>
      <rPr>
        <sz val="7.5"/>
        <rFont val="Arial"/>
        <family val="2"/>
      </rPr>
      <t>Sega</t>
    </r>
  </si>
  <si>
    <r>
      <rPr>
        <sz val="7.5"/>
        <rFont val="Arial"/>
        <family val="2"/>
      </rPr>
      <t>Aizkora-korrika</t>
    </r>
  </si>
  <si>
    <r>
      <rPr>
        <b/>
        <sz val="8"/>
        <rFont val="Arial"/>
        <family val="2"/>
      </rPr>
      <t>Beach Tennis</t>
    </r>
  </si>
  <si>
    <r>
      <rPr>
        <b/>
        <sz val="8"/>
        <rFont val="Arial"/>
        <family val="2"/>
      </rPr>
      <t>Billiards Sports</t>
    </r>
  </si>
  <si>
    <r>
      <rPr>
        <sz val="7.5"/>
        <rFont val="Arial"/>
        <family val="2"/>
      </rPr>
      <t>Snooker</t>
    </r>
  </si>
  <si>
    <r>
      <rPr>
        <sz val="7.5"/>
        <rFont val="Arial"/>
        <family val="2"/>
      </rPr>
      <t>INBA Natural Bodybuilding</t>
    </r>
  </si>
  <si>
    <r>
      <rPr>
        <sz val="7.5"/>
        <rFont val="Arial"/>
        <family val="2"/>
      </rPr>
      <t>WNBF Natural Bodybuilding</t>
    </r>
  </si>
  <si>
    <r>
      <rPr>
        <sz val="7.5"/>
        <rFont val="Arial"/>
        <family val="2"/>
      </rPr>
      <t>CrossFit</t>
    </r>
  </si>
  <si>
    <r>
      <rPr>
        <sz val="7.5"/>
        <rFont val="Arial"/>
        <family val="2"/>
      </rPr>
      <t>Physique Sports</t>
    </r>
  </si>
  <si>
    <r>
      <rPr>
        <sz val="7.5"/>
        <rFont val="Arial"/>
        <family val="2"/>
      </rPr>
      <t>IDFA Bodybuilding</t>
    </r>
  </si>
  <si>
    <r>
      <rPr>
        <sz val="7.5"/>
        <rFont val="Arial"/>
        <family val="2"/>
      </rPr>
      <t>BBBOC professional boxing</t>
    </r>
  </si>
  <si>
    <r>
      <rPr>
        <sz val="7.5"/>
        <rFont val="Arial"/>
        <family val="2"/>
      </rPr>
      <t>Professional Boxing</t>
    </r>
  </si>
  <si>
    <r>
      <rPr>
        <sz val="7.5"/>
        <rFont val="Arial"/>
        <family val="2"/>
      </rPr>
      <t>Boxing</t>
    </r>
  </si>
  <si>
    <r>
      <rPr>
        <sz val="7.5"/>
        <rFont val="Arial"/>
        <family val="2"/>
      </rPr>
      <t>WBC Professional Boxing</t>
    </r>
  </si>
  <si>
    <r>
      <rPr>
        <sz val="7.5"/>
        <rFont val="Arial"/>
        <family val="2"/>
      </rPr>
      <t>WBA Professional Boxing</t>
    </r>
  </si>
  <si>
    <r>
      <rPr>
        <sz val="7.5"/>
        <rFont val="Arial"/>
        <family val="2"/>
      </rPr>
      <t>WBO Professional Boxing</t>
    </r>
  </si>
  <si>
    <r>
      <rPr>
        <sz val="7.5"/>
        <rFont val="Arial"/>
        <family val="2"/>
      </rPr>
      <t>IBO Professional Boxing</t>
    </r>
  </si>
  <si>
    <r>
      <rPr>
        <sz val="7.5"/>
        <rFont val="Arial"/>
        <family val="2"/>
      </rPr>
      <t>FVA Professional Boxing</t>
    </r>
  </si>
  <si>
    <r>
      <rPr>
        <sz val="7.5"/>
        <rFont val="Arial"/>
        <family val="2"/>
      </rPr>
      <t>WBF Professional Boxing</t>
    </r>
  </si>
  <si>
    <r>
      <rPr>
        <b/>
        <sz val="8"/>
        <rFont val="Arial"/>
        <family val="2"/>
      </rPr>
      <t>Broomball</t>
    </r>
  </si>
  <si>
    <r>
      <rPr>
        <b/>
        <sz val="8"/>
        <rFont val="Arial"/>
        <family val="2"/>
      </rPr>
      <t>Budo</t>
    </r>
  </si>
  <si>
    <r>
      <rPr>
        <sz val="7.5"/>
        <rFont val="Arial"/>
        <family val="2"/>
      </rPr>
      <t>Canoe Kayak</t>
    </r>
  </si>
  <si>
    <r>
      <rPr>
        <sz val="7.5"/>
        <rFont val="Arial"/>
        <family val="2"/>
      </rPr>
      <t>Canoe Slalom</t>
    </r>
  </si>
  <si>
    <r>
      <rPr>
        <sz val="7.5"/>
        <rFont val="Arial"/>
        <family val="2"/>
      </rPr>
      <t>Sprint 200m</t>
    </r>
  </si>
  <si>
    <r>
      <rPr>
        <b/>
        <sz val="8"/>
        <rFont val="Arial"/>
        <family val="2"/>
      </rPr>
      <t>Chin-up</t>
    </r>
  </si>
  <si>
    <r>
      <rPr>
        <sz val="7.5"/>
        <rFont val="Arial"/>
        <family val="2"/>
      </rPr>
      <t>Weighted Chin-Up</t>
    </r>
  </si>
  <si>
    <r>
      <rPr>
        <sz val="7.5"/>
        <rFont val="Arial"/>
        <family val="2"/>
      </rPr>
      <t>Chin-Up Repetitions</t>
    </r>
  </si>
  <si>
    <r>
      <rPr>
        <b/>
        <sz val="8"/>
        <rFont val="Arial"/>
        <family val="2"/>
      </rPr>
      <t>Clay Target Shooting</t>
    </r>
  </si>
  <si>
    <r>
      <rPr>
        <b/>
        <sz val="8"/>
        <rFont val="Arial"/>
        <family val="2"/>
      </rPr>
      <t>Combat Sports</t>
    </r>
  </si>
  <si>
    <r>
      <rPr>
        <b/>
        <sz val="8"/>
        <rFont val="Arial"/>
        <family val="2"/>
      </rPr>
      <t>Company Sports</t>
    </r>
  </si>
  <si>
    <r>
      <rPr>
        <b/>
        <sz val="8"/>
        <rFont val="Arial"/>
        <family val="2"/>
      </rPr>
      <t>Crossbow</t>
    </r>
  </si>
  <si>
    <r>
      <rPr>
        <sz val="7.5"/>
        <rFont val="Arial"/>
        <family val="2"/>
      </rPr>
      <t>Road</t>
    </r>
  </si>
  <si>
    <r>
      <rPr>
        <sz val="7.5"/>
        <rFont val="Arial"/>
        <family val="2"/>
      </rPr>
      <t>Cycling</t>
    </r>
  </si>
  <si>
    <r>
      <rPr>
        <sz val="7.5"/>
        <rFont val="Arial"/>
        <family val="2"/>
      </rPr>
      <t>Mountain Bike</t>
    </r>
  </si>
  <si>
    <r>
      <rPr>
        <sz val="7.5"/>
        <rFont val="Arial"/>
        <family val="2"/>
      </rPr>
      <t>WDC DanceSport</t>
    </r>
  </si>
  <si>
    <r>
      <rPr>
        <sz val="7.5"/>
        <rFont val="Arial"/>
        <family val="2"/>
      </rPr>
      <t>Fencing</t>
    </r>
  </si>
  <si>
    <r>
      <rPr>
        <sz val="7.5"/>
        <rFont val="Arial"/>
        <family val="2"/>
      </rPr>
      <t>Sabre</t>
    </r>
  </si>
  <si>
    <r>
      <rPr>
        <b/>
        <sz val="6"/>
        <rFont val="Arial"/>
        <family val="2"/>
      </rPr>
      <t>Firefighting and Rescuing</t>
    </r>
  </si>
  <si>
    <r>
      <rPr>
        <sz val="7.5"/>
        <rFont val="Arial"/>
        <family val="2"/>
      </rPr>
      <t>Football</t>
    </r>
  </si>
  <si>
    <r>
      <rPr>
        <sz val="7.5"/>
        <rFont val="Arial"/>
        <family val="2"/>
      </rPr>
      <t>Futsal</t>
    </r>
  </si>
  <si>
    <r>
      <rPr>
        <b/>
        <sz val="8"/>
        <rFont val="Arial"/>
        <family val="2"/>
      </rPr>
      <t>French Boxing</t>
    </r>
  </si>
  <si>
    <r>
      <rPr>
        <b/>
        <sz val="8"/>
        <rFont val="Arial"/>
        <family val="2"/>
      </rPr>
      <t>Friskis &amp; Svettis</t>
    </r>
  </si>
  <si>
    <r>
      <rPr>
        <sz val="7.5"/>
        <rFont val="Arial"/>
        <family val="2"/>
      </rPr>
      <t>Hurling</t>
    </r>
  </si>
  <si>
    <r>
      <rPr>
        <sz val="7.5"/>
        <rFont val="Arial"/>
        <family val="2"/>
      </rPr>
      <t>Ladies Gaelic Football</t>
    </r>
  </si>
  <si>
    <r>
      <rPr>
        <sz val="7.5"/>
        <rFont val="Arial"/>
        <family val="2"/>
      </rPr>
      <t>Camogie</t>
    </r>
  </si>
  <si>
    <r>
      <rPr>
        <sz val="7.5"/>
        <rFont val="Arial"/>
        <family val="2"/>
      </rPr>
      <t>Gaelic Games</t>
    </r>
  </si>
  <si>
    <r>
      <rPr>
        <sz val="7.5"/>
        <rFont val="Arial"/>
        <family val="2"/>
      </rPr>
      <t>Professional Golf</t>
    </r>
  </si>
  <si>
    <r>
      <rPr>
        <sz val="7.5"/>
        <rFont val="Arial"/>
        <family val="2"/>
      </rPr>
      <t>Indoor</t>
    </r>
  </si>
  <si>
    <r>
      <rPr>
        <b/>
        <sz val="8"/>
        <rFont val="Arial"/>
        <family val="2"/>
      </rPr>
      <t>Heavy Athletics</t>
    </r>
  </si>
  <si>
    <r>
      <rPr>
        <b/>
        <sz val="8"/>
        <rFont val="Arial"/>
        <family val="2"/>
      </rPr>
      <t>Heavy Events</t>
    </r>
  </si>
  <si>
    <r>
      <rPr>
        <sz val="7.5"/>
        <rFont val="Arial"/>
        <family val="2"/>
      </rPr>
      <t>Strongest man</t>
    </r>
  </si>
  <si>
    <r>
      <rPr>
        <sz val="7.5"/>
        <rFont val="Arial"/>
        <family val="2"/>
      </rPr>
      <t>Strongest Women</t>
    </r>
  </si>
  <si>
    <r>
      <rPr>
        <sz val="7.5"/>
        <rFont val="Arial"/>
        <family val="2"/>
      </rPr>
      <t>Gripevents</t>
    </r>
  </si>
  <si>
    <r>
      <rPr>
        <sz val="7.5"/>
        <rFont val="Arial"/>
        <family val="2"/>
      </rPr>
      <t>Pole dance</t>
    </r>
  </si>
  <si>
    <r>
      <rPr>
        <b/>
        <sz val="8"/>
        <rFont val="Arial"/>
        <family val="2"/>
      </rPr>
      <t>Highland Games</t>
    </r>
  </si>
  <si>
    <r>
      <rPr>
        <b/>
        <sz val="8"/>
        <rFont val="Arial"/>
        <family val="2"/>
      </rPr>
      <t>Hornuss</t>
    </r>
  </si>
  <si>
    <r>
      <rPr>
        <b/>
        <sz val="8"/>
        <rFont val="Arial"/>
        <family val="2"/>
      </rPr>
      <t>Horse Racing</t>
    </r>
  </si>
  <si>
    <r>
      <rPr>
        <sz val="7.5"/>
        <rFont val="Arial"/>
        <family val="2"/>
      </rPr>
      <t>National Icehockey League</t>
    </r>
  </si>
  <si>
    <r>
      <rPr>
        <sz val="7.5"/>
        <rFont val="Arial"/>
        <family val="2"/>
      </rPr>
      <t>Ice Hockey</t>
    </r>
  </si>
  <si>
    <r>
      <rPr>
        <b/>
        <sz val="8"/>
        <rFont val="Arial"/>
        <family val="2"/>
      </rPr>
      <t>Jet-Ski</t>
    </r>
  </si>
  <si>
    <r>
      <rPr>
        <sz val="7.5"/>
        <rFont val="Arial"/>
        <family val="2"/>
      </rPr>
      <t>Kabaddi</t>
    </r>
  </si>
  <si>
    <r>
      <rPr>
        <sz val="7.5"/>
        <rFont val="Arial"/>
        <family val="2"/>
      </rPr>
      <t>Kyokushin KWU</t>
    </r>
  </si>
  <si>
    <r>
      <rPr>
        <sz val="7.5"/>
        <rFont val="Arial"/>
        <family val="2"/>
      </rPr>
      <t>Karate</t>
    </r>
  </si>
  <si>
    <r>
      <rPr>
        <sz val="7.5"/>
        <rFont val="Arial"/>
        <family val="2"/>
      </rPr>
      <t>Kyokushin</t>
    </r>
  </si>
  <si>
    <r>
      <rPr>
        <b/>
        <sz val="8"/>
        <rFont val="Arial"/>
        <family val="2"/>
      </rPr>
      <t>Kempo</t>
    </r>
  </si>
  <si>
    <r>
      <rPr>
        <b/>
        <sz val="8"/>
        <rFont val="Arial"/>
        <family val="2"/>
      </rPr>
      <t>Kho Kho</t>
    </r>
  </si>
  <si>
    <r>
      <rPr>
        <sz val="7.5"/>
        <rFont val="Arial"/>
        <family val="2"/>
      </rPr>
      <t>IKF-Kickboxing</t>
    </r>
  </si>
  <si>
    <r>
      <rPr>
        <b/>
        <sz val="8"/>
        <rFont val="Arial"/>
        <family val="2"/>
      </rPr>
      <t>Longue Paume</t>
    </r>
  </si>
  <si>
    <r>
      <rPr>
        <sz val="7.5"/>
        <rFont val="Arial"/>
        <family val="2"/>
      </rPr>
      <t>Military Pentathlon</t>
    </r>
  </si>
  <si>
    <r>
      <rPr>
        <sz val="7.5"/>
        <rFont val="Arial"/>
        <family val="2"/>
      </rPr>
      <t>Naval Pentathlon</t>
    </r>
  </si>
  <si>
    <r>
      <rPr>
        <sz val="7.5"/>
        <rFont val="Arial"/>
        <family val="2"/>
      </rPr>
      <t>Military Modern Pentathlon</t>
    </r>
  </si>
  <si>
    <r>
      <rPr>
        <b/>
        <sz val="8"/>
        <rFont val="Arial"/>
        <family val="2"/>
      </rPr>
      <t>Motoball</t>
    </r>
  </si>
  <si>
    <r>
      <rPr>
        <b/>
        <sz val="8"/>
        <rFont val="Arial"/>
        <family val="2"/>
      </rPr>
      <t>Multifunctional Training</t>
    </r>
  </si>
  <si>
    <r>
      <rPr>
        <b/>
        <sz val="8"/>
        <rFont val="Arial"/>
        <family val="2"/>
      </rPr>
      <t>Padel</t>
    </r>
  </si>
  <si>
    <r>
      <rPr>
        <b/>
        <sz val="8"/>
        <rFont val="Arial"/>
        <family val="2"/>
      </rPr>
      <t>Power Press</t>
    </r>
  </si>
  <si>
    <r>
      <rPr>
        <sz val="7.5"/>
        <rFont val="Arial"/>
        <family val="2"/>
      </rPr>
      <t>WDFPF Powerlifting</t>
    </r>
  </si>
  <si>
    <r>
      <rPr>
        <sz val="7.5"/>
        <rFont val="Arial"/>
        <family val="2"/>
      </rPr>
      <t>WPC Powerlifting</t>
    </r>
  </si>
  <si>
    <r>
      <rPr>
        <b/>
        <sz val="8"/>
        <rFont val="Arial"/>
        <family val="2"/>
      </rPr>
      <t>Qazaq Kuresi</t>
    </r>
  </si>
  <si>
    <r>
      <rPr>
        <b/>
        <sz val="8"/>
        <rFont val="Arial"/>
        <family val="2"/>
      </rPr>
      <t>Rafting</t>
    </r>
  </si>
  <si>
    <r>
      <rPr>
        <b/>
        <sz val="8"/>
        <rFont val="Arial"/>
        <family val="2"/>
      </rPr>
      <t>Ringette</t>
    </r>
  </si>
  <si>
    <r>
      <rPr>
        <b/>
        <sz val="8"/>
        <rFont val="Arial"/>
        <family val="2"/>
      </rPr>
      <t>Rope Skipping</t>
    </r>
  </si>
  <si>
    <r>
      <rPr>
        <sz val="7.5"/>
        <rFont val="Arial"/>
        <family val="2"/>
      </rPr>
      <t>Rowing</t>
    </r>
  </si>
  <si>
    <r>
      <rPr>
        <sz val="7.5"/>
        <rFont val="Arial"/>
        <family val="2"/>
      </rPr>
      <t>Fifteens</t>
    </r>
  </si>
  <si>
    <r>
      <rPr>
        <sz val="7.5"/>
        <rFont val="Arial"/>
        <family val="2"/>
      </rPr>
      <t>Rugby</t>
    </r>
  </si>
  <si>
    <r>
      <rPr>
        <sz val="7.5"/>
        <rFont val="Arial"/>
        <family val="2"/>
      </rPr>
      <t>Para-Sailing</t>
    </r>
  </si>
  <si>
    <r>
      <rPr>
        <sz val="8"/>
        <rFont val="Arial"/>
        <family val="2"/>
      </rPr>
      <t>Athletics Sprint 400m or less</t>
    </r>
  </si>
  <si>
    <r>
      <rPr>
        <sz val="8"/>
        <rFont val="Arial"/>
        <family val="2"/>
      </rPr>
      <t>Athletics Middle Distance 800-1500m</t>
    </r>
  </si>
  <si>
    <r>
      <rPr>
        <sz val="8"/>
        <rFont val="Arial"/>
        <family val="2"/>
      </rPr>
      <t>Athletics Jumps</t>
    </r>
  </si>
  <si>
    <r>
      <rPr>
        <sz val="8"/>
        <rFont val="Arial"/>
        <family val="2"/>
      </rPr>
      <t>Athletics Throws</t>
    </r>
  </si>
  <si>
    <r>
      <rPr>
        <sz val="7.5"/>
        <rFont val="Arial"/>
        <family val="2"/>
      </rPr>
      <t>Athletics Long distance 3000m or greater</t>
    </r>
  </si>
  <si>
    <r>
      <rPr>
        <sz val="8"/>
        <rFont val="Arial"/>
        <family val="2"/>
      </rPr>
      <t>Athletics Combined Events</t>
    </r>
  </si>
  <si>
    <r>
      <rPr>
        <sz val="8"/>
        <rFont val="Arial"/>
        <family val="2"/>
      </rPr>
      <t>Badminton</t>
    </r>
  </si>
  <si>
    <r>
      <rPr>
        <sz val="7.5"/>
        <rFont val="Arial"/>
        <family val="2"/>
      </rPr>
      <t>Swimming Long Distance 800m or greater</t>
    </r>
  </si>
  <si>
    <r>
      <rPr>
        <sz val="8"/>
        <rFont val="Arial"/>
        <family val="2"/>
      </rPr>
      <t>Ball-Trap</t>
    </r>
  </si>
  <si>
    <r>
      <rPr>
        <b/>
        <sz val="8"/>
        <rFont val="Arial"/>
        <family val="2"/>
      </rPr>
      <t>Softball</t>
    </r>
  </si>
  <si>
    <r>
      <rPr>
        <b/>
        <sz val="8"/>
        <rFont val="Arial"/>
        <family val="2"/>
      </rPr>
      <t>Speleology</t>
    </r>
  </si>
  <si>
    <r>
      <rPr>
        <b/>
        <sz val="8"/>
        <rFont val="Arial"/>
        <family val="2"/>
      </rPr>
      <t>Street and Ball Hockey</t>
    </r>
  </si>
  <si>
    <r>
      <rPr>
        <b/>
        <sz val="8"/>
        <rFont val="Arial"/>
        <family val="2"/>
      </rPr>
      <t>Strongman</t>
    </r>
  </si>
  <si>
    <r>
      <rPr>
        <b/>
        <sz val="5.5"/>
        <rFont val="Arial"/>
        <family val="2"/>
      </rPr>
      <t>Swiss National Gymnastics</t>
    </r>
  </si>
  <si>
    <r>
      <rPr>
        <sz val="8"/>
        <rFont val="Arial"/>
        <family val="2"/>
      </rPr>
      <t>Stone Throwing</t>
    </r>
  </si>
  <si>
    <r>
      <rPr>
        <b/>
        <sz val="8"/>
        <rFont val="Arial"/>
        <family val="2"/>
      </rPr>
      <t>Tchoukball</t>
    </r>
  </si>
  <si>
    <r>
      <rPr>
        <sz val="8"/>
        <rFont val="Arial"/>
        <family val="2"/>
      </rPr>
      <t>Tennis</t>
    </r>
  </si>
  <si>
    <r>
      <rPr>
        <sz val="8"/>
        <rFont val="Arial"/>
        <family val="2"/>
      </rPr>
      <t>Football Tennis</t>
    </r>
  </si>
  <si>
    <r>
      <rPr>
        <b/>
        <sz val="8"/>
        <rFont val="Arial"/>
        <family val="2"/>
      </rPr>
      <t>Touch Football</t>
    </r>
  </si>
  <si>
    <r>
      <rPr>
        <b/>
        <sz val="8"/>
        <rFont val="Arial"/>
        <family val="2"/>
      </rPr>
      <t>Traditional Archery</t>
    </r>
  </si>
  <si>
    <r>
      <rPr>
        <b/>
        <sz val="8"/>
        <rFont val="Arial"/>
        <family val="2"/>
      </rPr>
      <t>Traditional Karate</t>
    </r>
  </si>
  <si>
    <r>
      <rPr>
        <b/>
        <sz val="8"/>
        <rFont val="Arial"/>
        <family val="2"/>
      </rPr>
      <t>Traditional Martial Arts</t>
    </r>
  </si>
  <si>
    <r>
      <rPr>
        <b/>
        <sz val="8"/>
        <rFont val="Arial"/>
        <family val="2"/>
      </rPr>
      <t>Ultra Triathlon</t>
    </r>
  </si>
  <si>
    <r>
      <rPr>
        <b/>
        <sz val="8"/>
        <rFont val="Arial"/>
        <family val="2"/>
      </rPr>
      <t>VA'A</t>
    </r>
  </si>
  <si>
    <r>
      <rPr>
        <sz val="8"/>
        <rFont val="Arial"/>
        <family val="2"/>
      </rPr>
      <t>Outrigger (Sprint)</t>
    </r>
  </si>
  <si>
    <r>
      <rPr>
        <sz val="8"/>
        <rFont val="Arial"/>
        <family val="2"/>
      </rPr>
      <t>Professional Volleyball</t>
    </r>
  </si>
  <si>
    <r>
      <rPr>
        <sz val="8"/>
        <rFont val="Arial"/>
        <family val="2"/>
      </rPr>
      <t>College</t>
    </r>
  </si>
  <si>
    <r>
      <rPr>
        <sz val="8"/>
        <rFont val="Arial"/>
        <family val="2"/>
      </rPr>
      <t>WVBF Volleyball</t>
    </r>
  </si>
  <si>
    <r>
      <rPr>
        <sz val="8"/>
        <rFont val="Arial"/>
        <family val="2"/>
      </rPr>
      <t>Swiss Wrestling</t>
    </r>
  </si>
  <si>
    <r>
      <rPr>
        <sz val="8"/>
        <rFont val="Arial"/>
        <family val="2"/>
      </rPr>
      <t>Ssireum</t>
    </r>
  </si>
  <si>
    <r>
      <rPr>
        <sz val="8"/>
        <rFont val="Arial"/>
        <family val="2"/>
      </rPr>
      <t>University Sanda</t>
    </r>
  </si>
  <si>
    <t>Rowing</t>
  </si>
  <si>
    <t>Bowling</t>
  </si>
  <si>
    <t>Life Saving</t>
  </si>
  <si>
    <t>Powerboating</t>
  </si>
  <si>
    <t>Surfing</t>
  </si>
  <si>
    <t>Sport Fishing</t>
  </si>
  <si>
    <t>Badminton</t>
  </si>
  <si>
    <t>Curling</t>
  </si>
  <si>
    <t>Tennis</t>
  </si>
  <si>
    <t>Para-Cross Country
Skiing  (R)</t>
  </si>
  <si>
    <t>Rugby League</t>
  </si>
  <si>
    <t>Baseball</t>
  </si>
  <si>
    <t>Basque Sports</t>
  </si>
  <si>
    <t>Boxing</t>
  </si>
  <si>
    <t>Chin-up</t>
  </si>
  <si>
    <t>Gaelic Games</t>
  </si>
  <si>
    <t>Golf</t>
  </si>
  <si>
    <t>Heavy Events</t>
  </si>
  <si>
    <t>Ice Hockey</t>
  </si>
  <si>
    <t>Kabaddi</t>
  </si>
  <si>
    <t>Karate</t>
  </si>
  <si>
    <t>Military Sport Pentathlon</t>
  </si>
  <si>
    <t>Rugby</t>
  </si>
  <si>
    <t>School Sports</t>
  </si>
  <si>
    <t xml:space="preserve"> 2019 - Total Samples Analyzed in Sports/Disciplines (Urine and Blood)</t>
  </si>
  <si>
    <r>
      <rPr>
        <sz val="8"/>
        <rFont val="Calibri"/>
        <family val="2"/>
      </rPr>
      <t>Swimming Middle Distance 200‐400m</t>
    </r>
  </si>
  <si>
    <r>
      <rPr>
        <sz val="8"/>
        <rFont val="Calibri"/>
        <family val="2"/>
      </rPr>
      <t>‐</t>
    </r>
  </si>
  <si>
    <r>
      <rPr>
        <sz val="8"/>
        <rFont val="Calibri"/>
        <family val="2"/>
      </rPr>
      <t>Swimming Sprint 100m or less</t>
    </r>
  </si>
  <si>
    <r>
      <rPr>
        <sz val="8"/>
        <rFont val="Calibri"/>
        <family val="2"/>
      </rPr>
      <t>Water Polo</t>
    </r>
  </si>
  <si>
    <r>
      <rPr>
        <sz val="8"/>
        <rFont val="Calibri"/>
        <family val="2"/>
      </rPr>
      <t>Swimming Long Distance 800m or greater</t>
    </r>
  </si>
  <si>
    <r>
      <rPr>
        <sz val="8"/>
        <rFont val="Calibri"/>
        <family val="2"/>
      </rPr>
      <t>Open Water</t>
    </r>
  </si>
  <si>
    <r>
      <rPr>
        <sz val="8"/>
        <rFont val="Calibri"/>
        <family val="2"/>
      </rPr>
      <t>Diving</t>
    </r>
  </si>
  <si>
    <r>
      <rPr>
        <sz val="8"/>
        <rFont val="Calibri"/>
        <family val="2"/>
      </rPr>
      <t>Artistic Swimming</t>
    </r>
  </si>
  <si>
    <r>
      <rPr>
        <sz val="8"/>
        <rFont val="Calibri"/>
        <family val="2"/>
      </rPr>
      <t>Swimming</t>
    </r>
  </si>
  <si>
    <r>
      <rPr>
        <sz val="8"/>
        <rFont val="Calibri"/>
        <family val="2"/>
      </rPr>
      <t>Aquatics</t>
    </r>
  </si>
  <si>
    <r>
      <rPr>
        <b/>
        <sz val="8"/>
        <rFont val="Calibri"/>
        <family val="2"/>
      </rPr>
      <t>Archery</t>
    </r>
  </si>
  <si>
    <r>
      <rPr>
        <sz val="8"/>
        <rFont val="Calibri"/>
        <family val="2"/>
      </rPr>
      <t>Archery</t>
    </r>
  </si>
  <si>
    <r>
      <rPr>
        <sz val="8"/>
        <rFont val="Calibri"/>
        <family val="2"/>
      </rPr>
      <t>Recurve</t>
    </r>
  </si>
  <si>
    <r>
      <rPr>
        <sz val="8"/>
        <rFont val="Calibri"/>
        <family val="2"/>
      </rPr>
      <t>Compound</t>
    </r>
  </si>
  <si>
    <r>
      <rPr>
        <sz val="8"/>
        <rFont val="Calibri"/>
        <family val="2"/>
      </rPr>
      <t>Bow without Sight</t>
    </r>
  </si>
  <si>
    <r>
      <rPr>
        <b/>
        <sz val="8"/>
        <rFont val="Calibri"/>
        <family val="2"/>
      </rPr>
      <t>Athletics</t>
    </r>
  </si>
  <si>
    <r>
      <rPr>
        <sz val="8"/>
        <rFont val="Calibri"/>
        <family val="2"/>
      </rPr>
      <t>Long Distance 3000m or greater</t>
    </r>
  </si>
  <si>
    <r>
      <rPr>
        <sz val="8"/>
        <rFont val="Calibri"/>
        <family val="2"/>
      </rPr>
      <t>Sprint 400m or less</t>
    </r>
  </si>
  <si>
    <r>
      <rPr>
        <sz val="8"/>
        <rFont val="Calibri"/>
        <family val="2"/>
      </rPr>
      <t>Throws</t>
    </r>
  </si>
  <si>
    <r>
      <rPr>
        <sz val="8"/>
        <rFont val="Calibri"/>
        <family val="2"/>
      </rPr>
      <t>Jumps</t>
    </r>
  </si>
  <si>
    <r>
      <rPr>
        <sz val="8"/>
        <rFont val="Calibri"/>
        <family val="2"/>
      </rPr>
      <t>Middle Distance 800‐1500m</t>
    </r>
  </si>
  <si>
    <r>
      <rPr>
        <sz val="8"/>
        <rFont val="Calibri"/>
        <family val="2"/>
      </rPr>
      <t>Combined Events</t>
    </r>
  </si>
  <si>
    <r>
      <rPr>
        <sz val="8"/>
        <rFont val="Calibri"/>
        <family val="2"/>
      </rPr>
      <t>Athletics</t>
    </r>
  </si>
  <si>
    <r>
      <rPr>
        <sz val="8"/>
        <rFont val="Calibri"/>
        <family val="2"/>
      </rPr>
      <t>Marathon</t>
    </r>
  </si>
  <si>
    <r>
      <rPr>
        <sz val="8"/>
        <rFont val="Calibri"/>
        <family val="2"/>
      </rPr>
      <t>Half Marathon</t>
    </r>
  </si>
  <si>
    <r>
      <rPr>
        <sz val="8"/>
        <rFont val="Calibri"/>
        <family val="2"/>
      </rPr>
      <t>Race Walk</t>
    </r>
  </si>
  <si>
    <r>
      <rPr>
        <sz val="8"/>
        <rFont val="Calibri"/>
        <family val="2"/>
      </rPr>
      <t>Cross Country</t>
    </r>
  </si>
  <si>
    <r>
      <rPr>
        <sz val="8"/>
        <rFont val="Calibri"/>
        <family val="2"/>
      </rPr>
      <t>Road Running</t>
    </r>
  </si>
  <si>
    <r>
      <rPr>
        <sz val="8"/>
        <rFont val="Calibri"/>
        <family val="2"/>
      </rPr>
      <t>Mountain Running</t>
    </r>
  </si>
  <si>
    <r>
      <rPr>
        <sz val="8"/>
        <rFont val="Calibri"/>
        <family val="2"/>
      </rPr>
      <t>Shot‐put (R)</t>
    </r>
  </si>
  <si>
    <r>
      <rPr>
        <sz val="8"/>
        <rFont val="Calibri"/>
        <family val="2"/>
      </rPr>
      <t>Ultra Running</t>
    </r>
  </si>
  <si>
    <r>
      <rPr>
        <sz val="8"/>
        <rFont val="Calibri"/>
        <family val="2"/>
      </rPr>
      <t>Track</t>
    </r>
  </si>
  <si>
    <r>
      <rPr>
        <sz val="8"/>
        <rFont val="Calibri"/>
        <family val="2"/>
      </rPr>
      <t>Discus Throwing (R)</t>
    </r>
  </si>
  <si>
    <r>
      <rPr>
        <b/>
        <sz val="8"/>
        <rFont val="Calibri"/>
        <family val="2"/>
      </rPr>
      <t>Badminton</t>
    </r>
  </si>
  <si>
    <r>
      <rPr>
        <b/>
        <sz val="8"/>
        <rFont val="Calibri"/>
        <family val="2"/>
      </rPr>
      <t>Basketball</t>
    </r>
  </si>
  <si>
    <r>
      <rPr>
        <sz val="8"/>
        <rFont val="Calibri"/>
        <family val="2"/>
      </rPr>
      <t>Basketball</t>
    </r>
  </si>
  <si>
    <r>
      <rPr>
        <sz val="8"/>
        <rFont val="Calibri"/>
        <family val="2"/>
      </rPr>
      <t>3 on 3</t>
    </r>
  </si>
  <si>
    <r>
      <rPr>
        <b/>
        <sz val="8"/>
        <rFont val="Calibri"/>
        <family val="2"/>
      </rPr>
      <t>Boxing</t>
    </r>
  </si>
  <si>
    <r>
      <rPr>
        <sz val="8"/>
        <rFont val="Calibri"/>
        <family val="2"/>
      </rPr>
      <t>Boxing</t>
    </r>
  </si>
  <si>
    <r>
      <rPr>
        <sz val="8"/>
        <rFont val="Calibri"/>
        <family val="2"/>
      </rPr>
      <t>AIBA WSB Boxing</t>
    </r>
  </si>
  <si>
    <r>
      <rPr>
        <b/>
        <sz val="8"/>
        <rFont val="Calibri"/>
        <family val="2"/>
      </rPr>
      <t>Canoe / Kayak</t>
    </r>
  </si>
  <si>
    <r>
      <rPr>
        <sz val="8"/>
        <rFont val="Calibri"/>
        <family val="2"/>
      </rPr>
      <t>Sprint 200m</t>
    </r>
  </si>
  <si>
    <r>
      <rPr>
        <sz val="8"/>
        <rFont val="Calibri"/>
        <family val="2"/>
      </rPr>
      <t>Middle Distance 500m</t>
    </r>
  </si>
  <si>
    <r>
      <rPr>
        <sz val="8"/>
        <rFont val="Calibri"/>
        <family val="2"/>
      </rPr>
      <t>Long Distance 1000m</t>
    </r>
  </si>
  <si>
    <r>
      <rPr>
        <sz val="8"/>
        <rFont val="Calibri"/>
        <family val="2"/>
      </rPr>
      <t>Canoe Slalom</t>
    </r>
  </si>
  <si>
    <r>
      <rPr>
        <sz val="8"/>
        <rFont val="Calibri"/>
        <family val="2"/>
      </rPr>
      <t>Canoe Polo</t>
    </r>
  </si>
  <si>
    <r>
      <rPr>
        <sz val="8"/>
        <rFont val="Calibri"/>
        <family val="2"/>
      </rPr>
      <t>Canoe Kayak</t>
    </r>
  </si>
  <si>
    <r>
      <rPr>
        <sz val="8"/>
        <rFont val="Calibri"/>
        <family val="2"/>
      </rPr>
      <t>Freestyle</t>
    </r>
  </si>
  <si>
    <r>
      <rPr>
        <sz val="8"/>
        <rFont val="Calibri"/>
        <family val="2"/>
      </rPr>
      <t>Wildwater</t>
    </r>
  </si>
  <si>
    <r>
      <rPr>
        <sz val="8"/>
        <rFont val="Calibri"/>
        <family val="2"/>
      </rPr>
      <t>Ocean Racing</t>
    </r>
  </si>
  <si>
    <r>
      <rPr>
        <sz val="8"/>
        <rFont val="Calibri"/>
        <family val="2"/>
      </rPr>
      <t>Stand‐Up Paddling</t>
    </r>
  </si>
  <si>
    <r>
      <rPr>
        <b/>
        <sz val="8"/>
        <rFont val="Calibri"/>
        <family val="2"/>
      </rPr>
      <t>Cycling</t>
    </r>
  </si>
  <si>
    <r>
      <rPr>
        <sz val="8"/>
        <rFont val="Calibri"/>
        <family val="2"/>
      </rPr>
      <t>Road</t>
    </r>
  </si>
  <si>
    <r>
      <rPr>
        <sz val="8"/>
        <rFont val="Calibri"/>
        <family val="2"/>
      </rPr>
      <t>Mountain Bike</t>
    </r>
  </si>
  <si>
    <r>
      <rPr>
        <sz val="8"/>
        <rFont val="Calibri"/>
        <family val="2"/>
      </rPr>
      <t>Track Sprint</t>
    </r>
  </si>
  <si>
    <r>
      <rPr>
        <sz val="8"/>
        <rFont val="Calibri"/>
        <family val="2"/>
      </rPr>
      <t>Track Endurance</t>
    </r>
  </si>
  <si>
    <r>
      <rPr>
        <sz val="8"/>
        <rFont val="Calibri"/>
        <family val="2"/>
      </rPr>
      <t>Cyclo‐Cross</t>
    </r>
  </si>
  <si>
    <r>
      <rPr>
        <sz val="8"/>
        <rFont val="Calibri"/>
        <family val="2"/>
      </rPr>
      <t>BMX</t>
    </r>
  </si>
  <si>
    <r>
      <rPr>
        <sz val="8"/>
        <rFont val="Calibri"/>
        <family val="2"/>
      </rPr>
      <t>Cycling</t>
    </r>
  </si>
  <si>
    <r>
      <rPr>
        <sz val="8"/>
        <rFont val="Calibri"/>
        <family val="2"/>
      </rPr>
      <t>Trials</t>
    </r>
  </si>
  <si>
    <r>
      <rPr>
        <sz val="8"/>
        <rFont val="Calibri"/>
        <family val="2"/>
      </rPr>
      <t>Artistic</t>
    </r>
  </si>
  <si>
    <r>
      <rPr>
        <sz val="8"/>
        <rFont val="Calibri"/>
        <family val="2"/>
      </rPr>
      <t>Cycle‐Ball</t>
    </r>
  </si>
  <si>
    <r>
      <rPr>
        <b/>
        <sz val="8"/>
        <rFont val="Calibri"/>
        <family val="2"/>
      </rPr>
      <t>Equestrian</t>
    </r>
  </si>
  <si>
    <r>
      <rPr>
        <sz val="8"/>
        <rFont val="Calibri"/>
        <family val="2"/>
      </rPr>
      <t>Jumping</t>
    </r>
  </si>
  <si>
    <r>
      <rPr>
        <sz val="8"/>
        <rFont val="Calibri"/>
        <family val="2"/>
      </rPr>
      <t>Eventing</t>
    </r>
  </si>
  <si>
    <r>
      <rPr>
        <sz val="8"/>
        <rFont val="Calibri"/>
        <family val="2"/>
      </rPr>
      <t>Dressage</t>
    </r>
  </si>
  <si>
    <r>
      <rPr>
        <sz val="8"/>
        <rFont val="Calibri"/>
        <family val="2"/>
      </rPr>
      <t>Equestrian</t>
    </r>
  </si>
  <si>
    <r>
      <rPr>
        <sz val="8"/>
        <rFont val="Calibri"/>
        <family val="2"/>
      </rPr>
      <t>Vaulting</t>
    </r>
  </si>
  <si>
    <r>
      <rPr>
        <sz val="8"/>
        <rFont val="Calibri"/>
        <family val="2"/>
      </rPr>
      <t>Endurance</t>
    </r>
  </si>
  <si>
    <r>
      <rPr>
        <sz val="8"/>
        <rFont val="Calibri"/>
        <family val="2"/>
      </rPr>
      <t>Driving</t>
    </r>
  </si>
  <si>
    <r>
      <rPr>
        <sz val="8"/>
        <rFont val="Calibri"/>
        <family val="2"/>
      </rPr>
      <t>Reining</t>
    </r>
  </si>
  <si>
    <r>
      <rPr>
        <b/>
        <sz val="8"/>
        <rFont val="Calibri"/>
        <family val="2"/>
      </rPr>
      <t>Fencing</t>
    </r>
  </si>
  <si>
    <r>
      <rPr>
        <sz val="8"/>
        <rFont val="Calibri"/>
        <family val="2"/>
      </rPr>
      <t>Epee</t>
    </r>
  </si>
  <si>
    <r>
      <rPr>
        <sz val="8"/>
        <rFont val="Calibri"/>
        <family val="2"/>
      </rPr>
      <t>Foil</t>
    </r>
  </si>
  <si>
    <r>
      <rPr>
        <sz val="8"/>
        <rFont val="Calibri"/>
        <family val="2"/>
      </rPr>
      <t>Sabre</t>
    </r>
  </si>
  <si>
    <r>
      <rPr>
        <sz val="8"/>
        <rFont val="Calibri"/>
        <family val="2"/>
      </rPr>
      <t>Fencing</t>
    </r>
  </si>
  <si>
    <r>
      <rPr>
        <b/>
        <sz val="8"/>
        <rFont val="Calibri"/>
        <family val="2"/>
      </rPr>
      <t>Field Hockey</t>
    </r>
  </si>
  <si>
    <r>
      <rPr>
        <sz val="8"/>
        <rFont val="Calibri"/>
        <family val="2"/>
      </rPr>
      <t>Field Hockey</t>
    </r>
  </si>
  <si>
    <r>
      <rPr>
        <sz val="8"/>
        <rFont val="Calibri"/>
        <family val="2"/>
      </rPr>
      <t>Indoor</t>
    </r>
  </si>
  <si>
    <r>
      <rPr>
        <b/>
        <sz val="8"/>
        <rFont val="Calibri"/>
        <family val="2"/>
      </rPr>
      <t>Football</t>
    </r>
  </si>
  <si>
    <r>
      <rPr>
        <sz val="8"/>
        <rFont val="Calibri"/>
        <family val="2"/>
      </rPr>
      <t>Football</t>
    </r>
  </si>
  <si>
    <r>
      <rPr>
        <sz val="8"/>
        <rFont val="Calibri"/>
        <family val="2"/>
      </rPr>
      <t>Futsal</t>
    </r>
  </si>
  <si>
    <r>
      <rPr>
        <sz val="8"/>
        <rFont val="Calibri"/>
        <family val="2"/>
      </rPr>
      <t>Beach Football</t>
    </r>
  </si>
  <si>
    <r>
      <rPr>
        <b/>
        <sz val="8"/>
        <rFont val="Calibri"/>
        <family val="2"/>
      </rPr>
      <t>Golf</t>
    </r>
  </si>
  <si>
    <r>
      <rPr>
        <b/>
        <sz val="8"/>
        <rFont val="Calibri"/>
        <family val="2"/>
      </rPr>
      <t>Gymnastics</t>
    </r>
  </si>
  <si>
    <r>
      <rPr>
        <sz val="8"/>
        <rFont val="Calibri"/>
        <family val="2"/>
      </rPr>
      <t>Rhythmic</t>
    </r>
  </si>
  <si>
    <r>
      <rPr>
        <sz val="8"/>
        <rFont val="Calibri"/>
        <family val="2"/>
      </rPr>
      <t>Trampoline</t>
    </r>
  </si>
  <si>
    <r>
      <rPr>
        <sz val="8"/>
        <rFont val="Calibri"/>
        <family val="2"/>
      </rPr>
      <t>Acrobatic</t>
    </r>
  </si>
  <si>
    <r>
      <rPr>
        <sz val="8"/>
        <rFont val="Calibri"/>
        <family val="2"/>
      </rPr>
      <t>Aerobic</t>
    </r>
  </si>
  <si>
    <r>
      <rPr>
        <sz val="8"/>
        <rFont val="Calibri"/>
        <family val="2"/>
      </rPr>
      <t>Gymnastics</t>
    </r>
  </si>
  <si>
    <r>
      <rPr>
        <sz val="8"/>
        <rFont val="Calibri"/>
        <family val="2"/>
      </rPr>
      <t>TeamGym</t>
    </r>
  </si>
  <si>
    <r>
      <rPr>
        <sz val="8"/>
        <rFont val="Calibri"/>
        <family val="2"/>
      </rPr>
      <t>Tumbling</t>
    </r>
  </si>
  <si>
    <r>
      <rPr>
        <sz val="8"/>
        <rFont val="Calibri"/>
        <family val="2"/>
      </rPr>
      <t>Parkour</t>
    </r>
  </si>
  <si>
    <r>
      <rPr>
        <b/>
        <sz val="8"/>
        <rFont val="Calibri"/>
        <family val="2"/>
      </rPr>
      <t>Handball</t>
    </r>
  </si>
  <si>
    <r>
      <rPr>
        <sz val="8"/>
        <rFont val="Calibri"/>
        <family val="2"/>
      </rPr>
      <t>Beach</t>
    </r>
  </si>
  <si>
    <r>
      <rPr>
        <b/>
        <sz val="8"/>
        <rFont val="Calibri"/>
        <family val="2"/>
      </rPr>
      <t>Judo</t>
    </r>
  </si>
  <si>
    <r>
      <rPr>
        <sz val="8"/>
        <rFont val="Calibri"/>
        <family val="2"/>
      </rPr>
      <t>Judo</t>
    </r>
  </si>
  <si>
    <r>
      <rPr>
        <b/>
        <sz val="8"/>
        <rFont val="Calibri"/>
        <family val="2"/>
      </rPr>
      <t>Modern Pentathlon</t>
    </r>
  </si>
  <si>
    <r>
      <rPr>
        <sz val="8"/>
        <rFont val="Calibri"/>
        <family val="2"/>
      </rPr>
      <t>Modern Pentathlon</t>
    </r>
  </si>
  <si>
    <r>
      <rPr>
        <sz val="8"/>
        <rFont val="Calibri"/>
        <family val="2"/>
      </rPr>
      <t>Biathle</t>
    </r>
  </si>
  <si>
    <r>
      <rPr>
        <b/>
        <sz val="8"/>
        <rFont val="Calibri"/>
        <family val="2"/>
      </rPr>
      <t>Rowing</t>
    </r>
  </si>
  <si>
    <r>
      <rPr>
        <sz val="8"/>
        <rFont val="Calibri"/>
        <family val="2"/>
      </rPr>
      <t>Rowing</t>
    </r>
  </si>
  <si>
    <r>
      <rPr>
        <sz val="8"/>
        <rFont val="Calibri"/>
        <family val="2"/>
      </rPr>
      <t>Beach Sprint</t>
    </r>
  </si>
  <si>
    <r>
      <rPr>
        <b/>
        <sz val="8"/>
        <rFont val="Calibri"/>
        <family val="2"/>
      </rPr>
      <t>Rugby Union</t>
    </r>
  </si>
  <si>
    <r>
      <rPr>
        <sz val="8"/>
        <rFont val="Calibri"/>
        <family val="2"/>
      </rPr>
      <t>Fifteens</t>
    </r>
  </si>
  <si>
    <r>
      <rPr>
        <sz val="8"/>
        <rFont val="Calibri"/>
        <family val="2"/>
      </rPr>
      <t>Sevens</t>
    </r>
  </si>
  <si>
    <r>
      <rPr>
        <sz val="8"/>
        <rFont val="Calibri"/>
        <family val="2"/>
      </rPr>
      <t>Rugby Union</t>
    </r>
  </si>
  <si>
    <r>
      <rPr>
        <b/>
        <sz val="8"/>
        <rFont val="Calibri"/>
        <family val="2"/>
      </rPr>
      <t>Sailing</t>
    </r>
  </si>
  <si>
    <r>
      <rPr>
        <sz val="8"/>
        <rFont val="Calibri"/>
        <family val="2"/>
      </rPr>
      <t>Sailing</t>
    </r>
  </si>
  <si>
    <r>
      <rPr>
        <sz val="8"/>
        <rFont val="Calibri"/>
        <family val="2"/>
      </rPr>
      <t>RS:X</t>
    </r>
  </si>
  <si>
    <r>
      <rPr>
        <sz val="8"/>
        <rFont val="Calibri"/>
        <family val="2"/>
      </rPr>
      <t>Laser‐R</t>
    </r>
  </si>
  <si>
    <r>
      <rPr>
        <sz val="8"/>
        <rFont val="Calibri"/>
        <family val="2"/>
      </rPr>
      <t>470 crew</t>
    </r>
  </si>
  <si>
    <r>
      <rPr>
        <sz val="8"/>
        <rFont val="Calibri"/>
        <family val="2"/>
      </rPr>
      <t>Laser</t>
    </r>
  </si>
  <si>
    <r>
      <rPr>
        <sz val="8"/>
        <rFont val="Calibri"/>
        <family val="2"/>
      </rPr>
      <t>Finn</t>
    </r>
  </si>
  <si>
    <r>
      <rPr>
        <sz val="8"/>
        <rFont val="Calibri"/>
        <family val="2"/>
      </rPr>
      <t>49erFX</t>
    </r>
  </si>
  <si>
    <r>
      <rPr>
        <sz val="8"/>
        <rFont val="Calibri"/>
        <family val="2"/>
      </rPr>
      <t>NACRA 17</t>
    </r>
  </si>
  <si>
    <r>
      <rPr>
        <sz val="8"/>
        <rFont val="Calibri"/>
        <family val="2"/>
      </rPr>
      <t>49er crew</t>
    </r>
  </si>
  <si>
    <r>
      <rPr>
        <sz val="8"/>
        <rFont val="Calibri"/>
        <family val="2"/>
      </rPr>
      <t>470 helm</t>
    </r>
  </si>
  <si>
    <r>
      <rPr>
        <sz val="8"/>
        <rFont val="Calibri"/>
        <family val="2"/>
      </rPr>
      <t>Laser‐S</t>
    </r>
  </si>
  <si>
    <r>
      <rPr>
        <sz val="8"/>
        <rFont val="Calibri"/>
        <family val="2"/>
      </rPr>
      <t>49er helm</t>
    </r>
  </si>
  <si>
    <r>
      <rPr>
        <b/>
        <sz val="8"/>
        <rFont val="Calibri"/>
        <family val="2"/>
      </rPr>
      <t>Shooting</t>
    </r>
  </si>
  <si>
    <r>
      <rPr>
        <sz val="8"/>
        <rFont val="Calibri"/>
        <family val="2"/>
      </rPr>
      <t>Shooting</t>
    </r>
  </si>
  <si>
    <r>
      <rPr>
        <sz val="8"/>
        <rFont val="Calibri"/>
        <family val="2"/>
      </rPr>
      <t>Rifle</t>
    </r>
  </si>
  <si>
    <r>
      <rPr>
        <sz val="8"/>
        <rFont val="Calibri"/>
        <family val="2"/>
      </rPr>
      <t>Pistol</t>
    </r>
  </si>
  <si>
    <r>
      <rPr>
        <sz val="8"/>
        <rFont val="Calibri"/>
        <family val="2"/>
      </rPr>
      <t>Shotgun</t>
    </r>
  </si>
  <si>
    <r>
      <rPr>
        <sz val="8"/>
        <rFont val="Calibri"/>
        <family val="2"/>
      </rPr>
      <t>Running Target</t>
    </r>
  </si>
  <si>
    <r>
      <rPr>
        <sz val="8"/>
        <rFont val="Calibri"/>
        <family val="2"/>
      </rPr>
      <t>Target sprint</t>
    </r>
  </si>
  <si>
    <r>
      <rPr>
        <b/>
        <sz val="8"/>
        <rFont val="Calibri"/>
        <family val="2"/>
      </rPr>
      <t>Table Tennis</t>
    </r>
  </si>
  <si>
    <r>
      <rPr>
        <b/>
        <sz val="8"/>
        <rFont val="Calibri"/>
        <family val="2"/>
      </rPr>
      <t>Taekwondo</t>
    </r>
  </si>
  <si>
    <r>
      <rPr>
        <sz val="8"/>
        <rFont val="Calibri"/>
        <family val="2"/>
      </rPr>
      <t>Sparring</t>
    </r>
  </si>
  <si>
    <r>
      <rPr>
        <sz val="8"/>
        <rFont val="Calibri"/>
        <family val="2"/>
      </rPr>
      <t>Poomsae</t>
    </r>
  </si>
  <si>
    <r>
      <rPr>
        <sz val="8"/>
        <rFont val="Calibri"/>
        <family val="2"/>
      </rPr>
      <t>Taekwondo</t>
    </r>
  </si>
  <si>
    <r>
      <rPr>
        <b/>
        <sz val="8"/>
        <rFont val="Calibri"/>
        <family val="2"/>
      </rPr>
      <t>Tennis</t>
    </r>
  </si>
  <si>
    <r>
      <rPr>
        <b/>
        <sz val="8"/>
        <rFont val="Calibri"/>
        <family val="2"/>
      </rPr>
      <t>Triathlon</t>
    </r>
  </si>
  <si>
    <r>
      <rPr>
        <sz val="8"/>
        <rFont val="Calibri"/>
        <family val="2"/>
      </rPr>
      <t>Triathlon</t>
    </r>
  </si>
  <si>
    <r>
      <rPr>
        <sz val="8"/>
        <rFont val="Calibri"/>
        <family val="2"/>
      </rPr>
      <t>Duathlon</t>
    </r>
  </si>
  <si>
    <r>
      <rPr>
        <sz val="8"/>
        <rFont val="Calibri"/>
        <family val="2"/>
      </rPr>
      <t>Aquathlon</t>
    </r>
  </si>
  <si>
    <r>
      <rPr>
        <sz val="8"/>
        <rFont val="Calibri"/>
        <family val="2"/>
      </rPr>
      <t>Long Distance</t>
    </r>
  </si>
  <si>
    <r>
      <rPr>
        <sz val="8"/>
        <rFont val="Calibri"/>
        <family val="2"/>
      </rPr>
      <t>Cross Triathlon</t>
    </r>
  </si>
  <si>
    <r>
      <rPr>
        <sz val="8"/>
        <rFont val="Calibri"/>
        <family val="2"/>
      </rPr>
      <t>Winter Triathlon</t>
    </r>
  </si>
  <si>
    <r>
      <rPr>
        <b/>
        <sz val="8"/>
        <rFont val="Calibri"/>
        <family val="2"/>
      </rPr>
      <t>Volleyball</t>
    </r>
  </si>
  <si>
    <r>
      <rPr>
        <sz val="8"/>
        <rFont val="Calibri"/>
        <family val="2"/>
      </rPr>
      <t>Volleyball</t>
    </r>
  </si>
  <si>
    <r>
      <rPr>
        <sz val="8"/>
        <rFont val="Calibri"/>
        <family val="2"/>
      </rPr>
      <t>Hall (R)</t>
    </r>
  </si>
  <si>
    <r>
      <rPr>
        <b/>
        <sz val="8"/>
        <rFont val="Calibri"/>
        <family val="2"/>
      </rPr>
      <t>Weightlifting</t>
    </r>
  </si>
  <si>
    <r>
      <rPr>
        <b/>
        <sz val="8"/>
        <rFont val="Calibri"/>
        <family val="2"/>
      </rPr>
      <t>Wrestling</t>
    </r>
  </si>
  <si>
    <r>
      <rPr>
        <sz val="8"/>
        <rFont val="Calibri"/>
        <family val="2"/>
      </rPr>
      <t>Wrestling</t>
    </r>
  </si>
  <si>
    <r>
      <rPr>
        <sz val="8"/>
        <rFont val="Calibri"/>
        <family val="2"/>
      </rPr>
      <t>Greco‐Roman</t>
    </r>
  </si>
  <si>
    <r>
      <rPr>
        <sz val="8"/>
        <rFont val="Calibri"/>
        <family val="2"/>
      </rPr>
      <t>Women's Freestyle</t>
    </r>
  </si>
  <si>
    <r>
      <rPr>
        <sz val="8"/>
        <rFont val="Calibri"/>
        <family val="2"/>
      </rPr>
      <t>Traditional Wrestling</t>
    </r>
  </si>
  <si>
    <r>
      <rPr>
        <sz val="8"/>
        <rFont val="Calibri"/>
        <family val="2"/>
      </rPr>
      <t>Grappling</t>
    </r>
  </si>
  <si>
    <r>
      <rPr>
        <sz val="8"/>
        <rFont val="Calibri"/>
        <family val="2"/>
      </rPr>
      <t>Beach Wrestling</t>
    </r>
  </si>
  <si>
    <r>
      <rPr>
        <b/>
        <sz val="8.5"/>
        <rFont val="Calibri"/>
        <family val="2"/>
      </rPr>
      <t>Biathlon</t>
    </r>
  </si>
  <si>
    <r>
      <rPr>
        <sz val="8.5"/>
        <rFont val="Calibri"/>
        <family val="2"/>
      </rPr>
      <t>‐</t>
    </r>
  </si>
  <si>
    <r>
      <rPr>
        <b/>
        <sz val="8.5"/>
        <rFont val="Calibri"/>
        <family val="2"/>
      </rPr>
      <t>Bobsleigh</t>
    </r>
  </si>
  <si>
    <r>
      <rPr>
        <sz val="8.5"/>
        <rFont val="Calibri"/>
        <family val="2"/>
      </rPr>
      <t>Bobsleigh</t>
    </r>
  </si>
  <si>
    <r>
      <rPr>
        <sz val="8.5"/>
        <rFont val="Calibri"/>
        <family val="2"/>
      </rPr>
      <t>Skeleton</t>
    </r>
  </si>
  <si>
    <r>
      <rPr>
        <b/>
        <sz val="8.5"/>
        <rFont val="Calibri"/>
        <family val="2"/>
      </rPr>
      <t>Curling</t>
    </r>
  </si>
  <si>
    <r>
      <rPr>
        <b/>
        <sz val="8.5"/>
        <rFont val="Calibri"/>
        <family val="2"/>
      </rPr>
      <t>Ice Hockey</t>
    </r>
  </si>
  <si>
    <r>
      <rPr>
        <b/>
        <sz val="8.5"/>
        <rFont val="Calibri"/>
        <family val="2"/>
      </rPr>
      <t>Luge</t>
    </r>
  </si>
  <si>
    <r>
      <rPr>
        <b/>
        <sz val="8.5"/>
        <rFont val="Calibri"/>
        <family val="2"/>
      </rPr>
      <t>Skating</t>
    </r>
  </si>
  <si>
    <r>
      <rPr>
        <sz val="8.5"/>
        <rFont val="Calibri"/>
        <family val="2"/>
      </rPr>
      <t>Speed Skating greater than 1500m</t>
    </r>
  </si>
  <si>
    <r>
      <rPr>
        <sz val="8.5"/>
        <rFont val="Calibri"/>
        <family val="2"/>
      </rPr>
      <t>Speed Skating 1500m or less</t>
    </r>
  </si>
  <si>
    <r>
      <rPr>
        <sz val="8.5"/>
        <rFont val="Calibri"/>
        <family val="2"/>
      </rPr>
      <t>Short Track</t>
    </r>
  </si>
  <si>
    <r>
      <rPr>
        <sz val="8.5"/>
        <rFont val="Calibri"/>
        <family val="2"/>
      </rPr>
      <t>Figure Skating</t>
    </r>
  </si>
  <si>
    <r>
      <rPr>
        <sz val="8.5"/>
        <rFont val="Calibri"/>
        <family val="2"/>
      </rPr>
      <t>Speed Skating</t>
    </r>
  </si>
  <si>
    <r>
      <rPr>
        <sz val="8.5"/>
        <rFont val="Calibri"/>
        <family val="2"/>
      </rPr>
      <t>Skating</t>
    </r>
  </si>
  <si>
    <r>
      <rPr>
        <sz val="8.5"/>
        <rFont val="Calibri"/>
        <family val="2"/>
      </rPr>
      <t>Synchronized Skating</t>
    </r>
  </si>
  <si>
    <r>
      <rPr>
        <b/>
        <sz val="8.5"/>
        <rFont val="Calibri"/>
        <family val="2"/>
      </rPr>
      <t>Skiing</t>
    </r>
  </si>
  <si>
    <r>
      <rPr>
        <sz val="8.5"/>
        <rFont val="Calibri"/>
        <family val="2"/>
      </rPr>
      <t>Cross‐Country</t>
    </r>
  </si>
  <si>
    <r>
      <rPr>
        <sz val="8.5"/>
        <rFont val="Calibri"/>
        <family val="2"/>
      </rPr>
      <t>Alpine</t>
    </r>
  </si>
  <si>
    <r>
      <rPr>
        <sz val="8.5"/>
        <rFont val="Calibri"/>
        <family val="2"/>
      </rPr>
      <t>Freestyle</t>
    </r>
  </si>
  <si>
    <r>
      <rPr>
        <sz val="8.5"/>
        <rFont val="Calibri"/>
        <family val="2"/>
      </rPr>
      <t>Snowboard</t>
    </r>
  </si>
  <si>
    <r>
      <rPr>
        <sz val="8.5"/>
        <rFont val="Calibri"/>
        <family val="2"/>
      </rPr>
      <t>Nordic Combined</t>
    </r>
  </si>
  <si>
    <r>
      <rPr>
        <sz val="8.5"/>
        <rFont val="Calibri"/>
        <family val="2"/>
      </rPr>
      <t>Ski Jumping</t>
    </r>
  </si>
  <si>
    <r>
      <rPr>
        <sz val="8.5"/>
        <rFont val="Calibri"/>
        <family val="2"/>
      </rPr>
      <t>Slopestyle</t>
    </r>
  </si>
  <si>
    <r>
      <rPr>
        <b/>
        <sz val="8.5"/>
        <rFont val="Calibri"/>
        <family val="2"/>
      </rPr>
      <t>Air Sports</t>
    </r>
  </si>
  <si>
    <r>
      <rPr>
        <sz val="8.5"/>
        <rFont val="Calibri"/>
        <family val="2"/>
      </rPr>
      <t>Hang Gliding &amp; Paragliding</t>
    </r>
  </si>
  <si>
    <r>
      <rPr>
        <sz val="8.5"/>
        <rFont val="Calibri"/>
        <family val="2"/>
      </rPr>
      <t>Parachuting</t>
    </r>
  </si>
  <si>
    <r>
      <rPr>
        <sz val="8.5"/>
        <rFont val="Calibri"/>
        <family val="2"/>
      </rPr>
      <t>Aeromodeling</t>
    </r>
  </si>
  <si>
    <r>
      <rPr>
        <sz val="8.5"/>
        <rFont val="Calibri"/>
        <family val="2"/>
      </rPr>
      <t>Aerobatic</t>
    </r>
  </si>
  <si>
    <r>
      <rPr>
        <sz val="8.5"/>
        <rFont val="Calibri"/>
        <family val="2"/>
      </rPr>
      <t>Microlight and Paramotor</t>
    </r>
  </si>
  <si>
    <r>
      <rPr>
        <sz val="8.5"/>
        <rFont val="Calibri"/>
        <family val="2"/>
      </rPr>
      <t>General Aviation</t>
    </r>
  </si>
  <si>
    <r>
      <rPr>
        <sz val="8.5"/>
        <rFont val="Calibri"/>
        <family val="2"/>
      </rPr>
      <t>Ballooning</t>
    </r>
  </si>
  <si>
    <r>
      <rPr>
        <sz val="8.5"/>
        <rFont val="Calibri"/>
        <family val="2"/>
      </rPr>
      <t>Gliding</t>
    </r>
  </si>
  <si>
    <r>
      <rPr>
        <sz val="8.5"/>
        <rFont val="Calibri"/>
        <family val="2"/>
      </rPr>
      <t>Powered Paragliding</t>
    </r>
  </si>
  <si>
    <r>
      <rPr>
        <b/>
        <sz val="8.5"/>
        <rFont val="Calibri"/>
        <family val="2"/>
      </rPr>
      <t>American Football</t>
    </r>
  </si>
  <si>
    <r>
      <rPr>
        <sz val="8.5"/>
        <rFont val="Calibri"/>
        <family val="2"/>
      </rPr>
      <t>American Football</t>
    </r>
  </si>
  <si>
    <r>
      <rPr>
        <b/>
        <sz val="8.5"/>
        <rFont val="Calibri"/>
        <family val="2"/>
      </rPr>
      <t>Automobile</t>
    </r>
  </si>
  <si>
    <r>
      <rPr>
        <sz val="8.5"/>
        <rFont val="Calibri"/>
        <family val="2"/>
      </rPr>
      <t>Automobile Sports</t>
    </r>
  </si>
  <si>
    <r>
      <rPr>
        <sz val="8.5"/>
        <rFont val="Calibri"/>
        <family val="2"/>
      </rPr>
      <t>Rally</t>
    </r>
  </si>
  <si>
    <r>
      <rPr>
        <sz val="8.5"/>
        <rFont val="Calibri"/>
        <family val="2"/>
      </rPr>
      <t>Formula 1</t>
    </r>
  </si>
  <si>
    <r>
      <rPr>
        <sz val="8.5"/>
        <rFont val="Calibri"/>
        <family val="2"/>
      </rPr>
      <t>Karting</t>
    </r>
  </si>
  <si>
    <r>
      <rPr>
        <sz val="8.5"/>
        <rFont val="Calibri"/>
        <family val="2"/>
      </rPr>
      <t>Auto Cross</t>
    </r>
  </si>
  <si>
    <r>
      <rPr>
        <sz val="8.5"/>
        <rFont val="Calibri"/>
        <family val="2"/>
      </rPr>
      <t>GT1</t>
    </r>
  </si>
  <si>
    <r>
      <rPr>
        <b/>
        <sz val="8.5"/>
        <rFont val="Calibri"/>
        <family val="2"/>
      </rPr>
      <t>Bandy</t>
    </r>
  </si>
  <si>
    <r>
      <rPr>
        <b/>
        <sz val="8.5"/>
        <rFont val="Calibri"/>
        <family val="2"/>
      </rPr>
      <t>Baseball/Softball</t>
    </r>
  </si>
  <si>
    <r>
      <rPr>
        <sz val="8.5"/>
        <rFont val="Calibri"/>
        <family val="2"/>
      </rPr>
      <t>Baseball</t>
    </r>
  </si>
  <si>
    <r>
      <rPr>
        <sz val="8.5"/>
        <rFont val="Calibri"/>
        <family val="2"/>
      </rPr>
      <t>Softball</t>
    </r>
  </si>
  <si>
    <r>
      <rPr>
        <b/>
        <sz val="8.5"/>
        <rFont val="Calibri"/>
        <family val="2"/>
      </rPr>
      <t>Basque Pelota</t>
    </r>
  </si>
  <si>
    <r>
      <rPr>
        <b/>
        <sz val="8.5"/>
        <rFont val="Calibri"/>
        <family val="2"/>
      </rPr>
      <t>Billiards</t>
    </r>
  </si>
  <si>
    <r>
      <rPr>
        <sz val="8.5"/>
        <rFont val="Calibri"/>
        <family val="2"/>
      </rPr>
      <t>Billiards</t>
    </r>
  </si>
  <si>
    <r>
      <rPr>
        <sz val="8.5"/>
        <rFont val="Calibri"/>
        <family val="2"/>
      </rPr>
      <t>Pool</t>
    </r>
  </si>
  <si>
    <r>
      <rPr>
        <sz val="8.5"/>
        <rFont val="Calibri"/>
        <family val="2"/>
      </rPr>
      <t>Snooker</t>
    </r>
  </si>
  <si>
    <r>
      <rPr>
        <sz val="8.5"/>
        <rFont val="Calibri"/>
        <family val="2"/>
      </rPr>
      <t>Carom</t>
    </r>
  </si>
  <si>
    <r>
      <rPr>
        <b/>
        <sz val="8.5"/>
        <rFont val="Calibri"/>
        <family val="2"/>
      </rPr>
      <t>Boules Sports</t>
    </r>
  </si>
  <si>
    <r>
      <rPr>
        <sz val="8.5"/>
        <rFont val="Calibri"/>
        <family val="2"/>
      </rPr>
      <t>Lawn Bowl</t>
    </r>
  </si>
  <si>
    <r>
      <rPr>
        <sz val="8.5"/>
        <rFont val="Calibri"/>
        <family val="2"/>
      </rPr>
      <t>Petanque</t>
    </r>
  </si>
  <si>
    <r>
      <rPr>
        <sz val="8.5"/>
        <rFont val="Calibri"/>
        <family val="2"/>
      </rPr>
      <t>Raffa</t>
    </r>
  </si>
  <si>
    <r>
      <rPr>
        <sz val="8.5"/>
        <rFont val="Calibri"/>
        <family val="2"/>
      </rPr>
      <t>Lyonnaise</t>
    </r>
  </si>
  <si>
    <r>
      <rPr>
        <b/>
        <sz val="8.5"/>
        <rFont val="Calibri"/>
        <family val="2"/>
      </rPr>
      <t>Bowling</t>
    </r>
  </si>
  <si>
    <r>
      <rPr>
        <sz val="8.5"/>
        <rFont val="Calibri"/>
        <family val="2"/>
      </rPr>
      <t>Bowling</t>
    </r>
  </si>
  <si>
    <r>
      <rPr>
        <sz val="8.5"/>
        <rFont val="Calibri"/>
        <family val="2"/>
      </rPr>
      <t>Ten‐Pin</t>
    </r>
  </si>
  <si>
    <r>
      <rPr>
        <sz val="8.5"/>
        <rFont val="Calibri"/>
        <family val="2"/>
      </rPr>
      <t>Nine‐Pin Classic</t>
    </r>
  </si>
  <si>
    <r>
      <rPr>
        <b/>
        <sz val="8.5"/>
        <rFont val="Calibri"/>
        <family val="2"/>
      </rPr>
      <t>Bridge</t>
    </r>
  </si>
  <si>
    <r>
      <rPr>
        <b/>
        <sz val="8.5"/>
        <rFont val="Calibri"/>
        <family val="2"/>
      </rPr>
      <t>Cheer</t>
    </r>
  </si>
  <si>
    <r>
      <rPr>
        <b/>
        <sz val="8.5"/>
        <rFont val="Calibri"/>
        <family val="2"/>
      </rPr>
      <t>Chess</t>
    </r>
  </si>
  <si>
    <r>
      <rPr>
        <b/>
        <sz val="8.5"/>
        <rFont val="Calibri"/>
        <family val="2"/>
      </rPr>
      <t>Cricket</t>
    </r>
  </si>
  <si>
    <r>
      <rPr>
        <sz val="8.5"/>
        <rFont val="Calibri"/>
        <family val="2"/>
      </rPr>
      <t>Cricket</t>
    </r>
  </si>
  <si>
    <r>
      <rPr>
        <sz val="8.5"/>
        <rFont val="Calibri"/>
        <family val="2"/>
      </rPr>
      <t>Twenty20</t>
    </r>
  </si>
  <si>
    <r>
      <rPr>
        <sz val="8.5"/>
        <rFont val="Calibri"/>
        <family val="2"/>
      </rPr>
      <t>One Day International</t>
    </r>
  </si>
  <si>
    <r>
      <rPr>
        <sz val="8.5"/>
        <rFont val="Calibri"/>
        <family val="2"/>
      </rPr>
      <t>Test</t>
    </r>
  </si>
  <si>
    <r>
      <rPr>
        <b/>
        <sz val="8.5"/>
        <rFont val="Calibri"/>
        <family val="2"/>
      </rPr>
      <t>DanceSport</t>
    </r>
  </si>
  <si>
    <r>
      <rPr>
        <sz val="8.5"/>
        <rFont val="Calibri"/>
        <family val="2"/>
      </rPr>
      <t>DanceSport</t>
    </r>
  </si>
  <si>
    <r>
      <rPr>
        <sz val="8.5"/>
        <rFont val="Calibri"/>
        <family val="2"/>
      </rPr>
      <t>Latin</t>
    </r>
  </si>
  <si>
    <r>
      <rPr>
        <sz val="8.5"/>
        <rFont val="Calibri"/>
        <family val="2"/>
      </rPr>
      <t>Standard</t>
    </r>
  </si>
  <si>
    <r>
      <rPr>
        <sz val="8.5"/>
        <rFont val="Calibri"/>
        <family val="2"/>
      </rPr>
      <t>Rock'n'Roll</t>
    </r>
  </si>
  <si>
    <r>
      <rPr>
        <sz val="8.5"/>
        <rFont val="Calibri"/>
        <family val="2"/>
      </rPr>
      <t>10‐dance</t>
    </r>
  </si>
  <si>
    <r>
      <rPr>
        <sz val="8.5"/>
        <rFont val="Calibri"/>
        <family val="2"/>
      </rPr>
      <t>Hip Hop</t>
    </r>
  </si>
  <si>
    <r>
      <rPr>
        <b/>
        <sz val="8.5"/>
        <rFont val="Calibri"/>
        <family val="2"/>
      </rPr>
      <t>Floorball</t>
    </r>
  </si>
  <si>
    <r>
      <rPr>
        <b/>
        <sz val="8.5"/>
        <rFont val="Calibri"/>
        <family val="2"/>
      </rPr>
      <t>Flying Disc</t>
    </r>
  </si>
  <si>
    <r>
      <rPr>
        <sz val="8.5"/>
        <rFont val="Calibri"/>
        <family val="2"/>
      </rPr>
      <t>Ultimate</t>
    </r>
  </si>
  <si>
    <r>
      <rPr>
        <b/>
        <sz val="8.5"/>
        <rFont val="Calibri"/>
        <family val="2"/>
      </rPr>
      <t>Karate</t>
    </r>
  </si>
  <si>
    <r>
      <rPr>
        <b/>
        <sz val="8.5"/>
        <rFont val="Calibri"/>
        <family val="2"/>
      </rPr>
      <t>Korfball</t>
    </r>
  </si>
  <si>
    <r>
      <rPr>
        <b/>
        <sz val="8.5"/>
        <rFont val="Calibri"/>
        <family val="2"/>
      </rPr>
      <t>Life Saving</t>
    </r>
  </si>
  <si>
    <r>
      <rPr>
        <sz val="8.5"/>
        <rFont val="Calibri"/>
        <family val="2"/>
      </rPr>
      <t>Lifesaving</t>
    </r>
  </si>
  <si>
    <r>
      <rPr>
        <sz val="8.5"/>
        <rFont val="Calibri"/>
        <family val="2"/>
      </rPr>
      <t>Ocean</t>
    </r>
  </si>
  <si>
    <r>
      <rPr>
        <b/>
        <sz val="8.5"/>
        <rFont val="Calibri"/>
        <family val="2"/>
      </rPr>
      <t>Motorcycling</t>
    </r>
  </si>
  <si>
    <r>
      <rPr>
        <sz val="8.5"/>
        <rFont val="Calibri"/>
        <family val="2"/>
      </rPr>
      <t>Motocross</t>
    </r>
  </si>
  <si>
    <r>
      <rPr>
        <sz val="8.5"/>
        <rFont val="Calibri"/>
        <family val="2"/>
      </rPr>
      <t>Road Racing</t>
    </r>
  </si>
  <si>
    <r>
      <rPr>
        <sz val="8.5"/>
        <rFont val="Calibri"/>
        <family val="2"/>
      </rPr>
      <t>Motorcycle Racing</t>
    </r>
  </si>
  <si>
    <r>
      <rPr>
        <sz val="8.5"/>
        <rFont val="Calibri"/>
        <family val="2"/>
      </rPr>
      <t>Speedway</t>
    </r>
  </si>
  <si>
    <r>
      <rPr>
        <sz val="8.5"/>
        <rFont val="Calibri"/>
        <family val="2"/>
      </rPr>
      <t>Enduro</t>
    </r>
  </si>
  <si>
    <r>
      <rPr>
        <sz val="8.5"/>
        <rFont val="Calibri"/>
        <family val="2"/>
      </rPr>
      <t>Supercross</t>
    </r>
  </si>
  <si>
    <r>
      <rPr>
        <sz val="8.5"/>
        <rFont val="Calibri"/>
        <family val="2"/>
      </rPr>
      <t>Trial</t>
    </r>
  </si>
  <si>
    <r>
      <rPr>
        <sz val="8.5"/>
        <rFont val="Calibri"/>
        <family val="2"/>
      </rPr>
      <t>Supermoto</t>
    </r>
  </si>
  <si>
    <r>
      <rPr>
        <sz val="8.5"/>
        <rFont val="Calibri"/>
        <family val="2"/>
      </rPr>
      <t>Track Racing</t>
    </r>
  </si>
  <si>
    <r>
      <rPr>
        <sz val="8.5"/>
        <rFont val="Calibri"/>
        <family val="2"/>
      </rPr>
      <t>Cross‐Country Rallies</t>
    </r>
  </si>
  <si>
    <r>
      <rPr>
        <sz val="8.5"/>
        <rFont val="Calibri"/>
        <family val="2"/>
      </rPr>
      <t>Quad</t>
    </r>
  </si>
  <si>
    <r>
      <rPr>
        <sz val="8.5"/>
        <rFont val="Calibri"/>
        <family val="2"/>
      </rPr>
      <t>Road Racing Endurance</t>
    </r>
  </si>
  <si>
    <r>
      <rPr>
        <sz val="8.5"/>
        <rFont val="Calibri"/>
        <family val="2"/>
      </rPr>
      <t>All‐Terrain</t>
    </r>
  </si>
  <si>
    <r>
      <rPr>
        <sz val="8.5"/>
        <rFont val="Calibri"/>
        <family val="2"/>
      </rPr>
      <t>Mountaineering and Climbing</t>
    </r>
  </si>
  <si>
    <r>
      <rPr>
        <sz val="8.5"/>
        <rFont val="Calibri"/>
        <family val="2"/>
      </rPr>
      <t>Skyrunning</t>
    </r>
  </si>
  <si>
    <r>
      <rPr>
        <b/>
        <sz val="8.5"/>
        <rFont val="Calibri"/>
        <family val="2"/>
      </rPr>
      <t>Mountaineering and</t>
    </r>
  </si>
  <si>
    <r>
      <rPr>
        <sz val="8.5"/>
        <rFont val="Calibri"/>
        <family val="2"/>
      </rPr>
      <t>Climbing</t>
    </r>
  </si>
  <si>
    <r>
      <rPr>
        <b/>
        <sz val="8.5"/>
        <rFont val="Calibri"/>
        <family val="2"/>
      </rPr>
      <t>Climbing</t>
    </r>
  </si>
  <si>
    <r>
      <rPr>
        <sz val="8.5"/>
        <rFont val="Calibri"/>
        <family val="2"/>
      </rPr>
      <t>Ice Climbing</t>
    </r>
  </si>
  <si>
    <r>
      <rPr>
        <sz val="8.5"/>
        <rFont val="Calibri"/>
        <family val="2"/>
      </rPr>
      <t>Ski Mountaineering</t>
    </r>
  </si>
  <si>
    <r>
      <rPr>
        <sz val="8.5"/>
        <rFont val="Calibri"/>
        <family val="2"/>
      </rPr>
      <t>Mountain Running (R)</t>
    </r>
  </si>
  <si>
    <r>
      <rPr>
        <b/>
        <sz val="8.5"/>
        <rFont val="Calibri"/>
        <family val="2"/>
      </rPr>
      <t>Muaythai</t>
    </r>
  </si>
  <si>
    <r>
      <rPr>
        <b/>
        <sz val="8.5"/>
        <rFont val="Calibri"/>
        <family val="2"/>
      </rPr>
      <t>Netball</t>
    </r>
  </si>
  <si>
    <r>
      <rPr>
        <b/>
        <sz val="8.5"/>
        <rFont val="Calibri"/>
        <family val="2"/>
      </rPr>
      <t>Orienteering</t>
    </r>
  </si>
  <si>
    <r>
      <rPr>
        <sz val="8.5"/>
        <rFont val="Calibri"/>
        <family val="2"/>
      </rPr>
      <t>Orienteering</t>
    </r>
  </si>
  <si>
    <r>
      <rPr>
        <sz val="8.5"/>
        <rFont val="Calibri"/>
        <family val="2"/>
      </rPr>
      <t>Foot Orienteering</t>
    </r>
  </si>
  <si>
    <r>
      <rPr>
        <sz val="8.5"/>
        <rFont val="Calibri"/>
        <family val="2"/>
      </rPr>
      <t>Mountain Bike Orienteering</t>
    </r>
  </si>
  <si>
    <r>
      <rPr>
        <sz val="8.5"/>
        <rFont val="Calibri"/>
        <family val="2"/>
      </rPr>
      <t>Ski Orienteering</t>
    </r>
  </si>
  <si>
    <r>
      <rPr>
        <sz val="8.5"/>
        <rFont val="Calibri"/>
        <family val="2"/>
      </rPr>
      <t>Trail Orienteering</t>
    </r>
  </si>
  <si>
    <r>
      <rPr>
        <b/>
        <sz val="8.5"/>
        <rFont val="Calibri"/>
        <family val="2"/>
      </rPr>
      <t>Polo</t>
    </r>
  </si>
  <si>
    <r>
      <rPr>
        <b/>
        <sz val="8.5"/>
        <rFont val="Calibri"/>
        <family val="2"/>
      </rPr>
      <t>Powerboating</t>
    </r>
  </si>
  <si>
    <r>
      <rPr>
        <sz val="8.5"/>
        <rFont val="Calibri"/>
        <family val="2"/>
      </rPr>
      <t>Powerboating</t>
    </r>
  </si>
  <si>
    <r>
      <rPr>
        <sz val="8.5"/>
        <rFont val="Calibri"/>
        <family val="2"/>
      </rPr>
      <t>Circuit</t>
    </r>
  </si>
  <si>
    <r>
      <rPr>
        <sz val="8.5"/>
        <rFont val="Calibri"/>
        <family val="2"/>
      </rPr>
      <t>Aquabike</t>
    </r>
  </si>
  <si>
    <r>
      <rPr>
        <sz val="8.5"/>
        <rFont val="Calibri"/>
        <family val="2"/>
      </rPr>
      <t>Offshore</t>
    </r>
  </si>
  <si>
    <r>
      <rPr>
        <b/>
        <sz val="8.5"/>
        <rFont val="Calibri"/>
        <family val="2"/>
      </rPr>
      <t>Racquetball</t>
    </r>
  </si>
  <si>
    <r>
      <rPr>
        <b/>
        <sz val="8.5"/>
        <rFont val="Calibri"/>
        <family val="2"/>
      </rPr>
      <t>Roller Sports</t>
    </r>
  </si>
  <si>
    <r>
      <rPr>
        <sz val="7.5"/>
        <rFont val="Calibri"/>
        <family val="2"/>
      </rPr>
      <t>Inline Speed Skating Distance greater than 1000m</t>
    </r>
  </si>
  <si>
    <r>
      <rPr>
        <sz val="7.5"/>
        <rFont val="Calibri"/>
        <family val="2"/>
      </rPr>
      <t>Inline Speed Skating Sprint 1000m or less</t>
    </r>
  </si>
  <si>
    <r>
      <rPr>
        <sz val="8.5"/>
        <rFont val="Calibri"/>
        <family val="2"/>
      </rPr>
      <t>Hockey</t>
    </r>
  </si>
  <si>
    <r>
      <rPr>
        <sz val="8.5"/>
        <rFont val="Calibri"/>
        <family val="2"/>
      </rPr>
      <t>Skateboarding</t>
    </r>
  </si>
  <si>
    <r>
      <rPr>
        <sz val="8.5"/>
        <rFont val="Calibri"/>
        <family val="2"/>
      </rPr>
      <t>Artistic</t>
    </r>
  </si>
  <si>
    <r>
      <rPr>
        <sz val="8.5"/>
        <rFont val="Calibri"/>
        <family val="2"/>
      </rPr>
      <t>Alpine and Inline Downhill</t>
    </r>
  </si>
  <si>
    <r>
      <rPr>
        <sz val="8.5"/>
        <rFont val="Calibri"/>
        <family val="2"/>
      </rPr>
      <t>Inline Freestyle</t>
    </r>
  </si>
  <si>
    <r>
      <rPr>
        <sz val="8.5"/>
        <rFont val="Calibri"/>
        <family val="2"/>
      </rPr>
      <t>Roller Sports</t>
    </r>
  </si>
  <si>
    <r>
      <rPr>
        <sz val="8.5"/>
        <rFont val="Calibri"/>
        <family val="2"/>
      </rPr>
      <t>Roller Freestyle</t>
    </r>
  </si>
  <si>
    <r>
      <rPr>
        <b/>
        <sz val="8.5"/>
        <rFont val="Calibri"/>
        <family val="2"/>
      </rPr>
      <t>Ski Mountaineering</t>
    </r>
  </si>
  <si>
    <r>
      <rPr>
        <b/>
        <sz val="8.5"/>
        <rFont val="Calibri"/>
        <family val="2"/>
      </rPr>
      <t>Sport Climbing</t>
    </r>
  </si>
  <si>
    <r>
      <rPr>
        <sz val="8.5"/>
        <rFont val="Calibri"/>
        <family val="2"/>
      </rPr>
      <t>Boulder</t>
    </r>
  </si>
  <si>
    <r>
      <rPr>
        <sz val="8.5"/>
        <rFont val="Calibri"/>
        <family val="2"/>
      </rPr>
      <t>Lead</t>
    </r>
  </si>
  <si>
    <r>
      <rPr>
        <sz val="8.5"/>
        <rFont val="Calibri"/>
        <family val="2"/>
      </rPr>
      <t>Speed</t>
    </r>
  </si>
  <si>
    <r>
      <rPr>
        <sz val="8.5"/>
        <rFont val="Calibri"/>
        <family val="2"/>
      </rPr>
      <t>Combined</t>
    </r>
  </si>
  <si>
    <r>
      <rPr>
        <sz val="8.5"/>
        <rFont val="Calibri"/>
        <family val="2"/>
      </rPr>
      <t>Sport Climbing</t>
    </r>
  </si>
  <si>
    <r>
      <rPr>
        <sz val="8.5"/>
        <rFont val="Calibri"/>
        <family val="2"/>
      </rPr>
      <t>Mountain Running</t>
    </r>
  </si>
  <si>
    <r>
      <rPr>
        <b/>
        <sz val="8.5"/>
        <rFont val="Calibri"/>
        <family val="2"/>
      </rPr>
      <t>Squash</t>
    </r>
  </si>
  <si>
    <r>
      <rPr>
        <b/>
        <sz val="8.5"/>
        <rFont val="Calibri"/>
        <family val="2"/>
      </rPr>
      <t>Sumo</t>
    </r>
  </si>
  <si>
    <r>
      <rPr>
        <b/>
        <sz val="8.5"/>
        <rFont val="Calibri"/>
        <family val="2"/>
      </rPr>
      <t>Surfing</t>
    </r>
  </si>
  <si>
    <r>
      <rPr>
        <sz val="8.5"/>
        <rFont val="Calibri"/>
        <family val="2"/>
      </rPr>
      <t>Surfing</t>
    </r>
  </si>
  <si>
    <r>
      <rPr>
        <sz val="8.5"/>
        <rFont val="Calibri"/>
        <family val="2"/>
      </rPr>
      <t>Stand Up Paddle</t>
    </r>
  </si>
  <si>
    <r>
      <rPr>
        <sz val="8.5"/>
        <rFont val="Calibri"/>
        <family val="2"/>
      </rPr>
      <t>Body Board</t>
    </r>
  </si>
  <si>
    <r>
      <rPr>
        <sz val="8.5"/>
        <rFont val="Calibri"/>
        <family val="2"/>
      </rPr>
      <t>Wind Surfing</t>
    </r>
  </si>
  <si>
    <r>
      <rPr>
        <b/>
        <sz val="8.5"/>
        <rFont val="Calibri"/>
        <family val="2"/>
      </rPr>
      <t>Tug of War</t>
    </r>
  </si>
  <si>
    <r>
      <rPr>
        <b/>
        <sz val="8.5"/>
        <rFont val="Calibri"/>
        <family val="2"/>
      </rPr>
      <t>Underwater Sports</t>
    </r>
  </si>
  <si>
    <r>
      <rPr>
        <sz val="8.5"/>
        <rFont val="Calibri"/>
        <family val="2"/>
      </rPr>
      <t>Finswimming Pool</t>
    </r>
  </si>
  <si>
    <r>
      <rPr>
        <sz val="8.5"/>
        <rFont val="Calibri"/>
        <family val="2"/>
      </rPr>
      <t>Finswimming Open Water</t>
    </r>
  </si>
  <si>
    <r>
      <rPr>
        <sz val="8.5"/>
        <rFont val="Calibri"/>
        <family val="2"/>
      </rPr>
      <t>Apnoea (all subdisciplines)</t>
    </r>
  </si>
  <si>
    <r>
      <rPr>
        <sz val="8.5"/>
        <rFont val="Calibri"/>
        <family val="2"/>
      </rPr>
      <t>UW Rugby</t>
    </r>
  </si>
  <si>
    <r>
      <rPr>
        <sz val="8.5"/>
        <rFont val="Calibri"/>
        <family val="2"/>
      </rPr>
      <t>UW Orienteering</t>
    </r>
  </si>
  <si>
    <r>
      <rPr>
        <sz val="8.5"/>
        <rFont val="Calibri"/>
        <family val="2"/>
      </rPr>
      <t>Sport Diving</t>
    </r>
  </si>
  <si>
    <r>
      <rPr>
        <sz val="8.5"/>
        <rFont val="Calibri"/>
        <family val="2"/>
      </rPr>
      <t>UW Hockey</t>
    </r>
  </si>
  <si>
    <r>
      <rPr>
        <sz val="8.5"/>
        <rFont val="Calibri"/>
        <family val="2"/>
      </rPr>
      <t>Free Immersion</t>
    </r>
  </si>
  <si>
    <r>
      <rPr>
        <sz val="8.5"/>
        <rFont val="Calibri"/>
        <family val="2"/>
      </rPr>
      <t>Spearfishing</t>
    </r>
  </si>
  <si>
    <r>
      <rPr>
        <sz val="8.5"/>
        <rFont val="Calibri"/>
        <family val="2"/>
      </rPr>
      <t>Finswimming</t>
    </r>
  </si>
  <si>
    <r>
      <rPr>
        <sz val="8.5"/>
        <rFont val="Calibri"/>
        <family val="2"/>
      </rPr>
      <t>Visual</t>
    </r>
  </si>
  <si>
    <r>
      <rPr>
        <b/>
        <sz val="8.5"/>
        <rFont val="Calibri"/>
        <family val="2"/>
      </rPr>
      <t>Water Skiing</t>
    </r>
  </si>
  <si>
    <r>
      <rPr>
        <sz val="8.5"/>
        <rFont val="Calibri"/>
        <family val="2"/>
      </rPr>
      <t>Wakeboard Boat</t>
    </r>
  </si>
  <si>
    <r>
      <rPr>
        <sz val="8.5"/>
        <rFont val="Calibri"/>
        <family val="2"/>
      </rPr>
      <t>Racing Water Ski</t>
    </r>
  </si>
  <si>
    <r>
      <rPr>
        <sz val="8.5"/>
        <rFont val="Calibri"/>
        <family val="2"/>
      </rPr>
      <t>Cableski</t>
    </r>
  </si>
  <si>
    <r>
      <rPr>
        <sz val="8.5"/>
        <rFont val="Calibri"/>
        <family val="2"/>
      </rPr>
      <t>Tournament</t>
    </r>
  </si>
  <si>
    <r>
      <rPr>
        <sz val="8.5"/>
        <rFont val="Calibri"/>
        <family val="2"/>
      </rPr>
      <t>Cable Wakeboard</t>
    </r>
  </si>
  <si>
    <r>
      <rPr>
        <sz val="8.5"/>
        <rFont val="Calibri"/>
        <family val="2"/>
      </rPr>
      <t>Waterskiing</t>
    </r>
  </si>
  <si>
    <r>
      <rPr>
        <sz val="8.5"/>
        <rFont val="Calibri"/>
        <family val="2"/>
      </rPr>
      <t>Barefoot</t>
    </r>
  </si>
  <si>
    <r>
      <rPr>
        <sz val="8.5"/>
        <rFont val="Calibri"/>
        <family val="2"/>
      </rPr>
      <t>Tricks &amp; Jumps (R)</t>
    </r>
  </si>
  <si>
    <r>
      <rPr>
        <b/>
        <sz val="8.5"/>
        <rFont val="Calibri"/>
        <family val="2"/>
      </rPr>
      <t>Wushu</t>
    </r>
  </si>
  <si>
    <r>
      <rPr>
        <sz val="8.5"/>
        <rFont val="Calibri"/>
        <family val="2"/>
      </rPr>
      <t>Sanda</t>
    </r>
  </si>
  <si>
    <r>
      <rPr>
        <sz val="8.5"/>
        <rFont val="Calibri"/>
        <family val="2"/>
      </rPr>
      <t>Taolu</t>
    </r>
  </si>
  <si>
    <r>
      <rPr>
        <sz val="8.5"/>
        <rFont val="Calibri"/>
        <family val="2"/>
      </rPr>
      <t>Wushu</t>
    </r>
  </si>
  <si>
    <r>
      <rPr>
        <b/>
        <sz val="8.5"/>
        <rFont val="Calibri"/>
        <family val="2"/>
      </rPr>
      <t>Aikido</t>
    </r>
  </si>
  <si>
    <r>
      <rPr>
        <b/>
        <sz val="8.5"/>
        <rFont val="Calibri"/>
        <family val="2"/>
      </rPr>
      <t>Arm Wrestling</t>
    </r>
  </si>
  <si>
    <r>
      <rPr>
        <b/>
        <sz val="8.5"/>
        <rFont val="Calibri"/>
        <family val="2"/>
      </rPr>
      <t>Bodybuilding</t>
    </r>
  </si>
  <si>
    <r>
      <rPr>
        <sz val="8.5"/>
        <rFont val="Calibri"/>
        <family val="2"/>
      </rPr>
      <t>Bodybuilding</t>
    </r>
  </si>
  <si>
    <r>
      <rPr>
        <sz val="8.5"/>
        <rFont val="Calibri"/>
        <family val="2"/>
      </rPr>
      <t>Fitness</t>
    </r>
  </si>
  <si>
    <r>
      <rPr>
        <b/>
        <sz val="8.5"/>
        <rFont val="Calibri"/>
        <family val="2"/>
      </rPr>
      <t>Casting</t>
    </r>
  </si>
  <si>
    <r>
      <rPr>
        <sz val="8.5"/>
        <rFont val="Calibri"/>
        <family val="2"/>
      </rPr>
      <t>Casting</t>
    </r>
  </si>
  <si>
    <r>
      <rPr>
        <sz val="8.5"/>
        <rFont val="Calibri"/>
        <family val="2"/>
      </rPr>
      <t>Coarse Fishing</t>
    </r>
  </si>
  <si>
    <r>
      <rPr>
        <b/>
        <sz val="8.5"/>
        <rFont val="Calibri"/>
        <family val="2"/>
      </rPr>
      <t>Darts</t>
    </r>
  </si>
  <si>
    <r>
      <rPr>
        <b/>
        <sz val="8.5"/>
        <rFont val="Calibri"/>
        <family val="2"/>
      </rPr>
      <t>Dragon Boat</t>
    </r>
  </si>
  <si>
    <r>
      <rPr>
        <b/>
        <sz val="8.5"/>
        <rFont val="Calibri"/>
        <family val="2"/>
      </rPr>
      <t>Draughts</t>
    </r>
  </si>
  <si>
    <r>
      <rPr>
        <b/>
        <sz val="8.5"/>
        <rFont val="Calibri"/>
        <family val="2"/>
      </rPr>
      <t>Fistball</t>
    </r>
  </si>
  <si>
    <r>
      <rPr>
        <b/>
        <sz val="8.5"/>
        <rFont val="Calibri"/>
        <family val="2"/>
      </rPr>
      <t>Go</t>
    </r>
  </si>
  <si>
    <r>
      <rPr>
        <b/>
        <sz val="8.5"/>
        <rFont val="Calibri"/>
        <family val="2"/>
      </rPr>
      <t>Icestocksport</t>
    </r>
  </si>
  <si>
    <r>
      <rPr>
        <sz val="8.5"/>
        <rFont val="Calibri"/>
        <family val="2"/>
      </rPr>
      <t xml:space="preserve">‐
</t>
    </r>
    <r>
      <rPr>
        <sz val="8.5"/>
        <rFont val="Calibri"/>
        <family val="2"/>
      </rPr>
      <t>‐</t>
    </r>
  </si>
  <si>
    <r>
      <rPr>
        <b/>
        <sz val="8.5"/>
        <rFont val="Calibri"/>
        <family val="2"/>
      </rPr>
      <t>Jiu‐Jitsu</t>
    </r>
  </si>
  <si>
    <r>
      <rPr>
        <b/>
        <sz val="8.5"/>
        <rFont val="Calibri"/>
        <family val="2"/>
      </rPr>
      <t>Kendo</t>
    </r>
  </si>
  <si>
    <r>
      <rPr>
        <b/>
        <sz val="8.5"/>
        <rFont val="Calibri"/>
        <family val="2"/>
      </rPr>
      <t>Kickboxing</t>
    </r>
  </si>
  <si>
    <r>
      <rPr>
        <sz val="8.5"/>
        <rFont val="Calibri"/>
        <family val="2"/>
      </rPr>
      <t>Kickboxing</t>
    </r>
  </si>
  <si>
    <r>
      <rPr>
        <sz val="8.5"/>
        <rFont val="Calibri"/>
        <family val="2"/>
      </rPr>
      <t>K1 Rules</t>
    </r>
  </si>
  <si>
    <r>
      <rPr>
        <sz val="8.5"/>
        <rFont val="Calibri"/>
        <family val="2"/>
      </rPr>
      <t>Full Contact</t>
    </r>
  </si>
  <si>
    <r>
      <rPr>
        <sz val="8.5"/>
        <rFont val="Calibri"/>
        <family val="2"/>
      </rPr>
      <t>Kick Light</t>
    </r>
  </si>
  <si>
    <r>
      <rPr>
        <sz val="8.5"/>
        <rFont val="Calibri"/>
        <family val="2"/>
      </rPr>
      <t>Low Kick</t>
    </r>
  </si>
  <si>
    <r>
      <rPr>
        <sz val="8.5"/>
        <rFont val="Calibri"/>
        <family val="2"/>
      </rPr>
      <t>Pancrace</t>
    </r>
  </si>
  <si>
    <r>
      <rPr>
        <sz val="8.5"/>
        <rFont val="Calibri"/>
        <family val="2"/>
      </rPr>
      <t>Light Contact</t>
    </r>
  </si>
  <si>
    <r>
      <rPr>
        <sz val="8.5"/>
        <rFont val="Calibri"/>
        <family val="2"/>
      </rPr>
      <t>Point Fighting</t>
    </r>
  </si>
  <si>
    <r>
      <rPr>
        <b/>
        <sz val="8.5"/>
        <rFont val="Calibri"/>
        <family val="2"/>
      </rPr>
      <t>Lacrosse</t>
    </r>
  </si>
  <si>
    <r>
      <rPr>
        <b/>
        <sz val="8.5"/>
        <rFont val="Calibri"/>
        <family val="2"/>
      </rPr>
      <t>Minigolf</t>
    </r>
  </si>
  <si>
    <r>
      <rPr>
        <b/>
        <sz val="8.5"/>
        <rFont val="Calibri"/>
        <family val="2"/>
      </rPr>
      <t>Powerlifting</t>
    </r>
  </si>
  <si>
    <r>
      <rPr>
        <sz val="8.5"/>
        <rFont val="Calibri"/>
        <family val="2"/>
      </rPr>
      <t>Powerlifting</t>
    </r>
  </si>
  <si>
    <r>
      <rPr>
        <sz val="8.5"/>
        <rFont val="Calibri"/>
        <family val="2"/>
      </rPr>
      <t>Bench Press</t>
    </r>
  </si>
  <si>
    <r>
      <rPr>
        <sz val="8.5"/>
        <rFont val="Calibri"/>
        <family val="2"/>
      </rPr>
      <t>Force Athletique</t>
    </r>
  </si>
  <si>
    <r>
      <rPr>
        <b/>
        <sz val="8.5"/>
        <rFont val="Calibri"/>
        <family val="2"/>
      </rPr>
      <t>Sambo</t>
    </r>
  </si>
  <si>
    <r>
      <rPr>
        <b/>
        <sz val="8.5"/>
        <rFont val="Calibri"/>
        <family val="2"/>
      </rPr>
      <t>Savate</t>
    </r>
  </si>
  <si>
    <r>
      <rPr>
        <sz val="8.5"/>
        <rFont val="Calibri"/>
        <family val="2"/>
      </rPr>
      <t>Savate</t>
    </r>
  </si>
  <si>
    <r>
      <rPr>
        <sz val="8.5"/>
        <rFont val="Calibri"/>
        <family val="2"/>
      </rPr>
      <t>Savate Assaut</t>
    </r>
  </si>
  <si>
    <r>
      <rPr>
        <sz val="8.5"/>
        <rFont val="Calibri"/>
        <family val="2"/>
      </rPr>
      <t>Savate de Combat</t>
    </r>
  </si>
  <si>
    <r>
      <rPr>
        <b/>
        <sz val="8.5"/>
        <rFont val="Calibri"/>
        <family val="2"/>
      </rPr>
      <t>Sepaktakraw</t>
    </r>
  </si>
  <si>
    <r>
      <rPr>
        <sz val="8.5"/>
        <rFont val="Calibri"/>
        <family val="2"/>
      </rPr>
      <t>Sepaktakraw</t>
    </r>
  </si>
  <si>
    <r>
      <rPr>
        <sz val="8.5"/>
        <rFont val="Calibri"/>
        <family val="2"/>
      </rPr>
      <t>Beach Sepaktakraw</t>
    </r>
  </si>
  <si>
    <r>
      <rPr>
        <b/>
        <sz val="8.5"/>
        <rFont val="Calibri"/>
        <family val="2"/>
      </rPr>
      <t>Sleddog</t>
    </r>
  </si>
  <si>
    <r>
      <rPr>
        <b/>
        <sz val="8.5"/>
        <rFont val="Calibri"/>
        <family val="2"/>
      </rPr>
      <t>Soft Tennis</t>
    </r>
  </si>
  <si>
    <r>
      <rPr>
        <b/>
        <sz val="8.5"/>
        <rFont val="Calibri"/>
        <family val="2"/>
      </rPr>
      <t>Sport Fishing</t>
    </r>
  </si>
  <si>
    <r>
      <rPr>
        <sz val="8.5"/>
        <rFont val="Calibri"/>
        <family val="2"/>
      </rPr>
      <t>Sport Fishing</t>
    </r>
  </si>
  <si>
    <r>
      <rPr>
        <sz val="8.5"/>
        <rFont val="Calibri"/>
        <family val="2"/>
      </rPr>
      <t>Fresh Water Sport Fishing</t>
    </r>
  </si>
  <si>
    <r>
      <rPr>
        <sz val="8.5"/>
        <rFont val="Calibri"/>
        <family val="2"/>
      </rPr>
      <t>Fly Sport Fishing</t>
    </r>
  </si>
  <si>
    <r>
      <rPr>
        <sz val="8.5"/>
        <rFont val="Calibri"/>
        <family val="2"/>
      </rPr>
      <t>Sea Angling</t>
    </r>
  </si>
  <si>
    <r>
      <rPr>
        <b/>
        <sz val="8.5"/>
        <rFont val="Calibri"/>
        <family val="2"/>
      </rPr>
      <t>Aquatics</t>
    </r>
  </si>
  <si>
    <r>
      <rPr>
        <sz val="8"/>
        <rFont val="Calibri"/>
        <family val="2"/>
      </rPr>
      <t>CISS Swimming Sprint 100m or less</t>
    </r>
  </si>
  <si>
    <r>
      <rPr>
        <sz val="8"/>
        <rFont val="Calibri"/>
        <family val="2"/>
      </rPr>
      <t>CISS Swimming Middle Distance 200‐400m</t>
    </r>
  </si>
  <si>
    <r>
      <rPr>
        <sz val="8"/>
        <rFont val="Calibri"/>
        <family val="2"/>
      </rPr>
      <t>INAS Swimming Sprint 100m or less</t>
    </r>
  </si>
  <si>
    <r>
      <rPr>
        <sz val="8"/>
        <rFont val="Calibri"/>
        <family val="2"/>
      </rPr>
      <t>INAS Swimming Middle Distance 200‐400m</t>
    </r>
  </si>
  <si>
    <r>
      <rPr>
        <sz val="8"/>
        <rFont val="Calibri"/>
        <family val="2"/>
      </rPr>
      <t>CISS Swimming Long Distance 800m and greater</t>
    </r>
  </si>
  <si>
    <r>
      <rPr>
        <sz val="8"/>
        <rFont val="Calibri"/>
        <family val="2"/>
      </rPr>
      <t>INAS Swimming Long Distance 800m and greater</t>
    </r>
  </si>
  <si>
    <r>
      <rPr>
        <b/>
        <sz val="8.5"/>
        <rFont val="Calibri"/>
        <family val="2"/>
      </rPr>
      <t>Archery</t>
    </r>
  </si>
  <si>
    <r>
      <rPr>
        <sz val="8.5"/>
        <rFont val="Calibri"/>
        <family val="2"/>
      </rPr>
      <t>Para‐Archery</t>
    </r>
  </si>
  <si>
    <r>
      <rPr>
        <b/>
        <sz val="8.5"/>
        <rFont val="Calibri"/>
        <family val="2"/>
      </rPr>
      <t>ArmWrestling</t>
    </r>
  </si>
  <si>
    <r>
      <rPr>
        <sz val="8.5"/>
        <rFont val="Calibri"/>
        <family val="2"/>
      </rPr>
      <t>Para‐Arm Wrestling</t>
    </r>
  </si>
  <si>
    <r>
      <rPr>
        <b/>
        <sz val="8.5"/>
        <rFont val="Calibri"/>
        <family val="2"/>
      </rPr>
      <t>Athletics</t>
    </r>
  </si>
  <si>
    <r>
      <rPr>
        <sz val="8.5"/>
        <rFont val="Calibri"/>
        <family val="2"/>
      </rPr>
      <t>CISS Sprint 400m or less</t>
    </r>
  </si>
  <si>
    <r>
      <rPr>
        <sz val="8.5"/>
        <rFont val="Calibri"/>
        <family val="2"/>
      </rPr>
      <t>CISS Long Distance 3000m and greater</t>
    </r>
  </si>
  <si>
    <r>
      <rPr>
        <sz val="8.5"/>
        <rFont val="Calibri"/>
        <family val="2"/>
      </rPr>
      <t>CISS Jumps</t>
    </r>
  </si>
  <si>
    <r>
      <rPr>
        <sz val="8.5"/>
        <rFont val="Calibri"/>
        <family val="2"/>
      </rPr>
      <t>CISS Middle Distance 800‐1500m</t>
    </r>
  </si>
  <si>
    <r>
      <rPr>
        <sz val="8.5"/>
        <rFont val="Calibri"/>
        <family val="2"/>
      </rPr>
      <t>CISS Combined Events</t>
    </r>
  </si>
  <si>
    <r>
      <rPr>
        <sz val="8.5"/>
        <rFont val="Calibri"/>
        <family val="2"/>
      </rPr>
      <t>INAS Throws</t>
    </r>
  </si>
  <si>
    <r>
      <rPr>
        <sz val="8.5"/>
        <rFont val="Calibri"/>
        <family val="2"/>
      </rPr>
      <t>INAS Middle Distance 800‐1500m</t>
    </r>
  </si>
  <si>
    <r>
      <rPr>
        <sz val="8.5"/>
        <rFont val="Calibri"/>
        <family val="2"/>
      </rPr>
      <t>INAS Sprint 400m or less</t>
    </r>
  </si>
  <si>
    <r>
      <rPr>
        <sz val="8.5"/>
        <rFont val="Calibri"/>
        <family val="2"/>
      </rPr>
      <t>CISS Throws</t>
    </r>
  </si>
  <si>
    <r>
      <rPr>
        <sz val="8.5"/>
        <rFont val="Calibri"/>
        <family val="2"/>
      </rPr>
      <t>INAS Jumps</t>
    </r>
  </si>
  <si>
    <r>
      <rPr>
        <sz val="8.5"/>
        <rFont val="Calibri"/>
        <family val="2"/>
      </rPr>
      <t>IBSA Athletics</t>
    </r>
  </si>
  <si>
    <r>
      <rPr>
        <sz val="8.5"/>
        <rFont val="Calibri"/>
        <family val="2"/>
      </rPr>
      <t>INAS Long Distance 3000m and greater</t>
    </r>
  </si>
  <si>
    <r>
      <rPr>
        <sz val="8.5"/>
        <rFont val="Calibri"/>
        <family val="2"/>
      </rPr>
      <t>INAS Combined Events</t>
    </r>
  </si>
  <si>
    <r>
      <rPr>
        <b/>
        <sz val="8.5"/>
        <rFont val="Calibri"/>
        <family val="2"/>
      </rPr>
      <t>Badminton</t>
    </r>
  </si>
  <si>
    <r>
      <rPr>
        <sz val="8.5"/>
        <rFont val="Calibri"/>
        <family val="2"/>
      </rPr>
      <t>Para‐Badminton</t>
    </r>
  </si>
  <si>
    <r>
      <rPr>
        <sz val="8.5"/>
        <rFont val="Calibri"/>
        <family val="2"/>
      </rPr>
      <t>CISS Badminton</t>
    </r>
  </si>
  <si>
    <r>
      <rPr>
        <b/>
        <sz val="8.5"/>
        <rFont val="Calibri"/>
        <family val="2"/>
      </rPr>
      <t>Basketball</t>
    </r>
  </si>
  <si>
    <r>
      <rPr>
        <sz val="8.5"/>
        <rFont val="Calibri"/>
        <family val="2"/>
      </rPr>
      <t>Wheelchair Basketball</t>
    </r>
  </si>
  <si>
    <r>
      <rPr>
        <sz val="8.5"/>
        <rFont val="Calibri"/>
        <family val="2"/>
      </rPr>
      <t>CISS Basketball</t>
    </r>
  </si>
  <si>
    <r>
      <rPr>
        <sz val="8.5"/>
        <rFont val="Calibri"/>
        <family val="2"/>
      </rPr>
      <t>INAS‐FID Basketball</t>
    </r>
  </si>
  <si>
    <r>
      <rPr>
        <sz val="8.5"/>
        <rFont val="Calibri"/>
        <family val="2"/>
      </rPr>
      <t>Basketball ID</t>
    </r>
  </si>
  <si>
    <r>
      <rPr>
        <sz val="8.5"/>
        <rFont val="Calibri"/>
        <family val="2"/>
      </rPr>
      <t>Para‐Bobsleigh</t>
    </r>
  </si>
  <si>
    <r>
      <rPr>
        <b/>
        <sz val="8.5"/>
        <rFont val="Calibri"/>
        <family val="2"/>
      </rPr>
      <t>Boccia</t>
    </r>
  </si>
  <si>
    <r>
      <rPr>
        <sz val="8.5"/>
        <rFont val="Calibri"/>
        <family val="2"/>
      </rPr>
      <t>Para‐Boccia</t>
    </r>
  </si>
  <si>
    <r>
      <rPr>
        <sz val="8.5"/>
        <rFont val="Calibri"/>
        <family val="2"/>
      </rPr>
      <t>CISS Bowling</t>
    </r>
  </si>
  <si>
    <r>
      <rPr>
        <sz val="8.5"/>
        <rFont val="Calibri"/>
        <family val="2"/>
      </rPr>
      <t>IBSA tenpin bowling</t>
    </r>
  </si>
  <si>
    <r>
      <rPr>
        <b/>
        <sz val="8.5"/>
        <rFont val="Calibri"/>
        <family val="2"/>
      </rPr>
      <t>Canoe / Kayak</t>
    </r>
  </si>
  <si>
    <r>
      <rPr>
        <sz val="8.5"/>
        <rFont val="Calibri"/>
        <family val="2"/>
      </rPr>
      <t>Para‐Canoe Sprint</t>
    </r>
  </si>
  <si>
    <r>
      <rPr>
        <b/>
        <sz val="8.5"/>
        <rFont val="Calibri"/>
        <family val="2"/>
      </rPr>
      <t>CP Football</t>
    </r>
  </si>
  <si>
    <r>
      <rPr>
        <sz val="8.5"/>
        <rFont val="Calibri"/>
        <family val="2"/>
      </rPr>
      <t>Wheelchair Curling</t>
    </r>
  </si>
  <si>
    <r>
      <rPr>
        <sz val="8.5"/>
        <rFont val="Calibri"/>
        <family val="2"/>
      </rPr>
      <t>CISS Curling</t>
    </r>
  </si>
  <si>
    <r>
      <rPr>
        <b/>
        <sz val="8.5"/>
        <rFont val="Calibri"/>
        <family val="2"/>
      </rPr>
      <t>Cycling</t>
    </r>
  </si>
  <si>
    <r>
      <rPr>
        <sz val="8.5"/>
        <rFont val="Calibri"/>
        <family val="2"/>
      </rPr>
      <t>Para‐Cycling Road</t>
    </r>
  </si>
  <si>
    <r>
      <rPr>
        <sz val="8.5"/>
        <rFont val="Calibri"/>
        <family val="2"/>
      </rPr>
      <t>Para‐Cycling Track Sprint</t>
    </r>
  </si>
  <si>
    <r>
      <rPr>
        <sz val="8.5"/>
        <rFont val="Calibri"/>
        <family val="2"/>
      </rPr>
      <t>Para‐Cycling Track Endurance</t>
    </r>
  </si>
  <si>
    <r>
      <rPr>
        <sz val="8.5"/>
        <rFont val="Calibri"/>
        <family val="2"/>
      </rPr>
      <t>INAS Cycling Road</t>
    </r>
  </si>
  <si>
    <r>
      <rPr>
        <sz val="8.5"/>
        <rFont val="Calibri"/>
        <family val="2"/>
      </rPr>
      <t>Para‐Cycling</t>
    </r>
  </si>
  <si>
    <r>
      <rPr>
        <sz val="8.5"/>
        <rFont val="Calibri"/>
        <family val="2"/>
      </rPr>
      <t>CISS Mountain Bike</t>
    </r>
  </si>
  <si>
    <r>
      <rPr>
        <sz val="8.5"/>
        <rFont val="Calibri"/>
        <family val="2"/>
      </rPr>
      <t>CISS Cycling Road</t>
    </r>
  </si>
  <si>
    <r>
      <rPr>
        <sz val="8.5"/>
        <rFont val="Calibri"/>
        <family val="2"/>
      </rPr>
      <t>INAS Cycling Track Endurance</t>
    </r>
  </si>
  <si>
    <r>
      <rPr>
        <b/>
        <sz val="8.5"/>
        <rFont val="Calibri"/>
        <family val="2"/>
      </rPr>
      <t>Equestrian</t>
    </r>
  </si>
  <si>
    <r>
      <rPr>
        <sz val="8.5"/>
        <rFont val="Calibri"/>
        <family val="2"/>
      </rPr>
      <t>Para‐Equestrian</t>
    </r>
  </si>
  <si>
    <r>
      <rPr>
        <b/>
        <sz val="8.5"/>
        <rFont val="Calibri"/>
        <family val="2"/>
      </rPr>
      <t>Fencing</t>
    </r>
  </si>
  <si>
    <r>
      <rPr>
        <sz val="8.5"/>
        <rFont val="Calibri"/>
        <family val="2"/>
      </rPr>
      <t>Wheelchair Fencing</t>
    </r>
  </si>
  <si>
    <r>
      <rPr>
        <b/>
        <sz val="8.5"/>
        <rFont val="Calibri"/>
        <family val="2"/>
      </rPr>
      <t>Field Hockey</t>
    </r>
  </si>
  <si>
    <r>
      <rPr>
        <sz val="8.5"/>
        <rFont val="Calibri"/>
        <family val="2"/>
      </rPr>
      <t>IWAS Powerchair Hockey</t>
    </r>
  </si>
  <si>
    <r>
      <rPr>
        <b/>
        <sz val="8.5"/>
        <rFont val="Calibri"/>
        <family val="2"/>
      </rPr>
      <t>Football</t>
    </r>
  </si>
  <si>
    <r>
      <rPr>
        <sz val="8.5"/>
        <rFont val="Calibri"/>
        <family val="2"/>
      </rPr>
      <t>CISS Football</t>
    </r>
  </si>
  <si>
    <r>
      <rPr>
        <sz val="8.5"/>
        <rFont val="Calibri"/>
        <family val="2"/>
      </rPr>
      <t>INAS Football</t>
    </r>
  </si>
  <si>
    <r>
      <rPr>
        <sz val="8.5"/>
        <rFont val="Calibri"/>
        <family val="2"/>
      </rPr>
      <t>INAS Futsal</t>
    </r>
  </si>
  <si>
    <r>
      <rPr>
        <b/>
        <sz val="8.5"/>
        <rFont val="Calibri"/>
        <family val="2"/>
      </rPr>
      <t>Football 5‐a‐Side</t>
    </r>
  </si>
  <si>
    <r>
      <rPr>
        <sz val="8.5"/>
        <rFont val="Calibri"/>
        <family val="2"/>
      </rPr>
      <t>Para‐Football 5‐a‐side</t>
    </r>
  </si>
  <si>
    <r>
      <rPr>
        <b/>
        <sz val="8.5"/>
        <rFont val="Calibri"/>
        <family val="2"/>
      </rPr>
      <t>Football 7‐a‐Side</t>
    </r>
  </si>
  <si>
    <r>
      <rPr>
        <sz val="8.5"/>
        <rFont val="Calibri"/>
        <family val="2"/>
      </rPr>
      <t>Para‐Football 7‐a‐side</t>
    </r>
  </si>
  <si>
    <r>
      <rPr>
        <b/>
        <sz val="8.5"/>
        <rFont val="Calibri"/>
        <family val="2"/>
      </rPr>
      <t>Goalball</t>
    </r>
  </si>
  <si>
    <r>
      <rPr>
        <b/>
        <sz val="8.5"/>
        <rFont val="Calibri"/>
        <family val="2"/>
      </rPr>
      <t>Handball</t>
    </r>
  </si>
  <si>
    <r>
      <rPr>
        <sz val="8.5"/>
        <rFont val="Calibri"/>
        <family val="2"/>
      </rPr>
      <t>CISS Handball</t>
    </r>
  </si>
  <si>
    <r>
      <rPr>
        <sz val="8.5"/>
        <rFont val="Calibri"/>
        <family val="2"/>
      </rPr>
      <t>Wheelchair Handball</t>
    </r>
  </si>
  <si>
    <r>
      <rPr>
        <b/>
        <sz val="8.5"/>
        <rFont val="Calibri"/>
        <family val="2"/>
      </rPr>
      <t>Judo</t>
    </r>
  </si>
  <si>
    <r>
      <rPr>
        <sz val="8.5"/>
        <rFont val="Calibri"/>
        <family val="2"/>
      </rPr>
      <t>Para‐Judo</t>
    </r>
  </si>
  <si>
    <r>
      <rPr>
        <sz val="8.5"/>
        <rFont val="Calibri"/>
        <family val="2"/>
      </rPr>
      <t>CISS Judo</t>
    </r>
  </si>
  <si>
    <r>
      <rPr>
        <sz val="8.5"/>
        <rFont val="Calibri"/>
        <family val="2"/>
      </rPr>
      <t>Para‐Luge</t>
    </r>
  </si>
  <si>
    <r>
      <rPr>
        <b/>
        <sz val="8.5"/>
        <rFont val="Calibri"/>
        <family val="2"/>
      </rPr>
      <t>Para‐Bowling</t>
    </r>
  </si>
  <si>
    <r>
      <rPr>
        <sz val="8.5"/>
        <rFont val="Calibri"/>
        <family val="2"/>
      </rPr>
      <t>Para‐Bowling</t>
    </r>
  </si>
  <si>
    <r>
      <rPr>
        <b/>
        <sz val="8.5"/>
        <rFont val="Calibri"/>
        <family val="2"/>
      </rPr>
      <t>Para‐Bowls</t>
    </r>
  </si>
  <si>
    <r>
      <rPr>
        <sz val="8.5"/>
        <rFont val="Calibri"/>
        <family val="2"/>
      </rPr>
      <t>Para‐Bowls</t>
    </r>
  </si>
  <si>
    <r>
      <rPr>
        <sz val="8.5"/>
        <rFont val="Calibri"/>
        <family val="2"/>
      </rPr>
      <t>IBSA Powerlifting</t>
    </r>
  </si>
  <si>
    <r>
      <rPr>
        <b/>
        <sz val="8.5"/>
        <rFont val="Calibri"/>
        <family val="2"/>
      </rPr>
      <t>Rowing</t>
    </r>
  </si>
  <si>
    <r>
      <rPr>
        <sz val="8.5"/>
        <rFont val="Calibri"/>
        <family val="2"/>
      </rPr>
      <t>Para‐Rowing</t>
    </r>
  </si>
  <si>
    <r>
      <rPr>
        <b/>
        <sz val="8.5"/>
        <rFont val="Calibri"/>
        <family val="2"/>
      </rPr>
      <t>Other Rugby</t>
    </r>
  </si>
  <si>
    <r>
      <rPr>
        <sz val="8.5"/>
        <rFont val="Calibri"/>
        <family val="2"/>
      </rPr>
      <t>Wheelchair Rugby</t>
    </r>
  </si>
  <si>
    <r>
      <rPr>
        <b/>
        <sz val="8.5"/>
        <rFont val="Calibri"/>
        <family val="2"/>
      </rPr>
      <t>Sailing</t>
    </r>
  </si>
  <si>
    <r>
      <rPr>
        <sz val="8.5"/>
        <rFont val="Calibri"/>
        <family val="2"/>
      </rPr>
      <t>Para‐Sailing</t>
    </r>
  </si>
  <si>
    <r>
      <rPr>
        <b/>
        <sz val="8.5"/>
        <rFont val="Calibri"/>
        <family val="2"/>
      </rPr>
      <t>Showdown</t>
    </r>
  </si>
  <si>
    <r>
      <rPr>
        <b/>
        <sz val="8.5"/>
        <rFont val="Calibri"/>
        <family val="2"/>
      </rPr>
      <t>Sitting Volleyball</t>
    </r>
  </si>
  <si>
    <r>
      <rPr>
        <sz val="8.5"/>
        <rFont val="Calibri"/>
        <family val="2"/>
      </rPr>
      <t>INAS Alpine</t>
    </r>
  </si>
  <si>
    <r>
      <rPr>
        <sz val="8.5"/>
        <rFont val="Calibri"/>
        <family val="2"/>
      </rPr>
      <t>CISS Alpine Skiing</t>
    </r>
  </si>
  <si>
    <r>
      <rPr>
        <sz val="8.5"/>
        <rFont val="Calibri"/>
        <family val="2"/>
      </rPr>
      <t>CISS Snowboard</t>
    </r>
  </si>
  <si>
    <r>
      <rPr>
        <sz val="8.5"/>
        <rFont val="Calibri"/>
        <family val="2"/>
      </rPr>
      <t>Para‐Climbing</t>
    </r>
  </si>
  <si>
    <r>
      <rPr>
        <b/>
        <sz val="8.5"/>
        <rFont val="Calibri"/>
        <family val="2"/>
      </rPr>
      <t>Table Tennis</t>
    </r>
  </si>
  <si>
    <r>
      <rPr>
        <sz val="8.5"/>
        <rFont val="Calibri"/>
        <family val="2"/>
      </rPr>
      <t>Para‐Table Tennis</t>
    </r>
  </si>
  <si>
    <r>
      <rPr>
        <sz val="8.5"/>
        <rFont val="Calibri"/>
        <family val="2"/>
      </rPr>
      <t>INAS Table Tennis</t>
    </r>
  </si>
  <si>
    <r>
      <rPr>
        <sz val="8.5"/>
        <rFont val="Calibri"/>
        <family val="2"/>
      </rPr>
      <t>CISS Table Tennis</t>
    </r>
  </si>
  <si>
    <r>
      <rPr>
        <b/>
        <sz val="8.5"/>
        <rFont val="Calibri"/>
        <family val="2"/>
      </rPr>
      <t>Taekwondo</t>
    </r>
  </si>
  <si>
    <r>
      <rPr>
        <sz val="8.5"/>
        <rFont val="Calibri"/>
        <family val="2"/>
      </rPr>
      <t>Para‐Taekwondo‐Kyorugi</t>
    </r>
  </si>
  <si>
    <r>
      <rPr>
        <sz val="8.5"/>
        <rFont val="Calibri"/>
        <family val="2"/>
      </rPr>
      <t>Para‐Taekwondo Poomsae</t>
    </r>
  </si>
  <si>
    <r>
      <rPr>
        <sz val="8.5"/>
        <rFont val="Calibri"/>
        <family val="2"/>
      </rPr>
      <t>CISS Taekwondo</t>
    </r>
  </si>
  <si>
    <r>
      <rPr>
        <sz val="8.5"/>
        <rFont val="Calibri"/>
        <family val="2"/>
      </rPr>
      <t>Para‐Taekwondo</t>
    </r>
  </si>
  <si>
    <r>
      <rPr>
        <b/>
        <sz val="8.5"/>
        <rFont val="Calibri"/>
        <family val="2"/>
      </rPr>
      <t>Tennis</t>
    </r>
  </si>
  <si>
    <r>
      <rPr>
        <sz val="8.5"/>
        <rFont val="Calibri"/>
        <family val="2"/>
      </rPr>
      <t>Wheelchair Tennis</t>
    </r>
  </si>
  <si>
    <r>
      <rPr>
        <sz val="8.5"/>
        <rFont val="Calibri"/>
        <family val="2"/>
      </rPr>
      <t>CISS Tennis</t>
    </r>
  </si>
  <si>
    <r>
      <rPr>
        <b/>
        <sz val="8.5"/>
        <rFont val="Calibri"/>
        <family val="2"/>
      </rPr>
      <t>Triathlon</t>
    </r>
  </si>
  <si>
    <r>
      <rPr>
        <sz val="8.5"/>
        <rFont val="Calibri"/>
        <family val="2"/>
      </rPr>
      <t>Para‐Triathlon</t>
    </r>
  </si>
  <si>
    <r>
      <rPr>
        <sz val="8.5"/>
        <rFont val="Calibri"/>
        <family val="2"/>
      </rPr>
      <t>CISS Volleyball</t>
    </r>
  </si>
  <si>
    <r>
      <rPr>
        <sz val="8.5"/>
        <rFont val="Calibri"/>
        <family val="2"/>
      </rPr>
      <t>Sitting Volleyball</t>
    </r>
  </si>
  <si>
    <r>
      <rPr>
        <b/>
        <sz val="8.5"/>
        <rFont val="Calibri"/>
        <family val="2"/>
      </rPr>
      <t>Waterskiing</t>
    </r>
  </si>
  <si>
    <r>
      <rPr>
        <sz val="8.5"/>
        <rFont val="Calibri"/>
        <family val="2"/>
      </rPr>
      <t>Disabled</t>
    </r>
  </si>
  <si>
    <r>
      <rPr>
        <b/>
        <sz val="8.5"/>
        <rFont val="Calibri"/>
        <family val="2"/>
      </rPr>
      <t>Wrestling</t>
    </r>
  </si>
  <si>
    <r>
      <rPr>
        <sz val="8.5"/>
        <rFont val="Calibri"/>
        <family val="2"/>
      </rPr>
      <t>CISS Wrestling Freestyle</t>
    </r>
  </si>
  <si>
    <r>
      <rPr>
        <sz val="8.5"/>
        <rFont val="Calibri"/>
        <family val="2"/>
      </rPr>
      <t>CISS Greco‐Roman Wrestling</t>
    </r>
  </si>
  <si>
    <r>
      <rPr>
        <b/>
        <sz val="9.5"/>
        <color rgb="FF006FC0"/>
        <rFont val="Calibri"/>
        <family val="2"/>
      </rPr>
      <t>Totals</t>
    </r>
  </si>
  <si>
    <r>
      <rPr>
        <b/>
        <sz val="8.5"/>
        <rFont val="Calibri"/>
        <family val="2"/>
      </rPr>
      <t>Para‐Alpine Skiing</t>
    </r>
  </si>
  <si>
    <r>
      <rPr>
        <sz val="8.5"/>
        <rFont val="Calibri"/>
        <family val="2"/>
      </rPr>
      <t>IPC Long Distance 3000m+ (R)</t>
    </r>
  </si>
  <si>
    <r>
      <rPr>
        <b/>
        <sz val="8.5"/>
        <rFont val="Calibri"/>
        <family val="2"/>
      </rPr>
      <t>Para‐Athletics</t>
    </r>
  </si>
  <si>
    <r>
      <rPr>
        <sz val="8.5"/>
        <rFont val="Calibri"/>
        <family val="2"/>
      </rPr>
      <t>Sprint 400m or less</t>
    </r>
  </si>
  <si>
    <r>
      <rPr>
        <sz val="8.5"/>
        <rFont val="Calibri"/>
        <family val="2"/>
      </rPr>
      <t>Throws</t>
    </r>
  </si>
  <si>
    <r>
      <rPr>
        <sz val="8.5"/>
        <rFont val="Calibri"/>
        <family val="2"/>
      </rPr>
      <t>Middle Distance 800‐1500m</t>
    </r>
  </si>
  <si>
    <r>
      <rPr>
        <sz val="8.5"/>
        <rFont val="Calibri"/>
        <family val="2"/>
      </rPr>
      <t>Long Distance 3000m and greater</t>
    </r>
  </si>
  <si>
    <r>
      <rPr>
        <sz val="8.5"/>
        <rFont val="Calibri"/>
        <family val="2"/>
      </rPr>
      <t>Jumps</t>
    </r>
  </si>
  <si>
    <r>
      <rPr>
        <sz val="8.5"/>
        <rFont val="Calibri"/>
        <family val="2"/>
      </rPr>
      <t>Combined Events</t>
    </r>
  </si>
  <si>
    <r>
      <rPr>
        <sz val="8.5"/>
        <rFont val="Calibri"/>
        <family val="2"/>
      </rPr>
      <t>Para‐Athletics</t>
    </r>
  </si>
  <si>
    <r>
      <rPr>
        <b/>
        <sz val="8.5"/>
        <rFont val="Calibri"/>
        <family val="2"/>
      </rPr>
      <t>Para‐Biathlon</t>
    </r>
  </si>
  <si>
    <r>
      <rPr>
        <sz val="8.5"/>
        <rFont val="Calibri"/>
        <family val="2"/>
      </rPr>
      <t>Middle/Long Distance</t>
    </r>
  </si>
  <si>
    <r>
      <rPr>
        <sz val="8.5"/>
        <rFont val="Calibri"/>
        <family val="2"/>
      </rPr>
      <t>Sprint/Short Distance</t>
    </r>
  </si>
  <si>
    <r>
      <rPr>
        <b/>
        <sz val="8.5"/>
        <rFont val="Calibri"/>
        <family val="2"/>
      </rPr>
      <t>Para‐DanceSport</t>
    </r>
  </si>
  <si>
    <r>
      <rPr>
        <b/>
        <sz val="8.5"/>
        <rFont val="Calibri"/>
        <family val="2"/>
      </rPr>
      <t>Para‐Ice Hockey</t>
    </r>
  </si>
  <si>
    <r>
      <rPr>
        <b/>
        <sz val="8.5"/>
        <rFont val="Calibri"/>
        <family val="2"/>
      </rPr>
      <t>Para‐Powerlifting</t>
    </r>
  </si>
  <si>
    <r>
      <rPr>
        <b/>
        <sz val="8.5"/>
        <rFont val="Calibri"/>
        <family val="2"/>
      </rPr>
      <t>Para‐Snowboard</t>
    </r>
  </si>
  <si>
    <r>
      <rPr>
        <b/>
        <sz val="8.5"/>
        <rFont val="Calibri"/>
        <family val="2"/>
      </rPr>
      <t>Para‐Swimming</t>
    </r>
  </si>
  <si>
    <r>
      <rPr>
        <sz val="8.5"/>
        <rFont val="Calibri"/>
        <family val="2"/>
      </rPr>
      <t>Sprint 100m or less</t>
    </r>
  </si>
  <si>
    <r>
      <rPr>
        <sz val="8.5"/>
        <rFont val="Calibri"/>
        <family val="2"/>
      </rPr>
      <t>Middle Distance 200‐400m</t>
    </r>
  </si>
  <si>
    <r>
      <rPr>
        <sz val="8.5"/>
        <rFont val="Calibri"/>
        <family val="2"/>
      </rPr>
      <t>Long Distance 800m and greater</t>
    </r>
  </si>
  <si>
    <r>
      <rPr>
        <sz val="8.5"/>
        <rFont val="Calibri"/>
        <family val="2"/>
      </rPr>
      <t>Para‐Swimming</t>
    </r>
  </si>
  <si>
    <r>
      <rPr>
        <sz val="8.5"/>
        <rFont val="Calibri"/>
        <family val="2"/>
      </rPr>
      <t>IPC Powerlifting (R)</t>
    </r>
  </si>
  <si>
    <r>
      <rPr>
        <b/>
        <sz val="8.5"/>
        <rFont val="Calibri"/>
        <family val="2"/>
      </rPr>
      <t>Shooting</t>
    </r>
  </si>
  <si>
    <r>
      <rPr>
        <sz val="8.5"/>
        <rFont val="Calibri"/>
        <family val="2"/>
      </rPr>
      <t>IPC Shooting (R)</t>
    </r>
  </si>
  <si>
    <r>
      <rPr>
        <b/>
        <sz val="8.5"/>
        <rFont val="Calibri"/>
        <family val="2"/>
      </rPr>
      <t>Shooting Para Sport</t>
    </r>
  </si>
  <si>
    <r>
      <rPr>
        <b/>
        <sz val="8.5"/>
        <rFont val="Calibri"/>
        <family val="2"/>
      </rPr>
      <t>Bowls</t>
    </r>
  </si>
  <si>
    <r>
      <rPr>
        <sz val="8.5"/>
        <rFont val="Calibri"/>
        <family val="2"/>
      </rPr>
      <t>WDC DanceSport</t>
    </r>
  </si>
  <si>
    <r>
      <rPr>
        <b/>
        <sz val="8.5"/>
        <rFont val="Calibri"/>
        <family val="2"/>
      </rPr>
      <t>Electronic Sports</t>
    </r>
  </si>
  <si>
    <r>
      <rPr>
        <sz val="8.5"/>
        <rFont val="Calibri"/>
        <family val="2"/>
      </rPr>
      <t>e‐sports</t>
    </r>
  </si>
  <si>
    <r>
      <rPr>
        <sz val="8.5"/>
        <rFont val="Calibri"/>
        <family val="2"/>
      </rPr>
      <t>Shinkyokushin WKO</t>
    </r>
  </si>
  <si>
    <r>
      <rPr>
        <b/>
        <sz val="8.5"/>
        <rFont val="Calibri"/>
        <family val="2"/>
      </rPr>
      <t>Kettlebell Lifting</t>
    </r>
  </si>
  <si>
    <r>
      <rPr>
        <b/>
        <sz val="8.5"/>
        <rFont val="Calibri"/>
        <family val="2"/>
      </rPr>
      <t>Kurash</t>
    </r>
  </si>
  <si>
    <r>
      <rPr>
        <b/>
        <sz val="8.5"/>
        <rFont val="Calibri"/>
        <family val="2"/>
      </rPr>
      <t>Pole sports</t>
    </r>
  </si>
  <si>
    <r>
      <rPr>
        <b/>
        <sz val="8.5"/>
        <rFont val="Calibri"/>
        <family val="2"/>
      </rPr>
      <t>Rugby League</t>
    </r>
  </si>
  <si>
    <r>
      <rPr>
        <sz val="8.5"/>
        <rFont val="Calibri"/>
        <family val="2"/>
      </rPr>
      <t>ITF Taekwondo</t>
    </r>
  </si>
  <si>
    <r>
      <rPr>
        <sz val="8.5"/>
        <rFont val="Calibri"/>
        <family val="2"/>
      </rPr>
      <t>Ironman</t>
    </r>
  </si>
  <si>
    <r>
      <rPr>
        <b/>
        <sz val="7"/>
        <color rgb="FF006FC0"/>
        <rFont val="Calibri"/>
        <family val="2"/>
      </rPr>
      <t>Totals</t>
    </r>
  </si>
  <si>
    <r>
      <rPr>
        <b/>
        <sz val="7"/>
        <rFont val="Calibri"/>
        <family val="2"/>
      </rPr>
      <t>Aesthetic Group Gymnastics</t>
    </r>
  </si>
  <si>
    <r>
      <rPr>
        <sz val="8"/>
        <rFont val="Calibri"/>
        <family val="2"/>
      </rPr>
      <t>Aesthetic Group Gymnastics</t>
    </r>
  </si>
  <si>
    <r>
      <rPr>
        <sz val="8"/>
        <rFont val="Calibri"/>
        <family val="2"/>
      </rPr>
      <t>University</t>
    </r>
  </si>
  <si>
    <r>
      <rPr>
        <sz val="7"/>
        <rFont val="Calibri"/>
        <family val="2"/>
      </rPr>
      <t>University Swimming Middle Distance 200‐400m</t>
    </r>
  </si>
  <si>
    <r>
      <rPr>
        <sz val="7"/>
        <rFont val="Calibri"/>
        <family val="2"/>
      </rPr>
      <t>University Swimming Sprint 100m or less</t>
    </r>
  </si>
  <si>
    <r>
      <rPr>
        <sz val="8"/>
        <rFont val="Calibri"/>
        <family val="2"/>
      </rPr>
      <t>Free Diving</t>
    </r>
  </si>
  <si>
    <r>
      <rPr>
        <sz val="8"/>
        <rFont val="Calibri"/>
        <family val="2"/>
      </rPr>
      <t>University Diving</t>
    </r>
  </si>
  <si>
    <r>
      <rPr>
        <sz val="7"/>
        <rFont val="Calibri"/>
        <family val="2"/>
      </rPr>
      <t>Military Swimming Sprint 100m or less</t>
    </r>
  </si>
  <si>
    <r>
      <rPr>
        <sz val="7"/>
        <rFont val="Calibri"/>
        <family val="2"/>
      </rPr>
      <t>Military Swimming Middle Distance 200‐400m</t>
    </r>
  </si>
  <si>
    <r>
      <rPr>
        <sz val="8"/>
        <rFont val="Calibri"/>
        <family val="2"/>
      </rPr>
      <t>University Water Polo</t>
    </r>
  </si>
  <si>
    <r>
      <rPr>
        <sz val="8"/>
        <rFont val="Calibri"/>
        <family val="2"/>
      </rPr>
      <t>University Swimming</t>
    </r>
  </si>
  <si>
    <r>
      <rPr>
        <sz val="7"/>
        <rFont val="Calibri"/>
        <family val="2"/>
      </rPr>
      <t>University Swimming Long Distance 800m or greater</t>
    </r>
  </si>
  <si>
    <r>
      <rPr>
        <sz val="8"/>
        <rFont val="Calibri"/>
        <family val="2"/>
      </rPr>
      <t>University Open Water</t>
    </r>
  </si>
  <si>
    <r>
      <rPr>
        <sz val="7"/>
        <rFont val="Calibri"/>
        <family val="2"/>
      </rPr>
      <t>Military Swimming Long Distance 800m or greater</t>
    </r>
  </si>
  <si>
    <r>
      <rPr>
        <sz val="8"/>
        <rFont val="Calibri"/>
        <family val="2"/>
      </rPr>
      <t>University Synchronised Swimming</t>
    </r>
  </si>
  <si>
    <r>
      <rPr>
        <sz val="8"/>
        <rFont val="Calibri"/>
        <family val="2"/>
      </rPr>
      <t>Military Archery</t>
    </r>
  </si>
  <si>
    <r>
      <rPr>
        <sz val="8"/>
        <rFont val="Calibri"/>
        <family val="2"/>
      </rPr>
      <t>College Cross Country</t>
    </r>
  </si>
  <si>
    <r>
      <rPr>
        <sz val="8"/>
        <rFont val="Calibri"/>
        <family val="2"/>
      </rPr>
      <t>University Sprint 400m or less</t>
    </r>
  </si>
  <si>
    <r>
      <rPr>
        <sz val="8"/>
        <rFont val="Calibri"/>
        <family val="2"/>
      </rPr>
      <t>University Long Distance 3000m or greater</t>
    </r>
  </si>
  <si>
    <r>
      <rPr>
        <sz val="8"/>
        <rFont val="Calibri"/>
        <family val="2"/>
      </rPr>
      <t>Military Long Distance 3000m or greater</t>
    </r>
  </si>
  <si>
    <r>
      <rPr>
        <sz val="8"/>
        <rFont val="Calibri"/>
        <family val="2"/>
      </rPr>
      <t>University Throws</t>
    </r>
  </si>
  <si>
    <r>
      <rPr>
        <sz val="8"/>
        <rFont val="Calibri"/>
        <family val="2"/>
      </rPr>
      <t>University Jumps</t>
    </r>
  </si>
  <si>
    <r>
      <rPr>
        <sz val="8"/>
        <rFont val="Calibri"/>
        <family val="2"/>
      </rPr>
      <t>Military Middle Distance 800‐1500m</t>
    </r>
  </si>
  <si>
    <r>
      <rPr>
        <sz val="8"/>
        <rFont val="Calibri"/>
        <family val="2"/>
      </rPr>
      <t>University Middle Distance 800‐1500m</t>
    </r>
  </si>
  <si>
    <r>
      <rPr>
        <sz val="8"/>
        <rFont val="Calibri"/>
        <family val="2"/>
      </rPr>
      <t>WMA Masters Athletics</t>
    </r>
  </si>
  <si>
    <r>
      <rPr>
        <sz val="8"/>
        <rFont val="Calibri"/>
        <family val="2"/>
      </rPr>
      <t>University Combined Events</t>
    </r>
  </si>
  <si>
    <r>
      <rPr>
        <sz val="8"/>
        <rFont val="Calibri"/>
        <family val="2"/>
      </rPr>
      <t>Military Sprint 400m or less</t>
    </r>
  </si>
  <si>
    <r>
      <rPr>
        <b/>
        <sz val="8.5"/>
        <rFont val="Calibri"/>
        <family val="2"/>
      </rPr>
      <t>Australian Rules</t>
    </r>
  </si>
  <si>
    <r>
      <rPr>
        <sz val="8"/>
        <rFont val="Calibri"/>
        <family val="2"/>
      </rPr>
      <t>College</t>
    </r>
  </si>
  <si>
    <r>
      <rPr>
        <b/>
        <sz val="8.5"/>
        <rFont val="Calibri"/>
        <family val="2"/>
      </rPr>
      <t>Baseball</t>
    </r>
  </si>
  <si>
    <r>
      <rPr>
        <sz val="8"/>
        <rFont val="Calibri"/>
        <family val="2"/>
      </rPr>
      <t>Professional Baseball</t>
    </r>
  </si>
  <si>
    <r>
      <rPr>
        <sz val="8"/>
        <rFont val="Calibri"/>
        <family val="2"/>
      </rPr>
      <t>Pesäpallo</t>
    </r>
  </si>
  <si>
    <r>
      <rPr>
        <sz val="8"/>
        <rFont val="Calibri"/>
        <family val="2"/>
      </rPr>
      <t>Rubber Baseball</t>
    </r>
  </si>
  <si>
    <r>
      <rPr>
        <sz val="8"/>
        <rFont val="Calibri"/>
        <family val="2"/>
      </rPr>
      <t>Professional Basketball</t>
    </r>
  </si>
  <si>
    <r>
      <rPr>
        <b/>
        <sz val="8.5"/>
        <rFont val="Calibri"/>
        <family val="2"/>
      </rPr>
      <t>Basque Sports</t>
    </r>
  </si>
  <si>
    <r>
      <rPr>
        <sz val="8"/>
        <rFont val="Calibri"/>
        <family val="2"/>
      </rPr>
      <t>Basque Sports</t>
    </r>
  </si>
  <si>
    <r>
      <rPr>
        <sz val="8"/>
        <rFont val="Calibri"/>
        <family val="2"/>
      </rPr>
      <t>Aizkora‐korrika</t>
    </r>
  </si>
  <si>
    <r>
      <rPr>
        <sz val="8"/>
        <rFont val="Calibri"/>
        <family val="2"/>
      </rPr>
      <t>Aizkolaritza</t>
    </r>
  </si>
  <si>
    <r>
      <rPr>
        <sz val="8"/>
        <rFont val="Calibri"/>
        <family val="2"/>
      </rPr>
      <t>Txinga‐eroatea</t>
    </r>
  </si>
  <si>
    <r>
      <rPr>
        <sz val="8"/>
        <rFont val="Calibri"/>
        <family val="2"/>
      </rPr>
      <t>Harri jasotzea</t>
    </r>
  </si>
  <si>
    <r>
      <rPr>
        <sz val="8"/>
        <rFont val="Calibri"/>
        <family val="2"/>
      </rPr>
      <t>Giza‐abere probak</t>
    </r>
  </si>
  <si>
    <r>
      <rPr>
        <sz val="8"/>
        <rFont val="Calibri"/>
        <family val="2"/>
      </rPr>
      <t>Sega</t>
    </r>
  </si>
  <si>
    <r>
      <rPr>
        <sz val="8"/>
        <rFont val="Calibri"/>
        <family val="2"/>
      </rPr>
      <t>Military Biathlon</t>
    </r>
  </si>
  <si>
    <r>
      <rPr>
        <b/>
        <sz val="8.5"/>
        <rFont val="Calibri"/>
        <family val="2"/>
      </rPr>
      <t>Billiards Sports</t>
    </r>
  </si>
  <si>
    <r>
      <rPr>
        <sz val="8"/>
        <rFont val="Calibri"/>
        <family val="2"/>
      </rPr>
      <t>Professional Snooker</t>
    </r>
  </si>
  <si>
    <r>
      <rPr>
        <sz val="8"/>
        <rFont val="Calibri"/>
        <family val="2"/>
      </rPr>
      <t>INBA Natural Bodybuilding</t>
    </r>
  </si>
  <si>
    <r>
      <rPr>
        <sz val="8"/>
        <rFont val="Calibri"/>
        <family val="2"/>
      </rPr>
      <t>CrossFit</t>
    </r>
  </si>
  <si>
    <r>
      <rPr>
        <sz val="8"/>
        <rFont val="Calibri"/>
        <family val="2"/>
      </rPr>
      <t>WNBF Natural Bodybuilding</t>
    </r>
  </si>
  <si>
    <r>
      <rPr>
        <sz val="8"/>
        <rFont val="Calibri"/>
        <family val="2"/>
      </rPr>
      <t>Physique Sports</t>
    </r>
  </si>
  <si>
    <r>
      <rPr>
        <sz val="8"/>
        <rFont val="Calibri"/>
        <family val="2"/>
      </rPr>
      <t>FISAF Fitness</t>
    </r>
  </si>
  <si>
    <r>
      <rPr>
        <sz val="8"/>
        <rFont val="Calibri"/>
        <family val="2"/>
      </rPr>
      <t>IDFA Bodybuilding</t>
    </r>
  </si>
  <si>
    <r>
      <rPr>
        <b/>
        <sz val="8.5"/>
        <rFont val="Calibri"/>
        <family val="2"/>
      </rPr>
      <t>Boxing</t>
    </r>
  </si>
  <si>
    <r>
      <rPr>
        <sz val="8"/>
        <rFont val="Calibri"/>
        <family val="2"/>
      </rPr>
      <t>Professional Boxing</t>
    </r>
  </si>
  <si>
    <r>
      <rPr>
        <sz val="8"/>
        <rFont val="Calibri"/>
        <family val="2"/>
      </rPr>
      <t>WBC Professional Boxing</t>
    </r>
  </si>
  <si>
    <r>
      <rPr>
        <sz val="8"/>
        <rFont val="Calibri"/>
        <family val="2"/>
      </rPr>
      <t>WBA Professional Boxing</t>
    </r>
  </si>
  <si>
    <r>
      <rPr>
        <sz val="8"/>
        <rFont val="Calibri"/>
        <family val="2"/>
      </rPr>
      <t>WBF Professional Boxing</t>
    </r>
  </si>
  <si>
    <r>
      <rPr>
        <sz val="8"/>
        <rFont val="Calibri"/>
        <family val="2"/>
      </rPr>
      <t>IBO Professional Boxing</t>
    </r>
  </si>
  <si>
    <r>
      <rPr>
        <sz val="8"/>
        <rFont val="Calibri"/>
        <family val="2"/>
      </rPr>
      <t>WBO Professional Boxing</t>
    </r>
  </si>
  <si>
    <r>
      <rPr>
        <b/>
        <sz val="8.5"/>
        <rFont val="Calibri"/>
        <family val="2"/>
      </rPr>
      <t>Broomball</t>
    </r>
  </si>
  <si>
    <r>
      <rPr>
        <b/>
        <sz val="8.5"/>
        <rFont val="Calibri"/>
        <family val="2"/>
      </rPr>
      <t>Budo</t>
    </r>
  </si>
  <si>
    <r>
      <rPr>
        <b/>
        <sz val="8.5"/>
        <rFont val="Calibri"/>
        <family val="2"/>
      </rPr>
      <t>Canicross</t>
    </r>
  </si>
  <si>
    <r>
      <rPr>
        <b/>
        <sz val="8.5"/>
        <rFont val="Calibri"/>
        <family val="2"/>
      </rPr>
      <t>Canoe/Kayak</t>
    </r>
  </si>
  <si>
    <r>
      <rPr>
        <sz val="8"/>
        <rFont val="Calibri"/>
        <family val="2"/>
      </rPr>
      <t>Dragon Boat</t>
    </r>
  </si>
  <si>
    <r>
      <rPr>
        <sz val="8"/>
        <rFont val="Calibri"/>
        <family val="2"/>
      </rPr>
      <t>University Long Distance 1000m</t>
    </r>
  </si>
  <si>
    <r>
      <rPr>
        <sz val="8"/>
        <rFont val="Calibri"/>
        <family val="2"/>
      </rPr>
      <t>University Wild Water</t>
    </r>
  </si>
  <si>
    <r>
      <rPr>
        <sz val="8"/>
        <rFont val="Calibri"/>
        <family val="2"/>
      </rPr>
      <t>University Canoe Slalom</t>
    </r>
  </si>
  <si>
    <r>
      <rPr>
        <sz val="8"/>
        <rFont val="Calibri"/>
        <family val="2"/>
      </rPr>
      <t>University Sprint 200m</t>
    </r>
  </si>
  <si>
    <r>
      <rPr>
        <b/>
        <sz val="8.5"/>
        <rFont val="Calibri"/>
        <family val="2"/>
      </rPr>
      <t>Chanbara</t>
    </r>
  </si>
  <si>
    <r>
      <rPr>
        <b/>
        <sz val="8.5"/>
        <rFont val="Calibri"/>
        <family val="2"/>
      </rPr>
      <t>Cheerleading</t>
    </r>
  </si>
  <si>
    <r>
      <rPr>
        <b/>
        <sz val="8.5"/>
        <rFont val="Calibri"/>
        <family val="2"/>
      </rPr>
      <t>Chin‐up</t>
    </r>
  </si>
  <si>
    <r>
      <rPr>
        <sz val="8"/>
        <rFont val="Calibri"/>
        <family val="2"/>
      </rPr>
      <t>Chin‐Up Repetitions</t>
    </r>
  </si>
  <si>
    <r>
      <rPr>
        <sz val="8"/>
        <rFont val="Calibri"/>
        <family val="2"/>
      </rPr>
      <t>Weighted Chin‐Up</t>
    </r>
  </si>
  <si>
    <r>
      <rPr>
        <b/>
        <sz val="8.5"/>
        <rFont val="Calibri"/>
        <family val="2"/>
      </rPr>
      <t>Clay Target Shooting</t>
    </r>
  </si>
  <si>
    <r>
      <rPr>
        <b/>
        <sz val="8.5"/>
        <rFont val="Calibri"/>
        <family val="2"/>
      </rPr>
      <t>Company Sports</t>
    </r>
  </si>
  <si>
    <r>
      <rPr>
        <b/>
        <sz val="8.5"/>
        <rFont val="Calibri"/>
        <family val="2"/>
      </rPr>
      <t>Course Camarguaise</t>
    </r>
  </si>
  <si>
    <r>
      <rPr>
        <sz val="8"/>
        <rFont val="Calibri"/>
        <family val="2"/>
      </rPr>
      <t>Pro Cricket</t>
    </r>
  </si>
  <si>
    <r>
      <rPr>
        <b/>
        <sz val="5.5"/>
        <rFont val="Calibri"/>
        <family val="2"/>
      </rPr>
      <t>Cross training/Military cross training</t>
    </r>
  </si>
  <si>
    <r>
      <rPr>
        <b/>
        <sz val="8.5"/>
        <rFont val="Calibri"/>
        <family val="2"/>
      </rPr>
      <t>Crossbow</t>
    </r>
  </si>
  <si>
    <r>
      <rPr>
        <sz val="8"/>
        <rFont val="Calibri"/>
        <family val="2"/>
      </rPr>
      <t>Military Road</t>
    </r>
  </si>
  <si>
    <r>
      <rPr>
        <sz val="8"/>
        <rFont val="Calibri"/>
        <family val="2"/>
      </rPr>
      <t>Military Track Endurance</t>
    </r>
  </si>
  <si>
    <r>
      <rPr>
        <sz val="8"/>
        <rFont val="Calibri"/>
        <family val="2"/>
      </rPr>
      <t>University Mountain Bike</t>
    </r>
  </si>
  <si>
    <r>
      <rPr>
        <sz val="8"/>
        <rFont val="Calibri"/>
        <family val="2"/>
      </rPr>
      <t>Military Track Sprint</t>
    </r>
  </si>
  <si>
    <r>
      <rPr>
        <sz val="8"/>
        <rFont val="Calibri"/>
        <family val="2"/>
      </rPr>
      <t>Military Cycling</t>
    </r>
  </si>
  <si>
    <r>
      <rPr>
        <sz val="8"/>
        <rFont val="Calibri"/>
        <family val="2"/>
      </rPr>
      <t>Military Mountain Bike</t>
    </r>
  </si>
  <si>
    <r>
      <rPr>
        <sz val="8"/>
        <rFont val="Calibri"/>
        <family val="2"/>
      </rPr>
      <t>University Track Sprint</t>
    </r>
  </si>
  <si>
    <r>
      <rPr>
        <b/>
        <sz val="8.5"/>
        <rFont val="Calibri"/>
        <family val="2"/>
      </rPr>
      <t>Extreme Sports</t>
    </r>
  </si>
  <si>
    <r>
      <rPr>
        <sz val="8"/>
        <rFont val="Calibri"/>
        <family val="2"/>
      </rPr>
      <t>Extreme Skateboard</t>
    </r>
  </si>
  <si>
    <r>
      <rPr>
        <sz val="8"/>
        <rFont val="Calibri"/>
        <family val="2"/>
      </rPr>
      <t>Extreme Sports Climbing</t>
    </r>
  </si>
  <si>
    <r>
      <rPr>
        <b/>
        <sz val="8.5"/>
        <rFont val="Calibri"/>
        <family val="2"/>
      </rPr>
      <t>FIFA e‐sports</t>
    </r>
  </si>
  <si>
    <r>
      <rPr>
        <b/>
        <sz val="8.5"/>
        <rFont val="Calibri"/>
        <family val="2"/>
      </rPr>
      <t>Firefighting and</t>
    </r>
  </si>
  <si>
    <r>
      <rPr>
        <sz val="8"/>
        <rFont val="Calibri"/>
        <family val="2"/>
      </rPr>
      <t>University Futsal</t>
    </r>
  </si>
  <si>
    <r>
      <rPr>
        <sz val="8"/>
        <rFont val="Calibri"/>
        <family val="2"/>
      </rPr>
      <t>Mini Football</t>
    </r>
  </si>
  <si>
    <r>
      <rPr>
        <b/>
        <sz val="8.5"/>
        <rFont val="Calibri"/>
        <family val="2"/>
      </rPr>
      <t>French Boxing</t>
    </r>
  </si>
  <si>
    <r>
      <rPr>
        <b/>
        <sz val="8.5"/>
        <rFont val="Calibri"/>
        <family val="2"/>
      </rPr>
      <t>Friskis &amp; Svettis</t>
    </r>
  </si>
  <si>
    <r>
      <rPr>
        <b/>
        <sz val="8.5"/>
        <rFont val="Calibri"/>
        <family val="2"/>
      </rPr>
      <t>Full Contact</t>
    </r>
  </si>
  <si>
    <r>
      <rPr>
        <b/>
        <sz val="8.5"/>
        <rFont val="Calibri"/>
        <family val="2"/>
      </rPr>
      <t>Gaelic Games</t>
    </r>
  </si>
  <si>
    <r>
      <rPr>
        <sz val="8"/>
        <rFont val="Calibri"/>
        <family val="2"/>
      </rPr>
      <t>Hurling</t>
    </r>
  </si>
  <si>
    <r>
      <rPr>
        <sz val="8"/>
        <rFont val="Calibri"/>
        <family val="2"/>
      </rPr>
      <t>Ladies Gaelic Football</t>
    </r>
  </si>
  <si>
    <r>
      <rPr>
        <b/>
        <sz val="8.5"/>
        <rFont val="Calibri"/>
        <family val="2"/>
      </rPr>
      <t>Golf</t>
    </r>
  </si>
  <si>
    <r>
      <rPr>
        <sz val="8"/>
        <rFont val="Calibri"/>
        <family val="2"/>
      </rPr>
      <t>Professional Golf</t>
    </r>
  </si>
  <si>
    <r>
      <rPr>
        <sz val="8"/>
        <rFont val="Calibri"/>
        <family val="2"/>
      </rPr>
      <t>Military Golf</t>
    </r>
  </si>
  <si>
    <r>
      <rPr>
        <b/>
        <sz val="8.5"/>
        <rFont val="Calibri"/>
        <family val="2"/>
      </rPr>
      <t>Gymnastics</t>
    </r>
  </si>
  <si>
    <r>
      <rPr>
        <sz val="8"/>
        <rFont val="Calibri"/>
        <family val="2"/>
      </rPr>
      <t>University Rhythmic</t>
    </r>
  </si>
  <si>
    <r>
      <rPr>
        <b/>
        <sz val="8.5"/>
        <rFont val="Calibri"/>
        <family val="2"/>
      </rPr>
      <t>Heavy Athletics</t>
    </r>
  </si>
  <si>
    <r>
      <rPr>
        <b/>
        <sz val="8.5"/>
        <rFont val="Calibri"/>
        <family val="2"/>
      </rPr>
      <t>Heavy Events</t>
    </r>
  </si>
  <si>
    <r>
      <rPr>
        <sz val="8"/>
        <rFont val="Calibri"/>
        <family val="2"/>
      </rPr>
      <t>Strongest man</t>
    </r>
  </si>
  <si>
    <r>
      <rPr>
        <sz val="8"/>
        <rFont val="Calibri"/>
        <family val="2"/>
      </rPr>
      <t>Strongest Women</t>
    </r>
  </si>
  <si>
    <r>
      <rPr>
        <sz val="8"/>
        <rFont val="Calibri"/>
        <family val="2"/>
      </rPr>
      <t>Pole dance</t>
    </r>
  </si>
  <si>
    <r>
      <rPr>
        <sz val="8"/>
        <rFont val="Calibri"/>
        <family val="2"/>
      </rPr>
      <t>Gripevents</t>
    </r>
  </si>
  <si>
    <r>
      <rPr>
        <b/>
        <sz val="8.5"/>
        <rFont val="Calibri"/>
        <family val="2"/>
      </rPr>
      <t>Highland Games</t>
    </r>
  </si>
  <si>
    <r>
      <rPr>
        <b/>
        <sz val="8.5"/>
        <rFont val="Calibri"/>
        <family val="2"/>
      </rPr>
      <t>Horse Racing</t>
    </r>
  </si>
  <si>
    <r>
      <rPr>
        <sz val="8"/>
        <rFont val="Calibri"/>
        <family val="2"/>
      </rPr>
      <t>National Icehockey League</t>
    </r>
  </si>
  <si>
    <r>
      <rPr>
        <b/>
        <sz val="8.5"/>
        <rFont val="Calibri"/>
        <family val="2"/>
      </rPr>
      <t>Jet‐Ski</t>
    </r>
  </si>
  <si>
    <r>
      <rPr>
        <b/>
        <sz val="8.5"/>
        <rFont val="Calibri"/>
        <family val="2"/>
      </rPr>
      <t>Kabaddi</t>
    </r>
  </si>
  <si>
    <r>
      <rPr>
        <sz val="8"/>
        <rFont val="Calibri"/>
        <family val="2"/>
      </rPr>
      <t>Kabaddi</t>
    </r>
  </si>
  <si>
    <r>
      <rPr>
        <sz val="8"/>
        <rFont val="Calibri"/>
        <family val="2"/>
      </rPr>
      <t>Kyokushin</t>
    </r>
  </si>
  <si>
    <r>
      <rPr>
        <b/>
        <sz val="8.5"/>
        <rFont val="Calibri"/>
        <family val="2"/>
      </rPr>
      <t>Kempo</t>
    </r>
  </si>
  <si>
    <r>
      <rPr>
        <b/>
        <sz val="8.5"/>
        <rFont val="Calibri"/>
        <family val="2"/>
      </rPr>
      <t>Kho Kho</t>
    </r>
  </si>
  <si>
    <r>
      <rPr>
        <sz val="8"/>
        <rFont val="Calibri"/>
        <family val="2"/>
      </rPr>
      <t>IKF‐Kickboxing</t>
    </r>
  </si>
  <si>
    <r>
      <rPr>
        <b/>
        <sz val="8.5"/>
        <rFont val="Calibri"/>
        <family val="2"/>
      </rPr>
      <t>Kudo</t>
    </r>
  </si>
  <si>
    <r>
      <rPr>
        <b/>
        <sz val="8.5"/>
        <rFont val="Calibri"/>
        <family val="2"/>
      </rPr>
      <t>Kung Fu</t>
    </r>
  </si>
  <si>
    <r>
      <rPr>
        <b/>
        <sz val="8.5"/>
        <rFont val="Calibri"/>
        <family val="2"/>
      </rPr>
      <t>Longue Paume</t>
    </r>
  </si>
  <si>
    <r>
      <rPr>
        <b/>
        <sz val="8.5"/>
        <rFont val="Calibri"/>
        <family val="2"/>
      </rPr>
      <t>Leones Bowls</t>
    </r>
  </si>
  <si>
    <r>
      <rPr>
        <b/>
        <sz val="8.5"/>
        <rFont val="Calibri"/>
        <family val="2"/>
      </rPr>
      <t>Military Patrol</t>
    </r>
  </si>
  <si>
    <r>
      <rPr>
        <b/>
        <sz val="8.5"/>
        <rFont val="Calibri"/>
        <family val="2"/>
      </rPr>
      <t xml:space="preserve">Military Sport
</t>
    </r>
    <r>
      <rPr>
        <b/>
        <sz val="8.5"/>
        <rFont val="Calibri"/>
        <family val="2"/>
      </rPr>
      <t>Pentathlon</t>
    </r>
  </si>
  <si>
    <r>
      <rPr>
        <sz val="8"/>
        <rFont val="Calibri"/>
        <family val="2"/>
      </rPr>
      <t>Military Pentathlon</t>
    </r>
  </si>
  <si>
    <r>
      <rPr>
        <sz val="8"/>
        <rFont val="Calibri"/>
        <family val="2"/>
      </rPr>
      <t>Military Modern Pentathlon</t>
    </r>
  </si>
  <si>
    <r>
      <rPr>
        <b/>
        <sz val="8.5"/>
        <rFont val="Calibri"/>
        <family val="2"/>
      </rPr>
      <t>Mixed Martial Arts</t>
    </r>
  </si>
  <si>
    <r>
      <rPr>
        <b/>
        <sz val="8.5"/>
        <rFont val="Calibri"/>
        <family val="2"/>
      </rPr>
      <t>Modern Pentathlon</t>
    </r>
  </si>
  <si>
    <r>
      <rPr>
        <sz val="8"/>
        <rFont val="Calibri"/>
        <family val="2"/>
      </rPr>
      <t>Military Sport Pentathlon</t>
    </r>
  </si>
  <si>
    <r>
      <rPr>
        <b/>
        <sz val="8.5"/>
        <rFont val="Calibri"/>
        <family val="2"/>
      </rPr>
      <t>Multifunctional Training</t>
    </r>
  </si>
  <si>
    <r>
      <rPr>
        <sz val="8"/>
        <rFont val="Calibri"/>
        <family val="2"/>
      </rPr>
      <t>Military Orienteering</t>
    </r>
  </si>
  <si>
    <r>
      <rPr>
        <b/>
        <sz val="8.5"/>
        <rFont val="Calibri"/>
        <family val="2"/>
      </rPr>
      <t>Padel</t>
    </r>
  </si>
  <si>
    <r>
      <rPr>
        <b/>
        <sz val="8.5"/>
        <rFont val="Calibri"/>
        <family val="2"/>
      </rPr>
      <t>Pencak Silat</t>
    </r>
  </si>
  <si>
    <r>
      <rPr>
        <b/>
        <sz val="8.5"/>
        <rFont val="Calibri"/>
        <family val="2"/>
      </rPr>
      <t>Power Press</t>
    </r>
  </si>
  <si>
    <r>
      <rPr>
        <sz val="8"/>
        <rFont val="Calibri"/>
        <family val="2"/>
      </rPr>
      <t>WDFPF Powerlifting</t>
    </r>
  </si>
  <si>
    <r>
      <rPr>
        <b/>
        <sz val="8.5"/>
        <rFont val="Calibri"/>
        <family val="2"/>
      </rPr>
      <t>Practical Shooting</t>
    </r>
  </si>
  <si>
    <r>
      <rPr>
        <b/>
        <sz val="8.5"/>
        <rFont val="Calibri"/>
        <family val="2"/>
      </rPr>
      <t>Qazaq Kuresi</t>
    </r>
  </si>
  <si>
    <r>
      <rPr>
        <b/>
        <sz val="8.5"/>
        <rFont val="Calibri"/>
        <family val="2"/>
      </rPr>
      <t>Rafting</t>
    </r>
  </si>
  <si>
    <r>
      <rPr>
        <b/>
        <sz val="8.5"/>
        <rFont val="Calibri"/>
        <family val="2"/>
      </rPr>
      <t>Ringette</t>
    </r>
  </si>
  <si>
    <r>
      <rPr>
        <sz val="6.5"/>
        <rFont val="Calibri"/>
        <family val="2"/>
      </rPr>
      <t>University Inline Speed Skating Distance greater than 1000m</t>
    </r>
  </si>
  <si>
    <r>
      <rPr>
        <b/>
        <sz val="8.5"/>
        <rFont val="Calibri"/>
        <family val="2"/>
      </rPr>
      <t>Rope Skipping</t>
    </r>
  </si>
  <si>
    <r>
      <rPr>
        <b/>
        <sz val="8.5"/>
        <rFont val="Calibri"/>
        <family val="2"/>
      </rPr>
      <t>Rugby</t>
    </r>
  </si>
  <si>
    <r>
      <rPr>
        <sz val="8"/>
        <rFont val="Calibri"/>
        <family val="2"/>
      </rPr>
      <t>University Sevens</t>
    </r>
  </si>
  <si>
    <r>
      <rPr>
        <sz val="8"/>
        <rFont val="Calibri"/>
        <family val="2"/>
      </rPr>
      <t>Military Sailing</t>
    </r>
  </si>
  <si>
    <r>
      <rPr>
        <b/>
        <sz val="8.5"/>
        <rFont val="Calibri"/>
        <family val="2"/>
      </rPr>
      <t>School Sports</t>
    </r>
  </si>
  <si>
    <r>
      <rPr>
        <sz val="8"/>
        <rFont val="Calibri"/>
        <family val="2"/>
      </rPr>
      <t>Athletics Sprint 400m or less</t>
    </r>
  </si>
  <si>
    <r>
      <rPr>
        <sz val="8"/>
        <rFont val="Calibri"/>
        <family val="2"/>
      </rPr>
      <t>Athletics Middle Distance 800‐1500m</t>
    </r>
  </si>
  <si>
    <r>
      <rPr>
        <sz val="8"/>
        <rFont val="Calibri"/>
        <family val="2"/>
      </rPr>
      <t>Athletics Throws</t>
    </r>
  </si>
  <si>
    <r>
      <rPr>
        <sz val="8"/>
        <rFont val="Calibri"/>
        <family val="2"/>
      </rPr>
      <t>Athletics Long distance 3000m or greater</t>
    </r>
  </si>
  <si>
    <r>
      <rPr>
        <sz val="8"/>
        <rFont val="Calibri"/>
        <family val="2"/>
      </rPr>
      <t>Athletics Jumps</t>
    </r>
  </si>
  <si>
    <r>
      <rPr>
        <sz val="8"/>
        <rFont val="Calibri"/>
        <family val="2"/>
      </rPr>
      <t>Handball</t>
    </r>
  </si>
  <si>
    <r>
      <rPr>
        <sz val="8"/>
        <rFont val="Calibri"/>
        <family val="2"/>
      </rPr>
      <t>Athletics Combined Events</t>
    </r>
  </si>
  <si>
    <r>
      <rPr>
        <sz val="8"/>
        <rFont val="Calibri"/>
        <family val="2"/>
      </rPr>
      <t>Tennis</t>
    </r>
  </si>
  <si>
    <r>
      <rPr>
        <sz val="8"/>
        <rFont val="Calibri"/>
        <family val="2"/>
      </rPr>
      <t>Gymnastics Aerobic</t>
    </r>
  </si>
  <si>
    <r>
      <rPr>
        <sz val="8"/>
        <rFont val="Calibri"/>
        <family val="2"/>
      </rPr>
      <t>Badminton</t>
    </r>
  </si>
  <si>
    <r>
      <rPr>
        <b/>
        <sz val="8.5"/>
        <rFont val="Calibri"/>
        <family val="2"/>
      </rPr>
      <t>Shoe Racing</t>
    </r>
  </si>
  <si>
    <r>
      <rPr>
        <sz val="8"/>
        <rFont val="Calibri"/>
        <family val="2"/>
      </rPr>
      <t>Men's 60m Shoe Racing</t>
    </r>
  </si>
  <si>
    <r>
      <rPr>
        <sz val="8"/>
        <rFont val="Calibri"/>
        <family val="2"/>
      </rPr>
      <t>Ball‐Trap</t>
    </r>
  </si>
  <si>
    <r>
      <rPr>
        <sz val="8"/>
        <rFont val="Calibri"/>
        <family val="2"/>
      </rPr>
      <t>Military Shooting</t>
    </r>
  </si>
  <si>
    <r>
      <rPr>
        <sz val="8"/>
        <rFont val="Calibri"/>
        <family val="2"/>
      </rPr>
      <t>Military Shotgun</t>
    </r>
  </si>
  <si>
    <r>
      <rPr>
        <sz val="8"/>
        <rFont val="Calibri"/>
        <family val="2"/>
      </rPr>
      <t>Military Speed Skating greater than 1500m</t>
    </r>
  </si>
  <si>
    <r>
      <rPr>
        <sz val="8"/>
        <rFont val="Calibri"/>
        <family val="2"/>
      </rPr>
      <t>Military Speed Skating 1500m or less</t>
    </r>
  </si>
  <si>
    <r>
      <rPr>
        <sz val="8"/>
        <rFont val="Calibri"/>
        <family val="2"/>
      </rPr>
      <t>University Cross Country</t>
    </r>
  </si>
  <si>
    <r>
      <rPr>
        <sz val="8"/>
        <rFont val="Calibri"/>
        <family val="2"/>
      </rPr>
      <t>Military Alpine</t>
    </r>
  </si>
  <si>
    <r>
      <rPr>
        <sz val="8"/>
        <rFont val="Calibri"/>
        <family val="2"/>
      </rPr>
      <t>Military Cross‐Country</t>
    </r>
  </si>
  <si>
    <r>
      <rPr>
        <sz val="8"/>
        <rFont val="Calibri"/>
        <family val="2"/>
      </rPr>
      <t>Military Skiing</t>
    </r>
  </si>
  <si>
    <r>
      <rPr>
        <b/>
        <sz val="8.5"/>
        <rFont val="Calibri"/>
        <family val="2"/>
      </rPr>
      <t>Softball</t>
    </r>
  </si>
  <si>
    <r>
      <rPr>
        <b/>
        <sz val="8.5"/>
        <rFont val="Calibri"/>
        <family val="2"/>
      </rPr>
      <t>Speedball</t>
    </r>
  </si>
  <si>
    <r>
      <rPr>
        <b/>
        <sz val="8.5"/>
        <rFont val="Calibri"/>
        <family val="2"/>
      </rPr>
      <t>Speleology</t>
    </r>
  </si>
  <si>
    <r>
      <rPr>
        <sz val="8"/>
        <rFont val="Calibri"/>
        <family val="2"/>
      </rPr>
      <t>Military Sport Climbing</t>
    </r>
  </si>
  <si>
    <r>
      <rPr>
        <b/>
        <sz val="8.5"/>
        <rFont val="Calibri"/>
        <family val="2"/>
      </rPr>
      <t>Stilts Racing</t>
    </r>
  </si>
  <si>
    <r>
      <rPr>
        <sz val="8"/>
        <rFont val="Calibri"/>
        <family val="2"/>
      </rPr>
      <t>Women's 200m stilts racing</t>
    </r>
  </si>
  <si>
    <r>
      <rPr>
        <b/>
        <sz val="8.5"/>
        <rFont val="Calibri"/>
        <family val="2"/>
      </rPr>
      <t>Street and Ball Hockey</t>
    </r>
  </si>
  <si>
    <r>
      <rPr>
        <b/>
        <sz val="8.5"/>
        <rFont val="Calibri"/>
        <family val="2"/>
      </rPr>
      <t>Strongman</t>
    </r>
  </si>
  <si>
    <r>
      <rPr>
        <b/>
        <sz val="8.5"/>
        <rFont val="Calibri"/>
        <family val="2"/>
      </rPr>
      <t>Taekwondo‐AUT</t>
    </r>
  </si>
  <si>
    <r>
      <rPr>
        <sz val="8"/>
        <rFont val="Calibri"/>
        <family val="2"/>
      </rPr>
      <t>Football Tennis</t>
    </r>
  </si>
  <si>
    <r>
      <rPr>
        <b/>
        <sz val="8.5"/>
        <rFont val="Calibri"/>
        <family val="2"/>
      </rPr>
      <t>Touch Football</t>
    </r>
  </si>
  <si>
    <r>
      <rPr>
        <b/>
        <sz val="8.5"/>
        <rFont val="Calibri"/>
        <family val="2"/>
      </rPr>
      <t>Traditional Archery</t>
    </r>
  </si>
  <si>
    <r>
      <rPr>
        <b/>
        <sz val="8.5"/>
        <rFont val="Calibri"/>
        <family val="2"/>
      </rPr>
      <t>Traditional Karate</t>
    </r>
  </si>
  <si>
    <r>
      <rPr>
        <b/>
        <sz val="8.5"/>
        <rFont val="Calibri"/>
        <family val="2"/>
      </rPr>
      <t>Trapeze</t>
    </r>
  </si>
  <si>
    <r>
      <rPr>
        <sz val="8"/>
        <rFont val="Calibri"/>
        <family val="2"/>
      </rPr>
      <t>Bell‐touching 55kg+, doubles</t>
    </r>
  </si>
  <si>
    <r>
      <rPr>
        <sz val="8"/>
        <rFont val="Calibri"/>
        <family val="2"/>
      </rPr>
      <t>Military Triathlon</t>
    </r>
  </si>
  <si>
    <r>
      <rPr>
        <b/>
        <sz val="8.5"/>
        <rFont val="Calibri"/>
        <family val="2"/>
      </rPr>
      <t>Ultimate Fighting</t>
    </r>
  </si>
  <si>
    <r>
      <rPr>
        <b/>
        <sz val="8.5"/>
        <rFont val="Calibri"/>
        <family val="2"/>
      </rPr>
      <t>Ultra Triathlon</t>
    </r>
  </si>
  <si>
    <r>
      <rPr>
        <sz val="8"/>
        <rFont val="Calibri"/>
        <family val="2"/>
      </rPr>
      <t>Ultra Triathlon</t>
    </r>
  </si>
  <si>
    <r>
      <rPr>
        <sz val="8"/>
        <rFont val="Calibri"/>
        <family val="2"/>
      </rPr>
      <t>Outrigger (Sprint)</t>
    </r>
  </si>
  <si>
    <r>
      <rPr>
        <b/>
        <sz val="8.5"/>
        <rFont val="Calibri"/>
        <family val="2"/>
      </rPr>
      <t>Volleyball</t>
    </r>
  </si>
  <si>
    <r>
      <rPr>
        <sz val="8"/>
        <rFont val="Calibri"/>
        <family val="2"/>
      </rPr>
      <t>Professional Volleyball</t>
    </r>
  </si>
  <si>
    <r>
      <rPr>
        <sz val="8"/>
        <rFont val="Calibri"/>
        <family val="2"/>
      </rPr>
      <t>University Volleyball</t>
    </r>
  </si>
  <si>
    <r>
      <rPr>
        <sz val="8"/>
        <rFont val="Calibri"/>
        <family val="2"/>
      </rPr>
      <t>Military Volleyball</t>
    </r>
  </si>
  <si>
    <r>
      <rPr>
        <b/>
        <sz val="8.5"/>
        <rFont val="Calibri"/>
        <family val="2"/>
      </rPr>
      <t>Vovinam</t>
    </r>
  </si>
  <si>
    <r>
      <rPr>
        <sz val="8"/>
        <rFont val="Calibri"/>
        <family val="2"/>
      </rPr>
      <t>University Wakeboard Boat</t>
    </r>
  </si>
  <si>
    <r>
      <rPr>
        <b/>
        <sz val="8.5"/>
        <rFont val="Calibri"/>
        <family val="2"/>
      </rPr>
      <t>Weightlifting</t>
    </r>
  </si>
  <si>
    <r>
      <rPr>
        <sz val="8"/>
        <rFont val="Calibri"/>
        <family val="2"/>
      </rPr>
      <t>Swiss Wrestling</t>
    </r>
  </si>
  <si>
    <r>
      <rPr>
        <sz val="8"/>
        <rFont val="Calibri"/>
        <family val="2"/>
      </rPr>
      <t>Ssireum</t>
    </r>
  </si>
  <si>
    <r>
      <rPr>
        <sz val="8"/>
        <rFont val="Calibri"/>
        <family val="2"/>
      </rPr>
      <t>MIlitary Wrestling</t>
    </r>
  </si>
  <si>
    <r>
      <rPr>
        <sz val="8"/>
        <rFont val="Calibri"/>
        <family val="2"/>
      </rPr>
      <t>Canarian Wrestling</t>
    </r>
  </si>
  <si>
    <r>
      <rPr>
        <sz val="8"/>
        <rFont val="Calibri"/>
        <family val="2"/>
      </rPr>
      <t>University Sanda</t>
    </r>
  </si>
  <si>
    <r>
      <rPr>
        <sz val="8"/>
        <rFont val="Calibri"/>
        <family val="2"/>
      </rPr>
      <t>University Taolu</t>
    </r>
  </si>
  <si>
    <t>Modern Pentathlon</t>
  </si>
  <si>
    <t>Climbing</t>
  </si>
  <si>
    <t>Casting</t>
  </si>
  <si>
    <t>Sepaktakraw</t>
  </si>
  <si>
    <t>Para‐Athletics</t>
  </si>
  <si>
    <t>Para‐Swimming</t>
  </si>
  <si>
    <t>Biathlon</t>
  </si>
  <si>
    <t>Chin‐up</t>
  </si>
  <si>
    <t>Extreme Sports</t>
  </si>
  <si>
    <t>Military Sport
Pentathlon</t>
  </si>
  <si>
    <t>Ultra Triathlon</t>
  </si>
  <si>
    <t>Icestocksport Target</t>
  </si>
  <si>
    <t>Icestocksport Distance</t>
  </si>
  <si>
    <t xml:space="preserve"> 2018 - Total Samples Analyzed in Sports/Disciplines (Urine and Blood)</t>
  </si>
  <si>
    <r>
      <rPr>
        <sz val="8.5"/>
        <rFont val="Calibri"/>
        <family val="2"/>
      </rPr>
      <t>Swimming Sprint 100m or less</t>
    </r>
  </si>
  <si>
    <r>
      <rPr>
        <sz val="8.5"/>
        <rFont val="Calibri"/>
        <family val="2"/>
      </rPr>
      <t>Swimming Middle Distance 200‐400m</t>
    </r>
  </si>
  <si>
    <r>
      <rPr>
        <sz val="8.5"/>
        <rFont val="Calibri"/>
        <family val="2"/>
      </rPr>
      <t>Water Polo</t>
    </r>
  </si>
  <si>
    <r>
      <rPr>
        <sz val="8.5"/>
        <rFont val="Calibri"/>
        <family val="2"/>
      </rPr>
      <t>Swimming Long Distance 800m or greater</t>
    </r>
  </si>
  <si>
    <r>
      <rPr>
        <sz val="8.5"/>
        <rFont val="Calibri"/>
        <family val="2"/>
      </rPr>
      <t>Open Water</t>
    </r>
  </si>
  <si>
    <r>
      <rPr>
        <sz val="8.5"/>
        <rFont val="Calibri"/>
        <family val="2"/>
      </rPr>
      <t>Diving</t>
    </r>
  </si>
  <si>
    <r>
      <rPr>
        <sz val="8.5"/>
        <rFont val="Calibri"/>
        <family val="2"/>
      </rPr>
      <t>Artistic Swimming</t>
    </r>
  </si>
  <si>
    <r>
      <rPr>
        <sz val="8.5"/>
        <rFont val="Calibri"/>
        <family val="2"/>
      </rPr>
      <t>Swimming</t>
    </r>
  </si>
  <si>
    <r>
      <rPr>
        <sz val="8.5"/>
        <rFont val="Calibri"/>
        <family val="2"/>
      </rPr>
      <t>Aquatics</t>
    </r>
  </si>
  <si>
    <r>
      <rPr>
        <sz val="8.5"/>
        <rFont val="Calibri"/>
        <family val="2"/>
      </rPr>
      <t>Archery</t>
    </r>
  </si>
  <si>
    <r>
      <rPr>
        <sz val="8.5"/>
        <rFont val="Calibri"/>
        <family val="2"/>
      </rPr>
      <t>Recurve</t>
    </r>
  </si>
  <si>
    <r>
      <rPr>
        <sz val="8.5"/>
        <rFont val="Calibri"/>
        <family val="2"/>
      </rPr>
      <t>Compound</t>
    </r>
  </si>
  <si>
    <r>
      <rPr>
        <sz val="8.5"/>
        <rFont val="Calibri"/>
        <family val="2"/>
      </rPr>
      <t>Long Distance 3000m or greater</t>
    </r>
  </si>
  <si>
    <r>
      <rPr>
        <sz val="8.5"/>
        <rFont val="Calibri"/>
        <family val="2"/>
      </rPr>
      <t>Marathon</t>
    </r>
  </si>
  <si>
    <r>
      <rPr>
        <sz val="8.5"/>
        <rFont val="Calibri"/>
        <family val="2"/>
      </rPr>
      <t>Race Walk</t>
    </r>
  </si>
  <si>
    <r>
      <rPr>
        <sz val="8.5"/>
        <rFont val="Calibri"/>
        <family val="2"/>
      </rPr>
      <t>Athletics</t>
    </r>
  </si>
  <si>
    <r>
      <rPr>
        <sz val="8.5"/>
        <rFont val="Calibri"/>
        <family val="2"/>
      </rPr>
      <t>Cross Country</t>
    </r>
  </si>
  <si>
    <r>
      <rPr>
        <sz val="8.5"/>
        <rFont val="Calibri"/>
        <family val="2"/>
      </rPr>
      <t>Half Marathon</t>
    </r>
  </si>
  <si>
    <r>
      <rPr>
        <sz val="8.5"/>
        <rFont val="Calibri"/>
        <family val="2"/>
      </rPr>
      <t>Road Running</t>
    </r>
  </si>
  <si>
    <r>
      <rPr>
        <sz val="8.5"/>
        <rFont val="Calibri"/>
        <family val="2"/>
      </rPr>
      <t>Ultra Running</t>
    </r>
  </si>
  <si>
    <r>
      <rPr>
        <sz val="8.5"/>
        <rFont val="Calibri"/>
        <family val="2"/>
      </rPr>
      <t>Track</t>
    </r>
  </si>
  <si>
    <r>
      <rPr>
        <sz val="8.5"/>
        <rFont val="Calibri"/>
        <family val="2"/>
      </rPr>
      <t>Marathon Track and Field</t>
    </r>
  </si>
  <si>
    <r>
      <rPr>
        <sz val="8.5"/>
        <rFont val="Calibri"/>
        <family val="2"/>
      </rPr>
      <t>Basketball</t>
    </r>
  </si>
  <si>
    <r>
      <rPr>
        <sz val="8.5"/>
        <rFont val="Calibri"/>
        <family val="2"/>
      </rPr>
      <t>3 on 3</t>
    </r>
  </si>
  <si>
    <r>
      <rPr>
        <sz val="8.5"/>
        <rFont val="Calibri"/>
        <family val="2"/>
      </rPr>
      <t>Sprint 200m</t>
    </r>
  </si>
  <si>
    <r>
      <rPr>
        <sz val="8.5"/>
        <rFont val="Calibri"/>
        <family val="2"/>
      </rPr>
      <t>Long Distance 1000m</t>
    </r>
  </si>
  <si>
    <r>
      <rPr>
        <sz val="8.5"/>
        <rFont val="Calibri"/>
        <family val="2"/>
      </rPr>
      <t>Middle Distance 500m</t>
    </r>
  </si>
  <si>
    <r>
      <rPr>
        <sz val="8.5"/>
        <rFont val="Calibri"/>
        <family val="2"/>
      </rPr>
      <t>Canoe Slalom</t>
    </r>
  </si>
  <si>
    <r>
      <rPr>
        <sz val="8.5"/>
        <rFont val="Calibri"/>
        <family val="2"/>
      </rPr>
      <t>Wildwater</t>
    </r>
  </si>
  <si>
    <r>
      <rPr>
        <sz val="8.5"/>
        <rFont val="Calibri"/>
        <family val="2"/>
      </rPr>
      <t>Canoe Polo</t>
    </r>
  </si>
  <si>
    <r>
      <rPr>
        <sz val="8.5"/>
        <rFont val="Calibri"/>
        <family val="2"/>
      </rPr>
      <t>Canoe Kayak</t>
    </r>
  </si>
  <si>
    <r>
      <rPr>
        <sz val="8.5"/>
        <rFont val="Calibri"/>
        <family val="2"/>
      </rPr>
      <t>Ocean Racing</t>
    </r>
  </si>
  <si>
    <r>
      <rPr>
        <sz val="8.5"/>
        <rFont val="Calibri"/>
        <family val="2"/>
      </rPr>
      <t>Canoe Sprint (Flatwater) (R)</t>
    </r>
  </si>
  <si>
    <r>
      <rPr>
        <sz val="8.5"/>
        <rFont val="Calibri"/>
        <family val="2"/>
      </rPr>
      <t>Road</t>
    </r>
  </si>
  <si>
    <r>
      <rPr>
        <sz val="8.5"/>
        <rFont val="Calibri"/>
        <family val="2"/>
      </rPr>
      <t>Mountain Bike</t>
    </r>
  </si>
  <si>
    <r>
      <rPr>
        <sz val="8.5"/>
        <rFont val="Calibri"/>
        <family val="2"/>
      </rPr>
      <t>Track Sprint</t>
    </r>
  </si>
  <si>
    <r>
      <rPr>
        <sz val="8.5"/>
        <rFont val="Calibri"/>
        <family val="2"/>
      </rPr>
      <t>Track Endurance</t>
    </r>
  </si>
  <si>
    <r>
      <rPr>
        <sz val="8.5"/>
        <rFont val="Calibri"/>
        <family val="2"/>
      </rPr>
      <t>Cyclo‐Cross</t>
    </r>
  </si>
  <si>
    <r>
      <rPr>
        <sz val="8.5"/>
        <rFont val="Calibri"/>
        <family val="2"/>
      </rPr>
      <t>BMX</t>
    </r>
  </si>
  <si>
    <r>
      <rPr>
        <sz val="8.5"/>
        <rFont val="Calibri"/>
        <family val="2"/>
      </rPr>
      <t>Cycling</t>
    </r>
  </si>
  <si>
    <r>
      <rPr>
        <sz val="8.5"/>
        <rFont val="Calibri"/>
        <family val="2"/>
      </rPr>
      <t>Trials</t>
    </r>
  </si>
  <si>
    <r>
      <rPr>
        <sz val="8.5"/>
        <rFont val="Calibri"/>
        <family val="2"/>
      </rPr>
      <t>Cycle‐Ball</t>
    </r>
  </si>
  <si>
    <r>
      <rPr>
        <sz val="8.5"/>
        <rFont val="Calibri"/>
        <family val="2"/>
      </rPr>
      <t>Jumping</t>
    </r>
  </si>
  <si>
    <r>
      <rPr>
        <sz val="8.5"/>
        <rFont val="Calibri"/>
        <family val="2"/>
      </rPr>
      <t>Dressage</t>
    </r>
  </si>
  <si>
    <r>
      <rPr>
        <sz val="8.5"/>
        <rFont val="Calibri"/>
        <family val="2"/>
      </rPr>
      <t>Eventing</t>
    </r>
  </si>
  <si>
    <r>
      <rPr>
        <sz val="8.5"/>
        <rFont val="Calibri"/>
        <family val="2"/>
      </rPr>
      <t>Endurance</t>
    </r>
  </si>
  <si>
    <r>
      <rPr>
        <sz val="8.5"/>
        <rFont val="Calibri"/>
        <family val="2"/>
      </rPr>
      <t>Vaulting</t>
    </r>
  </si>
  <si>
    <r>
      <rPr>
        <sz val="8.5"/>
        <rFont val="Calibri"/>
        <family val="2"/>
      </rPr>
      <t>Equestrian</t>
    </r>
  </si>
  <si>
    <r>
      <rPr>
        <sz val="8.5"/>
        <rFont val="Calibri"/>
        <family val="2"/>
      </rPr>
      <t>Driving</t>
    </r>
  </si>
  <si>
    <r>
      <rPr>
        <sz val="8.5"/>
        <rFont val="Calibri"/>
        <family val="2"/>
      </rPr>
      <t>Epee</t>
    </r>
  </si>
  <si>
    <r>
      <rPr>
        <sz val="8.5"/>
        <rFont val="Calibri"/>
        <family val="2"/>
      </rPr>
      <t>Sabre</t>
    </r>
  </si>
  <si>
    <r>
      <rPr>
        <sz val="8.5"/>
        <rFont val="Calibri"/>
        <family val="2"/>
      </rPr>
      <t>Foil</t>
    </r>
  </si>
  <si>
    <r>
      <rPr>
        <sz val="8.5"/>
        <rFont val="Calibri"/>
        <family val="2"/>
      </rPr>
      <t>Fencing</t>
    </r>
  </si>
  <si>
    <r>
      <rPr>
        <sz val="8.5"/>
        <rFont val="Calibri"/>
        <family val="2"/>
      </rPr>
      <t>Field Hockey</t>
    </r>
  </si>
  <si>
    <r>
      <rPr>
        <sz val="8.5"/>
        <rFont val="Calibri"/>
        <family val="2"/>
      </rPr>
      <t>Indoor</t>
    </r>
  </si>
  <si>
    <r>
      <rPr>
        <sz val="8.5"/>
        <rFont val="Calibri"/>
        <family val="2"/>
      </rPr>
      <t>Football</t>
    </r>
  </si>
  <si>
    <r>
      <rPr>
        <sz val="8.5"/>
        <rFont val="Calibri"/>
        <family val="2"/>
      </rPr>
      <t>Futsal</t>
    </r>
  </si>
  <si>
    <r>
      <rPr>
        <sz val="8.5"/>
        <rFont val="Calibri"/>
        <family val="2"/>
      </rPr>
      <t>Beach Football</t>
    </r>
  </si>
  <si>
    <r>
      <rPr>
        <sz val="8.5"/>
        <rFont val="Calibri"/>
        <family val="2"/>
      </rPr>
      <t>Rhythmic</t>
    </r>
  </si>
  <si>
    <r>
      <rPr>
        <sz val="8.5"/>
        <rFont val="Calibri"/>
        <family val="2"/>
      </rPr>
      <t>Trampoline</t>
    </r>
  </si>
  <si>
    <r>
      <rPr>
        <sz val="8.5"/>
        <rFont val="Calibri"/>
        <family val="2"/>
      </rPr>
      <t>Acrobatic</t>
    </r>
  </si>
  <si>
    <r>
      <rPr>
        <sz val="8.5"/>
        <rFont val="Calibri"/>
        <family val="2"/>
      </rPr>
      <t>Aerobic</t>
    </r>
  </si>
  <si>
    <r>
      <rPr>
        <sz val="8.5"/>
        <rFont val="Calibri"/>
        <family val="2"/>
      </rPr>
      <t>Gymnastics</t>
    </r>
  </si>
  <si>
    <r>
      <rPr>
        <sz val="8.5"/>
        <rFont val="Calibri"/>
        <family val="2"/>
      </rPr>
      <t>Tumbling</t>
    </r>
  </si>
  <si>
    <r>
      <rPr>
        <sz val="8.5"/>
        <rFont val="Calibri"/>
        <family val="2"/>
      </rPr>
      <t>Beach</t>
    </r>
  </si>
  <si>
    <r>
      <rPr>
        <b/>
        <sz val="7.5"/>
        <rFont val="Calibri"/>
        <family val="2"/>
      </rPr>
      <t>Modern Pentathlon</t>
    </r>
  </si>
  <si>
    <r>
      <rPr>
        <b/>
        <sz val="8.5"/>
        <rFont val="Calibri"/>
        <family val="2"/>
      </rPr>
      <t>Rugby Union</t>
    </r>
  </si>
  <si>
    <r>
      <rPr>
        <sz val="8.5"/>
        <rFont val="Calibri"/>
        <family val="2"/>
      </rPr>
      <t>Fifteens</t>
    </r>
  </si>
  <si>
    <r>
      <rPr>
        <sz val="8.5"/>
        <rFont val="Calibri"/>
        <family val="2"/>
      </rPr>
      <t>Sevens</t>
    </r>
  </si>
  <si>
    <r>
      <rPr>
        <sz val="8.5"/>
        <rFont val="Calibri"/>
        <family val="2"/>
      </rPr>
      <t>Rugby Union</t>
    </r>
  </si>
  <si>
    <r>
      <rPr>
        <sz val="8.5"/>
        <rFont val="Calibri"/>
        <family val="2"/>
      </rPr>
      <t>Sailing</t>
    </r>
  </si>
  <si>
    <r>
      <rPr>
        <sz val="8.5"/>
        <rFont val="Calibri"/>
        <family val="2"/>
      </rPr>
      <t>RS:X</t>
    </r>
  </si>
  <si>
    <r>
      <rPr>
        <sz val="8.5"/>
        <rFont val="Calibri"/>
        <family val="2"/>
      </rPr>
      <t>Laser</t>
    </r>
  </si>
  <si>
    <r>
      <rPr>
        <sz val="8.5"/>
        <rFont val="Calibri"/>
        <family val="2"/>
      </rPr>
      <t>Laser‐R</t>
    </r>
  </si>
  <si>
    <r>
      <rPr>
        <sz val="8.5"/>
        <rFont val="Calibri"/>
        <family val="2"/>
      </rPr>
      <t>Laser‐S</t>
    </r>
  </si>
  <si>
    <r>
      <rPr>
        <sz val="8.5"/>
        <rFont val="Calibri"/>
        <family val="2"/>
      </rPr>
      <t>49er crew</t>
    </r>
  </si>
  <si>
    <r>
      <rPr>
        <sz val="8.5"/>
        <rFont val="Calibri"/>
        <family val="2"/>
      </rPr>
      <t>49erFX</t>
    </r>
  </si>
  <si>
    <r>
      <rPr>
        <sz val="8.5"/>
        <rFont val="Calibri"/>
        <family val="2"/>
      </rPr>
      <t>470 crew</t>
    </r>
  </si>
  <si>
    <r>
      <rPr>
        <sz val="8.5"/>
        <rFont val="Calibri"/>
        <family val="2"/>
      </rPr>
      <t>470 helm</t>
    </r>
  </si>
  <si>
    <r>
      <rPr>
        <sz val="8.5"/>
        <rFont val="Calibri"/>
        <family val="2"/>
      </rPr>
      <t>Match Racing</t>
    </r>
  </si>
  <si>
    <r>
      <rPr>
        <sz val="8.5"/>
        <rFont val="Calibri"/>
        <family val="2"/>
      </rPr>
      <t>NACRA 17</t>
    </r>
  </si>
  <si>
    <r>
      <rPr>
        <sz val="8.5"/>
        <rFont val="Calibri"/>
        <family val="2"/>
      </rPr>
      <t>49er helm</t>
    </r>
  </si>
  <si>
    <r>
      <rPr>
        <sz val="8.5"/>
        <rFont val="Calibri"/>
        <family val="2"/>
      </rPr>
      <t>Shooting</t>
    </r>
  </si>
  <si>
    <r>
      <rPr>
        <sz val="8.5"/>
        <rFont val="Calibri"/>
        <family val="2"/>
      </rPr>
      <t>Rifle</t>
    </r>
  </si>
  <si>
    <r>
      <rPr>
        <sz val="8.5"/>
        <rFont val="Calibri"/>
        <family val="2"/>
      </rPr>
      <t>Shotgun</t>
    </r>
  </si>
  <si>
    <r>
      <rPr>
        <sz val="8.5"/>
        <rFont val="Calibri"/>
        <family val="2"/>
      </rPr>
      <t>Pistol</t>
    </r>
  </si>
  <si>
    <r>
      <rPr>
        <sz val="8.5"/>
        <rFont val="Calibri"/>
        <family val="2"/>
      </rPr>
      <t>Running Target</t>
    </r>
  </si>
  <si>
    <r>
      <rPr>
        <sz val="8.5"/>
        <rFont val="Calibri"/>
        <family val="2"/>
      </rPr>
      <t>Target sprint</t>
    </r>
  </si>
  <si>
    <r>
      <rPr>
        <sz val="8.5"/>
        <rFont val="Calibri"/>
        <family val="2"/>
      </rPr>
      <t>Sparring</t>
    </r>
  </si>
  <si>
    <r>
      <rPr>
        <sz val="8.5"/>
        <rFont val="Calibri"/>
        <family val="2"/>
      </rPr>
      <t>Taekwondo</t>
    </r>
  </si>
  <si>
    <r>
      <rPr>
        <sz val="8.5"/>
        <rFont val="Calibri"/>
        <family val="2"/>
      </rPr>
      <t>Poomsae</t>
    </r>
  </si>
  <si>
    <r>
      <rPr>
        <sz val="8.5"/>
        <rFont val="Calibri"/>
        <family val="2"/>
      </rPr>
      <t>Triathlon</t>
    </r>
  </si>
  <si>
    <r>
      <rPr>
        <sz val="8.5"/>
        <rFont val="Calibri"/>
        <family val="2"/>
      </rPr>
      <t>Duathlon</t>
    </r>
  </si>
  <si>
    <r>
      <rPr>
        <sz val="8.5"/>
        <rFont val="Calibri"/>
        <family val="2"/>
      </rPr>
      <t>Long Distance</t>
    </r>
  </si>
  <si>
    <r>
      <rPr>
        <sz val="8.5"/>
        <rFont val="Calibri"/>
        <family val="2"/>
      </rPr>
      <t>Cross Triathlon</t>
    </r>
  </si>
  <si>
    <r>
      <rPr>
        <sz val="8.5"/>
        <rFont val="Calibri"/>
        <family val="2"/>
      </rPr>
      <t>Winter Triathlon</t>
    </r>
  </si>
  <si>
    <r>
      <rPr>
        <sz val="8.5"/>
        <rFont val="Calibri"/>
        <family val="2"/>
      </rPr>
      <t>Aquathlon</t>
    </r>
  </si>
  <si>
    <r>
      <rPr>
        <sz val="8.5"/>
        <rFont val="Calibri"/>
        <family val="2"/>
      </rPr>
      <t>Volleyball</t>
    </r>
  </si>
  <si>
    <r>
      <rPr>
        <sz val="8.5"/>
        <rFont val="Calibri"/>
        <family val="2"/>
      </rPr>
      <t>Hall (R)</t>
    </r>
  </si>
  <si>
    <r>
      <rPr>
        <sz val="8.5"/>
        <rFont val="Calibri"/>
        <family val="2"/>
      </rPr>
      <t>Wrestling</t>
    </r>
  </si>
  <si>
    <r>
      <rPr>
        <sz val="8.5"/>
        <rFont val="Calibri"/>
        <family val="2"/>
      </rPr>
      <t>Greco‐Roman</t>
    </r>
  </si>
  <si>
    <r>
      <rPr>
        <sz val="8.5"/>
        <rFont val="Calibri"/>
        <family val="2"/>
      </rPr>
      <t>Women's Freestyle</t>
    </r>
  </si>
  <si>
    <r>
      <rPr>
        <sz val="8.5"/>
        <rFont val="Calibri"/>
        <family val="2"/>
      </rPr>
      <t>Traditional Wrestling</t>
    </r>
  </si>
  <si>
    <r>
      <rPr>
        <sz val="8.5"/>
        <rFont val="Calibri"/>
        <family val="2"/>
      </rPr>
      <t>Grappling</t>
    </r>
  </si>
  <si>
    <r>
      <rPr>
        <sz val="8.5"/>
        <rFont val="Calibri"/>
        <family val="2"/>
      </rPr>
      <t>Beach Wrestling</t>
    </r>
  </si>
  <si>
    <r>
      <rPr>
        <sz val="8.5"/>
        <rFont val="Calibri"/>
        <family val="2"/>
      </rPr>
      <t>Pankration</t>
    </r>
  </si>
  <si>
    <r>
      <rPr>
        <b/>
        <sz val="9"/>
        <rFont val="Calibri"/>
        <family val="2"/>
      </rPr>
      <t>Biathlon</t>
    </r>
  </si>
  <si>
    <r>
      <rPr>
        <sz val="9"/>
        <rFont val="Calibri"/>
        <family val="2"/>
      </rPr>
      <t>‐</t>
    </r>
  </si>
  <si>
    <r>
      <rPr>
        <b/>
        <sz val="9"/>
        <rFont val="Calibri"/>
        <family val="2"/>
      </rPr>
      <t>Bobsleigh</t>
    </r>
  </si>
  <si>
    <r>
      <rPr>
        <sz val="9"/>
        <rFont val="Calibri"/>
        <family val="2"/>
      </rPr>
      <t>Bobsleigh</t>
    </r>
  </si>
  <si>
    <r>
      <rPr>
        <sz val="9"/>
        <rFont val="Calibri"/>
        <family val="2"/>
      </rPr>
      <t>Skeleton</t>
    </r>
  </si>
  <si>
    <r>
      <rPr>
        <b/>
        <sz val="9"/>
        <rFont val="Calibri"/>
        <family val="2"/>
      </rPr>
      <t>Curling</t>
    </r>
  </si>
  <si>
    <r>
      <rPr>
        <b/>
        <sz val="9"/>
        <rFont val="Calibri"/>
        <family val="2"/>
      </rPr>
      <t>Ice Hockey</t>
    </r>
  </si>
  <si>
    <r>
      <rPr>
        <b/>
        <sz val="9"/>
        <rFont val="Calibri"/>
        <family val="2"/>
      </rPr>
      <t>Luge</t>
    </r>
  </si>
  <si>
    <r>
      <rPr>
        <b/>
        <sz val="9"/>
        <rFont val="Calibri"/>
        <family val="2"/>
      </rPr>
      <t>Skating</t>
    </r>
  </si>
  <si>
    <r>
      <rPr>
        <sz val="9"/>
        <rFont val="Calibri"/>
        <family val="2"/>
      </rPr>
      <t>Short Track</t>
    </r>
  </si>
  <si>
    <r>
      <rPr>
        <sz val="9"/>
        <rFont val="Calibri"/>
        <family val="2"/>
      </rPr>
      <t>Speed Skating 1500m or less</t>
    </r>
  </si>
  <si>
    <r>
      <rPr>
        <sz val="9"/>
        <rFont val="Calibri"/>
        <family val="2"/>
      </rPr>
      <t>Speed Skating greater than 1500m</t>
    </r>
  </si>
  <si>
    <r>
      <rPr>
        <sz val="9"/>
        <rFont val="Calibri"/>
        <family val="2"/>
      </rPr>
      <t>Figure Skating</t>
    </r>
  </si>
  <si>
    <r>
      <rPr>
        <sz val="9"/>
        <rFont val="Calibri"/>
        <family val="2"/>
      </rPr>
      <t>Synchronized Skating</t>
    </r>
  </si>
  <si>
    <r>
      <rPr>
        <sz val="9"/>
        <rFont val="Calibri"/>
        <family val="2"/>
      </rPr>
      <t>Skating</t>
    </r>
  </si>
  <si>
    <r>
      <rPr>
        <sz val="9"/>
        <rFont val="Calibri"/>
        <family val="2"/>
      </rPr>
      <t>Speed Skating</t>
    </r>
  </si>
  <si>
    <r>
      <rPr>
        <b/>
        <sz val="9"/>
        <rFont val="Calibri"/>
        <family val="2"/>
      </rPr>
      <t>Skiing</t>
    </r>
  </si>
  <si>
    <r>
      <rPr>
        <sz val="9"/>
        <rFont val="Calibri"/>
        <family val="2"/>
      </rPr>
      <t>Cross‐Country</t>
    </r>
  </si>
  <si>
    <r>
      <rPr>
        <sz val="9"/>
        <rFont val="Calibri"/>
        <family val="2"/>
      </rPr>
      <t>Alpine</t>
    </r>
  </si>
  <si>
    <r>
      <rPr>
        <sz val="9"/>
        <rFont val="Calibri"/>
        <family val="2"/>
      </rPr>
      <t>Freestyle</t>
    </r>
  </si>
  <si>
    <r>
      <rPr>
        <sz val="9"/>
        <rFont val="Calibri"/>
        <family val="2"/>
      </rPr>
      <t>Snowboard</t>
    </r>
  </si>
  <si>
    <r>
      <rPr>
        <sz val="9"/>
        <rFont val="Calibri"/>
        <family val="2"/>
      </rPr>
      <t>Nordic Combined</t>
    </r>
  </si>
  <si>
    <r>
      <rPr>
        <sz val="9"/>
        <rFont val="Calibri"/>
        <family val="2"/>
      </rPr>
      <t>Ski Jumping</t>
    </r>
  </si>
  <si>
    <r>
      <rPr>
        <sz val="9"/>
        <rFont val="Calibri"/>
        <family val="2"/>
      </rPr>
      <t>Skiing</t>
    </r>
  </si>
  <si>
    <r>
      <rPr>
        <sz val="8.5"/>
        <rFont val="Calibri"/>
        <family val="2"/>
      </rPr>
      <t>Rotorcraft</t>
    </r>
  </si>
  <si>
    <r>
      <rPr>
        <sz val="8.5"/>
        <rFont val="Calibri"/>
        <family val="2"/>
      </rPr>
      <t>Boules Sports</t>
    </r>
  </si>
  <si>
    <r>
      <rPr>
        <sz val="8.5"/>
        <rFont val="Calibri"/>
        <family val="2"/>
      </rPr>
      <t>Youth</t>
    </r>
  </si>
  <si>
    <r>
      <rPr>
        <sz val="8.5"/>
        <rFont val="Calibri"/>
        <family val="2"/>
      </rPr>
      <t>Boogie Woogie</t>
    </r>
  </si>
  <si>
    <r>
      <rPr>
        <sz val="8.5"/>
        <rFont val="Calibri"/>
        <family val="2"/>
      </rPr>
      <t>Formation</t>
    </r>
  </si>
  <si>
    <r>
      <rPr>
        <sz val="8.5"/>
        <rFont val="Calibri"/>
        <family val="2"/>
      </rPr>
      <t>Salsa</t>
    </r>
  </si>
  <si>
    <r>
      <rPr>
        <sz val="8.5"/>
        <rFont val="Calibri"/>
        <family val="2"/>
      </rPr>
      <t>Floorball</t>
    </r>
  </si>
  <si>
    <r>
      <rPr>
        <sz val="8.5"/>
        <rFont val="Calibri"/>
        <family val="2"/>
      </rPr>
      <t>Flying Disc</t>
    </r>
  </si>
  <si>
    <r>
      <rPr>
        <sz val="8.5"/>
        <rFont val="Calibri"/>
        <family val="2"/>
      </rPr>
      <t>Karate</t>
    </r>
  </si>
  <si>
    <r>
      <rPr>
        <sz val="8.5"/>
        <rFont val="Calibri"/>
        <family val="2"/>
      </rPr>
      <t>Korfball</t>
    </r>
  </si>
  <si>
    <r>
      <rPr>
        <b/>
        <sz val="8.5"/>
        <rFont val="Calibri"/>
        <family val="2"/>
      </rPr>
      <t>Mountaineering and Climbing</t>
    </r>
  </si>
  <si>
    <r>
      <rPr>
        <sz val="8.5"/>
        <rFont val="Calibri"/>
        <family val="2"/>
      </rPr>
      <t>Inline Speed Skating Sprint 1000m or less</t>
    </r>
  </si>
  <si>
    <r>
      <rPr>
        <sz val="8"/>
        <rFont val="Calibri"/>
        <family val="2"/>
      </rPr>
      <t>Inline Speed Skating Distance greater than 1000m</t>
    </r>
  </si>
  <si>
    <r>
      <rPr>
        <sz val="8.5"/>
        <rFont val="Calibri"/>
        <family val="2"/>
      </rPr>
      <t>Inline Hockey (R)</t>
    </r>
  </si>
  <si>
    <r>
      <rPr>
        <sz val="8.5"/>
        <rFont val="Calibri"/>
        <family val="2"/>
      </rPr>
      <t>Rink Hockey (R)</t>
    </r>
  </si>
  <si>
    <r>
      <rPr>
        <sz val="8.5"/>
        <rFont val="Calibri"/>
        <family val="2"/>
      </rPr>
      <t>Alpine &amp; Downhill</t>
    </r>
  </si>
  <si>
    <r>
      <rPr>
        <sz val="8.5"/>
        <rFont val="Calibri"/>
        <family val="2"/>
      </rPr>
      <t>Inline Downhill (R)</t>
    </r>
  </si>
  <si>
    <r>
      <rPr>
        <sz val="8.5"/>
        <rFont val="Calibri"/>
        <family val="2"/>
      </rPr>
      <t>Tug of War</t>
    </r>
  </si>
  <si>
    <r>
      <rPr>
        <sz val="8.5"/>
        <rFont val="Calibri"/>
        <family val="2"/>
      </rPr>
      <t>Slalom (R)</t>
    </r>
  </si>
  <si>
    <r>
      <rPr>
        <b/>
        <sz val="9.5"/>
        <rFont val="Calibri"/>
        <family val="2"/>
      </rPr>
      <t>Aikido</t>
    </r>
  </si>
  <si>
    <r>
      <rPr>
        <sz val="9.5"/>
        <rFont val="Calibri"/>
        <family val="2"/>
      </rPr>
      <t>‐</t>
    </r>
  </si>
  <si>
    <r>
      <rPr>
        <b/>
        <sz val="9.5"/>
        <rFont val="Calibri"/>
        <family val="2"/>
      </rPr>
      <t>Bodybuilding</t>
    </r>
  </si>
  <si>
    <r>
      <rPr>
        <sz val="9.5"/>
        <rFont val="Calibri"/>
        <family val="2"/>
      </rPr>
      <t>Bodybuilding</t>
    </r>
  </si>
  <si>
    <r>
      <rPr>
        <sz val="9.5"/>
        <rFont val="Calibri"/>
        <family val="2"/>
      </rPr>
      <t>Fitness</t>
    </r>
  </si>
  <si>
    <r>
      <rPr>
        <b/>
        <sz val="9.5"/>
        <rFont val="Calibri"/>
        <family val="2"/>
      </rPr>
      <t>Casting</t>
    </r>
  </si>
  <si>
    <r>
      <rPr>
        <b/>
        <sz val="9.5"/>
        <rFont val="Calibri"/>
        <family val="2"/>
      </rPr>
      <t>Darts</t>
    </r>
  </si>
  <si>
    <r>
      <rPr>
        <b/>
        <sz val="9.5"/>
        <rFont val="Calibri"/>
        <family val="2"/>
      </rPr>
      <t>Dragon Boat</t>
    </r>
  </si>
  <si>
    <r>
      <rPr>
        <b/>
        <sz val="9.5"/>
        <rFont val="Calibri"/>
        <family val="2"/>
      </rPr>
      <t>Draughts</t>
    </r>
  </si>
  <si>
    <r>
      <rPr>
        <b/>
        <sz val="9.5"/>
        <rFont val="Calibri"/>
        <family val="2"/>
      </rPr>
      <t>Fistball</t>
    </r>
  </si>
  <si>
    <r>
      <rPr>
        <b/>
        <sz val="9.5"/>
        <rFont val="Calibri"/>
        <family val="2"/>
      </rPr>
      <t>Go</t>
    </r>
  </si>
  <si>
    <r>
      <rPr>
        <b/>
        <sz val="9.5"/>
        <rFont val="Calibri"/>
        <family val="2"/>
      </rPr>
      <t>Icestocksport</t>
    </r>
  </si>
  <si>
    <r>
      <rPr>
        <b/>
        <sz val="9.5"/>
        <rFont val="Calibri"/>
        <family val="2"/>
      </rPr>
      <t>Ju‐Jitsu</t>
    </r>
  </si>
  <si>
    <r>
      <rPr>
        <sz val="9.5"/>
        <rFont val="Calibri"/>
        <family val="2"/>
      </rPr>
      <t>Ju‐Jitsu</t>
    </r>
  </si>
  <si>
    <r>
      <rPr>
        <sz val="9.5"/>
        <rFont val="Calibri"/>
        <family val="2"/>
      </rPr>
      <t>Beltwrestling</t>
    </r>
  </si>
  <si>
    <r>
      <rPr>
        <b/>
        <sz val="9.5"/>
        <rFont val="Calibri"/>
        <family val="2"/>
      </rPr>
      <t>Kendo</t>
    </r>
  </si>
  <si>
    <r>
      <rPr>
        <b/>
        <sz val="9.5"/>
        <rFont val="Calibri"/>
        <family val="2"/>
      </rPr>
      <t>Kickboxing</t>
    </r>
  </si>
  <si>
    <r>
      <rPr>
        <sz val="9.5"/>
        <rFont val="Calibri"/>
        <family val="2"/>
      </rPr>
      <t>Kickboxing</t>
    </r>
  </si>
  <si>
    <r>
      <rPr>
        <sz val="9.5"/>
        <rFont val="Calibri"/>
        <family val="2"/>
      </rPr>
      <t>Full Contact</t>
    </r>
  </si>
  <si>
    <r>
      <rPr>
        <sz val="9.5"/>
        <rFont val="Calibri"/>
        <family val="2"/>
      </rPr>
      <t>K1 Rules</t>
    </r>
  </si>
  <si>
    <r>
      <rPr>
        <sz val="9.5"/>
        <rFont val="Calibri"/>
        <family val="2"/>
      </rPr>
      <t>Low Kick</t>
    </r>
  </si>
  <si>
    <r>
      <rPr>
        <sz val="9.5"/>
        <rFont val="Calibri"/>
        <family val="2"/>
      </rPr>
      <t>Pancrace</t>
    </r>
  </si>
  <si>
    <r>
      <rPr>
        <sz val="9.5"/>
        <rFont val="Calibri"/>
        <family val="2"/>
      </rPr>
      <t>Kick Light</t>
    </r>
  </si>
  <si>
    <r>
      <rPr>
        <sz val="9.5"/>
        <rFont val="Calibri"/>
        <family val="2"/>
      </rPr>
      <t>Light Contact</t>
    </r>
  </si>
  <si>
    <r>
      <rPr>
        <sz val="9.5"/>
        <rFont val="Calibri"/>
        <family val="2"/>
      </rPr>
      <t>Point Fighting</t>
    </r>
  </si>
  <si>
    <r>
      <rPr>
        <b/>
        <sz val="9.5"/>
        <rFont val="Calibri"/>
        <family val="2"/>
      </rPr>
      <t>Lacrosse</t>
    </r>
  </si>
  <si>
    <r>
      <rPr>
        <b/>
        <sz val="9.5"/>
        <rFont val="Calibri"/>
        <family val="2"/>
      </rPr>
      <t>Minigolf</t>
    </r>
  </si>
  <si>
    <r>
      <rPr>
        <b/>
        <sz val="9.5"/>
        <rFont val="Calibri"/>
        <family val="2"/>
      </rPr>
      <t>Powerlifting</t>
    </r>
  </si>
  <si>
    <r>
      <rPr>
        <sz val="9.5"/>
        <rFont val="Calibri"/>
        <family val="2"/>
      </rPr>
      <t>Powerlifting</t>
    </r>
  </si>
  <si>
    <r>
      <rPr>
        <sz val="9.5"/>
        <rFont val="Calibri"/>
        <family val="2"/>
      </rPr>
      <t>Force Athletique</t>
    </r>
  </si>
  <si>
    <r>
      <rPr>
        <sz val="9.5"/>
        <rFont val="Calibri"/>
        <family val="2"/>
      </rPr>
      <t>Bench Press</t>
    </r>
  </si>
  <si>
    <r>
      <rPr>
        <b/>
        <sz val="9.5"/>
        <rFont val="Calibri"/>
        <family val="2"/>
      </rPr>
      <t>Sambo</t>
    </r>
  </si>
  <si>
    <r>
      <rPr>
        <b/>
        <sz val="9.5"/>
        <rFont val="Calibri"/>
        <family val="2"/>
      </rPr>
      <t>Savate</t>
    </r>
  </si>
  <si>
    <r>
      <rPr>
        <sz val="9.5"/>
        <rFont val="Calibri"/>
        <family val="2"/>
      </rPr>
      <t>Savate</t>
    </r>
  </si>
  <si>
    <r>
      <rPr>
        <sz val="9.5"/>
        <rFont val="Calibri"/>
        <family val="2"/>
      </rPr>
      <t>Savate Assaut</t>
    </r>
  </si>
  <si>
    <r>
      <rPr>
        <sz val="9.5"/>
        <rFont val="Calibri"/>
        <family val="2"/>
      </rPr>
      <t>Savate Combat</t>
    </r>
  </si>
  <si>
    <r>
      <rPr>
        <b/>
        <sz val="9.5"/>
        <rFont val="Calibri"/>
        <family val="2"/>
      </rPr>
      <t>Sepaktakraw</t>
    </r>
  </si>
  <si>
    <r>
      <rPr>
        <sz val="9.5"/>
        <rFont val="Calibri"/>
        <family val="2"/>
      </rPr>
      <t>Sepaktakraw</t>
    </r>
  </si>
  <si>
    <r>
      <rPr>
        <sz val="9.5"/>
        <rFont val="Calibri"/>
        <family val="2"/>
      </rPr>
      <t>Beach Sepaktakraw</t>
    </r>
  </si>
  <si>
    <r>
      <rPr>
        <b/>
        <sz val="9.5"/>
        <rFont val="Calibri"/>
        <family val="2"/>
      </rPr>
      <t>Sleddog</t>
    </r>
  </si>
  <si>
    <r>
      <rPr>
        <sz val="9.5"/>
        <rFont val="Calibri"/>
        <family val="2"/>
      </rPr>
      <t>Sleddog</t>
    </r>
  </si>
  <si>
    <r>
      <rPr>
        <b/>
        <sz val="9.5"/>
        <rFont val="Calibri"/>
        <family val="2"/>
      </rPr>
      <t>Soft Tennis</t>
    </r>
  </si>
  <si>
    <r>
      <rPr>
        <sz val="9.5"/>
        <rFont val="Calibri"/>
        <family val="2"/>
      </rPr>
      <t>Soft Tennis</t>
    </r>
  </si>
  <si>
    <r>
      <rPr>
        <b/>
        <sz val="9.5"/>
        <rFont val="Calibri"/>
        <family val="2"/>
      </rPr>
      <t>Sport Fishing</t>
    </r>
  </si>
  <si>
    <r>
      <rPr>
        <sz val="9.5"/>
        <rFont val="Calibri"/>
        <family val="2"/>
      </rPr>
      <t>Sport Fishing</t>
    </r>
  </si>
  <si>
    <r>
      <rPr>
        <sz val="9.5"/>
        <rFont val="Calibri"/>
        <family val="2"/>
      </rPr>
      <t>Fresh Water Sport Fishing</t>
    </r>
  </si>
  <si>
    <r>
      <rPr>
        <sz val="9.5"/>
        <rFont val="Calibri"/>
        <family val="2"/>
      </rPr>
      <t>Sea Angling</t>
    </r>
  </si>
  <si>
    <r>
      <rPr>
        <sz val="9.5"/>
        <rFont val="Calibri"/>
        <family val="2"/>
      </rPr>
      <t>Fly Sport Fishing</t>
    </r>
  </si>
  <si>
    <r>
      <rPr>
        <sz val="6.5"/>
        <rFont val="Calibri"/>
        <family val="2"/>
      </rPr>
      <t>CISS Swimming Sprint 100m or less</t>
    </r>
  </si>
  <si>
    <r>
      <rPr>
        <sz val="6.5"/>
        <rFont val="Calibri"/>
        <family val="2"/>
      </rPr>
      <t>CISS Swimming Middle Distance 200‐400m</t>
    </r>
  </si>
  <si>
    <r>
      <rPr>
        <sz val="6.5"/>
        <rFont val="Calibri"/>
        <family val="2"/>
      </rPr>
      <t>INAS Swimming Sprint 100m or less</t>
    </r>
  </si>
  <si>
    <r>
      <rPr>
        <sz val="6.5"/>
        <rFont val="Calibri"/>
        <family val="2"/>
      </rPr>
      <t>INAS Swimming Middle Distance 200‐400m</t>
    </r>
  </si>
  <si>
    <r>
      <rPr>
        <sz val="6.5"/>
        <rFont val="Calibri"/>
        <family val="2"/>
      </rPr>
      <t>INAS Swimming</t>
    </r>
  </si>
  <si>
    <r>
      <rPr>
        <sz val="6.5"/>
        <rFont val="Calibri"/>
        <family val="2"/>
      </rPr>
      <t>CISS Swimming Long Distance 800m and greater</t>
    </r>
  </si>
  <si>
    <r>
      <rPr>
        <sz val="6.5"/>
        <rFont val="Calibri"/>
        <family val="2"/>
      </rPr>
      <t>INAS Swimming Long Distance 800m and greater</t>
    </r>
  </si>
  <si>
    <r>
      <rPr>
        <sz val="6.5"/>
        <rFont val="Calibri"/>
        <family val="2"/>
      </rPr>
      <t>Military IPC Swimming Middle Distance 200‐400m</t>
    </r>
  </si>
  <si>
    <r>
      <rPr>
        <sz val="6.5"/>
        <rFont val="Calibri"/>
        <family val="2"/>
      </rPr>
      <t>Military Para Swimming</t>
    </r>
  </si>
  <si>
    <r>
      <rPr>
        <sz val="6.5"/>
        <rFont val="Calibri"/>
        <family val="2"/>
      </rPr>
      <t>Military IPC Swimming 100m or less</t>
    </r>
  </si>
  <si>
    <r>
      <rPr>
        <sz val="6.5"/>
        <rFont val="Calibri"/>
        <family val="2"/>
      </rPr>
      <t>Para‐Archery**</t>
    </r>
  </si>
  <si>
    <r>
      <rPr>
        <sz val="6.5"/>
        <rFont val="Calibri"/>
        <family val="2"/>
      </rPr>
      <t>CISS Sprint 400m or less</t>
    </r>
  </si>
  <si>
    <r>
      <rPr>
        <sz val="6.5"/>
        <rFont val="Calibri"/>
        <family val="2"/>
      </rPr>
      <t>INAS Throws</t>
    </r>
  </si>
  <si>
    <r>
      <rPr>
        <sz val="6.5"/>
        <rFont val="Calibri"/>
        <family val="2"/>
      </rPr>
      <t>CISS Long Distance 3000m and greater</t>
    </r>
  </si>
  <si>
    <r>
      <rPr>
        <sz val="6.5"/>
        <rFont val="Calibri"/>
        <family val="2"/>
      </rPr>
      <t>CISS Jumps</t>
    </r>
  </si>
  <si>
    <r>
      <rPr>
        <sz val="6.5"/>
        <rFont val="Calibri"/>
        <family val="2"/>
      </rPr>
      <t>CISS Throws</t>
    </r>
  </si>
  <si>
    <r>
      <rPr>
        <sz val="6.5"/>
        <rFont val="Calibri"/>
        <family val="2"/>
      </rPr>
      <t>CISS Middle Distance 800‐1500m</t>
    </r>
  </si>
  <si>
    <r>
      <rPr>
        <sz val="6.5"/>
        <rFont val="Calibri"/>
        <family val="2"/>
      </rPr>
      <t>CISS Combined Events</t>
    </r>
  </si>
  <si>
    <r>
      <rPr>
        <sz val="6.5"/>
        <rFont val="Calibri"/>
        <family val="2"/>
      </rPr>
      <t>INAS Combined Events</t>
    </r>
  </si>
  <si>
    <r>
      <rPr>
        <sz val="6.5"/>
        <rFont val="Calibri"/>
        <family val="2"/>
      </rPr>
      <t>INAS Middle Distance 800‐1500m</t>
    </r>
  </si>
  <si>
    <r>
      <rPr>
        <sz val="6.5"/>
        <rFont val="Calibri"/>
        <family val="2"/>
      </rPr>
      <t>INAS Athletics</t>
    </r>
  </si>
  <si>
    <r>
      <rPr>
        <sz val="6.5"/>
        <rFont val="Calibri"/>
        <family val="2"/>
      </rPr>
      <t>INAS Sprint 400m or less</t>
    </r>
  </si>
  <si>
    <r>
      <rPr>
        <sz val="6.5"/>
        <rFont val="Calibri"/>
        <family val="2"/>
      </rPr>
      <t>IBSA Athletics</t>
    </r>
  </si>
  <si>
    <r>
      <rPr>
        <sz val="6.5"/>
        <rFont val="Calibri"/>
        <family val="2"/>
      </rPr>
      <t>IPC Long Distance 3000m+ (R)</t>
    </r>
  </si>
  <si>
    <r>
      <rPr>
        <sz val="6.5"/>
        <rFont val="Calibri"/>
        <family val="2"/>
      </rPr>
      <t>INAS Long Distance 3000m and greater</t>
    </r>
  </si>
  <si>
    <r>
      <rPr>
        <sz val="6.5"/>
        <rFont val="Calibri"/>
        <family val="2"/>
      </rPr>
      <t>Para‐Badminton**</t>
    </r>
  </si>
  <si>
    <r>
      <rPr>
        <sz val="6.5"/>
        <rFont val="Calibri"/>
        <family val="2"/>
      </rPr>
      <t>CISS Badminton</t>
    </r>
  </si>
  <si>
    <r>
      <rPr>
        <sz val="6.5"/>
        <rFont val="Calibri"/>
        <family val="2"/>
      </rPr>
      <t>Wheelchair Basketball</t>
    </r>
  </si>
  <si>
    <r>
      <rPr>
        <sz val="6.5"/>
        <rFont val="Calibri"/>
        <family val="2"/>
      </rPr>
      <t>CISS Basketball</t>
    </r>
  </si>
  <si>
    <r>
      <rPr>
        <sz val="6.5"/>
        <rFont val="Calibri"/>
        <family val="2"/>
      </rPr>
      <t>INAS‐FID Basketball</t>
    </r>
  </si>
  <si>
    <r>
      <rPr>
        <sz val="6.5"/>
        <rFont val="Calibri"/>
        <family val="2"/>
      </rPr>
      <t>Para‐Bobsleigh**</t>
    </r>
  </si>
  <si>
    <r>
      <rPr>
        <sz val="6.5"/>
        <rFont val="Calibri"/>
        <family val="2"/>
      </rPr>
      <t>Para‐Boccia</t>
    </r>
  </si>
  <si>
    <r>
      <rPr>
        <sz val="6.5"/>
        <rFont val="Calibri"/>
        <family val="2"/>
      </rPr>
      <t>CISS Bowling</t>
    </r>
  </si>
  <si>
    <r>
      <rPr>
        <sz val="6.5"/>
        <rFont val="Calibri"/>
        <family val="2"/>
      </rPr>
      <t>IBSA tenpin bowling</t>
    </r>
  </si>
  <si>
    <r>
      <rPr>
        <sz val="6.5"/>
        <rFont val="Calibri"/>
        <family val="2"/>
      </rPr>
      <t>Para‐Canoe Sprint**</t>
    </r>
  </si>
  <si>
    <r>
      <rPr>
        <sz val="6.5"/>
        <rFont val="Calibri"/>
        <family val="2"/>
      </rPr>
      <t>CP Football</t>
    </r>
  </si>
  <si>
    <r>
      <rPr>
        <sz val="6.5"/>
        <rFont val="Calibri"/>
        <family val="2"/>
      </rPr>
      <t>Wheelchair Curling</t>
    </r>
  </si>
  <si>
    <r>
      <rPr>
        <sz val="6.5"/>
        <rFont val="Calibri"/>
        <family val="2"/>
      </rPr>
      <t>CISS Curling</t>
    </r>
  </si>
  <si>
    <r>
      <rPr>
        <sz val="6.5"/>
        <rFont val="Calibri"/>
        <family val="2"/>
      </rPr>
      <t>Para‐Cycling Road**</t>
    </r>
  </si>
  <si>
    <r>
      <rPr>
        <sz val="6.5"/>
        <rFont val="Calibri"/>
        <family val="2"/>
      </rPr>
      <t>Para‐Cycling Track Sprint**</t>
    </r>
  </si>
  <si>
    <r>
      <rPr>
        <sz val="6.5"/>
        <rFont val="Calibri"/>
        <family val="2"/>
      </rPr>
      <t>Para‐Cycling Track Endurance**</t>
    </r>
  </si>
  <si>
    <r>
      <rPr>
        <sz val="6.5"/>
        <rFont val="Calibri"/>
        <family val="2"/>
      </rPr>
      <t>CISS Cycling Road</t>
    </r>
  </si>
  <si>
    <r>
      <rPr>
        <sz val="6.5"/>
        <rFont val="Calibri"/>
        <family val="2"/>
      </rPr>
      <t>CISS Mountain Bike</t>
    </r>
  </si>
  <si>
    <r>
      <rPr>
        <sz val="6.5"/>
        <rFont val="Calibri"/>
        <family val="2"/>
      </rPr>
      <t>INAS Cycling Track Endurance</t>
    </r>
  </si>
  <si>
    <r>
      <rPr>
        <sz val="6.5"/>
        <rFont val="Calibri"/>
        <family val="2"/>
      </rPr>
      <t>Para‐Equestrian**</t>
    </r>
  </si>
  <si>
    <r>
      <rPr>
        <sz val="6.5"/>
        <rFont val="Calibri"/>
        <family val="2"/>
      </rPr>
      <t>Wheelchair Fencing</t>
    </r>
  </si>
  <si>
    <r>
      <rPr>
        <sz val="6.5"/>
        <rFont val="Calibri"/>
        <family val="2"/>
      </rPr>
      <t>Para‐Field Hockey</t>
    </r>
  </si>
  <si>
    <r>
      <rPr>
        <sz val="6.5"/>
        <rFont val="Calibri"/>
        <family val="2"/>
      </rPr>
      <t>CISS Football</t>
    </r>
  </si>
  <si>
    <r>
      <rPr>
        <sz val="6.5"/>
        <rFont val="Calibri"/>
        <family val="2"/>
      </rPr>
      <t>INAS Futsal</t>
    </r>
  </si>
  <si>
    <r>
      <rPr>
        <sz val="6.5"/>
        <rFont val="Calibri"/>
        <family val="2"/>
      </rPr>
      <t>INAS Football</t>
    </r>
  </si>
  <si>
    <r>
      <rPr>
        <sz val="6.5"/>
        <rFont val="Calibri"/>
        <family val="2"/>
      </rPr>
      <t>Para‐Football 5‐a‐side</t>
    </r>
  </si>
  <si>
    <r>
      <rPr>
        <sz val="6.5"/>
        <rFont val="Calibri"/>
        <family val="2"/>
      </rPr>
      <t>Para‐Football 7‐a‐side</t>
    </r>
  </si>
  <si>
    <r>
      <rPr>
        <sz val="6.5"/>
        <rFont val="Calibri"/>
        <family val="2"/>
      </rPr>
      <t>Goalball</t>
    </r>
  </si>
  <si>
    <r>
      <rPr>
        <sz val="6.5"/>
        <rFont val="Calibri"/>
        <family val="2"/>
      </rPr>
      <t>CISS Handball</t>
    </r>
  </si>
  <si>
    <r>
      <rPr>
        <sz val="6.5"/>
        <rFont val="Calibri"/>
        <family val="2"/>
      </rPr>
      <t>Para‐Handball**</t>
    </r>
  </si>
  <si>
    <r>
      <rPr>
        <sz val="6.5"/>
        <rFont val="Calibri"/>
        <family val="2"/>
      </rPr>
      <t>CISS Ice Hockey</t>
    </r>
  </si>
  <si>
    <r>
      <rPr>
        <sz val="6.5"/>
        <rFont val="Calibri"/>
        <family val="2"/>
      </rPr>
      <t>Para‐Judo</t>
    </r>
  </si>
  <si>
    <r>
      <rPr>
        <sz val="6.5"/>
        <rFont val="Calibri"/>
        <family val="2"/>
      </rPr>
      <t>CISS Judo</t>
    </r>
  </si>
  <si>
    <r>
      <rPr>
        <sz val="6.5"/>
        <rFont val="Calibri"/>
        <family val="2"/>
      </rPr>
      <t>INAS Judo</t>
    </r>
  </si>
  <si>
    <r>
      <rPr>
        <sz val="6.5"/>
        <rFont val="Calibri"/>
        <family val="2"/>
      </rPr>
      <t>CISS Karate</t>
    </r>
  </si>
  <si>
    <r>
      <rPr>
        <sz val="6.5"/>
        <rFont val="Calibri"/>
        <family val="2"/>
      </rPr>
      <t>Para‐Luge</t>
    </r>
  </si>
  <si>
    <r>
      <rPr>
        <sz val="6.5"/>
        <rFont val="Calibri"/>
        <family val="2"/>
      </rPr>
      <t>CISS Orienteering</t>
    </r>
  </si>
  <si>
    <r>
      <rPr>
        <b/>
        <sz val="8.5"/>
        <rFont val="Calibri"/>
        <family val="2"/>
      </rPr>
      <t>Para‐Athletics (IWAS)</t>
    </r>
  </si>
  <si>
    <r>
      <rPr>
        <sz val="6.5"/>
        <rFont val="Calibri"/>
        <family val="2"/>
      </rPr>
      <t>Throws</t>
    </r>
  </si>
  <si>
    <r>
      <rPr>
        <sz val="6.5"/>
        <rFont val="Calibri"/>
        <family val="2"/>
      </rPr>
      <t>Sprint 400m or less</t>
    </r>
  </si>
  <si>
    <r>
      <rPr>
        <sz val="6.5"/>
        <rFont val="Calibri"/>
        <family val="2"/>
      </rPr>
      <t>IPC Throws (R)</t>
    </r>
  </si>
  <si>
    <r>
      <rPr>
        <sz val="6.5"/>
        <rFont val="Calibri"/>
        <family val="2"/>
      </rPr>
      <t>Para‐Bowls</t>
    </r>
  </si>
  <si>
    <r>
      <rPr>
        <b/>
        <sz val="8.5"/>
        <rFont val="Calibri"/>
        <family val="2"/>
      </rPr>
      <t>Para‐Swimming (IWAS)</t>
    </r>
  </si>
  <si>
    <r>
      <rPr>
        <sz val="6.5"/>
        <rFont val="Calibri"/>
        <family val="2"/>
      </rPr>
      <t>Sprint 100m or less</t>
    </r>
  </si>
  <si>
    <r>
      <rPr>
        <sz val="6.5"/>
        <rFont val="Calibri"/>
        <family val="2"/>
      </rPr>
      <t>Middle Distance 200‐400m</t>
    </r>
  </si>
  <si>
    <r>
      <rPr>
        <sz val="6.5"/>
        <rFont val="Calibri"/>
        <family val="2"/>
      </rPr>
      <t>IBSA Powerlifting</t>
    </r>
  </si>
  <si>
    <r>
      <rPr>
        <sz val="6.5"/>
        <rFont val="Calibri"/>
        <family val="2"/>
      </rPr>
      <t>Para‐Rowing**</t>
    </r>
  </si>
  <si>
    <r>
      <rPr>
        <sz val="6.5"/>
        <rFont val="Calibri"/>
        <family val="2"/>
      </rPr>
      <t>Wheelchair Rugby</t>
    </r>
  </si>
  <si>
    <r>
      <rPr>
        <sz val="6.5"/>
        <rFont val="Calibri"/>
        <family val="2"/>
      </rPr>
      <t>Para‐Sailing</t>
    </r>
  </si>
  <si>
    <r>
      <rPr>
        <sz val="6.5"/>
        <rFont val="Calibri"/>
        <family val="2"/>
      </rPr>
      <t>CISS Shooting</t>
    </r>
  </si>
  <si>
    <r>
      <rPr>
        <sz val="6.5"/>
        <rFont val="Calibri"/>
        <family val="2"/>
      </rPr>
      <t>Sitting Volleyball</t>
    </r>
  </si>
  <si>
    <r>
      <rPr>
        <sz val="6.5"/>
        <rFont val="Calibri"/>
        <family val="2"/>
      </rPr>
      <t>CISS Alpine Skiing</t>
    </r>
  </si>
  <si>
    <r>
      <rPr>
        <sz val="6.5"/>
        <rFont val="Calibri"/>
        <family val="2"/>
      </rPr>
      <t>CISS Snowboard</t>
    </r>
  </si>
  <si>
    <r>
      <rPr>
        <sz val="6.5"/>
        <rFont val="Calibri"/>
        <family val="2"/>
      </rPr>
      <t>CISS Cross Country Skiing</t>
    </r>
  </si>
  <si>
    <r>
      <rPr>
        <sz val="6.5"/>
        <rFont val="Calibri"/>
        <family val="2"/>
      </rPr>
      <t>Para‐Climbing</t>
    </r>
  </si>
  <si>
    <r>
      <rPr>
        <sz val="6.5"/>
        <rFont val="Calibri"/>
        <family val="2"/>
      </rPr>
      <t>Para‐Table Tennis**</t>
    </r>
  </si>
  <si>
    <r>
      <rPr>
        <sz val="6.5"/>
        <rFont val="Calibri"/>
        <family val="2"/>
      </rPr>
      <t>CISS Table Tennis</t>
    </r>
  </si>
  <si>
    <r>
      <rPr>
        <sz val="6.5"/>
        <rFont val="Calibri"/>
        <family val="2"/>
      </rPr>
      <t>INAS Table Tennis</t>
    </r>
  </si>
  <si>
    <r>
      <rPr>
        <sz val="6.5"/>
        <rFont val="Calibri"/>
        <family val="2"/>
      </rPr>
      <t>Para‐Taekwondo‐Kyorugi**</t>
    </r>
  </si>
  <si>
    <r>
      <rPr>
        <sz val="6.5"/>
        <rFont val="Calibri"/>
        <family val="2"/>
      </rPr>
      <t>CISS Taekwondo</t>
    </r>
  </si>
  <si>
    <r>
      <rPr>
        <sz val="6.5"/>
        <rFont val="Calibri"/>
        <family val="2"/>
      </rPr>
      <t>Para‐Taekwondo Poomsae**</t>
    </r>
  </si>
  <si>
    <r>
      <rPr>
        <sz val="6.5"/>
        <rFont val="Calibri"/>
        <family val="2"/>
      </rPr>
      <t>Para‐Taekwondo**</t>
    </r>
  </si>
  <si>
    <r>
      <rPr>
        <sz val="6.5"/>
        <rFont val="Calibri"/>
        <family val="2"/>
      </rPr>
      <t>Wheelchair Tennis**</t>
    </r>
  </si>
  <si>
    <r>
      <rPr>
        <sz val="6.5"/>
        <rFont val="Calibri"/>
        <family val="2"/>
      </rPr>
      <t>CISS Tennis</t>
    </r>
  </si>
  <si>
    <r>
      <rPr>
        <sz val="6.5"/>
        <rFont val="Calibri"/>
        <family val="2"/>
      </rPr>
      <t>INAS Tennis</t>
    </r>
  </si>
  <si>
    <r>
      <rPr>
        <sz val="6.5"/>
        <rFont val="Calibri"/>
        <family val="2"/>
      </rPr>
      <t>Para‐Football Tennis</t>
    </r>
  </si>
  <si>
    <r>
      <rPr>
        <sz val="6.5"/>
        <rFont val="Calibri"/>
        <family val="2"/>
      </rPr>
      <t>Para‐Triathlon**</t>
    </r>
  </si>
  <si>
    <r>
      <rPr>
        <sz val="6.5"/>
        <rFont val="Calibri"/>
        <family val="2"/>
      </rPr>
      <t>CISS Volleyball</t>
    </r>
  </si>
  <si>
    <r>
      <rPr>
        <sz val="6.5"/>
        <rFont val="Calibri"/>
        <family val="2"/>
      </rPr>
      <t>CISS Beach Volleyball</t>
    </r>
  </si>
  <si>
    <r>
      <rPr>
        <sz val="6.5"/>
        <rFont val="Calibri"/>
        <family val="2"/>
      </rPr>
      <t>Sitting Volleyball (R)</t>
    </r>
  </si>
  <si>
    <r>
      <rPr>
        <sz val="6.5"/>
        <rFont val="Calibri"/>
        <family val="2"/>
      </rPr>
      <t>Disabled</t>
    </r>
  </si>
  <si>
    <r>
      <rPr>
        <sz val="6.5"/>
        <rFont val="Calibri"/>
        <family val="2"/>
      </rPr>
      <t>CISS Wrestling Freestyle</t>
    </r>
  </si>
  <si>
    <r>
      <rPr>
        <sz val="6.5"/>
        <rFont val="Calibri"/>
        <family val="2"/>
      </rPr>
      <t>CISS Greco‐Roman Wrestling</t>
    </r>
  </si>
  <si>
    <r>
      <rPr>
        <sz val="8.5"/>
        <rFont val="Calibri"/>
        <family val="2"/>
      </rPr>
      <t>IPC Swimming (R)</t>
    </r>
  </si>
  <si>
    <r>
      <rPr>
        <sz val="8.5"/>
        <rFont val="Calibri"/>
        <family val="2"/>
      </rPr>
      <t>IPC Swimming Sprint 100m or less (R)</t>
    </r>
  </si>
  <si>
    <r>
      <rPr>
        <sz val="8.5"/>
        <rFont val="Calibri"/>
        <family val="2"/>
      </rPr>
      <t>IPC Swimming Middle Distance 200‐400m (R)</t>
    </r>
  </si>
  <si>
    <r>
      <rPr>
        <sz val="8.5"/>
        <rFont val="Calibri"/>
        <family val="2"/>
      </rPr>
      <t>IPC Middle Distance 800‐1500m (R)</t>
    </r>
  </si>
  <si>
    <r>
      <rPr>
        <sz val="8.5"/>
        <rFont val="Calibri"/>
        <family val="2"/>
      </rPr>
      <t>IPC Jumps (R)</t>
    </r>
  </si>
  <si>
    <r>
      <rPr>
        <sz val="8.5"/>
        <rFont val="Calibri"/>
        <family val="2"/>
      </rPr>
      <t>Para‐Biathlon</t>
    </r>
  </si>
  <si>
    <r>
      <rPr>
        <sz val="8.5"/>
        <rFont val="Calibri"/>
        <family val="2"/>
      </rPr>
      <t>Para‐DanceSport</t>
    </r>
  </si>
  <si>
    <r>
      <rPr>
        <sz val="8.5"/>
        <rFont val="Calibri"/>
        <family val="2"/>
      </rPr>
      <t>Para‐Ice Hockey</t>
    </r>
  </si>
  <si>
    <r>
      <rPr>
        <sz val="8.5"/>
        <rFont val="Calibri"/>
        <family val="2"/>
      </rPr>
      <t>Para‐Powerlifting</t>
    </r>
  </si>
  <si>
    <r>
      <rPr>
        <sz val="8.5"/>
        <rFont val="Calibri"/>
        <family val="2"/>
      </rPr>
      <t>IPC Alpine (R)</t>
    </r>
  </si>
  <si>
    <r>
      <rPr>
        <sz val="8.5"/>
        <rFont val="Calibri"/>
        <family val="2"/>
      </rPr>
      <t>Para‐Alpine Skiing</t>
    </r>
  </si>
  <si>
    <r>
      <rPr>
        <b/>
        <sz val="8.5"/>
        <rFont val="Calibri"/>
        <family val="2"/>
      </rPr>
      <t>Para‐Cross Country Skiing</t>
    </r>
  </si>
  <si>
    <r>
      <rPr>
        <sz val="8.5"/>
        <rFont val="Calibri"/>
        <family val="2"/>
      </rPr>
      <t>Para‐Cross Country Skiing</t>
    </r>
  </si>
  <si>
    <r>
      <rPr>
        <sz val="8.5"/>
        <rFont val="Calibri"/>
        <family val="2"/>
      </rPr>
      <t>Para‐Snowboard</t>
    </r>
  </si>
  <si>
    <r>
      <rPr>
        <sz val="8.5"/>
        <rFont val="Calibri"/>
        <family val="2"/>
      </rPr>
      <t>Shooting Para Sport</t>
    </r>
  </si>
  <si>
    <r>
      <rPr>
        <sz val="6"/>
        <rFont val="Calibri"/>
        <family val="2"/>
      </rPr>
      <t>University</t>
    </r>
  </si>
  <si>
    <r>
      <rPr>
        <sz val="6"/>
        <rFont val="Calibri"/>
        <family val="2"/>
      </rPr>
      <t>University Swimming Middle Distance 200‐400m</t>
    </r>
  </si>
  <si>
    <r>
      <rPr>
        <sz val="6"/>
        <rFont val="Calibri"/>
        <family val="2"/>
      </rPr>
      <t>University Swimming Sprint 100m or less</t>
    </r>
  </si>
  <si>
    <r>
      <rPr>
        <sz val="6"/>
        <rFont val="Calibri"/>
        <family val="2"/>
      </rPr>
      <t>Military Swimming Sprint 100m or less</t>
    </r>
  </si>
  <si>
    <r>
      <rPr>
        <sz val="6"/>
        <rFont val="Calibri"/>
        <family val="2"/>
      </rPr>
      <t>Military Swimming Middle Distance 200‐400m</t>
    </r>
  </si>
  <si>
    <r>
      <rPr>
        <sz val="6"/>
        <rFont val="Calibri"/>
        <family val="2"/>
      </rPr>
      <t>University Open Water</t>
    </r>
  </si>
  <si>
    <r>
      <rPr>
        <sz val="6"/>
        <rFont val="Calibri"/>
        <family val="2"/>
      </rPr>
      <t>University Diving</t>
    </r>
  </si>
  <si>
    <r>
      <rPr>
        <sz val="6"/>
        <rFont val="Calibri"/>
        <family val="2"/>
      </rPr>
      <t>Free Diving</t>
    </r>
  </si>
  <si>
    <r>
      <rPr>
        <sz val="5.5"/>
        <rFont val="Calibri"/>
        <family val="2"/>
      </rPr>
      <t>University Swimming Long Distance 800m or greater</t>
    </r>
  </si>
  <si>
    <r>
      <rPr>
        <sz val="6"/>
        <rFont val="Calibri"/>
        <family val="2"/>
      </rPr>
      <t>University Water Polo</t>
    </r>
  </si>
  <si>
    <r>
      <rPr>
        <sz val="6"/>
        <rFont val="Calibri"/>
        <family val="2"/>
      </rPr>
      <t>University Swimming</t>
    </r>
  </si>
  <si>
    <r>
      <rPr>
        <sz val="6"/>
        <rFont val="Calibri"/>
        <family val="2"/>
      </rPr>
      <t>Military Swimming Long Distance 800m or greater</t>
    </r>
  </si>
  <si>
    <r>
      <rPr>
        <sz val="6"/>
        <rFont val="Calibri"/>
        <family val="2"/>
      </rPr>
      <t>University Synchronised Swimming</t>
    </r>
  </si>
  <si>
    <r>
      <rPr>
        <sz val="6"/>
        <rFont val="Calibri"/>
        <family val="2"/>
      </rPr>
      <t>Swimming Sprint 100m or less</t>
    </r>
  </si>
  <si>
    <r>
      <rPr>
        <sz val="6"/>
        <rFont val="Calibri"/>
        <family val="2"/>
      </rPr>
      <t>University Long Distance 3000m or greater</t>
    </r>
  </si>
  <si>
    <r>
      <rPr>
        <sz val="6"/>
        <rFont val="Calibri"/>
        <family val="2"/>
      </rPr>
      <t>University Sprint 400m or less</t>
    </r>
  </si>
  <si>
    <r>
      <rPr>
        <sz val="6"/>
        <rFont val="Calibri"/>
        <family val="2"/>
      </rPr>
      <t>University Jumps</t>
    </r>
  </si>
  <si>
    <r>
      <rPr>
        <sz val="6"/>
        <rFont val="Calibri"/>
        <family val="2"/>
      </rPr>
      <t>WMA Masters Athletics</t>
    </r>
  </si>
  <si>
    <r>
      <rPr>
        <sz val="6"/>
        <rFont val="Calibri"/>
        <family val="2"/>
      </rPr>
      <t>University Throws</t>
    </r>
  </si>
  <si>
    <r>
      <rPr>
        <sz val="6"/>
        <rFont val="Calibri"/>
        <family val="2"/>
      </rPr>
      <t>University Middle Distance 800‐1500m</t>
    </r>
  </si>
  <si>
    <r>
      <rPr>
        <sz val="6"/>
        <rFont val="Calibri"/>
        <family val="2"/>
      </rPr>
      <t>Military Long Distance 3000m or greater</t>
    </r>
  </si>
  <si>
    <r>
      <rPr>
        <sz val="6"/>
        <rFont val="Calibri"/>
        <family val="2"/>
      </rPr>
      <t>University Combined Events</t>
    </r>
  </si>
  <si>
    <r>
      <rPr>
        <sz val="6"/>
        <rFont val="Calibri"/>
        <family val="2"/>
      </rPr>
      <t>College Cross Country</t>
    </r>
  </si>
  <si>
    <r>
      <rPr>
        <sz val="6"/>
        <rFont val="Calibri"/>
        <family val="2"/>
      </rPr>
      <t>Military Middle Distance 800‐1500m</t>
    </r>
  </si>
  <si>
    <r>
      <rPr>
        <sz val="6"/>
        <rFont val="Calibri"/>
        <family val="2"/>
      </rPr>
      <t>Long Distance 3000m or greater</t>
    </r>
  </si>
  <si>
    <r>
      <rPr>
        <sz val="6"/>
        <rFont val="Calibri"/>
        <family val="2"/>
      </rPr>
      <t>Military Sprint 400m or less</t>
    </r>
  </si>
  <si>
    <r>
      <rPr>
        <sz val="6"/>
        <rFont val="Calibri"/>
        <family val="2"/>
      </rPr>
      <t>Military Cross‐Country</t>
    </r>
  </si>
  <si>
    <r>
      <rPr>
        <sz val="6"/>
        <rFont val="Calibri"/>
        <family val="2"/>
      </rPr>
      <t>Military Athletics</t>
    </r>
  </si>
  <si>
    <r>
      <rPr>
        <sz val="6"/>
        <rFont val="Calibri"/>
        <family val="2"/>
      </rPr>
      <t>Military Throws</t>
    </r>
  </si>
  <si>
    <r>
      <rPr>
        <sz val="6"/>
        <rFont val="Calibri"/>
        <family val="2"/>
      </rPr>
      <t>University Track &amp; Field (R)</t>
    </r>
  </si>
  <si>
    <r>
      <rPr>
        <sz val="6"/>
        <rFont val="Calibri"/>
        <family val="2"/>
      </rPr>
      <t>Ultra Running</t>
    </r>
  </si>
  <si>
    <r>
      <rPr>
        <sz val="6"/>
        <rFont val="Calibri"/>
        <family val="2"/>
      </rPr>
      <t>Military Jumps</t>
    </r>
  </si>
  <si>
    <r>
      <rPr>
        <b/>
        <sz val="8.5"/>
        <rFont val="Calibri"/>
        <family val="2"/>
      </rPr>
      <t>Australian Rules Football</t>
    </r>
  </si>
  <si>
    <r>
      <rPr>
        <sz val="6"/>
        <rFont val="Calibri"/>
        <family val="2"/>
      </rPr>
      <t>Australian Rules Football</t>
    </r>
  </si>
  <si>
    <r>
      <rPr>
        <sz val="6"/>
        <rFont val="Calibri"/>
        <family val="2"/>
      </rPr>
      <t>College</t>
    </r>
  </si>
  <si>
    <r>
      <rPr>
        <sz val="6"/>
        <rFont val="Calibri"/>
        <family val="2"/>
      </rPr>
      <t>Professional Baseball</t>
    </r>
  </si>
  <si>
    <r>
      <rPr>
        <sz val="6"/>
        <rFont val="Calibri"/>
        <family val="2"/>
      </rPr>
      <t>Rubber Baseball</t>
    </r>
  </si>
  <si>
    <r>
      <rPr>
        <sz val="6"/>
        <rFont val="Calibri"/>
        <family val="2"/>
      </rPr>
      <t>Professional Basketball</t>
    </r>
  </si>
  <si>
    <r>
      <rPr>
        <sz val="6"/>
        <rFont val="Calibri"/>
        <family val="2"/>
      </rPr>
      <t>Aizkora‐korrika</t>
    </r>
  </si>
  <si>
    <r>
      <rPr>
        <sz val="6"/>
        <rFont val="Calibri"/>
        <family val="2"/>
      </rPr>
      <t>Aizkolaritza</t>
    </r>
  </si>
  <si>
    <r>
      <rPr>
        <sz val="6"/>
        <rFont val="Calibri"/>
        <family val="2"/>
      </rPr>
      <t>Harri jasotzea</t>
    </r>
  </si>
  <si>
    <r>
      <rPr>
        <sz val="6"/>
        <rFont val="Calibri"/>
        <family val="2"/>
      </rPr>
      <t>Sega</t>
    </r>
  </si>
  <si>
    <r>
      <rPr>
        <sz val="6"/>
        <rFont val="Calibri"/>
        <family val="2"/>
      </rPr>
      <t>Txinga‐eroatea</t>
    </r>
  </si>
  <si>
    <r>
      <rPr>
        <sz val="6"/>
        <rFont val="Calibri"/>
        <family val="2"/>
      </rPr>
      <t>Basque Sports</t>
    </r>
  </si>
  <si>
    <r>
      <rPr>
        <sz val="6"/>
        <rFont val="Calibri"/>
        <family val="2"/>
      </rPr>
      <t>Military Biathlon</t>
    </r>
  </si>
  <si>
    <r>
      <rPr>
        <sz val="6"/>
        <rFont val="Calibri"/>
        <family val="2"/>
      </rPr>
      <t>Professional Snooker</t>
    </r>
  </si>
  <si>
    <r>
      <rPr>
        <sz val="6"/>
        <rFont val="Calibri"/>
        <family val="2"/>
      </rPr>
      <t>INBA Natural Bodybuilding</t>
    </r>
  </si>
  <si>
    <r>
      <rPr>
        <sz val="6"/>
        <rFont val="Calibri"/>
        <family val="2"/>
      </rPr>
      <t>Physique Sports</t>
    </r>
  </si>
  <si>
    <r>
      <rPr>
        <sz val="6"/>
        <rFont val="Calibri"/>
        <family val="2"/>
      </rPr>
      <t>WNBF Natural Bodybuilding</t>
    </r>
  </si>
  <si>
    <r>
      <rPr>
        <sz val="6"/>
        <rFont val="Calibri"/>
        <family val="2"/>
      </rPr>
      <t>CrossFit</t>
    </r>
  </si>
  <si>
    <r>
      <rPr>
        <sz val="6"/>
        <rFont val="Calibri"/>
        <family val="2"/>
      </rPr>
      <t>FISAF Fitness</t>
    </r>
  </si>
  <si>
    <r>
      <rPr>
        <sz val="6"/>
        <rFont val="Calibri"/>
        <family val="2"/>
      </rPr>
      <t>UIBBN Natural Bodybuilding</t>
    </r>
  </si>
  <si>
    <r>
      <rPr>
        <sz val="6"/>
        <rFont val="Calibri"/>
        <family val="2"/>
      </rPr>
      <t>Professional Boxing</t>
    </r>
  </si>
  <si>
    <r>
      <rPr>
        <sz val="6"/>
        <rFont val="Calibri"/>
        <family val="2"/>
      </rPr>
      <t>Boxing</t>
    </r>
  </si>
  <si>
    <r>
      <rPr>
        <sz val="6"/>
        <rFont val="Calibri"/>
        <family val="2"/>
      </rPr>
      <t>WBC Professional Boxing</t>
    </r>
  </si>
  <si>
    <r>
      <rPr>
        <sz val="6"/>
        <rFont val="Calibri"/>
        <family val="2"/>
      </rPr>
      <t>WBA Professional Boxing</t>
    </r>
  </si>
  <si>
    <r>
      <rPr>
        <sz val="6"/>
        <rFont val="Calibri"/>
        <family val="2"/>
      </rPr>
      <t>WBO Professional Boxing</t>
    </r>
  </si>
  <si>
    <r>
      <rPr>
        <sz val="6"/>
        <rFont val="Calibri"/>
        <family val="2"/>
      </rPr>
      <t>WBF Professional Boxing</t>
    </r>
  </si>
  <si>
    <r>
      <rPr>
        <sz val="6"/>
        <rFont val="Calibri"/>
        <family val="2"/>
      </rPr>
      <t>IBO Professional Boxing</t>
    </r>
  </si>
  <si>
    <r>
      <rPr>
        <sz val="6"/>
        <rFont val="Calibri"/>
        <family val="2"/>
      </rPr>
      <t>Military Boxing</t>
    </r>
  </si>
  <si>
    <r>
      <rPr>
        <sz val="6"/>
        <rFont val="Calibri"/>
        <family val="2"/>
      </rPr>
      <t>University Long Distance 1000m</t>
    </r>
  </si>
  <si>
    <r>
      <rPr>
        <sz val="6"/>
        <rFont val="Calibri"/>
        <family val="2"/>
      </rPr>
      <t>University Middle Distance 500m</t>
    </r>
  </si>
  <si>
    <r>
      <rPr>
        <sz val="6"/>
        <rFont val="Calibri"/>
        <family val="2"/>
      </rPr>
      <t>University Canoe Slalom</t>
    </r>
  </si>
  <si>
    <r>
      <rPr>
        <sz val="6"/>
        <rFont val="Calibri"/>
        <family val="2"/>
      </rPr>
      <t>Weighted Chin‐Up</t>
    </r>
  </si>
  <si>
    <r>
      <rPr>
        <sz val="6"/>
        <rFont val="Calibri"/>
        <family val="2"/>
      </rPr>
      <t>Chin‐Up Repetitions</t>
    </r>
  </si>
  <si>
    <r>
      <rPr>
        <b/>
        <sz val="8.5"/>
        <rFont val="Calibri"/>
        <family val="2"/>
      </rPr>
      <t>Cross training/Military cross</t>
    </r>
  </si>
  <si>
    <r>
      <rPr>
        <sz val="6"/>
        <rFont val="Calibri"/>
        <family val="2"/>
      </rPr>
      <t>University Track Endurance</t>
    </r>
  </si>
  <si>
    <r>
      <rPr>
        <sz val="6"/>
        <rFont val="Calibri"/>
        <family val="2"/>
      </rPr>
      <t>Military Track Endurance</t>
    </r>
  </si>
  <si>
    <r>
      <rPr>
        <sz val="6"/>
        <rFont val="Calibri"/>
        <family val="2"/>
      </rPr>
      <t>University Mountain Bike</t>
    </r>
  </si>
  <si>
    <r>
      <rPr>
        <sz val="6"/>
        <rFont val="Calibri"/>
        <family val="2"/>
      </rPr>
      <t>Military Mountain Bike</t>
    </r>
  </si>
  <si>
    <r>
      <rPr>
        <sz val="6"/>
        <rFont val="Calibri"/>
        <family val="2"/>
      </rPr>
      <t>University BMX</t>
    </r>
  </si>
  <si>
    <r>
      <rPr>
        <sz val="6"/>
        <rFont val="Calibri"/>
        <family val="2"/>
      </rPr>
      <t>University Track Sprint</t>
    </r>
  </si>
  <si>
    <r>
      <rPr>
        <sz val="6"/>
        <rFont val="Calibri"/>
        <family val="2"/>
      </rPr>
      <t>Military Road</t>
    </r>
  </si>
  <si>
    <r>
      <rPr>
        <sz val="6"/>
        <rFont val="Calibri"/>
        <family val="2"/>
      </rPr>
      <t>Military Track Sprint</t>
    </r>
  </si>
  <si>
    <r>
      <rPr>
        <sz val="6"/>
        <rFont val="Calibri"/>
        <family val="2"/>
      </rPr>
      <t>Extreme Sports</t>
    </r>
  </si>
  <si>
    <r>
      <rPr>
        <sz val="6"/>
        <rFont val="Calibri"/>
        <family val="2"/>
      </rPr>
      <t>University Foil</t>
    </r>
  </si>
  <si>
    <r>
      <rPr>
        <sz val="6"/>
        <rFont val="Calibri"/>
        <family val="2"/>
      </rPr>
      <t>University Epee</t>
    </r>
  </si>
  <si>
    <r>
      <rPr>
        <sz val="6"/>
        <rFont val="Calibri"/>
        <family val="2"/>
      </rPr>
      <t>University Sabre</t>
    </r>
  </si>
  <si>
    <r>
      <rPr>
        <sz val="6"/>
        <rFont val="Calibri"/>
        <family val="2"/>
      </rPr>
      <t>Military Fencing</t>
    </r>
  </si>
  <si>
    <r>
      <rPr>
        <sz val="6"/>
        <rFont val="Calibri"/>
        <family val="2"/>
      </rPr>
      <t>Ball Hockey (R)</t>
    </r>
  </si>
  <si>
    <r>
      <rPr>
        <b/>
        <sz val="8.5"/>
        <rFont val="Calibri"/>
        <family val="2"/>
      </rPr>
      <t>Firefighting and Rescuing</t>
    </r>
  </si>
  <si>
    <r>
      <rPr>
        <sz val="6"/>
        <rFont val="Calibri"/>
        <family val="2"/>
      </rPr>
      <t>Firefighting and Rescuing</t>
    </r>
  </si>
  <si>
    <r>
      <rPr>
        <sz val="6"/>
        <rFont val="Calibri"/>
        <family val="2"/>
      </rPr>
      <t>Military Football</t>
    </r>
  </si>
  <si>
    <r>
      <rPr>
        <sz val="6"/>
        <rFont val="Calibri"/>
        <family val="2"/>
      </rPr>
      <t>University Futsal</t>
    </r>
  </si>
  <si>
    <r>
      <rPr>
        <sz val="6"/>
        <rFont val="Calibri"/>
        <family val="2"/>
      </rPr>
      <t>French Boxing</t>
    </r>
  </si>
  <si>
    <r>
      <rPr>
        <sz val="6"/>
        <rFont val="Calibri"/>
        <family val="2"/>
      </rPr>
      <t>Football</t>
    </r>
  </si>
  <si>
    <r>
      <rPr>
        <sz val="6"/>
        <rFont val="Calibri"/>
        <family val="2"/>
      </rPr>
      <t>Hurling</t>
    </r>
  </si>
  <si>
    <r>
      <rPr>
        <sz val="6"/>
        <rFont val="Calibri"/>
        <family val="2"/>
      </rPr>
      <t>Ladies Gaelic Football</t>
    </r>
  </si>
  <si>
    <r>
      <rPr>
        <sz val="6"/>
        <rFont val="Calibri"/>
        <family val="2"/>
      </rPr>
      <t>Camogie</t>
    </r>
  </si>
  <si>
    <r>
      <rPr>
        <sz val="6"/>
        <rFont val="Calibri"/>
        <family val="2"/>
      </rPr>
      <t>Professional Golf</t>
    </r>
  </si>
  <si>
    <r>
      <rPr>
        <sz val="6"/>
        <rFont val="Calibri"/>
        <family val="2"/>
      </rPr>
      <t>Military Golf</t>
    </r>
  </si>
  <si>
    <r>
      <rPr>
        <sz val="6"/>
        <rFont val="Calibri"/>
        <family val="2"/>
      </rPr>
      <t>University Artistic</t>
    </r>
  </si>
  <si>
    <r>
      <rPr>
        <sz val="6"/>
        <rFont val="Calibri"/>
        <family val="2"/>
      </rPr>
      <t>University Rhythmic</t>
    </r>
  </si>
  <si>
    <r>
      <rPr>
        <sz val="6"/>
        <rFont val="Calibri"/>
        <family val="2"/>
      </rPr>
      <t>‐</t>
    </r>
  </si>
  <si>
    <r>
      <rPr>
        <sz val="6"/>
        <rFont val="Calibri"/>
        <family val="2"/>
      </rPr>
      <t>Strongest man</t>
    </r>
  </si>
  <si>
    <r>
      <rPr>
        <sz val="8.5"/>
        <rFont val="Calibri"/>
        <family val="2"/>
      </rPr>
      <t xml:space="preserve">‐
</t>
    </r>
    <r>
      <rPr>
        <sz val="8.5"/>
        <rFont val="Calibri"/>
        <family val="2"/>
      </rPr>
      <t>1</t>
    </r>
  </si>
  <si>
    <r>
      <rPr>
        <sz val="6"/>
        <rFont val="Calibri"/>
        <family val="2"/>
      </rPr>
      <t>Pole dance</t>
    </r>
  </si>
  <si>
    <r>
      <rPr>
        <sz val="6"/>
        <rFont val="Calibri"/>
        <family val="2"/>
      </rPr>
      <t>National Icehockey League</t>
    </r>
  </si>
  <si>
    <r>
      <rPr>
        <sz val="6"/>
        <rFont val="Calibri"/>
        <family val="2"/>
      </rPr>
      <t>Judo</t>
    </r>
  </si>
  <si>
    <r>
      <rPr>
        <b/>
        <sz val="8.5"/>
        <rFont val="Calibri"/>
        <family val="2"/>
      </rPr>
      <t>Ju‐Jitsu</t>
    </r>
  </si>
  <si>
    <r>
      <rPr>
        <sz val="6"/>
        <rFont val="Calibri"/>
        <family val="2"/>
      </rPr>
      <t>Kyokushin</t>
    </r>
  </si>
  <si>
    <r>
      <rPr>
        <sz val="6"/>
        <rFont val="Calibri"/>
        <family val="2"/>
      </rPr>
      <t>IKF‐Kickboxing</t>
    </r>
  </si>
  <si>
    <r>
      <rPr>
        <b/>
        <sz val="8.5"/>
        <rFont val="Calibri"/>
        <family val="2"/>
      </rPr>
      <t>Military Sport Pentathlon</t>
    </r>
  </si>
  <si>
    <r>
      <rPr>
        <sz val="6"/>
        <rFont val="Calibri"/>
        <family val="2"/>
      </rPr>
      <t>Military Pentathlon</t>
    </r>
  </si>
  <si>
    <r>
      <rPr>
        <sz val="6"/>
        <rFont val="Calibri"/>
        <family val="2"/>
      </rPr>
      <t>Military Modern Pentathlon</t>
    </r>
  </si>
  <si>
    <r>
      <rPr>
        <sz val="6"/>
        <rFont val="Calibri"/>
        <family val="2"/>
      </rPr>
      <t>Military Ski Orienteering</t>
    </r>
  </si>
  <si>
    <r>
      <rPr>
        <sz val="6"/>
        <rFont val="Calibri"/>
        <family val="2"/>
      </rPr>
      <t>Kyotei</t>
    </r>
  </si>
  <si>
    <r>
      <rPr>
        <sz val="6"/>
        <rFont val="Calibri"/>
        <family val="2"/>
      </rPr>
      <t>WDFPF Powerlifting</t>
    </r>
  </si>
  <si>
    <r>
      <rPr>
        <sz val="6"/>
        <rFont val="Calibri"/>
        <family val="2"/>
      </rPr>
      <t>WPA Powerlifting</t>
    </r>
  </si>
  <si>
    <r>
      <rPr>
        <sz val="6"/>
        <rFont val="Calibri"/>
        <family val="2"/>
      </rPr>
      <t>University Inline Speed Skating Distance greater than 1000m</t>
    </r>
  </si>
  <si>
    <r>
      <rPr>
        <sz val="6"/>
        <rFont val="Calibri"/>
        <family val="2"/>
      </rPr>
      <t>University Inline Speed Skating Sprint 1000m or less</t>
    </r>
  </si>
  <si>
    <r>
      <rPr>
        <sz val="6"/>
        <rFont val="Calibri"/>
        <family val="2"/>
      </rPr>
      <t>University Sevens</t>
    </r>
  </si>
  <si>
    <r>
      <rPr>
        <sz val="6"/>
        <rFont val="Calibri"/>
        <family val="2"/>
      </rPr>
      <t>Rugby League (R)</t>
    </r>
  </si>
  <si>
    <r>
      <rPr>
        <sz val="6"/>
        <rFont val="Calibri"/>
        <family val="2"/>
      </rPr>
      <t>Beach Volleyball</t>
    </r>
  </si>
  <si>
    <r>
      <rPr>
        <sz val="6"/>
        <rFont val="Calibri"/>
        <family val="2"/>
      </rPr>
      <t>Athletics Sprint 400m or less</t>
    </r>
  </si>
  <si>
    <r>
      <rPr>
        <sz val="6"/>
        <rFont val="Calibri"/>
        <family val="2"/>
      </rPr>
      <t>Athletics Throws</t>
    </r>
  </si>
  <si>
    <r>
      <rPr>
        <sz val="6"/>
        <rFont val="Calibri"/>
        <family val="2"/>
      </rPr>
      <t>Athletics Long distance 3000m or greater</t>
    </r>
  </si>
  <si>
    <r>
      <rPr>
        <sz val="6"/>
        <rFont val="Calibri"/>
        <family val="2"/>
      </rPr>
      <t>Athletics Middle Distance 800‐1500m</t>
    </r>
  </si>
  <si>
    <r>
      <rPr>
        <sz val="6"/>
        <rFont val="Calibri"/>
        <family val="2"/>
      </rPr>
      <t>Athletics Combined Events</t>
    </r>
  </si>
  <si>
    <r>
      <rPr>
        <sz val="6"/>
        <rFont val="Calibri"/>
        <family val="2"/>
      </rPr>
      <t>Athletics Jumps</t>
    </r>
  </si>
  <si>
    <r>
      <rPr>
        <sz val="6"/>
        <rFont val="Calibri"/>
        <family val="2"/>
      </rPr>
      <t>Table Tennis</t>
    </r>
  </si>
  <si>
    <r>
      <rPr>
        <sz val="6"/>
        <rFont val="Calibri"/>
        <family val="2"/>
      </rPr>
      <t>Swimming Middle Distance 200‐400m</t>
    </r>
  </si>
  <si>
    <r>
      <rPr>
        <sz val="6"/>
        <rFont val="Calibri"/>
        <family val="2"/>
      </rPr>
      <t>Skiing Cross Country</t>
    </r>
  </si>
  <si>
    <r>
      <rPr>
        <sz val="6"/>
        <rFont val="Calibri"/>
        <family val="2"/>
      </rPr>
      <t>Ball‐Trap</t>
    </r>
  </si>
  <si>
    <r>
      <rPr>
        <sz val="6"/>
        <rFont val="Calibri"/>
        <family val="2"/>
      </rPr>
      <t>Shooting</t>
    </r>
  </si>
  <si>
    <r>
      <rPr>
        <sz val="6"/>
        <rFont val="Calibri"/>
        <family val="2"/>
      </rPr>
      <t>Military Shooting</t>
    </r>
  </si>
  <si>
    <r>
      <rPr>
        <sz val="6"/>
        <rFont val="Calibri"/>
        <family val="2"/>
      </rPr>
      <t>University Short Track</t>
    </r>
  </si>
  <si>
    <r>
      <rPr>
        <sz val="6"/>
        <rFont val="Calibri"/>
        <family val="2"/>
      </rPr>
      <t>Military Speed Skating 1500m or less</t>
    </r>
  </si>
  <si>
    <r>
      <rPr>
        <sz val="6"/>
        <rFont val="Calibri"/>
        <family val="2"/>
      </rPr>
      <t>Military Speed Skating greater than 1500m</t>
    </r>
  </si>
  <si>
    <r>
      <rPr>
        <sz val="6"/>
        <rFont val="Calibri"/>
        <family val="2"/>
      </rPr>
      <t>University Figure Skating</t>
    </r>
  </si>
  <si>
    <r>
      <rPr>
        <sz val="6"/>
        <rFont val="Calibri"/>
        <family val="2"/>
      </rPr>
      <t>Military Short Track Skating</t>
    </r>
  </si>
  <si>
    <r>
      <rPr>
        <sz val="6"/>
        <rFont val="Calibri"/>
        <family val="2"/>
      </rPr>
      <t>Military Ski Mountaineering</t>
    </r>
  </si>
  <si>
    <r>
      <rPr>
        <b/>
        <sz val="8.5"/>
        <rFont val="Calibri"/>
        <family val="2"/>
      </rPr>
      <t>Skibob</t>
    </r>
  </si>
  <si>
    <r>
      <rPr>
        <sz val="6"/>
        <rFont val="Calibri"/>
        <family val="2"/>
      </rPr>
      <t>University Cross Country</t>
    </r>
  </si>
  <si>
    <r>
      <rPr>
        <sz val="6"/>
        <rFont val="Calibri"/>
        <family val="2"/>
      </rPr>
      <t>University Snowboard</t>
    </r>
  </si>
  <si>
    <r>
      <rPr>
        <sz val="6"/>
        <rFont val="Calibri"/>
        <family val="2"/>
      </rPr>
      <t>University Alpine Skiing</t>
    </r>
  </si>
  <si>
    <r>
      <rPr>
        <sz val="6"/>
        <rFont val="Calibri"/>
        <family val="2"/>
      </rPr>
      <t>University Freestyle Skiing</t>
    </r>
  </si>
  <si>
    <r>
      <rPr>
        <sz val="6"/>
        <rFont val="Calibri"/>
        <family val="2"/>
      </rPr>
      <t>University Ski Jumping</t>
    </r>
  </si>
  <si>
    <r>
      <rPr>
        <sz val="6"/>
        <rFont val="Calibri"/>
        <family val="2"/>
      </rPr>
      <t>University Nordic Combined</t>
    </r>
  </si>
  <si>
    <r>
      <rPr>
        <sz val="6"/>
        <rFont val="Calibri"/>
        <family val="2"/>
      </rPr>
      <t>Military Alpine</t>
    </r>
  </si>
  <si>
    <r>
      <rPr>
        <sz val="6"/>
        <rFont val="Calibri"/>
        <family val="2"/>
      </rPr>
      <t>Military Freestyle</t>
    </r>
  </si>
  <si>
    <r>
      <rPr>
        <b/>
        <sz val="8.5"/>
        <rFont val="Calibri"/>
        <family val="2"/>
      </rPr>
      <t>Skyrunning (R)</t>
    </r>
  </si>
  <si>
    <r>
      <rPr>
        <b/>
        <sz val="8.5"/>
        <rFont val="Calibri"/>
        <family val="2"/>
      </rPr>
      <t>Snowmobile</t>
    </r>
  </si>
  <si>
    <r>
      <rPr>
        <sz val="6"/>
        <rFont val="Calibri"/>
        <family val="2"/>
      </rPr>
      <t>Military Sport Climbing</t>
    </r>
  </si>
  <si>
    <r>
      <rPr>
        <sz val="6"/>
        <rFont val="Calibri"/>
        <family val="2"/>
      </rPr>
      <t>University Sparring</t>
    </r>
  </si>
  <si>
    <r>
      <rPr>
        <sz val="6"/>
        <rFont val="Calibri"/>
        <family val="2"/>
      </rPr>
      <t>University  Poomsae</t>
    </r>
  </si>
  <si>
    <r>
      <rPr>
        <sz val="6"/>
        <rFont val="Calibri"/>
        <family val="2"/>
      </rPr>
      <t>Military Taekwondo Sparring</t>
    </r>
  </si>
  <si>
    <r>
      <rPr>
        <b/>
        <sz val="8.5"/>
        <rFont val="Calibri"/>
        <family val="2"/>
      </rPr>
      <t>Tchoukball</t>
    </r>
  </si>
  <si>
    <r>
      <rPr>
        <sz val="6"/>
        <rFont val="Calibri"/>
        <family val="2"/>
      </rPr>
      <t>Football Tennis</t>
    </r>
  </si>
  <si>
    <r>
      <rPr>
        <b/>
        <sz val="8.5"/>
        <rFont val="Calibri"/>
        <family val="2"/>
      </rPr>
      <t>Traditional Martial Arts</t>
    </r>
  </si>
  <si>
    <r>
      <rPr>
        <sz val="6"/>
        <rFont val="Calibri"/>
        <family val="2"/>
      </rPr>
      <t>Military Triathlon</t>
    </r>
  </si>
  <si>
    <r>
      <rPr>
        <sz val="6"/>
        <rFont val="Calibri"/>
        <family val="2"/>
      </rPr>
      <t>Ultra Trialthlon</t>
    </r>
  </si>
  <si>
    <r>
      <rPr>
        <b/>
        <sz val="8.5"/>
        <rFont val="Calibri"/>
        <family val="2"/>
      </rPr>
      <t>VA'A</t>
    </r>
  </si>
  <si>
    <r>
      <rPr>
        <sz val="6"/>
        <rFont val="Calibri"/>
        <family val="2"/>
      </rPr>
      <t>Outrigger (Sprint)</t>
    </r>
  </si>
  <si>
    <r>
      <rPr>
        <sz val="6"/>
        <rFont val="Calibri"/>
        <family val="2"/>
      </rPr>
      <t>Professional Volleyball</t>
    </r>
  </si>
  <si>
    <r>
      <rPr>
        <sz val="6"/>
        <rFont val="Calibri"/>
        <family val="2"/>
      </rPr>
      <t>University Volleyball</t>
    </r>
  </si>
  <si>
    <r>
      <rPr>
        <sz val="6"/>
        <rFont val="Calibri"/>
        <family val="2"/>
      </rPr>
      <t>Military Beach Volleyball</t>
    </r>
  </si>
  <si>
    <r>
      <rPr>
        <sz val="6"/>
        <rFont val="Calibri"/>
        <family val="2"/>
      </rPr>
      <t>Military Volleyball</t>
    </r>
  </si>
  <si>
    <r>
      <rPr>
        <sz val="6"/>
        <rFont val="Calibri"/>
        <family val="2"/>
      </rPr>
      <t>University Racing Water Ski</t>
    </r>
  </si>
  <si>
    <r>
      <rPr>
        <b/>
        <sz val="8.5"/>
        <rFont val="Calibri"/>
        <family val="2"/>
      </rPr>
      <t>Woodball</t>
    </r>
  </si>
  <si>
    <r>
      <rPr>
        <sz val="6"/>
        <rFont val="Calibri"/>
        <family val="2"/>
      </rPr>
      <t>Swiss Wrestling</t>
    </r>
  </si>
  <si>
    <r>
      <rPr>
        <sz val="6"/>
        <rFont val="Calibri"/>
        <family val="2"/>
      </rPr>
      <t>MIlitary Wrestling</t>
    </r>
  </si>
  <si>
    <r>
      <rPr>
        <sz val="6"/>
        <rFont val="Calibri"/>
        <family val="2"/>
      </rPr>
      <t>Ssireum</t>
    </r>
  </si>
  <si>
    <r>
      <rPr>
        <sz val="6"/>
        <rFont val="Calibri"/>
        <family val="2"/>
      </rPr>
      <t>University Taolu</t>
    </r>
  </si>
  <si>
    <r>
      <rPr>
        <sz val="6"/>
        <rFont val="Calibri"/>
        <family val="2"/>
      </rPr>
      <t>University Sanda</t>
    </r>
  </si>
  <si>
    <t>Flying Disc</t>
  </si>
  <si>
    <t>Ju‐Jitsu</t>
  </si>
  <si>
    <t>Para‐Athletics (IWAS)</t>
  </si>
  <si>
    <t>Para‐Swimming (IWAS)</t>
  </si>
  <si>
    <t>Para‐Cross Country Skiing</t>
  </si>
  <si>
    <t>‐
‐</t>
  </si>
  <si>
    <t>Indoor</t>
  </si>
  <si>
    <t>Para‐Arm Wrestling</t>
  </si>
  <si>
    <t>Ice Climbing</t>
  </si>
  <si>
    <t>Ski Mountaineering</t>
  </si>
  <si>
    <t>Road Racing Endurance</t>
  </si>
  <si>
    <t>Cross‐Country Rallies</t>
  </si>
  <si>
    <t>Long Distance 800m and greater</t>
  </si>
  <si>
    <t>Gripevents</t>
  </si>
  <si>
    <t xml:space="preserve">Strongest Women </t>
  </si>
  <si>
    <t xml:space="preserve"> 2017 - Total Samples Analyzed in Sports/Disciplines (Urine and Blood)</t>
  </si>
  <si>
    <r>
      <rPr>
        <sz val="8.5"/>
        <rFont val="Calibri"/>
        <family val="2"/>
      </rPr>
      <t>Synchronized Swimming</t>
    </r>
  </si>
  <si>
    <r>
      <rPr>
        <sz val="8.5"/>
        <rFont val="Calibri"/>
        <family val="2"/>
      </rPr>
      <t>Field</t>
    </r>
  </si>
  <si>
    <r>
      <rPr>
        <sz val="8.5"/>
        <rFont val="Calibri"/>
        <family val="2"/>
      </rPr>
      <t>High Jump (R)</t>
    </r>
  </si>
  <si>
    <r>
      <rPr>
        <sz val="8.5"/>
        <rFont val="Calibri"/>
        <family val="2"/>
      </rPr>
      <t>Shot‐put (R)</t>
    </r>
  </si>
  <si>
    <r>
      <rPr>
        <sz val="8.5"/>
        <rFont val="Calibri"/>
        <family val="2"/>
      </rPr>
      <t>Beach Basketball</t>
    </r>
  </si>
  <si>
    <r>
      <rPr>
        <sz val="8.5"/>
        <rFont val="Calibri"/>
        <family val="2"/>
      </rPr>
      <t>Boxing</t>
    </r>
  </si>
  <si>
    <r>
      <rPr>
        <sz val="8.5"/>
        <rFont val="Calibri"/>
        <family val="2"/>
      </rPr>
      <t>AIBA WSB Boxing</t>
    </r>
  </si>
  <si>
    <r>
      <rPr>
        <sz val="8.5"/>
        <rFont val="Calibri"/>
        <family val="2"/>
      </rPr>
      <t>AIBA Pro Boxing</t>
    </r>
  </si>
  <si>
    <r>
      <rPr>
        <sz val="8.5"/>
        <rFont val="Calibri"/>
        <family val="2"/>
      </rPr>
      <t>Reining</t>
    </r>
  </si>
  <si>
    <r>
      <rPr>
        <sz val="8.5"/>
        <rFont val="Calibri"/>
        <family val="2"/>
      </rPr>
      <t>Finn</t>
    </r>
  </si>
  <si>
    <r>
      <rPr>
        <sz val="8.5"/>
        <rFont val="Calibri"/>
        <family val="2"/>
      </rPr>
      <t>Star</t>
    </r>
  </si>
  <si>
    <r>
      <rPr>
        <sz val="8.5"/>
        <rFont val="Calibri"/>
        <family val="2"/>
      </rPr>
      <t>Sonar</t>
    </r>
  </si>
  <si>
    <r>
      <rPr>
        <b/>
        <sz val="9.5"/>
        <rFont val="Calibri"/>
        <family val="2"/>
      </rPr>
      <t>Biathlon</t>
    </r>
  </si>
  <si>
    <r>
      <rPr>
        <b/>
        <sz val="9.5"/>
        <rFont val="Calibri"/>
        <family val="2"/>
      </rPr>
      <t>Bobsleigh</t>
    </r>
  </si>
  <si>
    <r>
      <rPr>
        <sz val="9.5"/>
        <rFont val="Calibri"/>
        <family val="2"/>
      </rPr>
      <t>Bobsleigh</t>
    </r>
  </si>
  <si>
    <r>
      <rPr>
        <sz val="9.5"/>
        <rFont val="Calibri"/>
        <family val="2"/>
      </rPr>
      <t>Skeleton</t>
    </r>
  </si>
  <si>
    <r>
      <rPr>
        <b/>
        <sz val="9.5"/>
        <rFont val="Calibri"/>
        <family val="2"/>
      </rPr>
      <t>Curling</t>
    </r>
  </si>
  <si>
    <r>
      <rPr>
        <b/>
        <sz val="9.5"/>
        <rFont val="Calibri"/>
        <family val="2"/>
      </rPr>
      <t>Ice Hockey</t>
    </r>
  </si>
  <si>
    <r>
      <rPr>
        <b/>
        <sz val="9.5"/>
        <rFont val="Calibri"/>
        <family val="2"/>
      </rPr>
      <t>Luge</t>
    </r>
  </si>
  <si>
    <r>
      <rPr>
        <b/>
        <sz val="9.5"/>
        <rFont val="Calibri"/>
        <family val="2"/>
      </rPr>
      <t>Skating</t>
    </r>
  </si>
  <si>
    <r>
      <rPr>
        <sz val="9.5"/>
        <rFont val="Calibri"/>
        <family val="2"/>
      </rPr>
      <t>Short Track</t>
    </r>
  </si>
  <si>
    <r>
      <rPr>
        <sz val="9.5"/>
        <rFont val="Calibri"/>
        <family val="2"/>
      </rPr>
      <t>Speed Skating</t>
    </r>
  </si>
  <si>
    <r>
      <rPr>
        <sz val="9.5"/>
        <rFont val="Calibri"/>
        <family val="2"/>
      </rPr>
      <t>Speed Skating greater than 1500m</t>
    </r>
  </si>
  <si>
    <r>
      <rPr>
        <sz val="9.5"/>
        <rFont val="Calibri"/>
        <family val="2"/>
      </rPr>
      <t>Speed Skating  1500m or less</t>
    </r>
  </si>
  <si>
    <r>
      <rPr>
        <sz val="9.5"/>
        <rFont val="Calibri"/>
        <family val="2"/>
      </rPr>
      <t>Figure Skating</t>
    </r>
  </si>
  <si>
    <r>
      <rPr>
        <sz val="9.5"/>
        <rFont val="Calibri"/>
        <family val="2"/>
      </rPr>
      <t>Synchronized Skating</t>
    </r>
  </si>
  <si>
    <r>
      <rPr>
        <sz val="9.5"/>
        <rFont val="Calibri"/>
        <family val="2"/>
      </rPr>
      <t>Skating</t>
    </r>
  </si>
  <si>
    <r>
      <rPr>
        <b/>
        <sz val="9.5"/>
        <rFont val="Calibri"/>
        <family val="2"/>
      </rPr>
      <t>Skiing</t>
    </r>
  </si>
  <si>
    <r>
      <rPr>
        <sz val="9.5"/>
        <rFont val="Calibri"/>
        <family val="2"/>
      </rPr>
      <t>Cross‐Country</t>
    </r>
  </si>
  <si>
    <r>
      <rPr>
        <sz val="9.5"/>
        <rFont val="Calibri"/>
        <family val="2"/>
      </rPr>
      <t>Alpine</t>
    </r>
  </si>
  <si>
    <r>
      <rPr>
        <sz val="9.5"/>
        <rFont val="Calibri"/>
        <family val="2"/>
      </rPr>
      <t>Nordic Combined</t>
    </r>
  </si>
  <si>
    <r>
      <rPr>
        <sz val="9.5"/>
        <rFont val="Calibri"/>
        <family val="2"/>
      </rPr>
      <t>Snowboard</t>
    </r>
  </si>
  <si>
    <r>
      <rPr>
        <sz val="9.5"/>
        <rFont val="Calibri"/>
        <family val="2"/>
      </rPr>
      <t>Freestyle</t>
    </r>
  </si>
  <si>
    <r>
      <rPr>
        <sz val="9.5"/>
        <rFont val="Calibri"/>
        <family val="2"/>
      </rPr>
      <t>Ski Jumping</t>
    </r>
  </si>
  <si>
    <r>
      <rPr>
        <sz val="9.5"/>
        <rFont val="Calibri"/>
        <family val="2"/>
      </rPr>
      <t>Skiing</t>
    </r>
  </si>
  <si>
    <r>
      <rPr>
        <sz val="9.5"/>
        <rFont val="Calibri"/>
        <family val="2"/>
      </rPr>
      <t>Telemark</t>
    </r>
  </si>
  <si>
    <r>
      <rPr>
        <sz val="9.5"/>
        <rFont val="Calibri"/>
        <family val="2"/>
      </rPr>
      <t>Slopestyle</t>
    </r>
  </si>
  <si>
    <r>
      <rPr>
        <sz val="8.5"/>
        <rFont val="Calibri"/>
        <family val="2"/>
      </rPr>
      <t>Life Saving</t>
    </r>
  </si>
  <si>
    <r>
      <rPr>
        <sz val="8.5"/>
        <rFont val="Calibri"/>
        <family val="2"/>
      </rPr>
      <t>Inline Hockey</t>
    </r>
  </si>
  <si>
    <r>
      <rPr>
        <sz val="8.5"/>
        <rFont val="Calibri"/>
        <family val="2"/>
      </rPr>
      <t>Rink Hockey</t>
    </r>
  </si>
  <si>
    <r>
      <rPr>
        <sz val="8.5"/>
        <rFont val="Calibri"/>
        <family val="2"/>
      </rPr>
      <t>Inline Downhill</t>
    </r>
  </si>
  <si>
    <r>
      <rPr>
        <sz val="8.5"/>
        <rFont val="Calibri"/>
        <family val="2"/>
      </rPr>
      <t>Underwater Sports</t>
    </r>
  </si>
  <si>
    <r>
      <rPr>
        <sz val="8.5"/>
        <rFont val="Calibri"/>
        <family val="2"/>
      </rPr>
      <t>UW‐Orienteering</t>
    </r>
  </si>
  <si>
    <r>
      <rPr>
        <sz val="8.5"/>
        <rFont val="Calibri"/>
        <family val="2"/>
      </rPr>
      <t>UW‐Sport Diving</t>
    </r>
  </si>
  <si>
    <r>
      <rPr>
        <sz val="9.5"/>
        <rFont val="Calibri"/>
        <family val="2"/>
      </rPr>
      <t>Casting</t>
    </r>
  </si>
  <si>
    <r>
      <rPr>
        <sz val="9.5"/>
        <rFont val="Calibri"/>
        <family val="2"/>
      </rPr>
      <t>Fly Sport Fishing (R)</t>
    </r>
  </si>
  <si>
    <r>
      <rPr>
        <sz val="9.5"/>
        <rFont val="Calibri"/>
        <family val="2"/>
      </rPr>
      <t>Sea Angling (R)</t>
    </r>
  </si>
  <si>
    <r>
      <rPr>
        <b/>
        <sz val="9.5"/>
        <rFont val="Calibri"/>
        <family val="2"/>
      </rPr>
      <t>Cheer</t>
    </r>
  </si>
  <si>
    <r>
      <rPr>
        <sz val="9.5"/>
        <rFont val="Calibri"/>
        <family val="2"/>
      </rPr>
      <t>Darts</t>
    </r>
  </si>
  <si>
    <r>
      <rPr>
        <sz val="9.5"/>
        <rFont val="Calibri"/>
        <family val="2"/>
      </rPr>
      <t>Professional Darts</t>
    </r>
  </si>
  <si>
    <r>
      <rPr>
        <sz val="9.5"/>
        <rFont val="Calibri"/>
        <family val="2"/>
      </rPr>
      <t>Icestock Distance</t>
    </r>
  </si>
  <si>
    <r>
      <rPr>
        <sz val="9.5"/>
        <rFont val="Calibri"/>
        <family val="2"/>
      </rPr>
      <t>Icestocksport</t>
    </r>
  </si>
  <si>
    <r>
      <rPr>
        <sz val="9.5"/>
        <rFont val="Calibri"/>
        <family val="2"/>
      </rPr>
      <t>Icestock Target</t>
    </r>
  </si>
  <si>
    <r>
      <rPr>
        <b/>
        <sz val="9.5"/>
        <rFont val="Calibri"/>
        <family val="2"/>
      </rPr>
      <t>Muaythai</t>
    </r>
  </si>
  <si>
    <r>
      <rPr>
        <sz val="8.5"/>
        <rFont val="Calibri"/>
        <family val="2"/>
      </rPr>
      <t>CISS Swimming Long Distance 800m and</t>
    </r>
  </si>
  <si>
    <r>
      <rPr>
        <sz val="8.5"/>
        <rFont val="Calibri"/>
        <family val="2"/>
      </rPr>
      <t>INAS Swimming</t>
    </r>
  </si>
  <si>
    <r>
      <rPr>
        <sz val="8.5"/>
        <rFont val="Calibri"/>
        <family val="2"/>
      </rPr>
      <t>INAS Swimming Middle Distance 200‐400m</t>
    </r>
  </si>
  <si>
    <r>
      <rPr>
        <sz val="8.5"/>
        <rFont val="Calibri"/>
        <family val="2"/>
      </rPr>
      <t>CISS Swimming Sprint 100m or less</t>
    </r>
  </si>
  <si>
    <r>
      <rPr>
        <sz val="8.5"/>
        <rFont val="Calibri"/>
        <family val="2"/>
      </rPr>
      <t>INAS Swimming Sprint 100m or less</t>
    </r>
  </si>
  <si>
    <r>
      <rPr>
        <sz val="8.5"/>
        <rFont val="Calibri"/>
        <family val="2"/>
      </rPr>
      <t>CISS Swimming Middle Distance 200‐400m</t>
    </r>
  </si>
  <si>
    <r>
      <rPr>
        <sz val="8.5"/>
        <rFont val="Calibri"/>
        <family val="2"/>
      </rPr>
      <t>Para‐Archery**</t>
    </r>
  </si>
  <si>
    <r>
      <rPr>
        <sz val="8.5"/>
        <rFont val="Calibri"/>
        <family val="2"/>
      </rPr>
      <t>CISS Athletics</t>
    </r>
  </si>
  <si>
    <r>
      <rPr>
        <sz val="8.5"/>
        <rFont val="Calibri"/>
        <family val="2"/>
      </rPr>
      <t>INAS Athletics</t>
    </r>
  </si>
  <si>
    <r>
      <rPr>
        <sz val="8.5"/>
        <rFont val="Calibri"/>
        <family val="2"/>
      </rPr>
      <t>Para‐Badminton**</t>
    </r>
  </si>
  <si>
    <r>
      <rPr>
        <sz val="8.5"/>
        <rFont val="Calibri"/>
        <family val="2"/>
      </rPr>
      <t>Para‐Bobsleigh**</t>
    </r>
  </si>
  <si>
    <r>
      <rPr>
        <sz val="8.5"/>
        <rFont val="Calibri"/>
        <family val="2"/>
      </rPr>
      <t>Para‐Canoe Sprint**</t>
    </r>
  </si>
  <si>
    <r>
      <rPr>
        <sz val="8.5"/>
        <rFont val="Calibri"/>
        <family val="2"/>
      </rPr>
      <t>Para‐Cycling Road**</t>
    </r>
  </si>
  <si>
    <r>
      <rPr>
        <sz val="8.5"/>
        <rFont val="Calibri"/>
        <family val="2"/>
      </rPr>
      <t>Para‐Cycling**</t>
    </r>
  </si>
  <si>
    <r>
      <rPr>
        <sz val="8.5"/>
        <rFont val="Calibri"/>
        <family val="2"/>
      </rPr>
      <t>Para‐Cycling Track Endurance**</t>
    </r>
  </si>
  <si>
    <r>
      <rPr>
        <sz val="8.5"/>
        <rFont val="Calibri"/>
        <family val="2"/>
      </rPr>
      <t>Para‐Cycling Track Sprint**</t>
    </r>
  </si>
  <si>
    <r>
      <rPr>
        <sz val="8.5"/>
        <rFont val="Calibri"/>
        <family val="2"/>
      </rPr>
      <t>INAS Cycling</t>
    </r>
  </si>
  <si>
    <r>
      <rPr>
        <sz val="8.5"/>
        <rFont val="Calibri"/>
        <family val="2"/>
      </rPr>
      <t>IPC Wheelchair DanceSport (R)</t>
    </r>
  </si>
  <si>
    <r>
      <rPr>
        <sz val="8.5"/>
        <rFont val="Calibri"/>
        <family val="2"/>
      </rPr>
      <t>Para‐Equestrian**</t>
    </r>
  </si>
  <si>
    <r>
      <rPr>
        <sz val="8.5"/>
        <rFont val="Calibri"/>
        <family val="2"/>
      </rPr>
      <t>Goalball</t>
    </r>
  </si>
  <si>
    <r>
      <rPr>
        <sz val="8.5"/>
        <rFont val="Calibri"/>
        <family val="2"/>
      </rPr>
      <t>Para‐Handball**</t>
    </r>
  </si>
  <si>
    <r>
      <rPr>
        <sz val="8.5"/>
        <rFont val="Calibri"/>
        <family val="2"/>
      </rPr>
      <t>Standing Amputee Ice Hockey</t>
    </r>
  </si>
  <si>
    <r>
      <rPr>
        <sz val="8.5"/>
        <rFont val="Calibri"/>
        <family val="2"/>
      </rPr>
      <t>CISS Karate</t>
    </r>
  </si>
  <si>
    <r>
      <rPr>
        <sz val="8.5"/>
        <rFont val="Calibri"/>
        <family val="2"/>
      </rPr>
      <t>CISS Orienteering</t>
    </r>
  </si>
  <si>
    <r>
      <rPr>
        <sz val="8.5"/>
        <rFont val="Calibri"/>
        <family val="2"/>
      </rPr>
      <t>Para‐Rowing**</t>
    </r>
  </si>
  <si>
    <r>
      <rPr>
        <sz val="8.5"/>
        <rFont val="Calibri"/>
        <family val="2"/>
      </rPr>
      <t>IBSA Alpine Skiing</t>
    </r>
  </si>
  <si>
    <r>
      <rPr>
        <sz val="8.5"/>
        <rFont val="Calibri"/>
        <family val="2"/>
      </rPr>
      <t>Para‐Table Tennis**</t>
    </r>
  </si>
  <si>
    <r>
      <rPr>
        <sz val="8.5"/>
        <rFont val="Calibri"/>
        <family val="2"/>
      </rPr>
      <t>Para‐Taekwondo**</t>
    </r>
  </si>
  <si>
    <r>
      <rPr>
        <sz val="8.5"/>
        <rFont val="Calibri"/>
        <family val="2"/>
      </rPr>
      <t>Wheelchair Tennis**</t>
    </r>
  </si>
  <si>
    <r>
      <rPr>
        <sz val="8.5"/>
        <rFont val="Calibri"/>
        <family val="2"/>
      </rPr>
      <t>Para‐Triathlon**</t>
    </r>
  </si>
  <si>
    <r>
      <rPr>
        <sz val="8.5"/>
        <rFont val="Calibri"/>
        <family val="2"/>
      </rPr>
      <t>IPC Swimming Long Distance 800m and</t>
    </r>
  </si>
  <si>
    <r>
      <rPr>
        <sz val="8.5"/>
        <rFont val="Calibri"/>
        <family val="2"/>
      </rPr>
      <t>IPC Sprint 400m or less (R)</t>
    </r>
  </si>
  <si>
    <r>
      <rPr>
        <sz val="8.5"/>
        <rFont val="Calibri"/>
        <family val="2"/>
      </rPr>
      <t>IPC Throws (R)</t>
    </r>
  </si>
  <si>
    <r>
      <rPr>
        <sz val="8.5"/>
        <rFont val="Calibri"/>
        <family val="2"/>
      </rPr>
      <t>IPC Athletics (R)</t>
    </r>
  </si>
  <si>
    <r>
      <rPr>
        <sz val="8.5"/>
        <rFont val="Calibri"/>
        <family val="2"/>
      </rPr>
      <t>IPC Wheelchair Road Race (R)</t>
    </r>
  </si>
  <si>
    <r>
      <rPr>
        <sz val="8.5"/>
        <rFont val="Calibri"/>
        <family val="2"/>
      </rPr>
      <t>IPC Combined Events (R)</t>
    </r>
  </si>
  <si>
    <r>
      <rPr>
        <sz val="8.5"/>
        <rFont val="Calibri"/>
        <family val="2"/>
      </rPr>
      <t>IPC Biathlon (R)</t>
    </r>
  </si>
  <si>
    <r>
      <rPr>
        <sz val="8.5"/>
        <rFont val="Calibri"/>
        <family val="2"/>
      </rPr>
      <t>IPC Cross‐Country (R)</t>
    </r>
  </si>
  <si>
    <r>
      <rPr>
        <sz val="8.5"/>
        <rFont val="Calibri"/>
        <family val="2"/>
      </rPr>
      <t>Para‐Snowboard (R)</t>
    </r>
  </si>
  <si>
    <r>
      <rPr>
        <sz val="8.5"/>
        <rFont val="Calibri"/>
        <family val="2"/>
      </rPr>
      <t>IPC Cross‐Country Middle/Long Distance (R)</t>
    </r>
  </si>
  <si>
    <r>
      <rPr>
        <sz val="8.5"/>
        <rFont val="Calibri"/>
        <family val="2"/>
      </rPr>
      <t>IPC Cross‐Country Sprint/Short Distance (R)</t>
    </r>
  </si>
  <si>
    <r>
      <rPr>
        <sz val="8.5"/>
        <rFont val="Calibri"/>
        <family val="2"/>
      </rPr>
      <t>Kurash</t>
    </r>
  </si>
  <si>
    <r>
      <rPr>
        <sz val="8.5"/>
        <rFont val="Calibri"/>
        <family val="2"/>
      </rPr>
      <t>Beach Kurash</t>
    </r>
  </si>
  <si>
    <r>
      <rPr>
        <b/>
        <sz val="8.5"/>
        <rFont val="Calibri"/>
        <family val="2"/>
      </rPr>
      <t>Unifight</t>
    </r>
  </si>
  <si>
    <r>
      <rPr>
        <sz val="8.5"/>
        <rFont val="Calibri"/>
        <family val="2"/>
      </rPr>
      <t>University</t>
    </r>
  </si>
  <si>
    <r>
      <rPr>
        <sz val="8.5"/>
        <rFont val="Calibri"/>
        <family val="2"/>
      </rPr>
      <t>University Swimming</t>
    </r>
  </si>
  <si>
    <r>
      <rPr>
        <sz val="8.5"/>
        <rFont val="Calibri"/>
        <family val="2"/>
      </rPr>
      <t>Free Diving</t>
    </r>
  </si>
  <si>
    <r>
      <rPr>
        <sz val="8.5"/>
        <rFont val="Calibri"/>
        <family val="2"/>
      </rPr>
      <t>University Diving</t>
    </r>
  </si>
  <si>
    <r>
      <rPr>
        <sz val="8"/>
        <rFont val="Calibri"/>
        <family val="2"/>
      </rPr>
      <t>University  Swimming Sprint 100m or less</t>
    </r>
  </si>
  <si>
    <r>
      <rPr>
        <sz val="8.5"/>
        <rFont val="Calibri"/>
        <family val="2"/>
      </rPr>
      <t>Military Swimming Sprint 100m or less</t>
    </r>
  </si>
  <si>
    <r>
      <rPr>
        <sz val="8.5"/>
        <rFont val="Calibri"/>
        <family val="2"/>
      </rPr>
      <t>University Open Water</t>
    </r>
  </si>
  <si>
    <r>
      <rPr>
        <sz val="8.5"/>
        <rFont val="Calibri"/>
        <family val="2"/>
      </rPr>
      <t>University Cross Country</t>
    </r>
  </si>
  <si>
    <r>
      <rPr>
        <sz val="8.5"/>
        <rFont val="Calibri"/>
        <family val="2"/>
      </rPr>
      <t>University Sprint 400m or less</t>
    </r>
  </si>
  <si>
    <r>
      <rPr>
        <sz val="8.5"/>
        <rFont val="Calibri"/>
        <family val="2"/>
      </rPr>
      <t>Military Long Distance 3000m or greater</t>
    </r>
  </si>
  <si>
    <r>
      <rPr>
        <sz val="8.5"/>
        <rFont val="Calibri"/>
        <family val="2"/>
      </rPr>
      <t>University Throws</t>
    </r>
  </si>
  <si>
    <r>
      <rPr>
        <sz val="8.5"/>
        <rFont val="Calibri"/>
        <family val="2"/>
      </rPr>
      <t>University Middle Distance 800‐1500m</t>
    </r>
  </si>
  <si>
    <r>
      <rPr>
        <sz val="8.5"/>
        <rFont val="Calibri"/>
        <family val="2"/>
      </rPr>
      <t>Military Marathon Track and Field</t>
    </r>
  </si>
  <si>
    <r>
      <rPr>
        <sz val="8.5"/>
        <rFont val="Calibri"/>
        <family val="2"/>
      </rPr>
      <t>College Cross Country</t>
    </r>
  </si>
  <si>
    <r>
      <rPr>
        <sz val="8.5"/>
        <rFont val="Calibri"/>
        <family val="2"/>
      </rPr>
      <t>Veteran Athletics</t>
    </r>
  </si>
  <si>
    <r>
      <rPr>
        <sz val="8.5"/>
        <rFont val="Calibri"/>
        <family val="2"/>
      </rPr>
      <t>Military Middle Distance 800‐1500m</t>
    </r>
  </si>
  <si>
    <r>
      <rPr>
        <sz val="8.5"/>
        <rFont val="Calibri"/>
        <family val="2"/>
      </rPr>
      <t>University Jumps</t>
    </r>
  </si>
  <si>
    <r>
      <rPr>
        <sz val="8.5"/>
        <rFont val="Calibri"/>
        <family val="2"/>
      </rPr>
      <t>University Long Distance 3000m or greater</t>
    </r>
  </si>
  <si>
    <r>
      <rPr>
        <sz val="8.5"/>
        <rFont val="Calibri"/>
        <family val="2"/>
      </rPr>
      <t>University Track &amp; Field (R)</t>
    </r>
  </si>
  <si>
    <r>
      <rPr>
        <sz val="8.5"/>
        <rFont val="Calibri"/>
        <family val="2"/>
      </rPr>
      <t>Australian Rules Football</t>
    </r>
  </si>
  <si>
    <r>
      <rPr>
        <sz val="8.5"/>
        <rFont val="Calibri"/>
        <family val="2"/>
      </rPr>
      <t>College</t>
    </r>
  </si>
  <si>
    <r>
      <rPr>
        <b/>
        <sz val="8.5"/>
        <rFont val="Calibri"/>
        <family val="2"/>
      </rPr>
      <t>Ballon au Poing</t>
    </r>
  </si>
  <si>
    <r>
      <rPr>
        <sz val="8.5"/>
        <rFont val="Calibri"/>
        <family val="2"/>
      </rPr>
      <t>Ballon au Poing</t>
    </r>
  </si>
  <si>
    <r>
      <rPr>
        <sz val="8.5"/>
        <rFont val="Calibri"/>
        <family val="2"/>
      </rPr>
      <t>Professional Baseball</t>
    </r>
  </si>
  <si>
    <r>
      <rPr>
        <sz val="8.5"/>
        <rFont val="Calibri"/>
        <family val="2"/>
      </rPr>
      <t>Pesäpallo</t>
    </r>
  </si>
  <si>
    <r>
      <rPr>
        <sz val="8.5"/>
        <rFont val="Calibri"/>
        <family val="2"/>
      </rPr>
      <t>Rubber Baseball</t>
    </r>
  </si>
  <si>
    <r>
      <rPr>
        <sz val="8.5"/>
        <rFont val="Calibri"/>
        <family val="2"/>
      </rPr>
      <t>Baseball League</t>
    </r>
  </si>
  <si>
    <r>
      <rPr>
        <sz val="8.5"/>
        <rFont val="Calibri"/>
        <family val="2"/>
      </rPr>
      <t>Professional Basketball</t>
    </r>
  </si>
  <si>
    <r>
      <rPr>
        <sz val="8.5"/>
        <rFont val="Calibri"/>
        <family val="2"/>
      </rPr>
      <t>Harri jasotzea</t>
    </r>
  </si>
  <si>
    <r>
      <rPr>
        <sz val="8.5"/>
        <rFont val="Calibri"/>
        <family val="2"/>
      </rPr>
      <t>Aizkora‐korrika</t>
    </r>
  </si>
  <si>
    <r>
      <rPr>
        <sz val="8.5"/>
        <rFont val="Calibri"/>
        <family val="2"/>
      </rPr>
      <t>Aizkolaritza</t>
    </r>
  </si>
  <si>
    <r>
      <rPr>
        <sz val="8.5"/>
        <rFont val="Calibri"/>
        <family val="2"/>
      </rPr>
      <t>Txinga‐eroatea</t>
    </r>
  </si>
  <si>
    <r>
      <rPr>
        <sz val="8.5"/>
        <rFont val="Calibri"/>
        <family val="2"/>
      </rPr>
      <t>Harri‐zulatze</t>
    </r>
  </si>
  <si>
    <r>
      <rPr>
        <sz val="8.5"/>
        <rFont val="Calibri"/>
        <family val="2"/>
      </rPr>
      <t>Sega</t>
    </r>
  </si>
  <si>
    <r>
      <rPr>
        <b/>
        <sz val="8.5"/>
        <rFont val="Calibri"/>
        <family val="2"/>
      </rPr>
      <t>Beach Tennis</t>
    </r>
  </si>
  <si>
    <r>
      <rPr>
        <sz val="8.5"/>
        <rFont val="Calibri"/>
        <family val="2"/>
      </rPr>
      <t>Beach Tennis</t>
    </r>
  </si>
  <si>
    <r>
      <rPr>
        <sz val="8.5"/>
        <rFont val="Calibri"/>
        <family val="2"/>
      </rPr>
      <t>INBA Natural Bodybuilding</t>
    </r>
  </si>
  <si>
    <r>
      <rPr>
        <sz val="8.5"/>
        <rFont val="Calibri"/>
        <family val="2"/>
      </rPr>
      <t>Physique Sports</t>
    </r>
  </si>
  <si>
    <r>
      <rPr>
        <sz val="8.5"/>
        <rFont val="Calibri"/>
        <family val="2"/>
      </rPr>
      <t>CrossFit</t>
    </r>
  </si>
  <si>
    <r>
      <rPr>
        <sz val="8.5"/>
        <rFont val="Calibri"/>
        <family val="2"/>
      </rPr>
      <t>FISAF Fitness</t>
    </r>
  </si>
  <si>
    <r>
      <rPr>
        <sz val="8.5"/>
        <rFont val="Calibri"/>
        <family val="2"/>
      </rPr>
      <t>IDFA Bodybuilding</t>
    </r>
  </si>
  <si>
    <r>
      <rPr>
        <sz val="8.5"/>
        <rFont val="Calibri"/>
        <family val="2"/>
      </rPr>
      <t>Professional Boxing</t>
    </r>
  </si>
  <si>
    <r>
      <rPr>
        <sz val="8.5"/>
        <rFont val="Calibri"/>
        <family val="2"/>
      </rPr>
      <t>WBC Professional Boxing</t>
    </r>
  </si>
  <si>
    <r>
      <rPr>
        <sz val="8.5"/>
        <rFont val="Calibri"/>
        <family val="2"/>
      </rPr>
      <t>WBA Professional Boxing</t>
    </r>
  </si>
  <si>
    <r>
      <rPr>
        <sz val="8.5"/>
        <rFont val="Calibri"/>
        <family val="2"/>
      </rPr>
      <t>BDB Professional Boxing</t>
    </r>
  </si>
  <si>
    <r>
      <rPr>
        <sz val="8.5"/>
        <rFont val="Calibri"/>
        <family val="2"/>
      </rPr>
      <t>WBO Professional Boxing</t>
    </r>
  </si>
  <si>
    <r>
      <rPr>
        <sz val="8.5"/>
        <rFont val="Calibri"/>
        <family val="2"/>
      </rPr>
      <t>WBF Professional Boxing</t>
    </r>
  </si>
  <si>
    <r>
      <rPr>
        <sz val="8.5"/>
        <rFont val="Calibri"/>
        <family val="2"/>
      </rPr>
      <t>IBO Professional Boxing</t>
    </r>
  </si>
  <si>
    <r>
      <rPr>
        <sz val="8.5"/>
        <rFont val="Calibri"/>
        <family val="2"/>
      </rPr>
      <t>Broomball</t>
    </r>
  </si>
  <si>
    <r>
      <rPr>
        <sz val="8.5"/>
        <rFont val="Calibri"/>
        <family val="2"/>
      </rPr>
      <t>Budo</t>
    </r>
  </si>
  <si>
    <r>
      <rPr>
        <sz val="8.5"/>
        <rFont val="Calibri"/>
        <family val="2"/>
      </rPr>
      <t>University Sprint 200m</t>
    </r>
  </si>
  <si>
    <r>
      <rPr>
        <sz val="8.5"/>
        <rFont val="Calibri"/>
        <family val="2"/>
      </rPr>
      <t>Dragon Boat</t>
    </r>
  </si>
  <si>
    <r>
      <rPr>
        <sz val="8.5"/>
        <rFont val="Calibri"/>
        <family val="2"/>
      </rPr>
      <t>Cheerleading</t>
    </r>
  </si>
  <si>
    <r>
      <rPr>
        <sz val="8.5"/>
        <rFont val="Calibri"/>
        <family val="2"/>
      </rPr>
      <t>Weighted Chin‐Up</t>
    </r>
  </si>
  <si>
    <r>
      <rPr>
        <sz val="8.5"/>
        <rFont val="Calibri"/>
        <family val="2"/>
      </rPr>
      <t>Clay Target Shooting</t>
    </r>
  </si>
  <si>
    <r>
      <rPr>
        <b/>
        <sz val="8.5"/>
        <rFont val="Calibri"/>
        <family val="2"/>
      </rPr>
      <t>COLEO</t>
    </r>
  </si>
  <si>
    <r>
      <rPr>
        <sz val="8.5"/>
        <rFont val="Calibri"/>
        <family val="2"/>
      </rPr>
      <t>COLEO</t>
    </r>
  </si>
  <si>
    <r>
      <rPr>
        <sz val="8.5"/>
        <rFont val="Calibri"/>
        <family val="2"/>
      </rPr>
      <t>Company Sports</t>
    </r>
  </si>
  <si>
    <r>
      <rPr>
        <sz val="8.5"/>
        <rFont val="Calibri"/>
        <family val="2"/>
      </rPr>
      <t>Course Camarguaise</t>
    </r>
  </si>
  <si>
    <r>
      <rPr>
        <sz val="8.5"/>
        <rFont val="Calibri"/>
        <family val="2"/>
      </rPr>
      <t>CP Football</t>
    </r>
  </si>
  <si>
    <r>
      <rPr>
        <sz val="8.5"/>
        <rFont val="Calibri"/>
        <family val="2"/>
      </rPr>
      <t>Crossbow</t>
    </r>
  </si>
  <si>
    <r>
      <rPr>
        <sz val="8.5"/>
        <rFont val="Calibri"/>
        <family val="2"/>
      </rPr>
      <t>University Track Endurance</t>
    </r>
  </si>
  <si>
    <r>
      <rPr>
        <sz val="8.5"/>
        <rFont val="Calibri"/>
        <family val="2"/>
      </rPr>
      <t>Cyclotourism</t>
    </r>
  </si>
  <si>
    <r>
      <rPr>
        <sz val="8.5"/>
        <rFont val="Calibri"/>
        <family val="2"/>
      </rPr>
      <t>University Mountain Bike</t>
    </r>
  </si>
  <si>
    <r>
      <rPr>
        <sz val="8.5"/>
        <rFont val="Calibri"/>
        <family val="2"/>
      </rPr>
      <t>University Road</t>
    </r>
  </si>
  <si>
    <r>
      <rPr>
        <sz val="8.5"/>
        <rFont val="Calibri"/>
        <family val="2"/>
      </rPr>
      <t>Extreme Sports</t>
    </r>
  </si>
  <si>
    <r>
      <rPr>
        <sz val="8.5"/>
        <rFont val="Calibri"/>
        <family val="2"/>
      </rPr>
      <t>Street Hockey</t>
    </r>
  </si>
  <si>
    <r>
      <rPr>
        <sz val="8.5"/>
        <rFont val="Calibri"/>
        <family val="2"/>
      </rPr>
      <t>Ball Hockey (R)</t>
    </r>
  </si>
  <si>
    <r>
      <rPr>
        <sz val="8.5"/>
        <rFont val="Calibri"/>
        <family val="2"/>
      </rPr>
      <t>Firefighting and Rescuing</t>
    </r>
  </si>
  <si>
    <r>
      <rPr>
        <sz val="8.5"/>
        <rFont val="Calibri"/>
        <family val="2"/>
      </rPr>
      <t>University Futsal</t>
    </r>
  </si>
  <si>
    <r>
      <rPr>
        <sz val="8.5"/>
        <rFont val="Calibri"/>
        <family val="2"/>
      </rPr>
      <t>French Boxing</t>
    </r>
  </si>
  <si>
    <r>
      <rPr>
        <b/>
        <sz val="8.5"/>
        <rFont val="Calibri"/>
        <family val="2"/>
      </rPr>
      <t>Full contact</t>
    </r>
  </si>
  <si>
    <r>
      <rPr>
        <sz val="8.5"/>
        <rFont val="Calibri"/>
        <family val="2"/>
      </rPr>
      <t>Hurling</t>
    </r>
  </si>
  <si>
    <r>
      <rPr>
        <sz val="8.5"/>
        <rFont val="Calibri"/>
        <family val="2"/>
      </rPr>
      <t>Camogie</t>
    </r>
  </si>
  <si>
    <r>
      <rPr>
        <sz val="8.5"/>
        <rFont val="Calibri"/>
        <family val="2"/>
      </rPr>
      <t>Ladies Gaelic Football</t>
    </r>
  </si>
  <si>
    <r>
      <rPr>
        <sz val="8.5"/>
        <rFont val="Calibri"/>
        <family val="2"/>
      </rPr>
      <t>Professional Golf</t>
    </r>
  </si>
  <si>
    <r>
      <rPr>
        <sz val="8.5"/>
        <rFont val="Calibri"/>
        <family val="2"/>
      </rPr>
      <t>Strongest man</t>
    </r>
  </si>
  <si>
    <r>
      <rPr>
        <sz val="8.5"/>
        <rFont val="Calibri"/>
        <family val="2"/>
      </rPr>
      <t>Pole dance</t>
    </r>
  </si>
  <si>
    <r>
      <rPr>
        <sz val="8.5"/>
        <rFont val="Calibri"/>
        <family val="2"/>
      </rPr>
      <t>Strongest Women</t>
    </r>
  </si>
  <si>
    <r>
      <rPr>
        <sz val="8.5"/>
        <rFont val="Calibri"/>
        <family val="2"/>
      </rPr>
      <t>Highland Games</t>
    </r>
  </si>
  <si>
    <r>
      <rPr>
        <b/>
        <sz val="8.5"/>
        <rFont val="Calibri"/>
        <family val="2"/>
      </rPr>
      <t>Hornuss</t>
    </r>
  </si>
  <si>
    <r>
      <rPr>
        <sz val="8.5"/>
        <rFont val="Calibri"/>
        <family val="2"/>
      </rPr>
      <t>Hornuss</t>
    </r>
  </si>
  <si>
    <r>
      <rPr>
        <sz val="8.5"/>
        <rFont val="Calibri"/>
        <family val="2"/>
      </rPr>
      <t>Horse Racing</t>
    </r>
  </si>
  <si>
    <r>
      <rPr>
        <sz val="8.5"/>
        <rFont val="Calibri"/>
        <family val="2"/>
      </rPr>
      <t>Jet‐Ski</t>
    </r>
  </si>
  <si>
    <r>
      <rPr>
        <sz val="8.5"/>
        <rFont val="Calibri"/>
        <family val="2"/>
      </rPr>
      <t>Jiu‐Jitsu</t>
    </r>
  </si>
  <si>
    <r>
      <rPr>
        <sz val="8.5"/>
        <rFont val="Calibri"/>
        <family val="2"/>
      </rPr>
      <t>Kabaddi</t>
    </r>
  </si>
  <si>
    <r>
      <rPr>
        <sz val="8.5"/>
        <rFont val="Calibri"/>
        <family val="2"/>
      </rPr>
      <t>Kyokushin</t>
    </r>
  </si>
  <si>
    <r>
      <rPr>
        <sz val="8.5"/>
        <rFont val="Calibri"/>
        <family val="2"/>
      </rPr>
      <t>Kyokushin KWU</t>
    </r>
  </si>
  <si>
    <r>
      <rPr>
        <sz val="8.5"/>
        <rFont val="Calibri"/>
        <family val="2"/>
      </rPr>
      <t>Kempo</t>
    </r>
  </si>
  <si>
    <r>
      <rPr>
        <sz val="8.5"/>
        <rFont val="Calibri"/>
        <family val="2"/>
      </rPr>
      <t>Kung Fu</t>
    </r>
  </si>
  <si>
    <r>
      <rPr>
        <sz val="8.5"/>
        <rFont val="Calibri"/>
        <family val="2"/>
      </rPr>
      <t>Longue Paume</t>
    </r>
  </si>
  <si>
    <r>
      <rPr>
        <sz val="8.5"/>
        <rFont val="Calibri"/>
        <family val="2"/>
      </rPr>
      <t>Military Pentathlon</t>
    </r>
  </si>
  <si>
    <r>
      <rPr>
        <sz val="8.5"/>
        <rFont val="Calibri"/>
        <family val="2"/>
      </rPr>
      <t>Military Modern Pentathlon</t>
    </r>
  </si>
  <si>
    <r>
      <rPr>
        <sz val="8.5"/>
        <rFont val="Calibri"/>
        <family val="2"/>
      </rPr>
      <t>Mixed Martial Arts</t>
    </r>
  </si>
  <si>
    <r>
      <rPr>
        <sz val="8.5"/>
        <rFont val="Calibri"/>
        <family val="2"/>
      </rPr>
      <t>Shooto</t>
    </r>
  </si>
  <si>
    <r>
      <rPr>
        <sz val="8.5"/>
        <rFont val="Calibri"/>
        <family val="2"/>
      </rPr>
      <t>Military Sport Pentathlon</t>
    </r>
  </si>
  <si>
    <r>
      <rPr>
        <b/>
        <sz val="8.5"/>
        <rFont val="Calibri"/>
        <family val="2"/>
      </rPr>
      <t>Motoball</t>
    </r>
  </si>
  <si>
    <r>
      <rPr>
        <sz val="8.5"/>
        <rFont val="Calibri"/>
        <family val="2"/>
      </rPr>
      <t>Motoball</t>
    </r>
  </si>
  <si>
    <r>
      <rPr>
        <sz val="8.5"/>
        <rFont val="Calibri"/>
        <family val="2"/>
      </rPr>
      <t>Padel</t>
    </r>
  </si>
  <si>
    <r>
      <rPr>
        <sz val="8.5"/>
        <rFont val="Calibri"/>
        <family val="2"/>
      </rPr>
      <t>Pencak Silat</t>
    </r>
  </si>
  <si>
    <r>
      <rPr>
        <sz val="8.5"/>
        <rFont val="Calibri"/>
        <family val="2"/>
      </rPr>
      <t>Beach Pencal Silat</t>
    </r>
  </si>
  <si>
    <r>
      <rPr>
        <b/>
        <sz val="8.5"/>
        <rFont val="Calibri"/>
        <family val="2"/>
      </rPr>
      <t>Power press</t>
    </r>
  </si>
  <si>
    <r>
      <rPr>
        <sz val="8.5"/>
        <rFont val="Calibri"/>
        <family val="2"/>
      </rPr>
      <t>Power Press</t>
    </r>
  </si>
  <si>
    <r>
      <rPr>
        <sz val="8.5"/>
        <rFont val="Calibri"/>
        <family val="2"/>
      </rPr>
      <t>WDFPF Powerlifting</t>
    </r>
  </si>
  <si>
    <r>
      <rPr>
        <sz val="8.5"/>
        <rFont val="Calibri"/>
        <family val="2"/>
      </rPr>
      <t>WPC Powerlifting</t>
    </r>
  </si>
  <si>
    <r>
      <rPr>
        <sz val="8.5"/>
        <rFont val="Calibri"/>
        <family val="2"/>
      </rPr>
      <t>Rafting</t>
    </r>
  </si>
  <si>
    <r>
      <rPr>
        <sz val="8.5"/>
        <rFont val="Calibri"/>
        <family val="2"/>
      </rPr>
      <t>Ringette</t>
    </r>
  </si>
  <si>
    <r>
      <rPr>
        <b/>
        <sz val="8.5"/>
        <rFont val="Calibri"/>
        <family val="2"/>
      </rPr>
      <t>Rinkball</t>
    </r>
  </si>
  <si>
    <r>
      <rPr>
        <sz val="8.5"/>
        <rFont val="Calibri"/>
        <family val="2"/>
      </rPr>
      <t>Rinkball</t>
    </r>
  </si>
  <si>
    <r>
      <rPr>
        <sz val="8.5"/>
        <rFont val="Calibri"/>
        <family val="2"/>
      </rPr>
      <t>Beach Rugby</t>
    </r>
  </si>
  <si>
    <r>
      <rPr>
        <sz val="8.5"/>
        <rFont val="Calibri"/>
        <family val="2"/>
      </rPr>
      <t>Military Sailing</t>
    </r>
  </si>
  <si>
    <r>
      <rPr>
        <sz val="8.5"/>
        <rFont val="Calibri"/>
        <family val="2"/>
      </rPr>
      <t>Athletics Combined Events</t>
    </r>
  </si>
  <si>
    <r>
      <rPr>
        <sz val="8.5"/>
        <rFont val="Calibri"/>
        <family val="2"/>
      </rPr>
      <t>Athletics Middle Distance 800‐1500m</t>
    </r>
  </si>
  <si>
    <r>
      <rPr>
        <b/>
        <sz val="8.5"/>
        <rFont val="Calibri"/>
        <family val="2"/>
      </rPr>
      <t>Shuttlecock</t>
    </r>
  </si>
  <si>
    <r>
      <rPr>
        <sz val="8.5"/>
        <rFont val="Calibri"/>
        <family val="2"/>
      </rPr>
      <t>Shearing Sports</t>
    </r>
  </si>
  <si>
    <r>
      <rPr>
        <sz val="8.5"/>
        <rFont val="Calibri"/>
        <family val="2"/>
      </rPr>
      <t>Ball‐Trap</t>
    </r>
  </si>
  <si>
    <r>
      <rPr>
        <sz val="8.5"/>
        <rFont val="Calibri"/>
        <family val="2"/>
      </rPr>
      <t>Shuttlecock</t>
    </r>
  </si>
  <si>
    <r>
      <rPr>
        <sz val="8.5"/>
        <rFont val="Calibri"/>
        <family val="2"/>
      </rPr>
      <t>Roller Skiing</t>
    </r>
  </si>
  <si>
    <r>
      <rPr>
        <b/>
        <sz val="8.5"/>
        <rFont val="Calibri"/>
        <family val="2"/>
      </rPr>
      <t>Skyrunning</t>
    </r>
  </si>
  <si>
    <r>
      <rPr>
        <sz val="8.5"/>
        <rFont val="Calibri"/>
        <family val="2"/>
      </rPr>
      <t>Speedball</t>
    </r>
  </si>
  <si>
    <r>
      <rPr>
        <sz val="8.5"/>
        <rFont val="Calibri"/>
        <family val="2"/>
      </rPr>
      <t>Speleology</t>
    </r>
  </si>
  <si>
    <r>
      <rPr>
        <sz val="8.5"/>
        <rFont val="Calibri"/>
        <family val="2"/>
      </rPr>
      <t>Strongman</t>
    </r>
  </si>
  <si>
    <r>
      <rPr>
        <sz val="8.5"/>
        <rFont val="Calibri"/>
        <family val="2"/>
      </rPr>
      <t>Football Tennis</t>
    </r>
  </si>
  <si>
    <r>
      <rPr>
        <sz val="8.5"/>
        <rFont val="Calibri"/>
        <family val="2"/>
      </rPr>
      <t>Traditional Archery</t>
    </r>
  </si>
  <si>
    <r>
      <rPr>
        <sz val="8.5"/>
        <rFont val="Calibri"/>
        <family val="2"/>
      </rPr>
      <t>Traditional Karate</t>
    </r>
  </si>
  <si>
    <r>
      <rPr>
        <sz val="8.5"/>
        <rFont val="Calibri"/>
        <family val="2"/>
      </rPr>
      <t>Traditional Martial Arts</t>
    </r>
  </si>
  <si>
    <r>
      <rPr>
        <sz val="8.5"/>
        <rFont val="Calibri"/>
        <family val="2"/>
      </rPr>
      <t>Ultimate Fighting</t>
    </r>
  </si>
  <si>
    <r>
      <rPr>
        <sz val="8.5"/>
        <rFont val="Calibri"/>
        <family val="2"/>
      </rPr>
      <t>Ultra Trialthlon</t>
    </r>
  </si>
  <si>
    <r>
      <rPr>
        <b/>
        <sz val="8.5"/>
        <rFont val="Calibri"/>
        <family val="2"/>
      </rPr>
      <t>Unicycling</t>
    </r>
  </si>
  <si>
    <r>
      <rPr>
        <sz val="8.5"/>
        <rFont val="Calibri"/>
        <family val="2"/>
      </rPr>
      <t>Cross</t>
    </r>
  </si>
  <si>
    <r>
      <rPr>
        <sz val="8.5"/>
        <rFont val="Calibri"/>
        <family val="2"/>
      </rPr>
      <t>Outrigger (Sprint)</t>
    </r>
  </si>
  <si>
    <r>
      <rPr>
        <sz val="8.5"/>
        <rFont val="Calibri"/>
        <family val="2"/>
      </rPr>
      <t>Professional Volleyball</t>
    </r>
  </si>
  <si>
    <r>
      <rPr>
        <sz val="8.5"/>
        <rFont val="Calibri"/>
        <family val="2"/>
      </rPr>
      <t>University Beach Volleyball</t>
    </r>
  </si>
  <si>
    <r>
      <rPr>
        <sz val="8.5"/>
        <rFont val="Calibri"/>
        <family val="2"/>
      </rPr>
      <t>University Volleyball</t>
    </r>
  </si>
  <si>
    <r>
      <rPr>
        <sz val="8.5"/>
        <rFont val="Calibri"/>
        <family val="2"/>
      </rPr>
      <t>Vovinam</t>
    </r>
  </si>
  <si>
    <r>
      <rPr>
        <sz val="8.5"/>
        <rFont val="Calibri"/>
        <family val="2"/>
      </rPr>
      <t>Woodball</t>
    </r>
  </si>
  <si>
    <r>
      <rPr>
        <sz val="8.5"/>
        <rFont val="Calibri"/>
        <family val="2"/>
      </rPr>
      <t>Beach Woodball</t>
    </r>
  </si>
  <si>
    <r>
      <rPr>
        <sz val="8.5"/>
        <rFont val="Calibri"/>
        <family val="2"/>
      </rPr>
      <t>Swiss Wrestling</t>
    </r>
  </si>
  <si>
    <r>
      <rPr>
        <sz val="8.5"/>
        <rFont val="Calibri"/>
        <family val="2"/>
      </rPr>
      <t>Ssireum</t>
    </r>
  </si>
  <si>
    <t>Darts</t>
  </si>
  <si>
    <t>Kurash</t>
  </si>
  <si>
    <t>Mixed Martial Arts</t>
  </si>
  <si>
    <t>Pencak Silat</t>
  </si>
  <si>
    <t>Other Rugby</t>
  </si>
  <si>
    <t>Unicycling</t>
  </si>
  <si>
    <t>Woodball</t>
  </si>
  <si>
    <t xml:space="preserve">CISS Volleyball
</t>
  </si>
  <si>
    <t>CISS Beach Volleyball</t>
  </si>
  <si>
    <t>‐</t>
  </si>
  <si>
    <t>Aizkolaritza</t>
  </si>
  <si>
    <t xml:space="preserve"> 2016 - Total Samples Analyzed in Sports/Disciplines (Urine and Blood)</t>
  </si>
  <si>
    <r>
      <rPr>
        <sz val="8.5"/>
        <rFont val="Calibri"/>
        <family val="2"/>
      </rPr>
      <t>Swimming Long Distance 800m+</t>
    </r>
  </si>
  <si>
    <r>
      <rPr>
        <sz val="8.5"/>
        <rFont val="Calibri"/>
        <family val="2"/>
      </rPr>
      <t>Bow without sight</t>
    </r>
  </si>
  <si>
    <r>
      <rPr>
        <sz val="8.5"/>
        <rFont val="Calibri"/>
        <family val="2"/>
      </rPr>
      <t>Long Distance 3000m+</t>
    </r>
  </si>
  <si>
    <r>
      <rPr>
        <sz val="8.5"/>
        <rFont val="Calibri"/>
        <family val="2"/>
      </rPr>
      <t>Indoor Athletics (R)</t>
    </r>
  </si>
  <si>
    <r>
      <rPr>
        <sz val="8.5"/>
        <rFont val="Calibri"/>
        <family val="2"/>
      </rPr>
      <t>Decathlon (R)</t>
    </r>
  </si>
  <si>
    <r>
      <rPr>
        <sz val="8.5"/>
        <rFont val="Calibri"/>
        <family val="2"/>
      </rPr>
      <t>Discus Throwing (R)</t>
    </r>
  </si>
  <si>
    <r>
      <rPr>
        <sz val="8.5"/>
        <rFont val="Calibri"/>
        <family val="2"/>
      </rPr>
      <t>Sprint (200m)</t>
    </r>
  </si>
  <si>
    <r>
      <rPr>
        <sz val="8.5"/>
        <rFont val="Calibri"/>
        <family val="2"/>
      </rPr>
      <t>Long Distance (1000m)</t>
    </r>
  </si>
  <si>
    <r>
      <rPr>
        <sz val="8.5"/>
        <rFont val="Calibri"/>
        <family val="2"/>
      </rPr>
      <t>Middle Distance (500m)</t>
    </r>
  </si>
  <si>
    <r>
      <rPr>
        <sz val="8.5"/>
        <rFont val="Calibri"/>
        <family val="2"/>
      </rPr>
      <t>Indoor (Artistic, Cycle Ball) (R)</t>
    </r>
  </si>
  <si>
    <r>
      <rPr>
        <sz val="8.5"/>
        <rFont val="Calibri"/>
        <family val="2"/>
      </rPr>
      <t>Professional Racing</t>
    </r>
  </si>
  <si>
    <r>
      <rPr>
        <b/>
        <sz val="8.5"/>
        <rFont val="Calibri"/>
        <family val="2"/>
      </rPr>
      <t xml:space="preserve">Modern
</t>
    </r>
    <r>
      <rPr>
        <b/>
        <sz val="8.5"/>
        <rFont val="Calibri"/>
        <family val="2"/>
      </rPr>
      <t>Pentathlon</t>
    </r>
  </si>
  <si>
    <r>
      <rPr>
        <sz val="8.5"/>
        <rFont val="Calibri"/>
        <family val="2"/>
      </rPr>
      <t>Modern Pentathlon</t>
    </r>
  </si>
  <si>
    <r>
      <rPr>
        <sz val="8.5"/>
        <rFont val="Calibri"/>
        <family val="2"/>
      </rPr>
      <t>Biathle</t>
    </r>
  </si>
  <si>
    <r>
      <rPr>
        <sz val="8.5"/>
        <rFont val="Calibri"/>
        <family val="2"/>
      </rPr>
      <t>Tennis</t>
    </r>
  </si>
  <si>
    <r>
      <rPr>
        <sz val="9"/>
        <rFont val="Calibri"/>
        <family val="2"/>
      </rPr>
      <t>Ice Hockey</t>
    </r>
  </si>
  <si>
    <r>
      <rPr>
        <sz val="9"/>
        <rFont val="Calibri"/>
        <family val="2"/>
      </rPr>
      <t>Junior Ice Hockey</t>
    </r>
  </si>
  <si>
    <r>
      <rPr>
        <sz val="9"/>
        <rFont val="Calibri"/>
        <family val="2"/>
      </rPr>
      <t>Speed Skating  1500m or less</t>
    </r>
  </si>
  <si>
    <r>
      <rPr>
        <sz val="9"/>
        <rFont val="Calibri"/>
        <family val="2"/>
      </rPr>
      <t>Speed Skating  &gt;1500m</t>
    </r>
  </si>
  <si>
    <r>
      <rPr>
        <sz val="9"/>
        <rFont val="Calibri"/>
        <family val="2"/>
      </rPr>
      <t>Short Track (1500m or less) (R)</t>
    </r>
  </si>
  <si>
    <r>
      <rPr>
        <sz val="9"/>
        <rFont val="Calibri"/>
        <family val="2"/>
      </rPr>
      <t>Short Track (&gt;1500m) (R)</t>
    </r>
  </si>
  <si>
    <r>
      <rPr>
        <sz val="9"/>
        <rFont val="Calibri"/>
        <family val="2"/>
      </rPr>
      <t>Slopestyle</t>
    </r>
  </si>
  <si>
    <r>
      <rPr>
        <b/>
        <sz val="8"/>
        <rFont val="Calibri"/>
        <family val="2"/>
      </rPr>
      <t>Air Sports</t>
    </r>
  </si>
  <si>
    <r>
      <rPr>
        <sz val="8"/>
        <rFont val="Calibri"/>
        <family val="2"/>
      </rPr>
      <t>Parachuting</t>
    </r>
  </si>
  <si>
    <r>
      <rPr>
        <sz val="8"/>
        <rFont val="Calibri"/>
        <family val="2"/>
      </rPr>
      <t>General Aviation</t>
    </r>
  </si>
  <si>
    <r>
      <rPr>
        <sz val="8"/>
        <rFont val="Calibri"/>
        <family val="2"/>
      </rPr>
      <t>Hang Gliding &amp; Paragliding</t>
    </r>
  </si>
  <si>
    <r>
      <rPr>
        <sz val="8"/>
        <rFont val="Calibri"/>
        <family val="2"/>
      </rPr>
      <t>Gliding</t>
    </r>
  </si>
  <si>
    <r>
      <rPr>
        <sz val="8"/>
        <rFont val="Calibri"/>
        <family val="2"/>
      </rPr>
      <t>Aerobatic</t>
    </r>
  </si>
  <si>
    <r>
      <rPr>
        <sz val="8"/>
        <rFont val="Calibri"/>
        <family val="2"/>
      </rPr>
      <t>Microlight and Paramotor</t>
    </r>
  </si>
  <si>
    <r>
      <rPr>
        <sz val="8"/>
        <rFont val="Calibri"/>
        <family val="2"/>
      </rPr>
      <t>Aeromodeling</t>
    </r>
  </si>
  <si>
    <r>
      <rPr>
        <sz val="8"/>
        <rFont val="Calibri"/>
        <family val="2"/>
      </rPr>
      <t>Powered Paragliding</t>
    </r>
  </si>
  <si>
    <r>
      <rPr>
        <sz val="8"/>
        <rFont val="Calibri"/>
        <family val="2"/>
      </rPr>
      <t>Rotorcraft</t>
    </r>
  </si>
  <si>
    <r>
      <rPr>
        <sz val="8"/>
        <rFont val="Calibri"/>
        <family val="2"/>
      </rPr>
      <t>Ballooning</t>
    </r>
  </si>
  <si>
    <r>
      <rPr>
        <b/>
        <sz val="8"/>
        <rFont val="Calibri"/>
        <family val="2"/>
      </rPr>
      <t>American Football</t>
    </r>
  </si>
  <si>
    <r>
      <rPr>
        <b/>
        <sz val="8"/>
        <rFont val="Calibri"/>
        <family val="2"/>
      </rPr>
      <t>Automobile</t>
    </r>
  </si>
  <si>
    <r>
      <rPr>
        <sz val="8"/>
        <rFont val="Calibri"/>
        <family val="2"/>
      </rPr>
      <t>Automobile Sports</t>
    </r>
  </si>
  <si>
    <r>
      <rPr>
        <sz val="8"/>
        <rFont val="Calibri"/>
        <family val="2"/>
      </rPr>
      <t>Rally</t>
    </r>
  </si>
  <si>
    <r>
      <rPr>
        <sz val="8"/>
        <rFont val="Calibri"/>
        <family val="2"/>
      </rPr>
      <t>Karting</t>
    </r>
  </si>
  <si>
    <r>
      <rPr>
        <sz val="8"/>
        <rFont val="Calibri"/>
        <family val="2"/>
      </rPr>
      <t>Auto Cross</t>
    </r>
  </si>
  <si>
    <r>
      <rPr>
        <b/>
        <sz val="8"/>
        <rFont val="Calibri"/>
        <family val="2"/>
      </rPr>
      <t>Bandy</t>
    </r>
  </si>
  <si>
    <r>
      <rPr>
        <b/>
        <sz val="8"/>
        <rFont val="Calibri"/>
        <family val="2"/>
      </rPr>
      <t>Baseball</t>
    </r>
  </si>
  <si>
    <r>
      <rPr>
        <b/>
        <sz val="8"/>
        <rFont val="Calibri"/>
        <family val="2"/>
      </rPr>
      <t>Basque Pelota</t>
    </r>
  </si>
  <si>
    <r>
      <rPr>
        <b/>
        <sz val="8"/>
        <rFont val="Calibri"/>
        <family val="2"/>
      </rPr>
      <t>Billiards</t>
    </r>
  </si>
  <si>
    <r>
      <rPr>
        <sz val="8"/>
        <rFont val="Calibri"/>
        <family val="2"/>
      </rPr>
      <t>Billiards</t>
    </r>
  </si>
  <si>
    <r>
      <rPr>
        <sz val="8"/>
        <rFont val="Calibri"/>
        <family val="2"/>
      </rPr>
      <t>Snooker</t>
    </r>
  </si>
  <si>
    <r>
      <rPr>
        <sz val="8"/>
        <rFont val="Calibri"/>
        <family val="2"/>
      </rPr>
      <t>Pool</t>
    </r>
  </si>
  <si>
    <r>
      <rPr>
        <sz val="8"/>
        <rFont val="Calibri"/>
        <family val="2"/>
      </rPr>
      <t>Carom</t>
    </r>
  </si>
  <si>
    <r>
      <rPr>
        <b/>
        <sz val="8"/>
        <rFont val="Calibri"/>
        <family val="2"/>
      </rPr>
      <t>Boules Sports</t>
    </r>
  </si>
  <si>
    <r>
      <rPr>
        <sz val="8"/>
        <rFont val="Calibri"/>
        <family val="2"/>
      </rPr>
      <t>Petanque</t>
    </r>
  </si>
  <si>
    <r>
      <rPr>
        <sz val="8"/>
        <rFont val="Calibri"/>
        <family val="2"/>
      </rPr>
      <t>Lawn Bowl</t>
    </r>
  </si>
  <si>
    <r>
      <rPr>
        <sz val="8"/>
        <rFont val="Calibri"/>
        <family val="2"/>
      </rPr>
      <t>Boules Sports</t>
    </r>
  </si>
  <si>
    <r>
      <rPr>
        <b/>
        <sz val="8"/>
        <rFont val="Calibri"/>
        <family val="2"/>
      </rPr>
      <t>Bowling</t>
    </r>
  </si>
  <si>
    <r>
      <rPr>
        <sz val="8"/>
        <rFont val="Calibri"/>
        <family val="2"/>
      </rPr>
      <t>Bowling</t>
    </r>
  </si>
  <si>
    <r>
      <rPr>
        <sz val="8"/>
        <rFont val="Calibri"/>
        <family val="2"/>
      </rPr>
      <t>Ten‐Pin</t>
    </r>
  </si>
  <si>
    <r>
      <rPr>
        <sz val="8"/>
        <rFont val="Calibri"/>
        <family val="2"/>
      </rPr>
      <t>Nine‐Pin Classic</t>
    </r>
  </si>
  <si>
    <r>
      <rPr>
        <b/>
        <sz val="8"/>
        <rFont val="Calibri"/>
        <family val="2"/>
      </rPr>
      <t>Bridge</t>
    </r>
  </si>
  <si>
    <r>
      <rPr>
        <b/>
        <sz val="8"/>
        <rFont val="Calibri"/>
        <family val="2"/>
      </rPr>
      <t>Chess</t>
    </r>
  </si>
  <si>
    <r>
      <rPr>
        <b/>
        <sz val="8"/>
        <rFont val="Calibri"/>
        <family val="2"/>
      </rPr>
      <t>Cricket</t>
    </r>
  </si>
  <si>
    <r>
      <rPr>
        <sz val="8"/>
        <rFont val="Calibri"/>
        <family val="2"/>
      </rPr>
      <t>Cricket</t>
    </r>
  </si>
  <si>
    <r>
      <rPr>
        <sz val="8"/>
        <rFont val="Calibri"/>
        <family val="2"/>
      </rPr>
      <t>Twenty20</t>
    </r>
  </si>
  <si>
    <r>
      <rPr>
        <b/>
        <sz val="8"/>
        <rFont val="Calibri"/>
        <family val="2"/>
      </rPr>
      <t>DanceSport</t>
    </r>
  </si>
  <si>
    <r>
      <rPr>
        <sz val="8"/>
        <rFont val="Calibri"/>
        <family val="2"/>
      </rPr>
      <t>DanceSport</t>
    </r>
  </si>
  <si>
    <r>
      <rPr>
        <sz val="8"/>
        <rFont val="Calibri"/>
        <family val="2"/>
      </rPr>
      <t>Standard</t>
    </r>
  </si>
  <si>
    <r>
      <rPr>
        <sz val="8"/>
        <rFont val="Calibri"/>
        <family val="2"/>
      </rPr>
      <t>Latin</t>
    </r>
  </si>
  <si>
    <r>
      <rPr>
        <sz val="8"/>
        <rFont val="Calibri"/>
        <family val="2"/>
      </rPr>
      <t>Rock'n'Roll</t>
    </r>
  </si>
  <si>
    <r>
      <rPr>
        <sz val="8"/>
        <rFont val="Calibri"/>
        <family val="2"/>
      </rPr>
      <t>Youth</t>
    </r>
  </si>
  <si>
    <r>
      <rPr>
        <sz val="8"/>
        <rFont val="Calibri"/>
        <family val="2"/>
      </rPr>
      <t>Senior</t>
    </r>
  </si>
  <si>
    <r>
      <rPr>
        <sz val="8"/>
        <rFont val="Calibri"/>
        <family val="2"/>
      </rPr>
      <t>Prof. div. Latin</t>
    </r>
  </si>
  <si>
    <r>
      <rPr>
        <b/>
        <sz val="8"/>
        <rFont val="Calibri"/>
        <family val="2"/>
      </rPr>
      <t>Floorball</t>
    </r>
  </si>
  <si>
    <r>
      <rPr>
        <b/>
        <sz val="8"/>
        <rFont val="Calibri"/>
        <family val="2"/>
      </rPr>
      <t>Flying Disc</t>
    </r>
  </si>
  <si>
    <r>
      <rPr>
        <sz val="8"/>
        <rFont val="Calibri"/>
        <family val="2"/>
      </rPr>
      <t>Ultimate</t>
    </r>
  </si>
  <si>
    <r>
      <rPr>
        <sz val="8"/>
        <rFont val="Calibri"/>
        <family val="2"/>
      </rPr>
      <t>Flying Disc</t>
    </r>
  </si>
  <si>
    <r>
      <rPr>
        <b/>
        <sz val="8"/>
        <rFont val="Calibri"/>
        <family val="2"/>
      </rPr>
      <t>Karate</t>
    </r>
  </si>
  <si>
    <r>
      <rPr>
        <b/>
        <sz val="8"/>
        <rFont val="Calibri"/>
        <family val="2"/>
      </rPr>
      <t>Korfball</t>
    </r>
  </si>
  <si>
    <r>
      <rPr>
        <b/>
        <sz val="8"/>
        <rFont val="Calibri"/>
        <family val="2"/>
      </rPr>
      <t>Life Saving</t>
    </r>
  </si>
  <si>
    <r>
      <rPr>
        <sz val="8"/>
        <rFont val="Calibri"/>
        <family val="2"/>
      </rPr>
      <t>Life Saving</t>
    </r>
  </si>
  <si>
    <r>
      <rPr>
        <b/>
        <sz val="8"/>
        <rFont val="Calibri"/>
        <family val="2"/>
      </rPr>
      <t>Motorcycling</t>
    </r>
  </si>
  <si>
    <r>
      <rPr>
        <sz val="8"/>
        <rFont val="Calibri"/>
        <family val="2"/>
      </rPr>
      <t>Motocross</t>
    </r>
  </si>
  <si>
    <r>
      <rPr>
        <sz val="8"/>
        <rFont val="Calibri"/>
        <family val="2"/>
      </rPr>
      <t>Motorcycle Racing</t>
    </r>
  </si>
  <si>
    <r>
      <rPr>
        <sz val="8"/>
        <rFont val="Calibri"/>
        <family val="2"/>
      </rPr>
      <t>Road Racing</t>
    </r>
  </si>
  <si>
    <r>
      <rPr>
        <sz val="8"/>
        <rFont val="Calibri"/>
        <family val="2"/>
      </rPr>
      <t>Track Racing</t>
    </r>
  </si>
  <si>
    <r>
      <rPr>
        <sz val="8"/>
        <rFont val="Calibri"/>
        <family val="2"/>
      </rPr>
      <t>Trial</t>
    </r>
  </si>
  <si>
    <r>
      <rPr>
        <sz val="8"/>
        <rFont val="Calibri"/>
        <family val="2"/>
      </rPr>
      <t>Enduro</t>
    </r>
  </si>
  <si>
    <r>
      <rPr>
        <sz val="8"/>
        <rFont val="Calibri"/>
        <family val="2"/>
      </rPr>
      <t>All‐Terrain</t>
    </r>
  </si>
  <si>
    <r>
      <rPr>
        <sz val="8"/>
        <rFont val="Calibri"/>
        <family val="2"/>
      </rPr>
      <t>Road Racing Endurance</t>
    </r>
  </si>
  <si>
    <r>
      <rPr>
        <sz val="8"/>
        <rFont val="Calibri"/>
        <family val="2"/>
      </rPr>
      <t>Speedway</t>
    </r>
  </si>
  <si>
    <r>
      <rPr>
        <sz val="8"/>
        <rFont val="Calibri"/>
        <family val="2"/>
      </rPr>
      <t>Cross‐Country Rallies</t>
    </r>
  </si>
  <si>
    <r>
      <rPr>
        <sz val="8"/>
        <rFont val="Calibri"/>
        <family val="2"/>
      </rPr>
      <t>Supercross</t>
    </r>
  </si>
  <si>
    <r>
      <rPr>
        <sz val="8"/>
        <rFont val="Calibri"/>
        <family val="2"/>
      </rPr>
      <t>Motocross FreeStyle</t>
    </r>
  </si>
  <si>
    <r>
      <rPr>
        <sz val="8"/>
        <rFont val="Calibri"/>
        <family val="2"/>
      </rPr>
      <t>Climbing</t>
    </r>
  </si>
  <si>
    <r>
      <rPr>
        <b/>
        <sz val="8"/>
        <rFont val="Calibri"/>
        <family val="2"/>
      </rPr>
      <t>Mountaineering and Climbing</t>
    </r>
  </si>
  <si>
    <r>
      <rPr>
        <sz val="8"/>
        <rFont val="Calibri"/>
        <family val="2"/>
      </rPr>
      <t>Mountaineering and Climbing</t>
    </r>
  </si>
  <si>
    <r>
      <rPr>
        <sz val="8"/>
        <rFont val="Calibri"/>
        <family val="2"/>
      </rPr>
      <t>Ice Climbing</t>
    </r>
  </si>
  <si>
    <r>
      <rPr>
        <sz val="8"/>
        <rFont val="Calibri"/>
        <family val="2"/>
      </rPr>
      <t>Ski Mountaineering</t>
    </r>
  </si>
  <si>
    <r>
      <rPr>
        <b/>
        <sz val="8"/>
        <rFont val="Calibri"/>
        <family val="2"/>
      </rPr>
      <t>Netball</t>
    </r>
  </si>
  <si>
    <r>
      <rPr>
        <b/>
        <sz val="8"/>
        <rFont val="Calibri"/>
        <family val="2"/>
      </rPr>
      <t>Orienteering</t>
    </r>
  </si>
  <si>
    <r>
      <rPr>
        <sz val="8"/>
        <rFont val="Calibri"/>
        <family val="2"/>
      </rPr>
      <t>Orienteering</t>
    </r>
  </si>
  <si>
    <r>
      <rPr>
        <sz val="8"/>
        <rFont val="Calibri"/>
        <family val="2"/>
      </rPr>
      <t>Foot Orienteering</t>
    </r>
  </si>
  <si>
    <r>
      <rPr>
        <sz val="8"/>
        <rFont val="Calibri"/>
        <family val="2"/>
      </rPr>
      <t>Mountain Bike Orienteering</t>
    </r>
  </si>
  <si>
    <r>
      <rPr>
        <sz val="8"/>
        <rFont val="Calibri"/>
        <family val="2"/>
      </rPr>
      <t>Ski Orienteering</t>
    </r>
  </si>
  <si>
    <r>
      <rPr>
        <b/>
        <sz val="8"/>
        <rFont val="Calibri"/>
        <family val="2"/>
      </rPr>
      <t>Polo</t>
    </r>
  </si>
  <si>
    <r>
      <rPr>
        <b/>
        <sz val="8"/>
        <rFont val="Calibri"/>
        <family val="2"/>
      </rPr>
      <t>Powerboating</t>
    </r>
  </si>
  <si>
    <r>
      <rPr>
        <sz val="8"/>
        <rFont val="Calibri"/>
        <family val="2"/>
      </rPr>
      <t>Powerboating</t>
    </r>
  </si>
  <si>
    <r>
      <rPr>
        <sz val="8"/>
        <rFont val="Calibri"/>
        <family val="2"/>
      </rPr>
      <t>Offshore</t>
    </r>
  </si>
  <si>
    <r>
      <rPr>
        <sz val="8"/>
        <rFont val="Calibri"/>
        <family val="2"/>
      </rPr>
      <t>Aquabike</t>
    </r>
  </si>
  <si>
    <r>
      <rPr>
        <sz val="8"/>
        <rFont val="Calibri"/>
        <family val="2"/>
      </rPr>
      <t>Circuit</t>
    </r>
  </si>
  <si>
    <r>
      <rPr>
        <b/>
        <sz val="8"/>
        <rFont val="Calibri"/>
        <family val="2"/>
      </rPr>
      <t>Racquetball</t>
    </r>
  </si>
  <si>
    <r>
      <rPr>
        <b/>
        <sz val="8"/>
        <rFont val="Calibri"/>
        <family val="2"/>
      </rPr>
      <t>Roller Sports</t>
    </r>
  </si>
  <si>
    <r>
      <rPr>
        <sz val="8"/>
        <rFont val="Calibri"/>
        <family val="2"/>
      </rPr>
      <t>Inline Hockey</t>
    </r>
  </si>
  <si>
    <r>
      <rPr>
        <sz val="8"/>
        <rFont val="Calibri"/>
        <family val="2"/>
      </rPr>
      <t>Roller Sports</t>
    </r>
  </si>
  <si>
    <r>
      <rPr>
        <sz val="8"/>
        <rFont val="Calibri"/>
        <family val="2"/>
      </rPr>
      <t>Inline Speed Skating Sprint 1000m or less</t>
    </r>
  </si>
  <si>
    <r>
      <rPr>
        <sz val="8"/>
        <rFont val="Calibri"/>
        <family val="2"/>
      </rPr>
      <t>Inline Speed Skating Distance &gt;1000m</t>
    </r>
  </si>
  <si>
    <r>
      <rPr>
        <sz val="8"/>
        <rFont val="Calibri"/>
        <family val="2"/>
      </rPr>
      <t>Rink Hockey</t>
    </r>
  </si>
  <si>
    <r>
      <rPr>
        <sz val="8"/>
        <rFont val="Calibri"/>
        <family val="2"/>
      </rPr>
      <t>Hockey</t>
    </r>
  </si>
  <si>
    <r>
      <rPr>
        <b/>
        <sz val="8"/>
        <rFont val="Calibri"/>
        <family val="2"/>
      </rPr>
      <t>Ski Mountaineering</t>
    </r>
  </si>
  <si>
    <r>
      <rPr>
        <b/>
        <sz val="8"/>
        <rFont val="Calibri"/>
        <family val="2"/>
      </rPr>
      <t>Softball</t>
    </r>
  </si>
  <si>
    <r>
      <rPr>
        <b/>
        <sz val="8"/>
        <rFont val="Calibri"/>
        <family val="2"/>
      </rPr>
      <t>Sport Climbing</t>
    </r>
  </si>
  <si>
    <r>
      <rPr>
        <sz val="8"/>
        <rFont val="Calibri"/>
        <family val="2"/>
      </rPr>
      <t>Sport Climbing</t>
    </r>
  </si>
  <si>
    <r>
      <rPr>
        <sz val="8"/>
        <rFont val="Calibri"/>
        <family val="2"/>
      </rPr>
      <t>Boulder</t>
    </r>
  </si>
  <si>
    <r>
      <rPr>
        <sz val="8"/>
        <rFont val="Calibri"/>
        <family val="2"/>
      </rPr>
      <t>Lead</t>
    </r>
  </si>
  <si>
    <r>
      <rPr>
        <sz val="8"/>
        <rFont val="Calibri"/>
        <family val="2"/>
      </rPr>
      <t>Speed</t>
    </r>
  </si>
  <si>
    <r>
      <rPr>
        <b/>
        <sz val="8"/>
        <rFont val="Calibri"/>
        <family val="2"/>
      </rPr>
      <t>Squash</t>
    </r>
  </si>
  <si>
    <r>
      <rPr>
        <b/>
        <sz val="8"/>
        <rFont val="Calibri"/>
        <family val="2"/>
      </rPr>
      <t>Sumo</t>
    </r>
  </si>
  <si>
    <r>
      <rPr>
        <b/>
        <sz val="8"/>
        <rFont val="Calibri"/>
        <family val="2"/>
      </rPr>
      <t>Surfing</t>
    </r>
  </si>
  <si>
    <r>
      <rPr>
        <sz val="8"/>
        <rFont val="Calibri"/>
        <family val="2"/>
      </rPr>
      <t>Surfing</t>
    </r>
  </si>
  <si>
    <r>
      <rPr>
        <sz val="8"/>
        <rFont val="Calibri"/>
        <family val="2"/>
      </rPr>
      <t>Body Board</t>
    </r>
  </si>
  <si>
    <r>
      <rPr>
        <b/>
        <sz val="8"/>
        <rFont val="Calibri"/>
        <family val="2"/>
      </rPr>
      <t>Tug of War</t>
    </r>
  </si>
  <si>
    <r>
      <rPr>
        <b/>
        <sz val="8"/>
        <rFont val="Calibri"/>
        <family val="2"/>
      </rPr>
      <t>Underwater Sports</t>
    </r>
  </si>
  <si>
    <r>
      <rPr>
        <sz val="8"/>
        <rFont val="Calibri"/>
        <family val="2"/>
      </rPr>
      <t>Finswimming</t>
    </r>
  </si>
  <si>
    <r>
      <rPr>
        <sz val="8"/>
        <rFont val="Calibri"/>
        <family val="2"/>
      </rPr>
      <t>Finswimming Pool</t>
    </r>
  </si>
  <si>
    <r>
      <rPr>
        <sz val="8"/>
        <rFont val="Calibri"/>
        <family val="2"/>
      </rPr>
      <t>UW Rugby</t>
    </r>
  </si>
  <si>
    <r>
      <rPr>
        <sz val="8"/>
        <rFont val="Calibri"/>
        <family val="2"/>
      </rPr>
      <t>Apnoea</t>
    </r>
  </si>
  <si>
    <r>
      <rPr>
        <sz val="8"/>
        <rFont val="Calibri"/>
        <family val="2"/>
      </rPr>
      <t>Underwater Sports</t>
    </r>
  </si>
  <si>
    <r>
      <rPr>
        <sz val="8"/>
        <rFont val="Calibri"/>
        <family val="2"/>
      </rPr>
      <t>UW‐Orienteering</t>
    </r>
  </si>
  <si>
    <r>
      <rPr>
        <sz val="8"/>
        <rFont val="Calibri"/>
        <family val="2"/>
      </rPr>
      <t>Finswimming Open Water</t>
    </r>
  </si>
  <si>
    <r>
      <rPr>
        <sz val="8"/>
        <rFont val="Calibri"/>
        <family val="2"/>
      </rPr>
      <t>Spearfishing</t>
    </r>
  </si>
  <si>
    <r>
      <rPr>
        <b/>
        <sz val="8"/>
        <rFont val="Calibri"/>
        <family val="2"/>
      </rPr>
      <t>Water Skiing</t>
    </r>
  </si>
  <si>
    <r>
      <rPr>
        <sz val="8"/>
        <rFont val="Calibri"/>
        <family val="2"/>
      </rPr>
      <t>Waterskiing</t>
    </r>
  </si>
  <si>
    <r>
      <rPr>
        <sz val="8"/>
        <rFont val="Calibri"/>
        <family val="2"/>
      </rPr>
      <t>Wakeboard</t>
    </r>
  </si>
  <si>
    <r>
      <rPr>
        <sz val="8"/>
        <rFont val="Calibri"/>
        <family val="2"/>
      </rPr>
      <t>Tricks &amp; Jumps</t>
    </r>
  </si>
  <si>
    <r>
      <rPr>
        <sz val="8"/>
        <rFont val="Calibri"/>
        <family val="2"/>
      </rPr>
      <t>Slalom</t>
    </r>
  </si>
  <si>
    <r>
      <rPr>
        <sz val="8"/>
        <rFont val="Calibri"/>
        <family val="2"/>
      </rPr>
      <t>Cable</t>
    </r>
  </si>
  <si>
    <r>
      <rPr>
        <sz val="8"/>
        <rFont val="Calibri"/>
        <family val="2"/>
      </rPr>
      <t>Racing</t>
    </r>
  </si>
  <si>
    <r>
      <rPr>
        <sz val="8"/>
        <rFont val="Calibri"/>
        <family val="2"/>
      </rPr>
      <t>Barefoot</t>
    </r>
  </si>
  <si>
    <r>
      <rPr>
        <sz val="8"/>
        <rFont val="Calibri"/>
        <family val="2"/>
      </rPr>
      <t>Tournament</t>
    </r>
  </si>
  <si>
    <r>
      <rPr>
        <b/>
        <sz val="8"/>
        <rFont val="Calibri"/>
        <family val="2"/>
      </rPr>
      <t>Wushu</t>
    </r>
  </si>
  <si>
    <r>
      <rPr>
        <sz val="8"/>
        <rFont val="Calibri"/>
        <family val="2"/>
      </rPr>
      <t>Wushu</t>
    </r>
  </si>
  <si>
    <r>
      <rPr>
        <sz val="8"/>
        <rFont val="Calibri"/>
        <family val="2"/>
      </rPr>
      <t>Sanda</t>
    </r>
  </si>
  <si>
    <r>
      <rPr>
        <sz val="8"/>
        <rFont val="Calibri"/>
        <family val="2"/>
      </rPr>
      <t>Taolu</t>
    </r>
  </si>
  <si>
    <r>
      <rPr>
        <b/>
        <sz val="8.5"/>
        <rFont val="Calibri"/>
        <family val="2"/>
      </rPr>
      <t>Angling</t>
    </r>
  </si>
  <si>
    <r>
      <rPr>
        <sz val="8.5"/>
        <rFont val="Calibri"/>
        <family val="2"/>
      </rPr>
      <t>Icestocksport</t>
    </r>
  </si>
  <si>
    <r>
      <rPr>
        <sz val="8.5"/>
        <rFont val="Calibri"/>
        <family val="2"/>
      </rPr>
      <t>Icestock Target</t>
    </r>
  </si>
  <si>
    <r>
      <rPr>
        <sz val="8.5"/>
        <rFont val="Calibri"/>
        <family val="2"/>
      </rPr>
      <t>Icestock Distance</t>
    </r>
  </si>
  <si>
    <r>
      <rPr>
        <sz val="8.5"/>
        <rFont val="Calibri"/>
        <family val="2"/>
      </rPr>
      <t>Hoop Sepaktakraw</t>
    </r>
  </si>
  <si>
    <r>
      <rPr>
        <b/>
        <sz val="9.5"/>
        <color rgb="FF256FB4"/>
        <rFont val="Calibri"/>
        <family val="2"/>
      </rPr>
      <t>Totals</t>
    </r>
  </si>
  <si>
    <r>
      <rPr>
        <sz val="8.5"/>
        <rFont val="Calibri"/>
        <family val="2"/>
      </rPr>
      <t>IBSA Swimming</t>
    </r>
  </si>
  <si>
    <r>
      <rPr>
        <sz val="8.5"/>
        <rFont val="Calibri"/>
        <family val="2"/>
      </rPr>
      <t>CISS Swimming</t>
    </r>
  </si>
  <si>
    <r>
      <rPr>
        <sz val="8.5"/>
        <rFont val="Calibri"/>
        <family val="2"/>
      </rPr>
      <t>CISS Swimming Long Distance 800m+</t>
    </r>
  </si>
  <si>
    <r>
      <rPr>
        <sz val="8.5"/>
        <rFont val="Calibri"/>
        <family val="2"/>
      </rPr>
      <t>CISS Long Distance 3000m+</t>
    </r>
  </si>
  <si>
    <r>
      <rPr>
        <sz val="8.5"/>
        <rFont val="Calibri"/>
        <family val="2"/>
      </rPr>
      <t>CPISRA Athletics</t>
    </r>
  </si>
  <si>
    <r>
      <rPr>
        <sz val="8.5"/>
        <rFont val="Calibri"/>
        <family val="2"/>
      </rPr>
      <t>INAS Long Distance 3000m+</t>
    </r>
  </si>
  <si>
    <r>
      <rPr>
        <sz val="8.5"/>
        <rFont val="Calibri"/>
        <family val="2"/>
      </rPr>
      <t>Boccia (R)</t>
    </r>
  </si>
  <si>
    <r>
      <rPr>
        <sz val="8.5"/>
        <rFont val="Calibri"/>
        <family val="2"/>
      </rPr>
      <t>IBSA Nine‐Pin Bowling</t>
    </r>
  </si>
  <si>
    <r>
      <rPr>
        <sz val="8.5"/>
        <rFont val="Calibri"/>
        <family val="2"/>
      </rPr>
      <t>CISS Cycling</t>
    </r>
  </si>
  <si>
    <r>
      <rPr>
        <sz val="8.5"/>
        <rFont val="Calibri"/>
        <family val="2"/>
      </rPr>
      <t>Para‐Handball</t>
    </r>
  </si>
  <si>
    <r>
      <rPr>
        <sz val="8.5"/>
        <rFont val="Calibri"/>
        <family val="2"/>
      </rPr>
      <t>CISS Ice Hockey</t>
    </r>
  </si>
  <si>
    <r>
      <rPr>
        <sz val="8.5"/>
        <rFont val="Calibri"/>
        <family val="2"/>
      </rPr>
      <t>CISS Shooting</t>
    </r>
  </si>
  <si>
    <r>
      <rPr>
        <sz val="8.5"/>
        <rFont val="Calibri"/>
        <family val="2"/>
      </rPr>
      <t>CISS Cross Country Skiing</t>
    </r>
  </si>
  <si>
    <r>
      <rPr>
        <sz val="8.5"/>
        <rFont val="Calibri"/>
        <family val="2"/>
      </rPr>
      <t>INAS Tennis</t>
    </r>
  </si>
  <si>
    <r>
      <rPr>
        <sz val="8.5"/>
        <rFont val="Calibri"/>
        <family val="2"/>
      </rPr>
      <t>IPC Swimming</t>
    </r>
  </si>
  <si>
    <r>
      <rPr>
        <sz val="8.5"/>
        <rFont val="Calibri"/>
        <family val="2"/>
      </rPr>
      <t>IPC Swimming Sprint 100m or less</t>
    </r>
  </si>
  <si>
    <r>
      <rPr>
        <sz val="8.5"/>
        <rFont val="Calibri"/>
        <family val="2"/>
      </rPr>
      <t>IPC Swimming Middle Distance 200‐400m</t>
    </r>
  </si>
  <si>
    <r>
      <rPr>
        <sz val="8.5"/>
        <rFont val="Calibri"/>
        <family val="2"/>
      </rPr>
      <t>IPC Swimming Long Distance 800m+</t>
    </r>
  </si>
  <si>
    <r>
      <rPr>
        <sz val="8.5"/>
        <rFont val="Calibri"/>
        <family val="2"/>
      </rPr>
      <t>IPC Athletics</t>
    </r>
  </si>
  <si>
    <r>
      <rPr>
        <sz val="8.5"/>
        <rFont val="Calibri"/>
        <family val="2"/>
      </rPr>
      <t>IPC Sprint 400m or less</t>
    </r>
  </si>
  <si>
    <r>
      <rPr>
        <sz val="8.5"/>
        <rFont val="Calibri"/>
        <family val="2"/>
      </rPr>
      <t>IPC Throws</t>
    </r>
  </si>
  <si>
    <r>
      <rPr>
        <sz val="8.5"/>
        <rFont val="Calibri"/>
        <family val="2"/>
      </rPr>
      <t>IPC Long Distance 3000m+</t>
    </r>
  </si>
  <si>
    <r>
      <rPr>
        <sz val="8.5"/>
        <rFont val="Calibri"/>
        <family val="2"/>
      </rPr>
      <t>IPC Middle Distance 800‐1500m</t>
    </r>
  </si>
  <si>
    <r>
      <rPr>
        <sz val="8.5"/>
        <rFont val="Calibri"/>
        <family val="2"/>
      </rPr>
      <t>IPC Jumps</t>
    </r>
  </si>
  <si>
    <r>
      <rPr>
        <sz val="8.5"/>
        <rFont val="Calibri"/>
        <family val="2"/>
      </rPr>
      <t>IPC Wheelchair Road Race</t>
    </r>
  </si>
  <si>
    <r>
      <rPr>
        <sz val="8.5"/>
        <rFont val="Calibri"/>
        <family val="2"/>
      </rPr>
      <t>IPC Combined Events</t>
    </r>
  </si>
  <si>
    <r>
      <rPr>
        <b/>
        <sz val="8.5"/>
        <rFont val="Calibri"/>
        <family val="2"/>
      </rPr>
      <t>Dance Sport</t>
    </r>
  </si>
  <si>
    <r>
      <rPr>
        <sz val="8.5"/>
        <rFont val="Calibri"/>
        <family val="2"/>
      </rPr>
      <t>IPC Wheelchair DanceSport</t>
    </r>
  </si>
  <si>
    <r>
      <rPr>
        <b/>
        <sz val="8.5"/>
        <rFont val="Calibri"/>
        <family val="2"/>
      </rPr>
      <t>IPC Ice Sledge Hockey</t>
    </r>
  </si>
  <si>
    <r>
      <rPr>
        <sz val="8.5"/>
        <rFont val="Calibri"/>
        <family val="2"/>
      </rPr>
      <t>IPC Ice Sledge Hockey</t>
    </r>
  </si>
  <si>
    <r>
      <rPr>
        <sz val="8.5"/>
        <rFont val="Calibri"/>
        <family val="2"/>
      </rPr>
      <t>IPC Powerlifting</t>
    </r>
  </si>
  <si>
    <r>
      <rPr>
        <sz val="8.5"/>
        <rFont val="Calibri"/>
        <family val="2"/>
      </rPr>
      <t>IPC Shooting</t>
    </r>
  </si>
  <si>
    <r>
      <rPr>
        <sz val="8.5"/>
        <rFont val="Calibri"/>
        <family val="2"/>
      </rPr>
      <t>IPC Alpine</t>
    </r>
  </si>
  <si>
    <r>
      <rPr>
        <sz val="8.5"/>
        <rFont val="Calibri"/>
        <family val="2"/>
      </rPr>
      <t>IPC Cross‐Country</t>
    </r>
  </si>
  <si>
    <r>
      <rPr>
        <sz val="8.5"/>
        <rFont val="Calibri"/>
        <family val="2"/>
      </rPr>
      <t>IPC Cross‐Country Middle/Long Distance</t>
    </r>
  </si>
  <si>
    <r>
      <rPr>
        <sz val="8.5"/>
        <rFont val="Calibri"/>
        <family val="2"/>
      </rPr>
      <t>IPC Cross‐Country Sprint/Short Distance</t>
    </r>
  </si>
  <si>
    <r>
      <rPr>
        <sz val="8.5"/>
        <rFont val="Calibri"/>
        <family val="2"/>
      </rPr>
      <t>Rugby League</t>
    </r>
  </si>
  <si>
    <r>
      <rPr>
        <sz val="8.5"/>
        <rFont val="Calibri"/>
        <family val="2"/>
      </rPr>
      <t>Rugby League IX</t>
    </r>
  </si>
  <si>
    <r>
      <rPr>
        <sz val="8.5"/>
        <rFont val="Calibri"/>
        <family val="2"/>
      </rPr>
      <t>Military Parachuting</t>
    </r>
  </si>
  <si>
    <r>
      <rPr>
        <sz val="8.5"/>
        <rFont val="Calibri"/>
        <family val="2"/>
      </rPr>
      <t>Junior</t>
    </r>
  </si>
  <si>
    <r>
      <rPr>
        <sz val="8.5"/>
        <rFont val="Calibri"/>
        <family val="2"/>
      </rPr>
      <t>Military Swimming</t>
    </r>
  </si>
  <si>
    <r>
      <rPr>
        <sz val="8.5"/>
        <rFont val="Calibri"/>
        <family val="2"/>
      </rPr>
      <t>University Swimming Middle</t>
    </r>
  </si>
  <si>
    <r>
      <rPr>
        <sz val="8.5"/>
        <rFont val="Calibri"/>
        <family val="2"/>
      </rPr>
      <t>University Swimming Long</t>
    </r>
  </si>
  <si>
    <r>
      <rPr>
        <sz val="8.5"/>
        <rFont val="Calibri"/>
        <family val="2"/>
      </rPr>
      <t>University  Swimming Sprint</t>
    </r>
  </si>
  <si>
    <r>
      <rPr>
        <sz val="8.5"/>
        <rFont val="Calibri"/>
        <family val="2"/>
      </rPr>
      <t>Scuba Diving (R)</t>
    </r>
  </si>
  <si>
    <r>
      <rPr>
        <sz val="8.5"/>
        <rFont val="Calibri"/>
        <family val="2"/>
      </rPr>
      <t>Military Swimming long</t>
    </r>
  </si>
  <si>
    <r>
      <rPr>
        <sz val="8.5"/>
        <rFont val="Calibri"/>
        <family val="2"/>
      </rPr>
      <t>Military Archery</t>
    </r>
  </si>
  <si>
    <r>
      <rPr>
        <sz val="8.5"/>
        <rFont val="Calibri"/>
        <family val="2"/>
      </rPr>
      <t>Military Athletics</t>
    </r>
  </si>
  <si>
    <r>
      <rPr>
        <sz val="8.5"/>
        <rFont val="Calibri"/>
        <family val="2"/>
      </rPr>
      <t>University Middle Distance 800‐</t>
    </r>
  </si>
  <si>
    <r>
      <rPr>
        <sz val="8.5"/>
        <rFont val="Calibri"/>
        <family val="2"/>
      </rPr>
      <t>University Long Distance</t>
    </r>
  </si>
  <si>
    <r>
      <rPr>
        <sz val="8.5"/>
        <rFont val="Calibri"/>
        <family val="2"/>
      </rPr>
      <t>Military Jumps</t>
    </r>
  </si>
  <si>
    <r>
      <rPr>
        <sz val="8.5"/>
        <rFont val="Calibri"/>
        <family val="2"/>
      </rPr>
      <t>Military Cross‐Country</t>
    </r>
  </si>
  <si>
    <r>
      <rPr>
        <b/>
        <sz val="8.5"/>
        <rFont val="Calibri"/>
        <family val="2"/>
      </rPr>
      <t>Balle au Tambourin</t>
    </r>
  </si>
  <si>
    <r>
      <rPr>
        <sz val="8.5"/>
        <rFont val="Calibri"/>
        <family val="2"/>
      </rPr>
      <t>Oina</t>
    </r>
  </si>
  <si>
    <r>
      <rPr>
        <sz val="8.5"/>
        <rFont val="Calibri"/>
        <family val="2"/>
      </rPr>
      <t>Military Basketball</t>
    </r>
  </si>
  <si>
    <r>
      <rPr>
        <sz val="8.5"/>
        <rFont val="Calibri"/>
        <family val="2"/>
      </rPr>
      <t>Basque Sports</t>
    </r>
  </si>
  <si>
    <r>
      <rPr>
        <sz val="8.5"/>
        <rFont val="Calibri"/>
        <family val="2"/>
      </rPr>
      <t>Lasto jasotzea</t>
    </r>
  </si>
  <si>
    <r>
      <rPr>
        <sz val="8.5"/>
        <rFont val="Calibri"/>
        <family val="2"/>
      </rPr>
      <t>Natural Bodybuilding (R)</t>
    </r>
  </si>
  <si>
    <r>
      <rPr>
        <sz val="8.5"/>
        <rFont val="Calibri"/>
        <family val="2"/>
      </rPr>
      <t>UIBBN Natural Bodybuilding</t>
    </r>
  </si>
  <si>
    <r>
      <rPr>
        <sz val="8.5"/>
        <rFont val="Calibri"/>
        <family val="2"/>
      </rPr>
      <t>Military Boxing</t>
    </r>
  </si>
  <si>
    <r>
      <rPr>
        <sz val="8.5"/>
        <rFont val="Calibri"/>
        <family val="2"/>
      </rPr>
      <t>FVA Professional Boxing</t>
    </r>
  </si>
  <si>
    <r>
      <rPr>
        <b/>
        <sz val="8.5"/>
        <rFont val="Calibri"/>
        <family val="2"/>
      </rPr>
      <t>Clay target shooting</t>
    </r>
  </si>
  <si>
    <r>
      <rPr>
        <b/>
        <sz val="8.5"/>
        <rFont val="Calibri"/>
        <family val="2"/>
      </rPr>
      <t>Combat Sports</t>
    </r>
  </si>
  <si>
    <r>
      <rPr>
        <b/>
        <sz val="8.5"/>
        <rFont val="Calibri"/>
        <family val="2"/>
      </rPr>
      <t>Course Landaise</t>
    </r>
  </si>
  <si>
    <r>
      <rPr>
        <b/>
        <sz val="8.5"/>
        <rFont val="Calibri"/>
        <family val="2"/>
      </rPr>
      <t>Crossword</t>
    </r>
  </si>
  <si>
    <r>
      <rPr>
        <sz val="8.5"/>
        <rFont val="Calibri"/>
        <family val="2"/>
      </rPr>
      <t>Amateur (R)</t>
    </r>
  </si>
  <si>
    <r>
      <rPr>
        <sz val="8.5"/>
        <rFont val="Calibri"/>
        <family val="2"/>
      </rPr>
      <t>Military Cycling</t>
    </r>
  </si>
  <si>
    <r>
      <rPr>
        <b/>
        <sz val="8.5"/>
        <rFont val="Calibri"/>
        <family val="2"/>
      </rPr>
      <t>Duathlon (R)</t>
    </r>
  </si>
  <si>
    <r>
      <rPr>
        <sz val="8.5"/>
        <rFont val="Calibri"/>
        <family val="2"/>
      </rPr>
      <t>Military Fencing</t>
    </r>
  </si>
  <si>
    <r>
      <rPr>
        <sz val="8.5"/>
        <rFont val="Calibri"/>
        <family val="2"/>
      </rPr>
      <t>Ball Hockey</t>
    </r>
  </si>
  <si>
    <r>
      <rPr>
        <sz val="8.5"/>
        <rFont val="Calibri"/>
        <family val="2"/>
      </rPr>
      <t>FICEP Fistball</t>
    </r>
  </si>
  <si>
    <r>
      <rPr>
        <sz val="8.5"/>
        <rFont val="Calibri"/>
        <family val="2"/>
      </rPr>
      <t>Indoor Football  (R)</t>
    </r>
  </si>
  <si>
    <r>
      <rPr>
        <sz val="8.5"/>
        <rFont val="Calibri"/>
        <family val="2"/>
      </rPr>
      <t>Mini Football</t>
    </r>
  </si>
  <si>
    <r>
      <rPr>
        <sz val="8.5"/>
        <rFont val="Calibri"/>
        <family val="2"/>
      </rPr>
      <t>Military Football</t>
    </r>
  </si>
  <si>
    <r>
      <rPr>
        <sz val="8.5"/>
        <rFont val="Calibri"/>
        <family val="2"/>
      </rPr>
      <t>AMF Futsal</t>
    </r>
  </si>
  <si>
    <r>
      <rPr>
        <sz val="8.5"/>
        <rFont val="Calibri"/>
        <family val="2"/>
      </rPr>
      <t>Military Golf</t>
    </r>
  </si>
  <si>
    <r>
      <rPr>
        <sz val="8.5"/>
        <rFont val="Calibri"/>
        <family val="2"/>
      </rPr>
      <t>Military Handball</t>
    </r>
  </si>
  <si>
    <r>
      <rPr>
        <b/>
        <sz val="8.5"/>
        <rFont val="Calibri"/>
        <family val="2"/>
      </rPr>
      <t>Hunting sports</t>
    </r>
  </si>
  <si>
    <r>
      <rPr>
        <sz val="8.5"/>
        <rFont val="Calibri"/>
        <family val="2"/>
      </rPr>
      <t>National Icehockey League</t>
    </r>
  </si>
  <si>
    <r>
      <rPr>
        <sz val="8.5"/>
        <rFont val="Calibri"/>
        <family val="2"/>
      </rPr>
      <t>Military Judo</t>
    </r>
  </si>
  <si>
    <r>
      <rPr>
        <sz val="8.5"/>
        <rFont val="Calibri"/>
        <family val="2"/>
      </rPr>
      <t>IKF‐Kickboxing</t>
    </r>
  </si>
  <si>
    <r>
      <rPr>
        <sz val="8.5"/>
        <rFont val="Calibri"/>
        <family val="2"/>
      </rPr>
      <t>Naval Pentathlon</t>
    </r>
  </si>
  <si>
    <r>
      <rPr>
        <sz val="8.5"/>
        <rFont val="Calibri"/>
        <family val="2"/>
      </rPr>
      <t>Aeronautical Pentathlon</t>
    </r>
  </si>
  <si>
    <r>
      <rPr>
        <sz val="8.5"/>
        <rFont val="Calibri"/>
        <family val="2"/>
      </rPr>
      <t>Military Orienteering</t>
    </r>
  </si>
  <si>
    <r>
      <rPr>
        <sz val="8.5"/>
        <rFont val="Calibri"/>
        <family val="2"/>
      </rPr>
      <t>National Rugby League (R)</t>
    </r>
  </si>
  <si>
    <r>
      <rPr>
        <sz val="8.5"/>
        <rFont val="Calibri"/>
        <family val="2"/>
      </rPr>
      <t>Rugby League (R)</t>
    </r>
  </si>
  <si>
    <r>
      <rPr>
        <sz val="8.5"/>
        <rFont val="Calibri"/>
        <family val="2"/>
      </rPr>
      <t>Rugby XIII (R)</t>
    </r>
  </si>
  <si>
    <r>
      <rPr>
        <sz val="8.5"/>
        <rFont val="Calibri"/>
        <family val="2"/>
      </rPr>
      <t>Touch Football (R)</t>
    </r>
  </si>
  <si>
    <r>
      <rPr>
        <sz val="8.5"/>
        <rFont val="Calibri"/>
        <family val="2"/>
      </rPr>
      <t>Rugby IX (R)</t>
    </r>
  </si>
  <si>
    <r>
      <rPr>
        <sz val="8.5"/>
        <rFont val="Calibri"/>
        <family val="2"/>
      </rPr>
      <t>University Sevens</t>
    </r>
  </si>
  <si>
    <r>
      <rPr>
        <sz val="8.5"/>
        <rFont val="Calibri"/>
        <family val="2"/>
      </rPr>
      <t>Skiing Cross Country</t>
    </r>
  </si>
  <si>
    <r>
      <rPr>
        <sz val="8.5"/>
        <rFont val="Calibri"/>
        <family val="2"/>
      </rPr>
      <t>School Sports</t>
    </r>
  </si>
  <si>
    <r>
      <rPr>
        <sz val="8.5"/>
        <rFont val="Calibri"/>
        <family val="2"/>
      </rPr>
      <t>Skiing Alpine</t>
    </r>
  </si>
  <si>
    <r>
      <rPr>
        <sz val="8.5"/>
        <rFont val="Calibri"/>
        <family val="2"/>
      </rPr>
      <t>Military Shooting</t>
    </r>
  </si>
  <si>
    <r>
      <rPr>
        <sz val="8.5"/>
        <rFont val="Calibri"/>
        <family val="2"/>
      </rPr>
      <t>Military Skiing</t>
    </r>
  </si>
  <si>
    <r>
      <rPr>
        <sz val="8.5"/>
        <rFont val="Calibri"/>
        <family val="2"/>
      </rPr>
      <t>University Alpine Skiing</t>
    </r>
  </si>
  <si>
    <r>
      <rPr>
        <sz val="8.5"/>
        <rFont val="Calibri"/>
        <family val="2"/>
      </rPr>
      <t>University Ski Jumping</t>
    </r>
  </si>
  <si>
    <r>
      <rPr>
        <sz val="8.5"/>
        <rFont val="Calibri"/>
        <family val="2"/>
      </rPr>
      <t>University Nordic Combined</t>
    </r>
  </si>
  <si>
    <r>
      <rPr>
        <sz val="8.5"/>
        <rFont val="Calibri"/>
        <family val="2"/>
      </rPr>
      <t>University Snowboard</t>
    </r>
  </si>
  <si>
    <r>
      <rPr>
        <sz val="8.5"/>
        <rFont val="Calibri"/>
        <family val="2"/>
      </rPr>
      <t>Military Alpine</t>
    </r>
  </si>
  <si>
    <r>
      <rPr>
        <sz val="8.5"/>
        <rFont val="Calibri"/>
        <family val="2"/>
      </rPr>
      <t>Professional Surfing</t>
    </r>
  </si>
  <si>
    <r>
      <rPr>
        <sz val="8.5"/>
        <rFont val="Calibri"/>
        <family val="2"/>
      </rPr>
      <t>Military Taekwondo</t>
    </r>
  </si>
  <si>
    <r>
      <rPr>
        <b/>
        <sz val="8.5"/>
        <rFont val="Calibri"/>
        <family val="2"/>
      </rPr>
      <t>Taido</t>
    </r>
  </si>
  <si>
    <r>
      <rPr>
        <sz val="8.5"/>
        <rFont val="Calibri"/>
        <family val="2"/>
      </rPr>
      <t>Military Triathlon</t>
    </r>
  </si>
  <si>
    <r>
      <rPr>
        <sz val="8.5"/>
        <rFont val="Calibri"/>
        <family val="2"/>
      </rPr>
      <t>Military Ultimate Fighting</t>
    </r>
  </si>
  <si>
    <r>
      <rPr>
        <sz val="8.5"/>
        <rFont val="Calibri"/>
        <family val="2"/>
      </rPr>
      <t>Military Volleyball</t>
    </r>
  </si>
  <si>
    <r>
      <rPr>
        <sz val="8.5"/>
        <rFont val="Calibri"/>
        <family val="2"/>
      </rPr>
      <t>MIlitary Wrestling</t>
    </r>
  </si>
  <si>
    <t>Modern
Pentathlon</t>
  </si>
  <si>
    <t>Boccia</t>
  </si>
  <si>
    <t>American Football</t>
  </si>
  <si>
    <t>Ultimate Fighting</t>
  </si>
  <si>
    <t xml:space="preserve"> 2015 - Total Samples Analyzed in Sports/Disciplines (Urine and Blood)</t>
  </si>
  <si>
    <t>Diving</t>
  </si>
  <si>
    <t>Synchronized Swimming</t>
  </si>
  <si>
    <t>Open Water</t>
  </si>
  <si>
    <t>Recurve</t>
  </si>
  <si>
    <t>Track</t>
  </si>
  <si>
    <t>Cross Country</t>
  </si>
  <si>
    <t>Field</t>
  </si>
  <si>
    <t>Race Walk</t>
  </si>
  <si>
    <t>Mountain Running</t>
  </si>
  <si>
    <t>Half Marathon</t>
  </si>
  <si>
    <t>Road Running</t>
  </si>
  <si>
    <t>Indoor Athletics</t>
  </si>
  <si>
    <t>Shot Put*</t>
  </si>
  <si>
    <t>Combined Events</t>
  </si>
  <si>
    <t>Discus Throwing*</t>
  </si>
  <si>
    <t>High Jump*</t>
  </si>
  <si>
    <t>Jumps</t>
  </si>
  <si>
    <t>Throws</t>
  </si>
  <si>
    <t>Ultra running</t>
  </si>
  <si>
    <t>Decathlon</t>
  </si>
  <si>
    <t>Beach Basketball</t>
  </si>
  <si>
    <t>WSB Boxing</t>
  </si>
  <si>
    <t>Canoe Sprint (Flatwater)</t>
  </si>
  <si>
    <t>Canoe Slalom</t>
  </si>
  <si>
    <t>Wildwater</t>
  </si>
  <si>
    <t>Canoe Polo</t>
  </si>
  <si>
    <t>Freestyle</t>
  </si>
  <si>
    <t>Swimming</t>
  </si>
  <si>
    <t>Water Polo</t>
  </si>
  <si>
    <t>Road</t>
  </si>
  <si>
    <t>Mountain Bike</t>
  </si>
  <si>
    <t>Cyclo Cross</t>
  </si>
  <si>
    <t>BMX</t>
  </si>
  <si>
    <t>Amateur</t>
  </si>
  <si>
    <t>Keirin*</t>
  </si>
  <si>
    <t>Artistic Cycling</t>
  </si>
  <si>
    <t>Trials</t>
  </si>
  <si>
    <t>Cycle Ball</t>
  </si>
  <si>
    <t>Biological Passport*</t>
  </si>
  <si>
    <t>Dressage</t>
  </si>
  <si>
    <t>Eventing</t>
  </si>
  <si>
    <t>Jumping</t>
  </si>
  <si>
    <t>Endurance</t>
  </si>
  <si>
    <t>Vaulting</t>
  </si>
  <si>
    <t>Reining</t>
  </si>
  <si>
    <t>Driving</t>
  </si>
  <si>
    <t>Epee</t>
  </si>
  <si>
    <t>Foil</t>
  </si>
  <si>
    <t>Sabre</t>
  </si>
  <si>
    <t>Futsal</t>
  </si>
  <si>
    <t>Beach Football</t>
  </si>
  <si>
    <t>Indoor Football</t>
  </si>
  <si>
    <t>Artistic</t>
  </si>
  <si>
    <t>Rhythmic</t>
  </si>
  <si>
    <t>Trampoline</t>
  </si>
  <si>
    <t>Sport Aerobics</t>
  </si>
  <si>
    <t>Sport Acrobatics</t>
  </si>
  <si>
    <t>Tumbling</t>
  </si>
  <si>
    <t>Team Gymnastics*</t>
  </si>
  <si>
    <t>Beach</t>
  </si>
  <si>
    <t>Sevens</t>
  </si>
  <si>
    <t>Shotgun</t>
  </si>
  <si>
    <t>Rifle</t>
  </si>
  <si>
    <t>Pistol</t>
  </si>
  <si>
    <t>Running Target</t>
  </si>
  <si>
    <t>Duathlon</t>
  </si>
  <si>
    <t>Aquathlon</t>
  </si>
  <si>
    <t>Winter Triathlon</t>
  </si>
  <si>
    <t>Beach Volleyball</t>
  </si>
  <si>
    <t>Hall*</t>
  </si>
  <si>
    <t>Weightlifting</t>
  </si>
  <si>
    <t>Greco-Roman</t>
  </si>
  <si>
    <t>Women's Freestyle</t>
  </si>
  <si>
    <t>Beach Wrestling</t>
  </si>
  <si>
    <t>Grappling</t>
  </si>
  <si>
    <t>Biathle</t>
  </si>
  <si>
    <t>Beach Modern Pentathlon</t>
  </si>
  <si>
    <t>Skeleton</t>
  </si>
  <si>
    <t>Junior Ice Hockey</t>
  </si>
  <si>
    <t>Luge</t>
  </si>
  <si>
    <t>Speed Skating</t>
  </si>
  <si>
    <t>Short Track</t>
  </si>
  <si>
    <t>Figure Skating</t>
  </si>
  <si>
    <t>Synchronized Skating</t>
  </si>
  <si>
    <t>Ice dancing*</t>
  </si>
  <si>
    <t>Cross-Country</t>
  </si>
  <si>
    <t>Alpine</t>
  </si>
  <si>
    <t>Snowboard</t>
  </si>
  <si>
    <t>Nordic Combined</t>
  </si>
  <si>
    <t>Ski Jumping</t>
  </si>
  <si>
    <t>Slopestyle</t>
  </si>
  <si>
    <t>Hang Gliding &amp; Paragliding</t>
  </si>
  <si>
    <t>Parachuting</t>
  </si>
  <si>
    <t>Powered Paragliding</t>
  </si>
  <si>
    <t>General Aviation</t>
  </si>
  <si>
    <t>Gliding</t>
  </si>
  <si>
    <t>Aerobatic</t>
  </si>
  <si>
    <t>Ballooning</t>
  </si>
  <si>
    <t>Aeromodeling</t>
  </si>
  <si>
    <t>Football League</t>
  </si>
  <si>
    <t>Karting</t>
  </si>
  <si>
    <t>Rally</t>
  </si>
  <si>
    <t>Auto Cross</t>
  </si>
  <si>
    <t>Bandy</t>
  </si>
  <si>
    <t>Basque Pelota</t>
  </si>
  <si>
    <t>Carom</t>
  </si>
  <si>
    <t>Snooker</t>
  </si>
  <si>
    <t>Pool</t>
  </si>
  <si>
    <t>Petanque</t>
  </si>
  <si>
    <t>Lawn Bowl</t>
  </si>
  <si>
    <t>Ten-pin</t>
  </si>
  <si>
    <t>Nine-pin Classic</t>
  </si>
  <si>
    <t>Nine-pin Schere</t>
  </si>
  <si>
    <t>Bridge</t>
  </si>
  <si>
    <t>Chess</t>
  </si>
  <si>
    <t>Standard</t>
  </si>
  <si>
    <t>Latin</t>
  </si>
  <si>
    <t>Youth</t>
  </si>
  <si>
    <t>Rock'n'Roll</t>
  </si>
  <si>
    <t>Formation</t>
  </si>
  <si>
    <t>Ballroom</t>
  </si>
  <si>
    <t>Prof. div. Latin</t>
  </si>
  <si>
    <t>Prof. div. Standard</t>
  </si>
  <si>
    <t>Floorball</t>
  </si>
  <si>
    <t>Ultimate</t>
  </si>
  <si>
    <t>Korfball</t>
  </si>
  <si>
    <t>Motocross</t>
  </si>
  <si>
    <t>Road Racing</t>
  </si>
  <si>
    <t>Trial</t>
  </si>
  <si>
    <t>Enduro</t>
  </si>
  <si>
    <t>Speedway</t>
  </si>
  <si>
    <t>Track Racing</t>
  </si>
  <si>
    <t>All-Terrain</t>
  </si>
  <si>
    <t>Climbing and Mountaineering</t>
  </si>
  <si>
    <t>Netball</t>
  </si>
  <si>
    <t>Foot Orienteering</t>
  </si>
  <si>
    <t>Mountain Bike Orienteering</t>
  </si>
  <si>
    <t>Ski Orienteering</t>
  </si>
  <si>
    <t>Polo</t>
  </si>
  <si>
    <t>Racquetball</t>
  </si>
  <si>
    <t>Inline Speed Skating</t>
  </si>
  <si>
    <t>Inline Hockey</t>
  </si>
  <si>
    <t>Rink hockey</t>
  </si>
  <si>
    <t>Hockey</t>
  </si>
  <si>
    <t>Skateboarding</t>
  </si>
  <si>
    <t>Ski-Mountaineering</t>
  </si>
  <si>
    <t>Softball</t>
  </si>
  <si>
    <t>Boulder</t>
  </si>
  <si>
    <t>Lead</t>
  </si>
  <si>
    <t>Speed</t>
  </si>
  <si>
    <t>Squash</t>
  </si>
  <si>
    <t>Sumo</t>
  </si>
  <si>
    <t>Body board</t>
  </si>
  <si>
    <t>Tug of War</t>
  </si>
  <si>
    <t>Finswimming</t>
  </si>
  <si>
    <t>UW-Rugby</t>
  </si>
  <si>
    <t>Apnoea</t>
  </si>
  <si>
    <t>UW-Hockey</t>
  </si>
  <si>
    <t>Scuba Diving</t>
  </si>
  <si>
    <t>Spearfishing</t>
  </si>
  <si>
    <t>UW-Orienteering</t>
  </si>
  <si>
    <t>UW-Sport Diving</t>
  </si>
  <si>
    <t>Wakeboard</t>
  </si>
  <si>
    <t>Cable</t>
  </si>
  <si>
    <t>Tournament</t>
  </si>
  <si>
    <t>Racing</t>
  </si>
  <si>
    <t>Barefoot</t>
  </si>
  <si>
    <t>Sanda</t>
  </si>
  <si>
    <t>Aikido</t>
  </si>
  <si>
    <t>Fitness</t>
  </si>
  <si>
    <t>CrossFit</t>
  </si>
  <si>
    <t>Fresh water sport</t>
  </si>
  <si>
    <t>Fly sport fishing</t>
  </si>
  <si>
    <t>Sea Angling</t>
  </si>
  <si>
    <t>Cheer</t>
  </si>
  <si>
    <t>Dragon Boat</t>
  </si>
  <si>
    <t>Draughts</t>
  </si>
  <si>
    <t>Fistball</t>
  </si>
  <si>
    <t>Go</t>
  </si>
  <si>
    <t>Kendo</t>
  </si>
  <si>
    <t>Full contact</t>
  </si>
  <si>
    <t>Light contact</t>
  </si>
  <si>
    <t>Low Kick</t>
  </si>
  <si>
    <t>Lacrosse</t>
  </si>
  <si>
    <t>Minigolf</t>
  </si>
  <si>
    <t>Muaythai</t>
  </si>
  <si>
    <t>Bench Press</t>
  </si>
  <si>
    <t>Force Athletique</t>
  </si>
  <si>
    <t>Sambo</t>
  </si>
  <si>
    <t>Beach Sepaktakraw</t>
  </si>
  <si>
    <t>Hoop Sepaktakraw</t>
  </si>
  <si>
    <t>Sleddog</t>
  </si>
  <si>
    <t>Soft Tennis</t>
  </si>
  <si>
    <t>IBSA Swimming</t>
  </si>
  <si>
    <t>CISS Swimming</t>
  </si>
  <si>
    <t>INAS Swimming</t>
  </si>
  <si>
    <t>Para-Archery</t>
  </si>
  <si>
    <t>Arm Wrestling</t>
  </si>
  <si>
    <t>Para-Arm Wrestling</t>
  </si>
  <si>
    <t>CISS Athletics</t>
  </si>
  <si>
    <t>IBSA Athletics</t>
  </si>
  <si>
    <t>INAS Athletics</t>
  </si>
  <si>
    <t>CPISRA Athletics</t>
  </si>
  <si>
    <t>Para-Badminton</t>
  </si>
  <si>
    <t>CISS Badminton</t>
  </si>
  <si>
    <t>Wheelchair Basketball</t>
  </si>
  <si>
    <t>CISS Basketball</t>
  </si>
  <si>
    <t>Para-Boccia</t>
  </si>
  <si>
    <t>Bowls</t>
  </si>
  <si>
    <t>Para-Bowls</t>
  </si>
  <si>
    <t>Para-Canoe Sprint**</t>
  </si>
  <si>
    <t>Wheelchair Curling**</t>
  </si>
  <si>
    <t>CISS Curling</t>
  </si>
  <si>
    <t>Para-Cycling**</t>
  </si>
  <si>
    <t>CISS Cycling Road**</t>
  </si>
  <si>
    <t>Para-Cycling Road*</t>
  </si>
  <si>
    <t>Para-Equestrian**</t>
  </si>
  <si>
    <t>Wheelchair Fencing</t>
  </si>
  <si>
    <t>IWAS Powerchair Hockey</t>
  </si>
  <si>
    <t>CISS Football</t>
  </si>
  <si>
    <t>Football 5-a-Side</t>
  </si>
  <si>
    <t>Para-Football 5-a-side</t>
  </si>
  <si>
    <t>Football 7-a-Side</t>
  </si>
  <si>
    <t>Para-Football 7-a-side</t>
  </si>
  <si>
    <t>Goalball</t>
  </si>
  <si>
    <t>CISS Handball</t>
  </si>
  <si>
    <t>Para-Handball</t>
  </si>
  <si>
    <t>CISS Ice Hockey</t>
  </si>
  <si>
    <t>Para-Judo</t>
  </si>
  <si>
    <t>CISS Judo</t>
  </si>
  <si>
    <t>IBSA Powerlifting</t>
  </si>
  <si>
    <t>Para-Rowing</t>
  </si>
  <si>
    <t>Wheelchair Rugby</t>
  </si>
  <si>
    <t>Para-Sailing</t>
  </si>
  <si>
    <t>CISS Cross Country Skiing</t>
  </si>
  <si>
    <t>CISS Snowboard</t>
  </si>
  <si>
    <t>CISS Alpine Skiing</t>
  </si>
  <si>
    <t>IBSA Alpine Skiing</t>
  </si>
  <si>
    <t>Para-Climbing</t>
  </si>
  <si>
    <t>Para-Table Tennis**</t>
  </si>
  <si>
    <t>Para-Taekwondo</t>
  </si>
  <si>
    <t>Wheelchair Tennis</t>
  </si>
  <si>
    <t>Para-Football Tennis</t>
  </si>
  <si>
    <t>Para Triathlon**</t>
  </si>
  <si>
    <t>Sitting Volleyball</t>
  </si>
  <si>
    <t>Adapted Weightlifting***</t>
  </si>
  <si>
    <t>Wheelchair Sports</t>
  </si>
  <si>
    <t>Slalom</t>
  </si>
  <si>
    <t>CISS Wrestling Greco-Roman</t>
  </si>
  <si>
    <t>IPC Swimming</t>
  </si>
  <si>
    <t>IPC Athletics</t>
  </si>
  <si>
    <t>IPC Wheelchair road race</t>
  </si>
  <si>
    <t>IPC Throws</t>
  </si>
  <si>
    <t>IPC Sprint</t>
  </si>
  <si>
    <t>Dance Sport</t>
  </si>
  <si>
    <t>IPC Wheelchair Dance Sport</t>
  </si>
  <si>
    <t>IPC Ice Sledge Hockey</t>
  </si>
  <si>
    <t>IPC Powerlifting</t>
  </si>
  <si>
    <t>IPC Shooting</t>
  </si>
  <si>
    <t>IPC Alpine</t>
  </si>
  <si>
    <t>IPC Nordic Cross-Country</t>
  </si>
  <si>
    <t>IPC Biathlon</t>
  </si>
  <si>
    <t>WDC Dance Sport</t>
  </si>
  <si>
    <t>e-sports</t>
  </si>
  <si>
    <t>Shinkyokushin WKO</t>
  </si>
  <si>
    <t>ITF Taekwondo</t>
  </si>
  <si>
    <t>Ironman</t>
  </si>
  <si>
    <t>70.3 Distance Ironman</t>
  </si>
  <si>
    <t>Unifight</t>
  </si>
  <si>
    <t>University</t>
  </si>
  <si>
    <t>University Swimming</t>
  </si>
  <si>
    <t>Free Diving</t>
  </si>
  <si>
    <t>University Diving</t>
  </si>
  <si>
    <t>University Water Polo</t>
  </si>
  <si>
    <t>WMA Masters Athletics</t>
  </si>
  <si>
    <t>University Cross Country</t>
  </si>
  <si>
    <t>Veteran Athletics</t>
  </si>
  <si>
    <t>University Track &amp; Field</t>
  </si>
  <si>
    <t>Australian Rules</t>
  </si>
  <si>
    <t>Australian Rules Football</t>
  </si>
  <si>
    <t>Balle au Tambourin</t>
  </si>
  <si>
    <t>Ballon au Poing</t>
  </si>
  <si>
    <t>Professional Baseball</t>
  </si>
  <si>
    <t>PesÃ¤pallo</t>
  </si>
  <si>
    <t>Rubber Baseball</t>
  </si>
  <si>
    <t>Oina</t>
  </si>
  <si>
    <t>Professional Basketball</t>
  </si>
  <si>
    <t>College</t>
  </si>
  <si>
    <t>Aizkolartza</t>
  </si>
  <si>
    <t>Harri Jasotzea</t>
  </si>
  <si>
    <t>Giza-Abere Probak</t>
  </si>
  <si>
    <t>Sega</t>
  </si>
  <si>
    <t>Natural Bodybuilding</t>
  </si>
  <si>
    <t>Physique Sports</t>
  </si>
  <si>
    <t>Boot-Throwing</t>
  </si>
  <si>
    <t>Professional Boxing</t>
  </si>
  <si>
    <t>FVA Professional Boxing</t>
  </si>
  <si>
    <t>BDB Professional Boxing</t>
  </si>
  <si>
    <t>WBC Professional Boxing</t>
  </si>
  <si>
    <t>WBA Professional Boxing</t>
  </si>
  <si>
    <t>Military Boxing</t>
  </si>
  <si>
    <t>WBF Professional Boxing</t>
  </si>
  <si>
    <t>Budo</t>
  </si>
  <si>
    <t>Xiangqi</t>
  </si>
  <si>
    <t>Clay target shooting</t>
  </si>
  <si>
    <t>Clay Target Shooting</t>
  </si>
  <si>
    <t>Company Sports</t>
  </si>
  <si>
    <t>Course Camarguaise</t>
  </si>
  <si>
    <t>Course Landaise</t>
  </si>
  <si>
    <t>Crossbow</t>
  </si>
  <si>
    <t>Professional Racing</t>
  </si>
  <si>
    <t>BMX Freestyle</t>
  </si>
  <si>
    <t>Extreme Skateboard</t>
  </si>
  <si>
    <t>Extreme Inline Stunt</t>
  </si>
  <si>
    <t>Ball Hockey</t>
  </si>
  <si>
    <t>Street Hockey</t>
  </si>
  <si>
    <t>Firefighting and</t>
  </si>
  <si>
    <t>Foot Volley</t>
  </si>
  <si>
    <t>University Football</t>
  </si>
  <si>
    <t>Mini Football</t>
  </si>
  <si>
    <t>University Futsal</t>
  </si>
  <si>
    <t>Hurling</t>
  </si>
  <si>
    <t>Ladies Gaelic Football</t>
  </si>
  <si>
    <t>Camogie</t>
  </si>
  <si>
    <t>Professional Golf</t>
  </si>
  <si>
    <t>University Aerobics</t>
  </si>
  <si>
    <t>Heavy Athletics</t>
  </si>
  <si>
    <t>Highland Games</t>
  </si>
  <si>
    <t>Hornuss</t>
  </si>
  <si>
    <t>Horse Racing</t>
  </si>
  <si>
    <t>Hunting sports</t>
  </si>
  <si>
    <t>Jet-Ski</t>
  </si>
  <si>
    <t>Beach Kabaddi</t>
  </si>
  <si>
    <t>Kyokushin</t>
  </si>
  <si>
    <t>Kempo</t>
  </si>
  <si>
    <t>Kettlebell Lifting</t>
  </si>
  <si>
    <t>Kung Fu</t>
  </si>
  <si>
    <t>Military Pentathlon</t>
  </si>
  <si>
    <t>Aeronautical Pentathlon</t>
  </si>
  <si>
    <t>Multisports</t>
  </si>
  <si>
    <t>Multisports*</t>
  </si>
  <si>
    <t>Paddel</t>
  </si>
  <si>
    <t>Power press</t>
  </si>
  <si>
    <t>WDFPF Powerlifting</t>
  </si>
  <si>
    <t>WPC Powerlifting</t>
  </si>
  <si>
    <t>Rafting</t>
  </si>
  <si>
    <t>Ringette</t>
  </si>
  <si>
    <t>Rinkball</t>
  </si>
  <si>
    <t>National Rugby league</t>
  </si>
  <si>
    <t>Touch Football</t>
  </si>
  <si>
    <t>Six Nations Rugby*</t>
  </si>
  <si>
    <t>Rugby XIII</t>
  </si>
  <si>
    <t>Beach Rugby</t>
  </si>
  <si>
    <t>University Sevens</t>
  </si>
  <si>
    <t>Shearing sports</t>
  </si>
  <si>
    <t>Ball-Trap</t>
  </si>
  <si>
    <t>Sitball</t>
  </si>
  <si>
    <t>Military Skiing</t>
  </si>
  <si>
    <t>Roller Skiing</t>
  </si>
  <si>
    <t>Skyrunning</t>
  </si>
  <si>
    <t>Speedball</t>
  </si>
  <si>
    <t>Strongman</t>
  </si>
  <si>
    <t>Wind Surfing</t>
  </si>
  <si>
    <t>Professional Surfing</t>
  </si>
  <si>
    <t>Thai Traditional Sports</t>
  </si>
  <si>
    <t>Traditional Archery</t>
  </si>
  <si>
    <t>Traditional Karate</t>
  </si>
  <si>
    <t>VA'A</t>
  </si>
  <si>
    <t>VA'A*</t>
  </si>
  <si>
    <t>Outrigger (Sprint)</t>
  </si>
  <si>
    <t>Professional Volleyball</t>
  </si>
  <si>
    <t>University Beach</t>
  </si>
  <si>
    <t>WVBF Volleyball</t>
  </si>
  <si>
    <t>University Volleyball</t>
  </si>
  <si>
    <t>Beach Woodball</t>
  </si>
  <si>
    <t>Swiss Wrestling</t>
  </si>
  <si>
    <t>Ssireum</t>
  </si>
  <si>
    <t>Canarian Wrestling</t>
  </si>
  <si>
    <t xml:space="preserve"> 2014 - Total Samples Analyzed in Sports/Disciplines (Urine and Blood)</t>
  </si>
  <si>
    <t>Para‐Alpine Skiing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</si>
</sst>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6" x14ac:knownFonts="1">
    <font>
      <sz val="10"/>
      <color rgb="FF000000"/>
      <name val="Times New Roman"/>
      <charset val="204"/>
    </font>
    <font>
      <b/>
      <sz val="8.5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b/>
      <sz val="7.5"/>
      <name val="Arial"/>
      <family val="2"/>
    </font>
    <font>
      <b/>
      <sz val="9"/>
      <name val="Arial"/>
      <family val="2"/>
    </font>
    <font>
      <sz val="6.5"/>
      <name val="Arial"/>
      <family val="2"/>
    </font>
    <font>
      <sz val="5.5"/>
      <name val="Arial"/>
      <family val="2"/>
    </font>
    <font>
      <sz val="7.5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9"/>
      <color rgb="FF006FC0"/>
      <name val="Arial"/>
      <family val="2"/>
    </font>
    <font>
      <sz val="8.5"/>
      <name val="Arial"/>
      <family val="2"/>
    </font>
    <font>
      <b/>
      <sz val="7"/>
      <color rgb="FF006FC0"/>
      <name val="Arial"/>
      <family val="2"/>
    </font>
    <font>
      <b/>
      <sz val="7"/>
      <name val="Arial"/>
      <family val="2"/>
    </font>
    <font>
      <sz val="8"/>
      <name val="Cambria Math"/>
      <family val="1"/>
    </font>
    <font>
      <b/>
      <sz val="8.5"/>
      <name val="Arial"/>
      <family val="2"/>
    </font>
    <font>
      <sz val="7"/>
      <color rgb="FF000000"/>
      <name val="Times New Roman"/>
      <family val="1"/>
    </font>
    <font>
      <sz val="10"/>
      <color rgb="FF000000"/>
      <name val="Times New Roman"/>
      <family val="1"/>
    </font>
    <font>
      <b/>
      <sz val="7.5"/>
      <color rgb="FF000000"/>
      <name val="Arial"/>
      <family val="2"/>
    </font>
    <font>
      <sz val="7.5"/>
      <color rgb="FF000000"/>
      <name val="Arial"/>
      <family val="2"/>
    </font>
    <font>
      <b/>
      <sz val="6"/>
      <name val="Arial"/>
      <family val="2"/>
    </font>
    <font>
      <sz val="7"/>
      <name val="Cambria Math"/>
      <family val="1"/>
    </font>
    <font>
      <sz val="5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Times New Roman"/>
      <family val="1"/>
    </font>
    <font>
      <b/>
      <sz val="7"/>
      <color rgb="FF000000"/>
      <name val="Times New Roman"/>
      <family val="1"/>
    </font>
    <font>
      <b/>
      <sz val="10"/>
      <name val="Arial"/>
    </font>
    <font>
      <b/>
      <sz val="8"/>
      <name val="Arial"/>
    </font>
    <font>
      <sz val="8"/>
      <name val="Arial"/>
    </font>
    <font>
      <sz val="7"/>
      <name val="Arial"/>
    </font>
    <font>
      <b/>
      <sz val="8.5"/>
      <name val="Arial"/>
    </font>
    <font>
      <b/>
      <sz val="9"/>
      <name val="Arial"/>
    </font>
    <font>
      <b/>
      <sz val="8.5"/>
      <color rgb="FF000000"/>
      <name val="Arial"/>
      <family val="2"/>
    </font>
    <font>
      <sz val="8.5"/>
      <color rgb="FF000000"/>
      <name val="Arial"/>
      <family val="2"/>
    </font>
    <font>
      <sz val="7.5"/>
      <name val="Arial"/>
    </font>
    <font>
      <sz val="5.5"/>
      <name val="Arial"/>
    </font>
    <font>
      <sz val="6"/>
      <name val="Arial"/>
    </font>
    <font>
      <sz val="6.5"/>
      <name val="Arial"/>
    </font>
    <font>
      <sz val="8"/>
      <name val="Cambria"/>
      <family val="1"/>
    </font>
    <font>
      <sz val="8.5"/>
      <name val="Arial"/>
    </font>
    <font>
      <sz val="10"/>
      <name val="Times New Roman"/>
      <family val="2"/>
      <charset val="204"/>
    </font>
    <font>
      <b/>
      <sz val="1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5.5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9"/>
      <name val="Calibri"/>
      <family val="2"/>
    </font>
    <font>
      <b/>
      <sz val="8.5"/>
      <name val="Calibri"/>
      <family val="2"/>
    </font>
    <font>
      <sz val="8.5"/>
      <name val="Calibri"/>
      <family val="2"/>
    </font>
    <font>
      <sz val="8.5"/>
      <color rgb="FF000000"/>
      <name val="Calibri"/>
      <family val="2"/>
    </font>
    <font>
      <b/>
      <sz val="8.5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7.5"/>
      <name val="Calibri"/>
      <family val="2"/>
    </font>
    <font>
      <b/>
      <sz val="9.5"/>
      <color rgb="FF006FC0"/>
      <name val="Calibri"/>
      <family val="2"/>
    </font>
    <font>
      <b/>
      <sz val="9.5"/>
      <name val="Calibri"/>
      <family val="2"/>
    </font>
    <font>
      <sz val="7"/>
      <name val="Calibri"/>
      <family val="2"/>
    </font>
    <font>
      <b/>
      <sz val="7"/>
      <name val="Calibri"/>
      <family val="2"/>
    </font>
    <font>
      <b/>
      <sz val="7"/>
      <color rgb="FF006FC0"/>
      <name val="Calibri"/>
      <family val="2"/>
    </font>
    <font>
      <b/>
      <sz val="5.5"/>
      <name val="Calibri"/>
      <family val="2"/>
    </font>
    <font>
      <sz val="6.5"/>
      <name val="Calibri"/>
      <family val="2"/>
    </font>
    <font>
      <b/>
      <sz val="8.5"/>
      <name val="Calibri"/>
    </font>
    <font>
      <sz val="8.5"/>
      <name val="Calibri"/>
    </font>
    <font>
      <b/>
      <sz val="7.5"/>
      <name val="Calibri"/>
      <family val="2"/>
    </font>
    <font>
      <sz val="9"/>
      <name val="Calibri"/>
    </font>
    <font>
      <sz val="9"/>
      <name val="Calibri"/>
      <family val="2"/>
    </font>
    <font>
      <b/>
      <sz val="9.5"/>
      <color rgb="FF000000"/>
      <name val="Calibri"/>
      <family val="2"/>
    </font>
    <font>
      <sz val="9.5"/>
      <color rgb="FF000000"/>
      <name val="Calibri"/>
      <family val="2"/>
    </font>
    <font>
      <sz val="8"/>
      <name val="Calibri"/>
    </font>
    <font>
      <b/>
      <sz val="9.5"/>
      <name val="Calibri"/>
    </font>
    <font>
      <sz val="9.5"/>
      <name val="Calibri"/>
    </font>
    <font>
      <sz val="9.5"/>
      <name val="Calibri"/>
      <family val="2"/>
    </font>
    <font>
      <sz val="6.5"/>
      <name val="Calibri"/>
    </font>
    <font>
      <sz val="6"/>
      <name val="Calibri"/>
    </font>
    <font>
      <sz val="6"/>
      <name val="Calibri"/>
      <family val="2"/>
    </font>
    <font>
      <sz val="5.5"/>
      <name val="Calibri"/>
    </font>
    <font>
      <sz val="5.5"/>
      <name val="Calibri"/>
      <family val="2"/>
    </font>
    <font>
      <b/>
      <sz val="9.5"/>
      <color rgb="FF256FB4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6FC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6FC0"/>
      </left>
      <right/>
      <top style="thin">
        <color rgb="FF000000"/>
      </top>
      <bottom style="thin">
        <color rgb="FF000000"/>
      </bottom>
      <diagonal/>
    </border>
    <border>
      <left style="thin">
        <color rgb="FF006FC0"/>
      </left>
      <right/>
      <top style="thin">
        <color rgb="FF000000"/>
      </top>
      <bottom/>
      <diagonal/>
    </border>
    <border>
      <left/>
      <right style="thin">
        <color rgb="FF006FC0"/>
      </right>
      <top/>
      <bottom/>
      <diagonal/>
    </border>
    <border>
      <left style="thin">
        <color rgb="FF006FC0"/>
      </left>
      <right/>
      <top/>
      <bottom style="thin">
        <color rgb="FF000000"/>
      </bottom>
      <diagonal/>
    </border>
    <border>
      <left/>
      <right style="thin">
        <color rgb="FF006FC0"/>
      </right>
      <top style="thin">
        <color rgb="FF000000"/>
      </top>
      <bottom style="thin">
        <color rgb="FF000000"/>
      </bottom>
      <diagonal/>
    </border>
    <border>
      <left/>
      <right style="thin">
        <color rgb="FF006FC0"/>
      </right>
      <top style="thin">
        <color rgb="FF000000"/>
      </top>
      <bottom/>
      <diagonal/>
    </border>
    <border>
      <left/>
      <right/>
      <top style="thin">
        <color rgb="FF355F92"/>
      </top>
      <bottom style="thin">
        <color rgb="FF355F92"/>
      </bottom>
      <diagonal/>
    </border>
    <border>
      <left/>
      <right/>
      <top style="thin">
        <color rgb="FF355F92"/>
      </top>
      <bottom style="thin">
        <color rgb="FF000000"/>
      </bottom>
      <diagonal/>
    </border>
    <border>
      <left/>
      <right style="thin">
        <color rgb="FF256FB4"/>
      </right>
      <top style="thin">
        <color rgb="FF000000"/>
      </top>
      <bottom style="thin">
        <color rgb="FF000000"/>
      </bottom>
      <diagonal/>
    </border>
    <border>
      <left style="thin">
        <color rgb="FF256FB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256FB4"/>
      </right>
      <top style="thin">
        <color rgb="FF000000"/>
      </top>
      <bottom/>
      <diagonal/>
    </border>
    <border>
      <left style="thin">
        <color rgb="FF256FB4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68">
    <xf numFmtId="0" fontId="0" fillId="0" borderId="0" xfId="0" applyAlignment="1">
      <alignment horizontal="left" vertical="top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0" fillId="0" borderId="0" xfId="0" applyAlignment="1">
      <alignment vertical="top"/>
    </xf>
    <xf numFmtId="0" fontId="11" fillId="0" borderId="3" xfId="0" applyFont="1" applyBorder="1" applyAlignment="1">
      <alignment vertical="top" wrapText="1"/>
    </xf>
    <xf numFmtId="0" fontId="11" fillId="0" borderId="4" xfId="0" applyFont="1" applyBorder="1" applyAlignment="1">
      <alignment vertical="top" wrapText="1"/>
    </xf>
    <xf numFmtId="0" fontId="11" fillId="0" borderId="4" xfId="0" applyFont="1" applyBorder="1" applyAlignment="1">
      <alignment vertical="center" wrapText="1"/>
    </xf>
    <xf numFmtId="0" fontId="8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1" fontId="4" fillId="0" borderId="5" xfId="0" applyNumberFormat="1" applyFont="1" applyBorder="1" applyAlignment="1">
      <alignment vertical="top" shrinkToFit="1"/>
    </xf>
    <xf numFmtId="0" fontId="2" fillId="0" borderId="3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9" fontId="4" fillId="0" borderId="3" xfId="0" applyNumberFormat="1" applyFont="1" applyBorder="1" applyAlignment="1">
      <alignment vertical="top" shrinkToFit="1"/>
    </xf>
    <xf numFmtId="164" fontId="4" fillId="0" borderId="4" xfId="0" applyNumberFormat="1" applyFont="1" applyBorder="1" applyAlignment="1">
      <alignment vertical="center" shrinkToFit="1"/>
    </xf>
    <xf numFmtId="164" fontId="4" fillId="0" borderId="0" xfId="0" applyNumberFormat="1" applyFont="1" applyAlignment="1">
      <alignment vertical="center" shrinkToFit="1"/>
    </xf>
    <xf numFmtId="164" fontId="4" fillId="0" borderId="1" xfId="0" applyNumberFormat="1" applyFont="1" applyBorder="1" applyAlignment="1">
      <alignment vertical="center" shrinkToFit="1"/>
    </xf>
    <xf numFmtId="164" fontId="4" fillId="0" borderId="3" xfId="0" applyNumberFormat="1" applyFont="1" applyBorder="1" applyAlignment="1">
      <alignment vertical="top" shrinkToFit="1"/>
    </xf>
    <xf numFmtId="164" fontId="4" fillId="0" borderId="4" xfId="0" applyNumberFormat="1" applyFont="1" applyBorder="1" applyAlignment="1">
      <alignment vertical="top" shrinkToFit="1"/>
    </xf>
    <xf numFmtId="164" fontId="4" fillId="0" borderId="1" xfId="0" applyNumberFormat="1" applyFont="1" applyBorder="1" applyAlignment="1">
      <alignment vertical="top" shrinkToFit="1"/>
    </xf>
    <xf numFmtId="164" fontId="4" fillId="0" borderId="0" xfId="0" applyNumberFormat="1" applyFont="1" applyAlignment="1">
      <alignment vertical="top" shrinkToFit="1"/>
    </xf>
    <xf numFmtId="9" fontId="4" fillId="0" borderId="0" xfId="0" applyNumberFormat="1" applyFont="1" applyAlignment="1">
      <alignment vertical="center" shrinkToFit="1"/>
    </xf>
    <xf numFmtId="9" fontId="4" fillId="0" borderId="4" xfId="0" applyNumberFormat="1" applyFont="1" applyBorder="1" applyAlignment="1">
      <alignment vertical="center" shrinkToFit="1"/>
    </xf>
    <xf numFmtId="9" fontId="4" fillId="0" borderId="1" xfId="0" applyNumberFormat="1" applyFont="1" applyBorder="1" applyAlignment="1">
      <alignment vertical="center" shrinkToFit="1"/>
    </xf>
    <xf numFmtId="0" fontId="1" fillId="0" borderId="0" xfId="0" applyFont="1" applyAlignment="1">
      <alignment vertical="top" wrapText="1"/>
    </xf>
    <xf numFmtId="0" fontId="19" fillId="0" borderId="2" xfId="0" applyFont="1" applyBorder="1" applyAlignment="1">
      <alignment vertical="top" wrapText="1"/>
    </xf>
    <xf numFmtId="1" fontId="0" fillId="0" borderId="0" xfId="0" applyNumberForma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7" fillId="0" borderId="0" xfId="0" applyFont="1" applyAlignment="1">
      <alignment vertical="top" wrapText="1"/>
    </xf>
    <xf numFmtId="9" fontId="4" fillId="0" borderId="4" xfId="0" applyNumberFormat="1" applyFont="1" applyBorder="1" applyAlignment="1">
      <alignment vertical="top" shrinkToFit="1"/>
    </xf>
    <xf numFmtId="9" fontId="4" fillId="0" borderId="1" xfId="0" applyNumberFormat="1" applyFont="1" applyBorder="1" applyAlignment="1">
      <alignment vertical="top" shrinkToFit="1"/>
    </xf>
    <xf numFmtId="9" fontId="4" fillId="0" borderId="0" xfId="0" applyNumberFormat="1" applyFont="1" applyAlignment="1">
      <alignment vertical="top" shrinkToFit="1"/>
    </xf>
    <xf numFmtId="0" fontId="20" fillId="0" borderId="0" xfId="0" applyFont="1" applyAlignment="1">
      <alignment vertical="top"/>
    </xf>
    <xf numFmtId="1" fontId="5" fillId="0" borderId="3" xfId="0" applyNumberFormat="1" applyFont="1" applyBorder="1" applyAlignment="1">
      <alignment horizontal="center" vertical="top" shrinkToFit="1"/>
    </xf>
    <xf numFmtId="164" fontId="23" fillId="0" borderId="3" xfId="0" applyNumberFormat="1" applyFont="1" applyBorder="1" applyAlignment="1">
      <alignment horizontal="center" vertical="top" shrinkToFit="1"/>
    </xf>
    <xf numFmtId="9" fontId="23" fillId="0" borderId="3" xfId="0" applyNumberFormat="1" applyFont="1" applyBorder="1" applyAlignment="1">
      <alignment horizontal="center" vertical="top" shrinkToFit="1"/>
    </xf>
    <xf numFmtId="9" fontId="4" fillId="0" borderId="3" xfId="0" applyNumberFormat="1" applyFont="1" applyBorder="1" applyAlignment="1">
      <alignment horizontal="center" vertical="top" shrinkToFit="1"/>
    </xf>
    <xf numFmtId="164" fontId="4" fillId="0" borderId="3" xfId="0" applyNumberFormat="1" applyFont="1" applyBorder="1" applyAlignment="1">
      <alignment horizontal="center" vertical="top" shrinkToFit="1"/>
    </xf>
    <xf numFmtId="1" fontId="4" fillId="0" borderId="3" xfId="0" applyNumberFormat="1" applyFont="1" applyBorder="1" applyAlignment="1">
      <alignment horizontal="center" vertical="top" shrinkToFit="1"/>
    </xf>
    <xf numFmtId="1" fontId="22" fillId="0" borderId="3" xfId="0" applyNumberFormat="1" applyFont="1" applyBorder="1" applyAlignment="1">
      <alignment horizontal="center" vertical="top" shrinkToFit="1"/>
    </xf>
    <xf numFmtId="1" fontId="23" fillId="0" borderId="3" xfId="0" applyNumberFormat="1" applyFont="1" applyBorder="1" applyAlignment="1">
      <alignment horizontal="center" vertical="top" shrinkToFit="1"/>
    </xf>
    <xf numFmtId="1" fontId="14" fillId="0" borderId="4" xfId="0" applyNumberFormat="1" applyFont="1" applyBorder="1" applyAlignment="1">
      <alignment vertical="top" shrinkToFit="1"/>
    </xf>
    <xf numFmtId="1" fontId="28" fillId="0" borderId="3" xfId="0" applyNumberFormat="1" applyFont="1" applyBorder="1" applyAlignment="1">
      <alignment vertical="top" shrinkToFit="1"/>
    </xf>
    <xf numFmtId="9" fontId="27" fillId="0" borderId="3" xfId="0" applyNumberFormat="1" applyFont="1" applyBorder="1" applyAlignment="1">
      <alignment vertical="top" shrinkToFit="1"/>
    </xf>
    <xf numFmtId="1" fontId="27" fillId="0" borderId="3" xfId="0" applyNumberFormat="1" applyFont="1" applyBorder="1" applyAlignment="1">
      <alignment vertical="top" shrinkToFit="1"/>
    </xf>
    <xf numFmtId="1" fontId="28" fillId="0" borderId="4" xfId="0" applyNumberFormat="1" applyFont="1" applyBorder="1" applyAlignment="1">
      <alignment vertical="top" shrinkToFit="1"/>
    </xf>
    <xf numFmtId="9" fontId="27" fillId="0" borderId="4" xfId="0" applyNumberFormat="1" applyFont="1" applyBorder="1" applyAlignment="1">
      <alignment vertical="top" shrinkToFit="1"/>
    </xf>
    <xf numFmtId="1" fontId="28" fillId="0" borderId="4" xfId="0" applyNumberFormat="1" applyFont="1" applyBorder="1" applyAlignment="1">
      <alignment vertical="center" shrinkToFit="1"/>
    </xf>
    <xf numFmtId="9" fontId="27" fillId="0" borderId="4" xfId="0" applyNumberFormat="1" applyFont="1" applyBorder="1" applyAlignment="1">
      <alignment vertical="center" shrinkToFit="1"/>
    </xf>
    <xf numFmtId="1" fontId="4" fillId="0" borderId="3" xfId="0" applyNumberFormat="1" applyFont="1" applyBorder="1" applyAlignment="1">
      <alignment vertical="top" shrinkToFit="1"/>
    </xf>
    <xf numFmtId="1" fontId="5" fillId="0" borderId="3" xfId="0" applyNumberFormat="1" applyFont="1" applyBorder="1" applyAlignment="1">
      <alignment vertical="top" shrinkToFit="1"/>
    </xf>
    <xf numFmtId="1" fontId="5" fillId="0" borderId="4" xfId="0" applyNumberFormat="1" applyFont="1" applyBorder="1" applyAlignment="1">
      <alignment vertical="top" shrinkToFit="1"/>
    </xf>
    <xf numFmtId="1" fontId="5" fillId="0" borderId="1" xfId="0" applyNumberFormat="1" applyFont="1" applyBorder="1" applyAlignment="1">
      <alignment vertical="top" shrinkToFit="1"/>
    </xf>
    <xf numFmtId="0" fontId="2" fillId="0" borderId="1" xfId="0" applyFont="1" applyBorder="1" applyAlignment="1">
      <alignment vertical="top" wrapText="1"/>
    </xf>
    <xf numFmtId="1" fontId="5" fillId="0" borderId="0" xfId="0" applyNumberFormat="1" applyFont="1" applyAlignment="1">
      <alignment vertical="top" shrinkToFit="1"/>
    </xf>
    <xf numFmtId="1" fontId="5" fillId="0" borderId="4" xfId="0" applyNumberFormat="1" applyFont="1" applyBorder="1" applyAlignment="1">
      <alignment vertical="center" shrinkToFit="1"/>
    </xf>
    <xf numFmtId="1" fontId="5" fillId="0" borderId="0" xfId="0" applyNumberFormat="1" applyFont="1" applyAlignment="1">
      <alignment vertical="center" shrinkToFit="1"/>
    </xf>
    <xf numFmtId="1" fontId="5" fillId="0" borderId="1" xfId="0" applyNumberFormat="1" applyFont="1" applyBorder="1" applyAlignment="1">
      <alignment vertical="center" shrinkToFit="1"/>
    </xf>
    <xf numFmtId="0" fontId="26" fillId="0" borderId="3" xfId="0" applyFont="1" applyBorder="1" applyAlignment="1">
      <alignment vertical="top" wrapText="1"/>
    </xf>
    <xf numFmtId="1" fontId="4" fillId="0" borderId="1" xfId="0" applyNumberFormat="1" applyFont="1" applyBorder="1" applyAlignment="1">
      <alignment vertical="top" shrinkToFit="1"/>
    </xf>
    <xf numFmtId="1" fontId="4" fillId="0" borderId="6" xfId="0" applyNumberFormat="1" applyFont="1" applyBorder="1" applyAlignment="1">
      <alignment vertical="top" shrinkToFit="1"/>
    </xf>
    <xf numFmtId="1" fontId="4" fillId="0" borderId="4" xfId="0" applyNumberFormat="1" applyFont="1" applyBorder="1" applyAlignment="1">
      <alignment vertical="top" shrinkToFit="1"/>
    </xf>
    <xf numFmtId="1" fontId="23" fillId="0" borderId="3" xfId="0" applyNumberFormat="1" applyFont="1" applyBorder="1" applyAlignment="1">
      <alignment vertical="top" shrinkToFit="1"/>
    </xf>
    <xf numFmtId="1" fontId="22" fillId="0" borderId="3" xfId="0" applyNumberFormat="1" applyFont="1" applyBorder="1" applyAlignment="1">
      <alignment vertical="top" shrinkToFit="1"/>
    </xf>
    <xf numFmtId="9" fontId="23" fillId="0" borderId="3" xfId="0" applyNumberFormat="1" applyFont="1" applyBorder="1" applyAlignment="1">
      <alignment vertical="top" shrinkToFit="1"/>
    </xf>
    <xf numFmtId="1" fontId="22" fillId="0" borderId="4" xfId="0" applyNumberFormat="1" applyFont="1" applyBorder="1" applyAlignment="1">
      <alignment vertical="top" shrinkToFit="1"/>
    </xf>
    <xf numFmtId="9" fontId="23" fillId="0" borderId="4" xfId="0" applyNumberFormat="1" applyFont="1" applyBorder="1" applyAlignment="1">
      <alignment vertical="top" shrinkToFit="1"/>
    </xf>
    <xf numFmtId="164" fontId="23" fillId="0" borderId="4" xfId="0" applyNumberFormat="1" applyFont="1" applyBorder="1" applyAlignment="1">
      <alignment vertical="top" shrinkToFit="1"/>
    </xf>
    <xf numFmtId="1" fontId="22" fillId="0" borderId="4" xfId="0" applyNumberFormat="1" applyFont="1" applyBorder="1" applyAlignment="1">
      <alignment vertical="center" shrinkToFit="1"/>
    </xf>
    <xf numFmtId="9" fontId="23" fillId="0" borderId="4" xfId="0" applyNumberFormat="1" applyFont="1" applyBorder="1" applyAlignment="1">
      <alignment vertical="center" shrinkToFit="1"/>
    </xf>
    <xf numFmtId="164" fontId="23" fillId="0" borderId="4" xfId="0" applyNumberFormat="1" applyFont="1" applyBorder="1" applyAlignment="1">
      <alignment vertical="center" shrinkToFit="1"/>
    </xf>
    <xf numFmtId="164" fontId="23" fillId="0" borderId="3" xfId="0" applyNumberFormat="1" applyFont="1" applyBorder="1" applyAlignment="1">
      <alignment vertical="top" shrinkToFit="1"/>
    </xf>
    <xf numFmtId="0" fontId="1" fillId="0" borderId="0" xfId="0" applyFont="1" applyAlignment="1">
      <alignment wrapText="1"/>
    </xf>
    <xf numFmtId="0" fontId="21" fillId="0" borderId="0" xfId="0" applyFont="1" applyAlignment="1">
      <alignment horizontal="left" vertical="top"/>
    </xf>
    <xf numFmtId="0" fontId="29" fillId="0" borderId="0" xfId="0" applyFont="1" applyAlignment="1">
      <alignment horizontal="left" vertical="top"/>
    </xf>
    <xf numFmtId="1" fontId="4" fillId="0" borderId="4" xfId="0" applyNumberFormat="1" applyFont="1" applyBorder="1" applyAlignment="1">
      <alignment vertical="center" shrinkToFit="1"/>
    </xf>
    <xf numFmtId="1" fontId="23" fillId="0" borderId="4" xfId="0" applyNumberFormat="1" applyFont="1" applyBorder="1" applyAlignment="1">
      <alignment vertical="center" shrinkToFit="1"/>
    </xf>
    <xf numFmtId="1" fontId="23" fillId="0" borderId="4" xfId="0" applyNumberFormat="1" applyFont="1" applyBorder="1" applyAlignment="1">
      <alignment vertical="top" shrinkToFit="1"/>
    </xf>
    <xf numFmtId="1" fontId="4" fillId="0" borderId="0" xfId="0" applyNumberFormat="1" applyFont="1" applyAlignment="1">
      <alignment vertical="top" shrinkToFit="1"/>
    </xf>
    <xf numFmtId="1" fontId="27" fillId="0" borderId="4" xfId="0" applyNumberFormat="1" applyFont="1" applyBorder="1" applyAlignment="1">
      <alignment vertical="top" shrinkToFit="1"/>
    </xf>
    <xf numFmtId="1" fontId="27" fillId="0" borderId="4" xfId="0" applyNumberFormat="1" applyFont="1" applyBorder="1" applyAlignment="1">
      <alignment vertical="center" shrinkToFit="1"/>
    </xf>
    <xf numFmtId="1" fontId="29" fillId="0" borderId="0" xfId="0" applyNumberFormat="1" applyFont="1" applyAlignment="1">
      <alignment horizontal="left" vertical="top"/>
    </xf>
    <xf numFmtId="0" fontId="12" fillId="0" borderId="4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1" fontId="4" fillId="0" borderId="0" xfId="0" applyNumberFormat="1" applyFont="1" applyAlignment="1">
      <alignment vertical="center" shrinkToFit="1"/>
    </xf>
    <xf numFmtId="1" fontId="4" fillId="0" borderId="1" xfId="0" applyNumberFormat="1" applyFont="1" applyBorder="1" applyAlignment="1">
      <alignment vertical="center" shrinkToFit="1"/>
    </xf>
    <xf numFmtId="1" fontId="20" fillId="0" borderId="0" xfId="0" applyNumberFormat="1" applyFont="1" applyAlignment="1">
      <alignment horizontal="left" vertical="top"/>
    </xf>
    <xf numFmtId="1" fontId="30" fillId="0" borderId="0" xfId="0" applyNumberFormat="1" applyFont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4" xfId="0" applyBorder="1" applyAlignment="1">
      <alignment horizontal="left" wrapText="1"/>
    </xf>
    <xf numFmtId="0" fontId="33" fillId="0" borderId="3" xfId="0" applyFont="1" applyBorder="1" applyAlignment="1">
      <alignment horizontal="left" vertical="top" wrapText="1"/>
    </xf>
    <xf numFmtId="1" fontId="28" fillId="0" borderId="3" xfId="0" applyNumberFormat="1" applyFont="1" applyBorder="1" applyAlignment="1">
      <alignment horizontal="center" vertical="top" shrinkToFit="1"/>
    </xf>
    <xf numFmtId="0" fontId="33" fillId="0" borderId="3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33" fillId="0" borderId="4" xfId="0" applyFont="1" applyBorder="1" applyAlignment="1">
      <alignment horizontal="left" vertical="top" wrapText="1"/>
    </xf>
    <xf numFmtId="0" fontId="33" fillId="0" borderId="1" xfId="0" applyFont="1" applyBorder="1" applyAlignment="1">
      <alignment horizontal="left" vertical="top" wrapText="1"/>
    </xf>
    <xf numFmtId="1" fontId="14" fillId="0" borderId="4" xfId="0" applyNumberFormat="1" applyFont="1" applyBorder="1" applyAlignment="1">
      <alignment horizontal="left" vertical="top" shrinkToFit="1"/>
    </xf>
    <xf numFmtId="0" fontId="33" fillId="0" borderId="5" xfId="0" applyFont="1" applyBorder="1" applyAlignment="1">
      <alignment horizontal="right" vertical="top" wrapText="1"/>
    </xf>
    <xf numFmtId="0" fontId="44" fillId="0" borderId="9" xfId="0" applyFont="1" applyBorder="1" applyAlignment="1">
      <alignment horizontal="center" vertical="top" wrapText="1"/>
    </xf>
    <xf numFmtId="1" fontId="38" fillId="0" borderId="9" xfId="0" applyNumberFormat="1" applyFont="1" applyBorder="1" applyAlignment="1">
      <alignment horizontal="center" vertical="top" shrinkToFit="1"/>
    </xf>
    <xf numFmtId="0" fontId="44" fillId="0" borderId="9" xfId="0" applyFont="1" applyBorder="1" applyAlignment="1">
      <alignment horizontal="left" vertical="top" wrapText="1"/>
    </xf>
    <xf numFmtId="0" fontId="44" fillId="0" borderId="3" xfId="0" applyFont="1" applyBorder="1" applyAlignment="1">
      <alignment horizontal="center" vertical="top" wrapText="1"/>
    </xf>
    <xf numFmtId="1" fontId="27" fillId="0" borderId="9" xfId="0" applyNumberFormat="1" applyFont="1" applyBorder="1" applyAlignment="1">
      <alignment horizontal="center" vertical="top" shrinkToFit="1"/>
    </xf>
    <xf numFmtId="1" fontId="28" fillId="0" borderId="4" xfId="0" applyNumberFormat="1" applyFont="1" applyBorder="1" applyAlignment="1">
      <alignment horizontal="center" vertical="center" shrinkToFit="1"/>
    </xf>
    <xf numFmtId="0" fontId="36" fillId="0" borderId="4" xfId="0" applyFont="1" applyBorder="1" applyAlignment="1">
      <alignment vertical="top" wrapText="1"/>
    </xf>
    <xf numFmtId="3" fontId="14" fillId="0" borderId="6" xfId="0" applyNumberFormat="1" applyFont="1" applyBorder="1" applyAlignment="1">
      <alignment vertical="top" shrinkToFit="1"/>
    </xf>
    <xf numFmtId="10" fontId="14" fillId="0" borderId="4" xfId="0" applyNumberFormat="1" applyFont="1" applyBorder="1" applyAlignment="1">
      <alignment vertical="top" shrinkToFi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1" fontId="37" fillId="0" borderId="5" xfId="0" applyNumberFormat="1" applyFont="1" applyBorder="1" applyAlignment="1">
      <alignment vertical="top" shrinkToFit="1"/>
    </xf>
    <xf numFmtId="1" fontId="37" fillId="0" borderId="3" xfId="0" applyNumberFormat="1" applyFont="1" applyBorder="1" applyAlignment="1">
      <alignment vertical="top" shrinkToFit="1"/>
    </xf>
    <xf numFmtId="9" fontId="38" fillId="0" borderId="3" xfId="0" applyNumberFormat="1" applyFont="1" applyBorder="1" applyAlignment="1">
      <alignment vertical="top" shrinkToFit="1"/>
    </xf>
    <xf numFmtId="0" fontId="44" fillId="0" borderId="3" xfId="0" applyFont="1" applyBorder="1" applyAlignment="1">
      <alignment vertical="top" wrapText="1"/>
    </xf>
    <xf numFmtId="0" fontId="44" fillId="0" borderId="5" xfId="0" applyFont="1" applyBorder="1" applyAlignment="1">
      <alignment vertical="top" wrapText="1"/>
    </xf>
    <xf numFmtId="1" fontId="38" fillId="0" borderId="5" xfId="0" applyNumberFormat="1" applyFont="1" applyBorder="1" applyAlignment="1">
      <alignment vertical="top" shrinkToFit="1"/>
    </xf>
    <xf numFmtId="1" fontId="38" fillId="0" borderId="3" xfId="0" applyNumberFormat="1" applyFont="1" applyBorder="1" applyAlignment="1">
      <alignment vertical="top" shrinkToFit="1"/>
    </xf>
    <xf numFmtId="164" fontId="38" fillId="0" borderId="3" xfId="0" applyNumberFormat="1" applyFont="1" applyBorder="1" applyAlignment="1">
      <alignment vertical="top" shrinkToFi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33" fillId="0" borderId="5" xfId="0" applyFont="1" applyBorder="1" applyAlignment="1">
      <alignment vertical="top" wrapText="1"/>
    </xf>
    <xf numFmtId="164" fontId="27" fillId="0" borderId="3" xfId="0" applyNumberFormat="1" applyFont="1" applyBorder="1" applyAlignment="1">
      <alignment vertical="top" shrinkToFit="1"/>
    </xf>
    <xf numFmtId="1" fontId="27" fillId="0" borderId="5" xfId="0" applyNumberFormat="1" applyFont="1" applyBorder="1" applyAlignment="1">
      <alignment vertical="top" shrinkToFit="1"/>
    </xf>
    <xf numFmtId="0" fontId="32" fillId="0" borderId="4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0" fillId="0" borderId="4" xfId="0" applyBorder="1" applyAlignment="1">
      <alignment vertical="top" wrapText="1"/>
    </xf>
    <xf numFmtId="164" fontId="27" fillId="0" borderId="4" xfId="0" applyNumberFormat="1" applyFont="1" applyBorder="1" applyAlignment="1">
      <alignment vertical="center" shrinkToFit="1"/>
    </xf>
    <xf numFmtId="0" fontId="42" fillId="0" borderId="3" xfId="0" applyFont="1" applyBorder="1" applyAlignment="1">
      <alignment vertical="top" wrapText="1"/>
    </xf>
    <xf numFmtId="0" fontId="39" fillId="0" borderId="3" xfId="0" applyFont="1" applyBorder="1" applyAlignment="1">
      <alignment vertical="top" wrapText="1"/>
    </xf>
    <xf numFmtId="0" fontId="32" fillId="0" borderId="0" xfId="0" applyFont="1" applyAlignment="1">
      <alignment vertical="top" wrapText="1"/>
    </xf>
    <xf numFmtId="0" fontId="32" fillId="0" borderId="7" xfId="0" applyFont="1" applyBorder="1" applyAlignment="1">
      <alignment vertical="center" wrapText="1"/>
    </xf>
    <xf numFmtId="0" fontId="32" fillId="0" borderId="2" xfId="0" applyFont="1" applyBorder="1" applyAlignment="1">
      <alignment vertical="top" wrapText="1"/>
    </xf>
    <xf numFmtId="0" fontId="41" fillId="0" borderId="3" xfId="0" applyFont="1" applyBorder="1" applyAlignment="1">
      <alignment vertical="top" wrapText="1"/>
    </xf>
    <xf numFmtId="3" fontId="28" fillId="0" borderId="3" xfId="0" applyNumberFormat="1" applyFont="1" applyBorder="1" applyAlignment="1">
      <alignment vertical="top" shrinkToFit="1"/>
    </xf>
    <xf numFmtId="0" fontId="0" fillId="0" borderId="1" xfId="0" applyBorder="1" applyAlignment="1">
      <alignment wrapText="1"/>
    </xf>
    <xf numFmtId="0" fontId="33" fillId="0" borderId="1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41" fillId="0" borderId="1" xfId="0" applyFont="1" applyBorder="1" applyAlignment="1">
      <alignment vertical="top" wrapText="1"/>
    </xf>
    <xf numFmtId="1" fontId="27" fillId="0" borderId="8" xfId="0" applyNumberFormat="1" applyFont="1" applyBorder="1" applyAlignment="1">
      <alignment vertical="top" shrinkToFit="1"/>
    </xf>
    <xf numFmtId="0" fontId="33" fillId="0" borderId="6" xfId="0" applyFont="1" applyBorder="1" applyAlignment="1">
      <alignment vertical="top" wrapText="1"/>
    </xf>
    <xf numFmtId="0" fontId="33" fillId="0" borderId="4" xfId="0" applyFont="1" applyBorder="1" applyAlignment="1">
      <alignment vertical="top" wrapText="1"/>
    </xf>
    <xf numFmtId="0" fontId="39" fillId="0" borderId="4" xfId="0" applyFont="1" applyBorder="1" applyAlignment="1">
      <alignment vertical="top" wrapText="1"/>
    </xf>
    <xf numFmtId="1" fontId="27" fillId="0" borderId="6" xfId="0" applyNumberFormat="1" applyFont="1" applyBorder="1" applyAlignment="1">
      <alignment vertical="top" shrinkToFit="1"/>
    </xf>
    <xf numFmtId="164" fontId="27" fillId="0" borderId="4" xfId="0" applyNumberFormat="1" applyFont="1" applyBorder="1" applyAlignment="1">
      <alignment vertical="top" shrinkToFit="1"/>
    </xf>
    <xf numFmtId="0" fontId="40" fillId="0" borderId="3" xfId="0" applyFont="1" applyBorder="1" applyAlignment="1">
      <alignment vertical="top" wrapText="1"/>
    </xf>
    <xf numFmtId="0" fontId="35" fillId="0" borderId="4" xfId="0" applyFont="1" applyBorder="1" applyAlignment="1">
      <alignment vertical="top" wrapText="1"/>
    </xf>
    <xf numFmtId="0" fontId="31" fillId="0" borderId="2" xfId="0" applyFont="1" applyBorder="1" applyAlignment="1">
      <alignment vertical="top" wrapText="1"/>
    </xf>
    <xf numFmtId="0" fontId="31" fillId="0" borderId="0" xfId="0" applyFont="1" applyAlignment="1">
      <alignment vertical="top" wrapText="1"/>
    </xf>
    <xf numFmtId="0" fontId="31" fillId="0" borderId="7" xfId="0" applyFont="1" applyBorder="1" applyAlignment="1">
      <alignment vertical="top" wrapText="1"/>
    </xf>
    <xf numFmtId="1" fontId="37" fillId="0" borderId="4" xfId="0" applyNumberFormat="1" applyFont="1" applyBorder="1" applyAlignment="1">
      <alignment vertical="top" shrinkToFit="1"/>
    </xf>
    <xf numFmtId="164" fontId="38" fillId="0" borderId="4" xfId="0" applyNumberFormat="1" applyFont="1" applyBorder="1" applyAlignment="1">
      <alignment vertical="top" shrinkToFit="1"/>
    </xf>
    <xf numFmtId="1" fontId="37" fillId="0" borderId="4" xfId="0" applyNumberFormat="1" applyFont="1" applyBorder="1" applyAlignment="1">
      <alignment vertical="center" shrinkToFit="1"/>
    </xf>
    <xf numFmtId="9" fontId="38" fillId="0" borderId="4" xfId="0" applyNumberFormat="1" applyFont="1" applyBorder="1" applyAlignment="1">
      <alignment vertical="center" shrinkToFit="1"/>
    </xf>
    <xf numFmtId="164" fontId="38" fillId="0" borderId="4" xfId="0" applyNumberFormat="1" applyFont="1" applyBorder="1" applyAlignment="1">
      <alignment vertical="center" shrinkToFit="1"/>
    </xf>
    <xf numFmtId="0" fontId="0" fillId="0" borderId="5" xfId="0" applyBorder="1" applyAlignment="1">
      <alignment vertical="top" wrapText="1"/>
    </xf>
    <xf numFmtId="9" fontId="38" fillId="0" borderId="4" xfId="0" applyNumberFormat="1" applyFont="1" applyBorder="1" applyAlignment="1">
      <alignment vertical="top" shrinkToFit="1"/>
    </xf>
    <xf numFmtId="3" fontId="28" fillId="0" borderId="4" xfId="0" applyNumberFormat="1" applyFont="1" applyBorder="1" applyAlignment="1">
      <alignment vertical="center" shrinkToFit="1"/>
    </xf>
    <xf numFmtId="3" fontId="28" fillId="0" borderId="4" xfId="0" applyNumberFormat="1" applyFont="1" applyBorder="1" applyAlignment="1">
      <alignment vertical="top" shrinkToFit="1"/>
    </xf>
    <xf numFmtId="0" fontId="34" fillId="0" borderId="3" xfId="0" applyFont="1" applyBorder="1" applyAlignment="1">
      <alignment vertical="top" wrapText="1"/>
    </xf>
    <xf numFmtId="10" fontId="0" fillId="0" borderId="0" xfId="0" applyNumberFormat="1" applyAlignment="1">
      <alignment horizontal="left" vertical="top"/>
    </xf>
    <xf numFmtId="0" fontId="44" fillId="0" borderId="4" xfId="0" applyFont="1" applyBorder="1" applyAlignment="1">
      <alignment vertical="top" wrapText="1"/>
    </xf>
    <xf numFmtId="0" fontId="44" fillId="0" borderId="6" xfId="0" applyFont="1" applyBorder="1" applyAlignment="1">
      <alignment vertical="top" wrapText="1"/>
    </xf>
    <xf numFmtId="1" fontId="38" fillId="0" borderId="6" xfId="0" applyNumberFormat="1" applyFont="1" applyBorder="1" applyAlignment="1">
      <alignment vertical="top" shrinkToFit="1"/>
    </xf>
    <xf numFmtId="0" fontId="44" fillId="0" borderId="10" xfId="0" applyFont="1" applyBorder="1" applyAlignment="1">
      <alignment horizontal="center" vertical="top" wrapText="1"/>
    </xf>
    <xf numFmtId="0" fontId="44" fillId="0" borderId="10" xfId="0" applyFont="1" applyBorder="1" applyAlignment="1">
      <alignment horizontal="left" vertical="top" wrapText="1"/>
    </xf>
    <xf numFmtId="0" fontId="44" fillId="0" borderId="4" xfId="0" applyFont="1" applyBorder="1" applyAlignment="1">
      <alignment horizontal="center" vertical="top" wrapText="1"/>
    </xf>
    <xf numFmtId="3" fontId="27" fillId="0" borderId="3" xfId="0" applyNumberFormat="1" applyFont="1" applyBorder="1" applyAlignment="1">
      <alignment vertical="top" shrinkToFit="1"/>
    </xf>
    <xf numFmtId="1" fontId="0" fillId="0" borderId="0" xfId="0" applyNumberFormat="1" applyAlignment="1">
      <alignment wrapText="1"/>
    </xf>
    <xf numFmtId="0" fontId="1" fillId="0" borderId="1" xfId="0" applyFont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right" vertical="top" wrapText="1"/>
    </xf>
    <xf numFmtId="0" fontId="11" fillId="0" borderId="4" xfId="0" applyFont="1" applyBorder="1" applyAlignment="1">
      <alignment horizontal="center" vertical="top" wrapText="1"/>
    </xf>
    <xf numFmtId="0" fontId="12" fillId="0" borderId="5" xfId="0" applyFont="1" applyBorder="1" applyAlignment="1">
      <alignment vertical="top" wrapText="1"/>
    </xf>
    <xf numFmtId="0" fontId="46" fillId="0" borderId="0" xfId="0" applyFont="1" applyAlignment="1">
      <alignment wrapText="1"/>
    </xf>
    <xf numFmtId="1" fontId="47" fillId="0" borderId="4" xfId="0" applyNumberFormat="1" applyFont="1" applyBorder="1" applyAlignment="1">
      <alignment vertical="center" shrinkToFit="1"/>
    </xf>
    <xf numFmtId="164" fontId="48" fillId="0" borderId="4" xfId="0" applyNumberFormat="1" applyFont="1" applyBorder="1" applyAlignment="1">
      <alignment vertical="center" shrinkToFit="1"/>
    </xf>
    <xf numFmtId="1" fontId="47" fillId="0" borderId="3" xfId="0" applyNumberFormat="1" applyFont="1" applyBorder="1" applyAlignment="1">
      <alignment vertical="top" shrinkToFit="1"/>
    </xf>
    <xf numFmtId="164" fontId="48" fillId="0" borderId="3" xfId="0" applyNumberFormat="1" applyFont="1" applyBorder="1" applyAlignment="1">
      <alignment vertical="top" shrinkToFit="1"/>
    </xf>
    <xf numFmtId="164" fontId="48" fillId="0" borderId="4" xfId="0" applyNumberFormat="1" applyFont="1" applyBorder="1" applyAlignment="1">
      <alignment vertical="top" shrinkToFit="1"/>
    </xf>
    <xf numFmtId="1" fontId="47" fillId="0" borderId="4" xfId="0" applyNumberFormat="1" applyFont="1" applyBorder="1" applyAlignment="1">
      <alignment vertical="top" shrinkToFit="1"/>
    </xf>
    <xf numFmtId="9" fontId="48" fillId="0" borderId="4" xfId="0" applyNumberFormat="1" applyFont="1" applyBorder="1" applyAlignment="1">
      <alignment vertical="center" shrinkToFit="1"/>
    </xf>
    <xf numFmtId="9" fontId="48" fillId="0" borderId="3" xfId="0" applyNumberFormat="1" applyFont="1" applyBorder="1" applyAlignment="1">
      <alignment vertical="top" shrinkToFit="1"/>
    </xf>
    <xf numFmtId="9" fontId="48" fillId="0" borderId="4" xfId="0" applyNumberFormat="1" applyFont="1" applyBorder="1" applyAlignment="1">
      <alignment vertical="top" shrinkToFit="1"/>
    </xf>
    <xf numFmtId="0" fontId="12" fillId="0" borderId="6" xfId="0" applyFont="1" applyBorder="1" applyAlignment="1">
      <alignment vertical="top" wrapText="1"/>
    </xf>
    <xf numFmtId="0" fontId="12" fillId="0" borderId="4" xfId="0" applyFont="1" applyBorder="1" applyAlignment="1">
      <alignment horizontal="right" vertical="top" wrapText="1"/>
    </xf>
    <xf numFmtId="0" fontId="12" fillId="0" borderId="10" xfId="0" applyFont="1" applyBorder="1" applyAlignment="1">
      <alignment horizontal="left" vertical="top" wrapText="1"/>
    </xf>
    <xf numFmtId="3" fontId="27" fillId="0" borderId="4" xfId="0" applyNumberFormat="1" applyFont="1" applyBorder="1" applyAlignment="1">
      <alignment vertical="top" shrinkToFit="1"/>
    </xf>
    <xf numFmtId="0" fontId="50" fillId="0" borderId="3" xfId="0" applyFont="1" applyBorder="1" applyAlignment="1">
      <alignment horizontal="left" vertical="top" wrapText="1" indent="3"/>
    </xf>
    <xf numFmtId="0" fontId="50" fillId="0" borderId="3" xfId="0" applyFont="1" applyBorder="1" applyAlignment="1">
      <alignment horizontal="center" vertical="top" wrapText="1"/>
    </xf>
    <xf numFmtId="0" fontId="55" fillId="0" borderId="3" xfId="0" applyFont="1" applyBorder="1" applyAlignment="1">
      <alignment horizontal="center" vertical="top" wrapText="1"/>
    </xf>
    <xf numFmtId="0" fontId="56" fillId="0" borderId="3" xfId="0" applyFont="1" applyBorder="1" applyAlignment="1">
      <alignment horizontal="center" vertical="top" wrapText="1"/>
    </xf>
    <xf numFmtId="0" fontId="56" fillId="0" borderId="3" xfId="0" applyFont="1" applyBorder="1" applyAlignment="1">
      <alignment horizontal="right" vertical="top" wrapText="1"/>
    </xf>
    <xf numFmtId="1" fontId="57" fillId="0" borderId="3" xfId="0" applyNumberFormat="1" applyFont="1" applyBorder="1" applyAlignment="1">
      <alignment horizontal="center" vertical="top" shrinkToFit="1"/>
    </xf>
    <xf numFmtId="0" fontId="55" fillId="0" borderId="0" xfId="0" applyFont="1" applyAlignment="1">
      <alignment horizontal="center" vertical="top" wrapText="1"/>
    </xf>
    <xf numFmtId="1" fontId="58" fillId="0" borderId="3" xfId="0" applyNumberFormat="1" applyFont="1" applyBorder="1" applyAlignment="1">
      <alignment horizontal="center" vertical="top" shrinkToFit="1"/>
    </xf>
    <xf numFmtId="0" fontId="56" fillId="0" borderId="4" xfId="0" applyFont="1" applyBorder="1" applyAlignment="1">
      <alignment horizontal="center" vertical="top" wrapText="1"/>
    </xf>
    <xf numFmtId="0" fontId="56" fillId="0" borderId="3" xfId="0" applyFont="1" applyBorder="1" applyAlignment="1">
      <alignment horizontal="left" vertical="top" wrapText="1"/>
    </xf>
    <xf numFmtId="1" fontId="62" fillId="0" borderId="4" xfId="0" applyNumberFormat="1" applyFont="1" applyBorder="1" applyAlignment="1">
      <alignment horizontal="left" vertical="top" shrinkToFit="1"/>
    </xf>
    <xf numFmtId="0" fontId="55" fillId="0" borderId="4" xfId="0" applyFont="1" applyBorder="1" applyAlignment="1">
      <alignment horizontal="center" vertical="top" wrapText="1"/>
    </xf>
    <xf numFmtId="164" fontId="57" fillId="0" borderId="3" xfId="0" applyNumberFormat="1" applyFont="1" applyBorder="1" applyAlignment="1">
      <alignment horizontal="left" vertical="top" indent="1" shrinkToFit="1"/>
    </xf>
    <xf numFmtId="1" fontId="57" fillId="0" borderId="3" xfId="0" applyNumberFormat="1" applyFont="1" applyBorder="1" applyAlignment="1">
      <alignment horizontal="right" vertical="top" shrinkToFit="1"/>
    </xf>
    <xf numFmtId="164" fontId="57" fillId="0" borderId="3" xfId="0" applyNumberFormat="1" applyFont="1" applyBorder="1" applyAlignment="1">
      <alignment horizontal="center" vertical="top" shrinkToFit="1"/>
    </xf>
    <xf numFmtId="9" fontId="57" fillId="0" borderId="3" xfId="0" applyNumberFormat="1" applyFont="1" applyBorder="1" applyAlignment="1">
      <alignment horizontal="center" vertical="top" shrinkToFit="1"/>
    </xf>
    <xf numFmtId="0" fontId="56" fillId="0" borderId="9" xfId="0" applyFont="1" applyBorder="1" applyAlignment="1">
      <alignment horizontal="left" vertical="top" wrapText="1"/>
    </xf>
    <xf numFmtId="1" fontId="58" fillId="0" borderId="3" xfId="0" applyNumberFormat="1" applyFont="1" applyBorder="1" applyAlignment="1">
      <alignment horizontal="right" vertical="top" shrinkToFit="1"/>
    </xf>
    <xf numFmtId="3" fontId="58" fillId="0" borderId="3" xfId="0" applyNumberFormat="1" applyFont="1" applyBorder="1" applyAlignment="1">
      <alignment horizontal="right" vertical="top" shrinkToFit="1"/>
    </xf>
    <xf numFmtId="1" fontId="62" fillId="0" borderId="4" xfId="0" applyNumberFormat="1" applyFont="1" applyBorder="1" applyAlignment="1">
      <alignment vertical="top" shrinkToFit="1"/>
    </xf>
    <xf numFmtId="0" fontId="63" fillId="0" borderId="4" xfId="0" applyFont="1" applyBorder="1" applyAlignment="1">
      <alignment vertical="top" wrapText="1"/>
    </xf>
    <xf numFmtId="0" fontId="56" fillId="0" borderId="3" xfId="0" applyFont="1" applyBorder="1" applyAlignment="1">
      <alignment vertical="top" wrapText="1"/>
    </xf>
    <xf numFmtId="1" fontId="57" fillId="0" borderId="5" xfId="0" applyNumberFormat="1" applyFont="1" applyBorder="1" applyAlignment="1">
      <alignment vertical="top" shrinkToFit="1"/>
    </xf>
    <xf numFmtId="1" fontId="57" fillId="0" borderId="3" xfId="0" applyNumberFormat="1" applyFont="1" applyBorder="1" applyAlignment="1">
      <alignment vertical="top" shrinkToFit="1"/>
    </xf>
    <xf numFmtId="0" fontId="56" fillId="0" borderId="5" xfId="0" applyFont="1" applyBorder="1" applyAlignment="1">
      <alignment vertical="top" wrapText="1"/>
    </xf>
    <xf numFmtId="1" fontId="58" fillId="0" borderId="4" xfId="0" applyNumberFormat="1" applyFont="1" applyBorder="1" applyAlignment="1">
      <alignment vertical="top" shrinkToFit="1"/>
    </xf>
    <xf numFmtId="9" fontId="57" fillId="0" borderId="4" xfId="0" applyNumberFormat="1" applyFont="1" applyBorder="1" applyAlignment="1">
      <alignment vertical="top" shrinkToFit="1"/>
    </xf>
    <xf numFmtId="0" fontId="51" fillId="0" borderId="3" xfId="0" applyFont="1" applyBorder="1" applyAlignment="1">
      <alignment vertical="top" wrapText="1"/>
    </xf>
    <xf numFmtId="0" fontId="55" fillId="0" borderId="4" xfId="0" applyFont="1" applyBorder="1" applyAlignment="1">
      <alignment vertical="top" wrapText="1"/>
    </xf>
    <xf numFmtId="0" fontId="55" fillId="0" borderId="1" xfId="0" applyFont="1" applyBorder="1" applyAlignment="1">
      <alignment vertical="top" wrapText="1"/>
    </xf>
    <xf numFmtId="1" fontId="58" fillId="0" borderId="4" xfId="0" applyNumberFormat="1" applyFont="1" applyBorder="1" applyAlignment="1">
      <alignment vertical="center" shrinkToFit="1"/>
    </xf>
    <xf numFmtId="9" fontId="57" fillId="0" borderId="4" xfId="0" applyNumberFormat="1" applyFont="1" applyBorder="1" applyAlignment="1">
      <alignment vertical="center" shrinkToFit="1"/>
    </xf>
    <xf numFmtId="1" fontId="58" fillId="0" borderId="3" xfId="0" applyNumberFormat="1" applyFont="1" applyBorder="1" applyAlignment="1">
      <alignment vertical="top" shrinkToFit="1"/>
    </xf>
    <xf numFmtId="9" fontId="57" fillId="0" borderId="3" xfId="0" applyNumberFormat="1" applyFont="1" applyBorder="1" applyAlignment="1">
      <alignment vertical="top" shrinkToFit="1"/>
    </xf>
    <xf numFmtId="0" fontId="55" fillId="0" borderId="4" xfId="0" applyFont="1" applyBorder="1" applyAlignment="1">
      <alignment vertical="center" wrapText="1"/>
    </xf>
    <xf numFmtId="0" fontId="55" fillId="0" borderId="0" xfId="0" applyFont="1" applyAlignment="1">
      <alignment vertical="center" wrapText="1"/>
    </xf>
    <xf numFmtId="0" fontId="55" fillId="0" borderId="1" xfId="0" applyFont="1" applyBorder="1" applyAlignment="1">
      <alignment vertical="center" wrapText="1"/>
    </xf>
    <xf numFmtId="0" fontId="55" fillId="0" borderId="3" xfId="0" applyFont="1" applyBorder="1" applyAlignment="1">
      <alignment vertical="top" wrapText="1"/>
    </xf>
    <xf numFmtId="1" fontId="58" fillId="0" borderId="0" xfId="0" applyNumberFormat="1" applyFont="1" applyAlignment="1">
      <alignment vertical="top" shrinkToFit="1"/>
    </xf>
    <xf numFmtId="164" fontId="57" fillId="0" borderId="4" xfId="0" applyNumberFormat="1" applyFont="1" applyBorder="1" applyAlignment="1">
      <alignment vertical="top" shrinkToFit="1"/>
    </xf>
    <xf numFmtId="0" fontId="55" fillId="0" borderId="0" xfId="0" applyFont="1" applyAlignment="1">
      <alignment vertical="top" wrapText="1"/>
    </xf>
    <xf numFmtId="164" fontId="57" fillId="0" borderId="3" xfId="0" applyNumberFormat="1" applyFont="1" applyBorder="1" applyAlignment="1">
      <alignment vertical="top" shrinkToFit="1"/>
    </xf>
    <xf numFmtId="9" fontId="57" fillId="0" borderId="0" xfId="0" applyNumberFormat="1" applyFont="1" applyAlignment="1">
      <alignment vertical="top" shrinkToFit="1"/>
    </xf>
    <xf numFmtId="164" fontId="57" fillId="0" borderId="4" xfId="0" applyNumberFormat="1" applyFont="1" applyBorder="1" applyAlignment="1">
      <alignment vertical="center" shrinkToFit="1"/>
    </xf>
    <xf numFmtId="0" fontId="68" fillId="0" borderId="3" xfId="0" applyFont="1" applyBorder="1" applyAlignment="1">
      <alignment vertical="top" wrapText="1"/>
    </xf>
    <xf numFmtId="0" fontId="67" fillId="0" borderId="3" xfId="0" applyFont="1" applyBorder="1" applyAlignment="1">
      <alignment vertical="top" wrapText="1"/>
    </xf>
    <xf numFmtId="0" fontId="50" fillId="0" borderId="1" xfId="0" applyFont="1" applyBorder="1" applyAlignment="1">
      <alignment vertical="center" wrapText="1"/>
    </xf>
    <xf numFmtId="0" fontId="64" fillId="0" borderId="3" xfId="0" applyFont="1" applyBorder="1" applyAlignment="1">
      <alignment vertical="top" wrapText="1"/>
    </xf>
    <xf numFmtId="0" fontId="65" fillId="0" borderId="3" xfId="0" applyFont="1" applyBorder="1" applyAlignment="1">
      <alignment vertical="top" wrapText="1"/>
    </xf>
    <xf numFmtId="3" fontId="58" fillId="0" borderId="3" xfId="0" applyNumberFormat="1" applyFont="1" applyBorder="1" applyAlignment="1">
      <alignment vertical="top" shrinkToFit="1"/>
    </xf>
    <xf numFmtId="0" fontId="55" fillId="0" borderId="12" xfId="0" applyFont="1" applyBorder="1" applyAlignment="1">
      <alignment vertical="top" wrapText="1"/>
    </xf>
    <xf numFmtId="0" fontId="55" fillId="0" borderId="11" xfId="0" applyFont="1" applyBorder="1" applyAlignment="1">
      <alignment vertical="top" wrapText="1"/>
    </xf>
    <xf numFmtId="1" fontId="57" fillId="0" borderId="1" xfId="0" applyNumberFormat="1" applyFont="1" applyBorder="1" applyAlignment="1">
      <alignment vertical="top" shrinkToFit="1"/>
    </xf>
    <xf numFmtId="1" fontId="57" fillId="0" borderId="8" xfId="0" applyNumberFormat="1" applyFont="1" applyBorder="1" applyAlignment="1">
      <alignment vertical="top" shrinkToFit="1"/>
    </xf>
    <xf numFmtId="0" fontId="56" fillId="0" borderId="1" xfId="0" applyFont="1" applyBorder="1" applyAlignment="1">
      <alignment vertical="top" wrapText="1"/>
    </xf>
    <xf numFmtId="0" fontId="56" fillId="0" borderId="4" xfId="0" applyFont="1" applyBorder="1" applyAlignment="1">
      <alignment vertical="top" wrapText="1"/>
    </xf>
    <xf numFmtId="1" fontId="57" fillId="0" borderId="6" xfId="0" applyNumberFormat="1" applyFont="1" applyBorder="1" applyAlignment="1">
      <alignment vertical="top" shrinkToFit="1"/>
    </xf>
    <xf numFmtId="1" fontId="57" fillId="0" borderId="4" xfId="0" applyNumberFormat="1" applyFont="1" applyBorder="1" applyAlignment="1">
      <alignment vertical="top" shrinkToFit="1"/>
    </xf>
    <xf numFmtId="0" fontId="56" fillId="0" borderId="8" xfId="0" applyFont="1" applyBorder="1" applyAlignment="1">
      <alignment vertical="top" wrapText="1"/>
    </xf>
    <xf numFmtId="0" fontId="56" fillId="0" borderId="6" xfId="0" applyFont="1" applyBorder="1" applyAlignment="1">
      <alignment vertical="top" wrapText="1"/>
    </xf>
    <xf numFmtId="1" fontId="59" fillId="0" borderId="4" xfId="0" applyNumberFormat="1" applyFont="1" applyBorder="1" applyAlignment="1">
      <alignment vertical="center" shrinkToFit="1"/>
    </xf>
    <xf numFmtId="1" fontId="59" fillId="0" borderId="0" xfId="0" applyNumberFormat="1" applyFont="1" applyAlignment="1">
      <alignment vertical="center" shrinkToFit="1"/>
    </xf>
    <xf numFmtId="164" fontId="60" fillId="0" borderId="4" xfId="0" applyNumberFormat="1" applyFont="1" applyBorder="1" applyAlignment="1">
      <alignment vertical="center" shrinkToFit="1"/>
    </xf>
    <xf numFmtId="164" fontId="60" fillId="0" borderId="0" xfId="0" applyNumberFormat="1" applyFont="1" applyAlignment="1">
      <alignment vertical="center" shrinkToFit="1"/>
    </xf>
    <xf numFmtId="9" fontId="60" fillId="0" borderId="4" xfId="0" applyNumberFormat="1" applyFont="1" applyBorder="1" applyAlignment="1">
      <alignment vertical="center" shrinkToFit="1"/>
    </xf>
    <xf numFmtId="1" fontId="59" fillId="0" borderId="3" xfId="0" applyNumberFormat="1" applyFont="1" applyBorder="1" applyAlignment="1">
      <alignment vertical="top" shrinkToFit="1"/>
    </xf>
    <xf numFmtId="164" fontId="60" fillId="0" borderId="3" xfId="0" applyNumberFormat="1" applyFont="1" applyBorder="1" applyAlignment="1">
      <alignment vertical="top" shrinkToFit="1"/>
    </xf>
    <xf numFmtId="1" fontId="59" fillId="0" borderId="4" xfId="0" applyNumberFormat="1" applyFont="1" applyBorder="1" applyAlignment="1">
      <alignment vertical="top" shrinkToFit="1"/>
    </xf>
    <xf numFmtId="164" fontId="60" fillId="0" borderId="4" xfId="0" applyNumberFormat="1" applyFont="1" applyBorder="1" applyAlignment="1">
      <alignment vertical="top" shrinkToFit="1"/>
    </xf>
    <xf numFmtId="0" fontId="61" fillId="0" borderId="3" xfId="0" applyFont="1" applyBorder="1" applyAlignment="1">
      <alignment vertical="top" wrapText="1"/>
    </xf>
    <xf numFmtId="9" fontId="60" fillId="0" borderId="3" xfId="0" applyNumberFormat="1" applyFont="1" applyBorder="1" applyAlignment="1">
      <alignment vertical="top" shrinkToFit="1"/>
    </xf>
    <xf numFmtId="9" fontId="60" fillId="0" borderId="4" xfId="0" applyNumberFormat="1" applyFont="1" applyBorder="1" applyAlignment="1">
      <alignment vertical="top" shrinkToFit="1"/>
    </xf>
    <xf numFmtId="3" fontId="58" fillId="0" borderId="4" xfId="0" applyNumberFormat="1" applyFont="1" applyBorder="1" applyAlignment="1">
      <alignment vertical="center" shrinkToFit="1"/>
    </xf>
    <xf numFmtId="3" fontId="58" fillId="0" borderId="4" xfId="0" applyNumberFormat="1" applyFont="1" applyBorder="1" applyAlignment="1">
      <alignment vertical="top" shrinkToFit="1"/>
    </xf>
    <xf numFmtId="1" fontId="52" fillId="0" borderId="5" xfId="0" applyNumberFormat="1" applyFont="1" applyBorder="1" applyAlignment="1">
      <alignment vertical="top" shrinkToFit="1"/>
    </xf>
    <xf numFmtId="1" fontId="52" fillId="0" borderId="3" xfId="0" applyNumberFormat="1" applyFont="1" applyBorder="1" applyAlignment="1">
      <alignment vertical="top" shrinkToFit="1"/>
    </xf>
    <xf numFmtId="0" fontId="51" fillId="0" borderId="5" xfId="0" applyFont="1" applyBorder="1" applyAlignment="1">
      <alignment vertical="top" wrapText="1"/>
    </xf>
    <xf numFmtId="3" fontId="53" fillId="0" borderId="4" xfId="0" applyNumberFormat="1" applyFont="1" applyBorder="1" applyAlignment="1">
      <alignment vertical="center" shrinkToFit="1"/>
    </xf>
    <xf numFmtId="1" fontId="53" fillId="0" borderId="4" xfId="0" applyNumberFormat="1" applyFont="1" applyBorder="1" applyAlignment="1">
      <alignment vertical="center" shrinkToFit="1"/>
    </xf>
    <xf numFmtId="164" fontId="52" fillId="0" borderId="4" xfId="0" applyNumberFormat="1" applyFont="1" applyBorder="1" applyAlignment="1">
      <alignment vertical="center" shrinkToFit="1"/>
    </xf>
    <xf numFmtId="3" fontId="53" fillId="0" borderId="3" xfId="0" applyNumberFormat="1" applyFont="1" applyBorder="1" applyAlignment="1">
      <alignment vertical="top" shrinkToFit="1"/>
    </xf>
    <xf numFmtId="1" fontId="53" fillId="0" borderId="3" xfId="0" applyNumberFormat="1" applyFont="1" applyBorder="1" applyAlignment="1">
      <alignment vertical="top" shrinkToFit="1"/>
    </xf>
    <xf numFmtId="164" fontId="52" fillId="0" borderId="3" xfId="0" applyNumberFormat="1" applyFont="1" applyBorder="1" applyAlignment="1">
      <alignment vertical="top" shrinkToFit="1"/>
    </xf>
    <xf numFmtId="0" fontId="50" fillId="0" borderId="4" xfId="0" applyFont="1" applyBorder="1" applyAlignment="1">
      <alignment vertical="center" wrapText="1"/>
    </xf>
    <xf numFmtId="0" fontId="50" fillId="0" borderId="0" xfId="0" applyFont="1" applyAlignment="1">
      <alignment vertical="center" wrapText="1"/>
    </xf>
    <xf numFmtId="3" fontId="53" fillId="0" borderId="4" xfId="0" applyNumberFormat="1" applyFont="1" applyBorder="1" applyAlignment="1">
      <alignment vertical="top" shrinkToFit="1"/>
    </xf>
    <xf numFmtId="1" fontId="53" fillId="0" borderId="4" xfId="0" applyNumberFormat="1" applyFont="1" applyBorder="1" applyAlignment="1">
      <alignment vertical="top" shrinkToFit="1"/>
    </xf>
    <xf numFmtId="164" fontId="52" fillId="0" borderId="4" xfId="0" applyNumberFormat="1" applyFont="1" applyBorder="1" applyAlignment="1">
      <alignment vertical="top" shrinkToFit="1"/>
    </xf>
    <xf numFmtId="0" fontId="50" fillId="0" borderId="4" xfId="0" applyFont="1" applyBorder="1" applyAlignment="1">
      <alignment vertical="top" wrapText="1"/>
    </xf>
    <xf numFmtId="0" fontId="50" fillId="0" borderId="0" xfId="0" applyFont="1" applyAlignment="1">
      <alignment vertical="top" wrapText="1"/>
    </xf>
    <xf numFmtId="0" fontId="50" fillId="0" borderId="1" xfId="0" applyFont="1" applyBorder="1" applyAlignment="1">
      <alignment vertical="top" wrapText="1"/>
    </xf>
    <xf numFmtId="0" fontId="50" fillId="0" borderId="3" xfId="0" applyFont="1" applyBorder="1" applyAlignment="1">
      <alignment vertical="top" wrapText="1"/>
    </xf>
    <xf numFmtId="1" fontId="4" fillId="0" borderId="8" xfId="0" applyNumberFormat="1" applyFont="1" applyBorder="1" applyAlignment="1">
      <alignment vertical="top" shrinkToFit="1"/>
    </xf>
    <xf numFmtId="0" fontId="1" fillId="0" borderId="2" xfId="0" applyFont="1" applyBorder="1" applyAlignment="1">
      <alignment vertical="top" wrapText="1"/>
    </xf>
    <xf numFmtId="0" fontId="51" fillId="0" borderId="4" xfId="0" applyFont="1" applyBorder="1" applyAlignment="1">
      <alignment vertical="top" wrapText="1"/>
    </xf>
    <xf numFmtId="0" fontId="56" fillId="0" borderId="4" xfId="0" applyFont="1" applyBorder="1" applyAlignment="1">
      <alignment horizontal="left" vertical="top" wrapText="1"/>
    </xf>
    <xf numFmtId="1" fontId="52" fillId="0" borderId="6" xfId="0" applyNumberFormat="1" applyFont="1" applyBorder="1" applyAlignment="1">
      <alignment vertical="top" shrinkToFit="1"/>
    </xf>
    <xf numFmtId="0" fontId="70" fillId="0" borderId="3" xfId="0" applyFont="1" applyBorder="1" applyAlignment="1">
      <alignment horizontal="right" vertical="top" wrapText="1"/>
    </xf>
    <xf numFmtId="0" fontId="70" fillId="0" borderId="9" xfId="0" applyFont="1" applyBorder="1" applyAlignment="1">
      <alignment horizontal="left" vertical="top" wrapText="1"/>
    </xf>
    <xf numFmtId="9" fontId="75" fillId="0" borderId="3" xfId="0" applyNumberFormat="1" applyFont="1" applyBorder="1" applyAlignment="1">
      <alignment horizontal="center" vertical="top" shrinkToFit="1"/>
    </xf>
    <xf numFmtId="164" fontId="75" fillId="0" borderId="3" xfId="0" applyNumberFormat="1" applyFont="1" applyBorder="1" applyAlignment="1">
      <alignment horizontal="center" vertical="top" shrinkToFit="1"/>
    </xf>
    <xf numFmtId="164" fontId="75" fillId="0" borderId="3" xfId="0" applyNumberFormat="1" applyFont="1" applyBorder="1" applyAlignment="1">
      <alignment horizontal="left" vertical="top" shrinkToFit="1"/>
    </xf>
    <xf numFmtId="9" fontId="75" fillId="0" borderId="3" xfId="0" applyNumberFormat="1" applyFont="1" applyBorder="1" applyAlignment="1">
      <alignment horizontal="left" vertical="top" indent="1" shrinkToFit="1"/>
    </xf>
    <xf numFmtId="164" fontId="57" fillId="0" borderId="3" xfId="0" applyNumberFormat="1" applyFont="1" applyBorder="1" applyAlignment="1">
      <alignment horizontal="right" vertical="top" indent="1" shrinkToFit="1"/>
    </xf>
    <xf numFmtId="9" fontId="57" fillId="0" borderId="3" xfId="0" applyNumberFormat="1" applyFont="1" applyBorder="1" applyAlignment="1">
      <alignment horizontal="right" vertical="top" indent="1" shrinkToFit="1"/>
    </xf>
    <xf numFmtId="0" fontId="70" fillId="0" borderId="3" xfId="0" applyFont="1" applyBorder="1" applyAlignment="1">
      <alignment vertical="top" wrapText="1"/>
    </xf>
    <xf numFmtId="0" fontId="70" fillId="0" borderId="9" xfId="0" applyFont="1" applyBorder="1" applyAlignment="1">
      <alignment vertical="top" wrapText="1"/>
    </xf>
    <xf numFmtId="0" fontId="70" fillId="0" borderId="5" xfId="0" applyFont="1" applyBorder="1" applyAlignment="1">
      <alignment vertical="top" wrapText="1"/>
    </xf>
    <xf numFmtId="0" fontId="81" fillId="0" borderId="3" xfId="0" applyFont="1" applyBorder="1" applyAlignment="1">
      <alignment vertical="top" wrapText="1"/>
    </xf>
    <xf numFmtId="0" fontId="69" fillId="0" borderId="3" xfId="0" applyFont="1" applyBorder="1" applyAlignment="1">
      <alignment vertical="top" wrapText="1"/>
    </xf>
    <xf numFmtId="0" fontId="83" fillId="0" borderId="3" xfId="0" applyFont="1" applyBorder="1" applyAlignment="1">
      <alignment vertical="top" wrapText="1"/>
    </xf>
    <xf numFmtId="0" fontId="80" fillId="0" borderId="3" xfId="0" applyFont="1" applyBorder="1" applyAlignment="1">
      <alignment vertical="top" wrapText="1"/>
    </xf>
    <xf numFmtId="0" fontId="78" fillId="0" borderId="3" xfId="0" applyFont="1" applyBorder="1" applyAlignment="1">
      <alignment vertical="top" wrapText="1"/>
    </xf>
    <xf numFmtId="0" fontId="78" fillId="0" borderId="5" xfId="0" applyFont="1" applyBorder="1" applyAlignment="1">
      <alignment vertical="top" wrapText="1"/>
    </xf>
    <xf numFmtId="1" fontId="75" fillId="0" borderId="5" xfId="0" applyNumberFormat="1" applyFont="1" applyBorder="1" applyAlignment="1">
      <alignment vertical="top" shrinkToFit="1"/>
    </xf>
    <xf numFmtId="1" fontId="75" fillId="0" borderId="3" xfId="0" applyNumberFormat="1" applyFont="1" applyBorder="1" applyAlignment="1">
      <alignment vertical="top" shrinkToFit="1"/>
    </xf>
    <xf numFmtId="1" fontId="74" fillId="0" borderId="4" xfId="0" applyNumberFormat="1" applyFont="1" applyBorder="1" applyAlignment="1">
      <alignment vertical="top" shrinkToFit="1"/>
    </xf>
    <xf numFmtId="164" fontId="75" fillId="0" borderId="4" xfId="0" applyNumberFormat="1" applyFont="1" applyBorder="1" applyAlignment="1">
      <alignment vertical="top" shrinkToFit="1"/>
    </xf>
    <xf numFmtId="1" fontId="74" fillId="0" borderId="3" xfId="0" applyNumberFormat="1" applyFont="1" applyBorder="1" applyAlignment="1">
      <alignment vertical="top" shrinkToFit="1"/>
    </xf>
    <xf numFmtId="9" fontId="75" fillId="0" borderId="3" xfId="0" applyNumberFormat="1" applyFont="1" applyBorder="1" applyAlignment="1">
      <alignment vertical="top" shrinkToFit="1"/>
    </xf>
    <xf numFmtId="164" fontId="75" fillId="0" borderId="3" xfId="0" applyNumberFormat="1" applyFont="1" applyBorder="1" applyAlignment="1">
      <alignment vertical="top" shrinkToFit="1"/>
    </xf>
    <xf numFmtId="1" fontId="74" fillId="0" borderId="4" xfId="0" applyNumberFormat="1" applyFont="1" applyBorder="1" applyAlignment="1">
      <alignment vertical="center" shrinkToFit="1"/>
    </xf>
    <xf numFmtId="164" fontId="75" fillId="0" borderId="4" xfId="0" applyNumberFormat="1" applyFont="1" applyBorder="1" applyAlignment="1">
      <alignment vertical="center" shrinkToFit="1"/>
    </xf>
    <xf numFmtId="9" fontId="75" fillId="0" borderId="4" xfId="0" applyNumberFormat="1" applyFont="1" applyBorder="1" applyAlignment="1">
      <alignment vertical="top" shrinkToFit="1"/>
    </xf>
    <xf numFmtId="9" fontId="75" fillId="0" borderId="4" xfId="0" applyNumberFormat="1" applyFont="1" applyBorder="1" applyAlignment="1">
      <alignment vertical="center" shrinkToFit="1"/>
    </xf>
    <xf numFmtId="0" fontId="76" fillId="0" borderId="3" xfId="0" applyFont="1" applyBorder="1" applyAlignment="1">
      <alignment vertical="top" wrapText="1"/>
    </xf>
    <xf numFmtId="0" fontId="72" fillId="0" borderId="3" xfId="0" applyFont="1" applyBorder="1" applyAlignment="1">
      <alignment vertical="top" wrapText="1"/>
    </xf>
    <xf numFmtId="0" fontId="72" fillId="0" borderId="5" xfId="0" applyFont="1" applyBorder="1" applyAlignment="1">
      <alignment vertical="top" wrapText="1"/>
    </xf>
    <xf numFmtId="1" fontId="60" fillId="0" borderId="5" xfId="0" applyNumberFormat="1" applyFont="1" applyBorder="1" applyAlignment="1">
      <alignment vertical="top" shrinkToFit="1"/>
    </xf>
    <xf numFmtId="1" fontId="60" fillId="0" borderId="3" xfId="0" applyNumberFormat="1" applyFont="1" applyBorder="1" applyAlignment="1">
      <alignment vertical="top" shrinkToFit="1"/>
    </xf>
    <xf numFmtId="3" fontId="59" fillId="0" borderId="4" xfId="0" applyNumberFormat="1" applyFont="1" applyBorder="1" applyAlignment="1">
      <alignment vertical="center" shrinkToFit="1"/>
    </xf>
    <xf numFmtId="3" fontId="59" fillId="0" borderId="3" xfId="0" applyNumberFormat="1" applyFont="1" applyBorder="1" applyAlignment="1">
      <alignment vertical="top" shrinkToFit="1"/>
    </xf>
    <xf numFmtId="3" fontId="59" fillId="0" borderId="4" xfId="0" applyNumberFormat="1" applyFont="1" applyBorder="1" applyAlignment="1">
      <alignment vertical="top" shrinkToFit="1"/>
    </xf>
    <xf numFmtId="0" fontId="79" fillId="0" borderId="5" xfId="0" applyFont="1" applyBorder="1" applyAlignment="1">
      <alignment vertical="top" wrapText="1"/>
    </xf>
    <xf numFmtId="0" fontId="79" fillId="0" borderId="3" xfId="0" applyFont="1" applyBorder="1" applyAlignment="1">
      <alignment vertical="top" wrapText="1"/>
    </xf>
    <xf numFmtId="0" fontId="82" fillId="0" borderId="3" xfId="0" applyFont="1" applyBorder="1" applyAlignment="1">
      <alignment vertical="top" wrapText="1"/>
    </xf>
    <xf numFmtId="1" fontId="60" fillId="0" borderId="1" xfId="0" applyNumberFormat="1" applyFont="1" applyBorder="1" applyAlignment="1">
      <alignment vertical="top" shrinkToFit="1"/>
    </xf>
    <xf numFmtId="1" fontId="60" fillId="0" borderId="0" xfId="0" applyNumberFormat="1" applyFont="1" applyAlignment="1">
      <alignment vertical="center" shrinkToFit="1"/>
    </xf>
    <xf numFmtId="1" fontId="60" fillId="0" borderId="1" xfId="0" applyNumberFormat="1" applyFont="1" applyBorder="1" applyAlignment="1">
      <alignment vertical="center" shrinkToFit="1"/>
    </xf>
    <xf numFmtId="1" fontId="0" fillId="0" borderId="0" xfId="0" applyNumberFormat="1" applyAlignment="1">
      <alignment vertical="center" wrapText="1"/>
    </xf>
    <xf numFmtId="0" fontId="77" fillId="0" borderId="0" xfId="0" applyFont="1" applyAlignment="1">
      <alignment vertical="top" wrapText="1"/>
    </xf>
    <xf numFmtId="3" fontId="62" fillId="0" borderId="2" xfId="0" applyNumberFormat="1" applyFont="1" applyBorder="1" applyAlignment="1">
      <alignment vertical="top" shrinkToFit="1"/>
    </xf>
    <xf numFmtId="1" fontId="62" fillId="0" borderId="0" xfId="0" applyNumberFormat="1" applyFont="1" applyAlignment="1">
      <alignment horizontal="left" vertical="top" shrinkToFit="1"/>
    </xf>
    <xf numFmtId="3" fontId="74" fillId="0" borderId="4" xfId="0" applyNumberFormat="1" applyFont="1" applyBorder="1" applyAlignment="1">
      <alignment vertical="center" shrinkToFit="1"/>
    </xf>
    <xf numFmtId="3" fontId="74" fillId="0" borderId="3" xfId="0" applyNumberFormat="1" applyFont="1" applyBorder="1" applyAlignment="1">
      <alignment vertical="top" shrinkToFit="1"/>
    </xf>
    <xf numFmtId="3" fontId="57" fillId="0" borderId="3" xfId="0" applyNumberFormat="1" applyFont="1" applyBorder="1" applyAlignment="1">
      <alignment vertical="top" shrinkToFit="1"/>
    </xf>
    <xf numFmtId="3" fontId="57" fillId="0" borderId="4" xfId="0" applyNumberFormat="1" applyFont="1" applyBorder="1" applyAlignment="1">
      <alignment vertical="top" shrinkToFit="1"/>
    </xf>
    <xf numFmtId="1" fontId="60" fillId="0" borderId="3" xfId="0" applyNumberFormat="1" applyFont="1" applyBorder="1" applyAlignment="1">
      <alignment horizontal="right" vertical="top" shrinkToFit="1"/>
    </xf>
    <xf numFmtId="0" fontId="73" fillId="0" borderId="3" xfId="0" applyFont="1" applyBorder="1" applyAlignment="1">
      <alignment horizontal="right" vertical="top" wrapText="1"/>
    </xf>
    <xf numFmtId="0" fontId="56" fillId="0" borderId="13" xfId="0" applyFont="1" applyBorder="1" applyAlignment="1">
      <alignment horizontal="center" vertical="top" wrapText="1"/>
    </xf>
    <xf numFmtId="0" fontId="56" fillId="0" borderId="13" xfId="0" applyFont="1" applyBorder="1" applyAlignment="1">
      <alignment horizontal="left" vertical="top" wrapText="1"/>
    </xf>
    <xf numFmtId="0" fontId="82" fillId="0" borderId="0" xfId="0" applyFont="1" applyAlignment="1">
      <alignment vertical="top" wrapText="1"/>
    </xf>
    <xf numFmtId="1" fontId="85" fillId="0" borderId="4" xfId="0" applyNumberFormat="1" applyFont="1" applyBorder="1" applyAlignment="1">
      <alignment vertical="top" shrinkToFit="1"/>
    </xf>
    <xf numFmtId="1" fontId="57" fillId="0" borderId="14" xfId="0" applyNumberFormat="1" applyFont="1" applyBorder="1" applyAlignment="1">
      <alignment vertical="top" shrinkToFit="1"/>
    </xf>
    <xf numFmtId="0" fontId="56" fillId="0" borderId="14" xfId="0" applyFont="1" applyBorder="1" applyAlignment="1">
      <alignment vertical="top" wrapText="1"/>
    </xf>
    <xf numFmtId="1" fontId="52" fillId="0" borderId="14" xfId="0" applyNumberFormat="1" applyFont="1" applyBorder="1" applyAlignment="1">
      <alignment vertical="top" shrinkToFit="1"/>
    </xf>
    <xf numFmtId="0" fontId="51" fillId="0" borderId="14" xfId="0" applyFont="1" applyBorder="1" applyAlignment="1">
      <alignment vertical="top" wrapText="1"/>
    </xf>
    <xf numFmtId="0" fontId="73" fillId="0" borderId="3" xfId="0" applyFont="1" applyBorder="1" applyAlignment="1">
      <alignment vertical="top" wrapText="1"/>
    </xf>
    <xf numFmtId="1" fontId="60" fillId="0" borderId="14" xfId="0" applyNumberFormat="1" applyFont="1" applyBorder="1" applyAlignment="1">
      <alignment vertical="top" shrinkToFit="1"/>
    </xf>
    <xf numFmtId="0" fontId="73" fillId="0" borderId="14" xfId="0" applyFont="1" applyBorder="1" applyAlignment="1">
      <alignment vertical="top" wrapText="1"/>
    </xf>
    <xf numFmtId="1" fontId="57" fillId="0" borderId="16" xfId="0" applyNumberFormat="1" applyFont="1" applyBorder="1" applyAlignment="1">
      <alignment vertical="top" shrinkToFit="1"/>
    </xf>
    <xf numFmtId="0" fontId="56" fillId="0" borderId="16" xfId="0" applyFont="1" applyBorder="1" applyAlignment="1">
      <alignment vertical="top" wrapText="1"/>
    </xf>
    <xf numFmtId="0" fontId="56" fillId="0" borderId="15" xfId="0" applyFont="1" applyBorder="1" applyAlignment="1">
      <alignment horizontal="left" vertical="top" wrapText="1"/>
    </xf>
    <xf numFmtId="0" fontId="0" fillId="0" borderId="0" xfId="0"/>
    <xf numFmtId="10" fontId="0" fillId="0" borderId="0" xfId="0" applyNumberFormat="1"/>
    <xf numFmtId="9" fontId="0" fillId="0" borderId="0" xfId="0" applyNumberFormat="1"/>
    <xf numFmtId="1" fontId="10" fillId="0" borderId="5" xfId="0" applyNumberFormat="1" applyFont="1" applyBorder="1" applyAlignment="1">
      <alignment vertical="top" shrinkToFit="1"/>
    </xf>
  </cellXfs>
  <cellStyles count="1">
    <cellStyle name="Normal" xfId="0" builtinId="0"/>
  </cellStyles>
  <dxfs count="1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alignment horizontal="general" vertical="top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rgb="FF006FC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rgb="FF006FC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/>
        <right style="thin">
          <color rgb="FF006FC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3" formatCode="#,##0"/>
      <alignment horizontal="general" vertical="top" textRotation="0" wrapText="0" indent="0" justifyLastLine="0" shrinkToFit="1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rgb="FF006FC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sz val="8.5"/>
        <name val="Calibri"/>
        <family val="2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rgb="FF006FC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3" formatCode="#,##0"/>
      <alignment horizontal="general" vertical="top" textRotation="0" wrapText="0" indent="0" justifyLastLine="0" shrinkToFit="1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006FC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3" formatCode="#,##0"/>
      <alignment horizontal="general" vertical="top" textRotation="0" wrapText="0" indent="0" justifyLastLine="0" shrinkToFit="1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256FB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256FB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256FB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256FB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numFmt numFmtId="3" formatCode="#,##0"/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256FB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256FB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256FB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>
        <left style="thin">
          <color rgb="FF256FB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5394A2-7575-4518-9B0E-3255432D53A9}" name="Table9" displayName="Table9" ref="A2:O484" totalsRowShown="0" headerRowDxfId="168" dataDxfId="167" tableBorderDxfId="166">
  <autoFilter ref="A2:O484" xr:uid="{095394A2-7575-4518-9B0E-3255432D53A9}"/>
  <tableColumns count="15">
    <tableColumn id="1" xr3:uid="{26D0FBD9-0BD2-4BFD-8CC4-1B9969742FDD}" name="Sports" dataDxfId="165"/>
    <tableColumn id="2" xr3:uid="{D065F44F-C9D0-45BC-B886-9416714706B9}" name="Disciplines" dataDxfId="164"/>
    <tableColumn id="3" xr3:uid="{B0DE0B0E-B1BA-465B-8E67-72587811B4D4}" name="Urine - IC - Samples" dataDxfId="163"/>
    <tableColumn id="4" xr3:uid="{2A7ADC31-E603-433A-98C6-10BFD37F24C5}" name="Urine - IC - ATF" dataDxfId="162"/>
    <tableColumn id="5" xr3:uid="{7BF74DB0-6414-4AC3-A2BD-1D1F75A2C8B2}" name="Urine - IC - AFF" dataDxfId="161"/>
    <tableColumn id="6" xr3:uid="{57A429DD-5766-46D2-87F8-969CFC206383}" name="Urine - OOC - Samples" dataDxfId="160"/>
    <tableColumn id="7" xr3:uid="{94DAE5D5-9E96-4282-A88A-B8B0CCF214AB}" name="Urine - OOC - ATF" dataDxfId="159"/>
    <tableColumn id="8" xr3:uid="{04B9DD14-E112-4B81-8237-104C507D5300}" name="Urine - OOC - AFF" dataDxfId="158"/>
    <tableColumn id="9" xr3:uid="{FE42D73A-8DD3-462F-B217-C7F439F7674D}" name="Blood - IC - Samples" dataDxfId="157"/>
    <tableColumn id="10" xr3:uid="{52E7E133-4892-4ED3-85B6-EBAA14F8B24A}" name="Blood - IC - ATF" dataDxfId="156"/>
    <tableColumn id="11" xr3:uid="{E15F6479-92D6-427D-91D3-FFF6B4AF2DB7}" name="Blood - IC - AFF" dataDxfId="155"/>
    <tableColumn id="12" xr3:uid="{27C1E5E9-25B7-4E1A-8B6A-A516249E6B05}" name="Blood - OOC - Samples" dataDxfId="154"/>
    <tableColumn id="13" xr3:uid="{4FD5B5B2-7BF2-4BCA-9E54-FBE51097E9AF}" name="Blood - OOC - ATF" dataDxfId="153"/>
    <tableColumn id="14" xr3:uid="{57EEA5F2-31FB-46B0-8312-F66466A47EEA}" name="Blood - OOC - AFF" dataDxfId="152"/>
    <tableColumn id="15" xr3:uid="{656745D2-E4FA-48B6-A846-43DA6D571F9A}" name="Sub Total" dataDxfId="151">
      <calculatedColumnFormula>SUM(Table9[[#This Row],[Urine - IC - Samples]],Table9[[#This Row],[Urine - OOC - Samples]],Table9[[#This Row],[Blood - IC - Samples]],Table9[[#This Row],[Blood - OOC - Samples]])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5821D1-DFED-4D80-85F6-4303FCD5FC5A}" name="Table8" displayName="Table8" ref="A2:O603" totalsRowShown="0" headerRowDxfId="150" headerRowBorderDxfId="149" tableBorderDxfId="148" totalsRowBorderDxfId="147">
  <autoFilter ref="A2:O603" xr:uid="{455821D1-DFED-4D80-85F6-4303FCD5FC5A}"/>
  <tableColumns count="15">
    <tableColumn id="1" xr3:uid="{1802E838-A000-4B63-8B79-4F3A8C3D75D1}" name="Sports" dataDxfId="146"/>
    <tableColumn id="2" xr3:uid="{139B3422-B1A4-4ABC-B61F-505BF0E6C0E6}" name="Disciplines" dataDxfId="145"/>
    <tableColumn id="3" xr3:uid="{45FAB563-21ED-4C3F-8B39-5D40CBBACBCE}" name="Urine - IC - Samples" dataDxfId="144"/>
    <tableColumn id="4" xr3:uid="{A08383E6-DDA7-4E6D-830A-BECB261CF23D}" name="Urine - IC - ATF" dataDxfId="143"/>
    <tableColumn id="5" xr3:uid="{87EE447A-A994-461C-9F26-D5AFD992E245}" name="Urine - IC - AFF" dataDxfId="142"/>
    <tableColumn id="6" xr3:uid="{E2883102-2D64-4D70-808A-10DCAB27B723}" name="Urine - OOC - Samples" dataDxfId="141"/>
    <tableColumn id="7" xr3:uid="{49182B4E-E531-4B42-BE33-3B61F8607393}" name="Urine - OOC - ATF" dataDxfId="140"/>
    <tableColumn id="8" xr3:uid="{F5B1D50F-ED6C-4B1B-8742-C55446A8D421}" name="Urine - OOC - AFF" dataDxfId="139"/>
    <tableColumn id="9" xr3:uid="{4181EF66-C4D7-4487-A187-B20CBC38CB10}" name="Blood - IC - Samples" dataDxfId="138"/>
    <tableColumn id="10" xr3:uid="{A32401F0-42B3-4296-BA44-5CA78DEBDA93}" name="Blood - IC - ATF" dataDxfId="137"/>
    <tableColumn id="11" xr3:uid="{651AB7A0-FB49-4140-9738-9B8864388CFE}" name="Blood - IC - AFF" dataDxfId="136"/>
    <tableColumn id="12" xr3:uid="{561D799B-3478-4F10-A25D-7815E2111756}" name="Blood - OOC - Samples" dataDxfId="135"/>
    <tableColumn id="13" xr3:uid="{BC8C5183-AA39-455D-A8F7-5277CD22D535}" name="Blood - OOC - ATF" dataDxfId="134"/>
    <tableColumn id="14" xr3:uid="{BDC614E7-7E2B-4355-AA80-40ED327AFF61}" name="Blood - OOC - AFF" dataDxfId="133"/>
    <tableColumn id="15" xr3:uid="{A27D3726-BCDD-4DA8-B2AB-66B49E644D03}" name="Sub Total" dataDxfId="132">
      <calculatedColumnFormula>SUM(C3,F3,I3,L3,)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E1E65D-947E-4A43-B4D6-78785D4E0C69}" name="Table7" displayName="Table7" ref="A2:O599" totalsRowShown="0" headerRowDxfId="131" dataDxfId="130" tableBorderDxfId="129">
  <autoFilter ref="A2:O599" xr:uid="{FAE1E65D-947E-4A43-B4D6-78785D4E0C69}"/>
  <tableColumns count="15">
    <tableColumn id="1" xr3:uid="{446514A9-078B-49FE-A432-03D9457E346F}" name="Sports" dataDxfId="128"/>
    <tableColumn id="2" xr3:uid="{9907523F-4EF5-46C7-8A0A-3C60B0E6EBC5}" name="Disciplines" dataDxfId="127"/>
    <tableColumn id="3" xr3:uid="{6F8A0F56-2BDF-42AC-A02D-236907F3F9EA}" name="Urine - IC - Samples" dataDxfId="126"/>
    <tableColumn id="4" xr3:uid="{75AE7486-734D-4DCF-9E56-18DD55E90BFE}" name="Urine - IC - ATF" dataDxfId="125"/>
    <tableColumn id="5" xr3:uid="{570DB4EA-DCAB-4B09-BC46-350832301FC5}" name="Urine - IC - AFF" dataDxfId="124"/>
    <tableColumn id="6" xr3:uid="{229C0E94-A37A-4220-A596-4CF37F592267}" name="Urine - OOC - Samples" dataDxfId="123"/>
    <tableColumn id="7" xr3:uid="{86F53E3A-10EF-47C8-AF9C-3A3638B727EA}" name="Urine - OOC - ATF" dataDxfId="122"/>
    <tableColumn id="8" xr3:uid="{7B4EB453-261E-464F-8127-AE787AD33528}" name="Urine - OOC - AFF" dataDxfId="121"/>
    <tableColumn id="9" xr3:uid="{C06597FF-3FDA-422F-8106-EF10F37283A7}" name="Blood - IC - Samples" dataDxfId="120"/>
    <tableColumn id="10" xr3:uid="{DF1B78B3-E776-48E9-8F54-885982FF42B2}" name="Blood - IC - ATF" dataDxfId="119"/>
    <tableColumn id="11" xr3:uid="{A781A8A6-F246-477A-8001-E176FE7E611D}" name="Blood - IC - AFF" dataDxfId="118"/>
    <tableColumn id="12" xr3:uid="{07628A61-B147-4F19-9D31-74B7F9DEC495}" name="Blood - OOC - Samples" dataDxfId="117"/>
    <tableColumn id="13" xr3:uid="{BEE99364-B191-47F7-98F4-E9B4ADF24B7C}" name="Blood - OOC - ATF" dataDxfId="116"/>
    <tableColumn id="14" xr3:uid="{FBCCEAEF-8E48-4268-9EE7-573B5AE9311E}" name="Blood - OOC - AFF" dataDxfId="115"/>
    <tableColumn id="15" xr3:uid="{8EBB8A93-9251-4B19-BAB5-0F672EF15DCD}" name="Sub Total" dataDxfId="114">
      <calculatedColumnFormula>SUM(C3,F3,I3,L3)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20AD39-DAD1-4323-ADB2-3273A8401E4B}" name="Table6" displayName="Table6" ref="A2:O682" totalsRowShown="0" headerRowDxfId="113" tableBorderDxfId="112">
  <autoFilter ref="A2:O682" xr:uid="{F120AD39-DAD1-4323-ADB2-3273A8401E4B}"/>
  <tableColumns count="15">
    <tableColumn id="1" xr3:uid="{2DD7279F-850E-4DF2-844D-8F7C74BA9CD8}" name="Sports" dataDxfId="111"/>
    <tableColumn id="2" xr3:uid="{4FAC0D9D-3648-481F-9CCA-5A54722272D3}" name="Disciplines" dataDxfId="110"/>
    <tableColumn id="3" xr3:uid="{B8BDD675-F221-4AC0-9489-3EDA7EB8EFCC}" name="Urine - IC - Samples" dataDxfId="109"/>
    <tableColumn id="4" xr3:uid="{DEE66869-CBB8-4D5E-9FB0-112A3B56CDAD}" name="Urine - IC - ATF" dataDxfId="108"/>
    <tableColumn id="5" xr3:uid="{86AFC4C7-F3A1-4A53-BF88-AA7F1C8DD168}" name="Urine - IC - AFF" dataDxfId="107"/>
    <tableColumn id="6" xr3:uid="{380FAA12-3C36-4AFD-82B4-F6333DC0B95D}" name="Urine - OOC - Samples" dataDxfId="106"/>
    <tableColumn id="7" xr3:uid="{1089888C-C58F-44B2-BC61-0EB571DA8449}" name="Urine - OOC - ATF" dataDxfId="105"/>
    <tableColumn id="8" xr3:uid="{E5DF4F83-B3A8-49E6-9E6F-B6AA760BCD74}" name="Urine - OOC - AFF" dataDxfId="104"/>
    <tableColumn id="9" xr3:uid="{900CE458-C1A8-47F0-A2DA-71CD8893F406}" name="Blood - IC - Samples" dataDxfId="103"/>
    <tableColumn id="10" xr3:uid="{4DF4CC98-2E46-4D6A-AEA3-CA06F51BF111}" name="Blood - IC - ATF" dataDxfId="102"/>
    <tableColumn id="11" xr3:uid="{F3A53EBD-02CA-4B12-ADF7-E2E867378589}" name="Blood - IC - AFF" dataDxfId="101"/>
    <tableColumn id="12" xr3:uid="{5D60BE10-6416-4846-A2A5-3FD15EE33DD5}" name="Blood - OOC - Samples" dataDxfId="100"/>
    <tableColumn id="13" xr3:uid="{6AAF5290-EDB0-4B4C-8D03-462E7AD7A6FD}" name="Blood - OOC - ATF" dataDxfId="99"/>
    <tableColumn id="14" xr3:uid="{A74906F5-E77E-44A2-9BA3-C953ABAB058E}" name="Blood - OOC - AFF" dataDxfId="98"/>
    <tableColumn id="15" xr3:uid="{50A21359-5D5D-4B20-9D5C-ECB0EC82EAD1}" name="Sub Total" dataDxfId="97">
      <calculatedColumnFormula>SUM(C3,F3,I3,L3)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74CFFD-5000-4778-81BE-748A43ED8ED1}" name="Table5" displayName="Table5" ref="A2:O658" totalsRowShown="0" headerRowDxfId="96" tableBorderDxfId="95">
  <autoFilter ref="A2:O658" xr:uid="{2F74CFFD-5000-4778-81BE-748A43ED8ED1}"/>
  <tableColumns count="15">
    <tableColumn id="1" xr3:uid="{05F6814D-5030-42B5-99AE-3987EB9482DB}" name="Sports" dataDxfId="94"/>
    <tableColumn id="2" xr3:uid="{26CF2059-7588-4AFB-AAED-BA67AC35E713}" name="Disciplines" dataDxfId="93"/>
    <tableColumn id="3" xr3:uid="{D98AFA12-1E11-474C-BEFD-5F1E648770EC}" name="Urine - IC - Samples" dataDxfId="92"/>
    <tableColumn id="4" xr3:uid="{67B34B88-C273-4649-9987-9BA1F1FBF3C4}" name="Urine - IC - ATF" dataDxfId="91"/>
    <tableColumn id="5" xr3:uid="{E9DC014F-1847-44F7-84E0-BB4FC91B2D53}" name="Urine - IC - AFF" dataDxfId="90"/>
    <tableColumn id="6" xr3:uid="{61FF0EBD-E9CB-4DF2-B8E9-7C273CBED7A5}" name="Urine - OOC - Samples" dataDxfId="89"/>
    <tableColumn id="7" xr3:uid="{1BE6CB8B-7B2B-48DA-9ED9-420A8F18F872}" name="Urine - OOC - ATF" dataDxfId="88"/>
    <tableColumn id="8" xr3:uid="{90B59F93-251A-4B56-9BBB-9F817FB0A450}" name="Urine - OOC - AFF" dataDxfId="87"/>
    <tableColumn id="9" xr3:uid="{42D183A2-BBE2-429A-B2FA-6850431A5F9D}" name="Blood - IC - Samples" dataDxfId="86"/>
    <tableColumn id="10" xr3:uid="{BFE493A0-84A7-485A-A524-93FC9EC1F460}" name="Blood - IC - ATF" dataDxfId="85"/>
    <tableColumn id="11" xr3:uid="{8A6BA6BD-9A3C-4657-AF15-62D797261AAB}" name="Blood - IC - AFF" dataDxfId="84"/>
    <tableColumn id="12" xr3:uid="{AE41BC70-0572-47FC-936F-95495D5480DE}" name="Blood - OOC - Samples" dataDxfId="83"/>
    <tableColumn id="13" xr3:uid="{694EB7FB-529B-4608-A724-4AC068C14DA6}" name="Blood - OOC - ATF" dataDxfId="82"/>
    <tableColumn id="14" xr3:uid="{9CC94CFD-18A5-4111-98D2-0E6DA034326E}" name="Blood - OOC - AFF" dataDxfId="81"/>
    <tableColumn id="15" xr3:uid="{53BA3743-AF50-4D35-A535-14C20495491A}" name="Sub Total" dataDxfId="80">
      <calculatedColumnFormula>SUM(C3,F3,I3,L3)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B1F22F-A06C-4E4E-B46A-E2D213962FA7}" name="Table4" displayName="Table4" ref="A2:O737" totalsRowShown="0" headerRowDxfId="79" headerRowBorderDxfId="78" tableBorderDxfId="77" totalsRowBorderDxfId="76">
  <autoFilter ref="A2:O737" xr:uid="{BCB1F22F-A06C-4E4E-B46A-E2D213962FA7}"/>
  <tableColumns count="15">
    <tableColumn id="1" xr3:uid="{1D64BD45-4B15-472B-97C2-67103E2D36C9}" name="Sports" dataDxfId="75"/>
    <tableColumn id="2" xr3:uid="{7B2D849A-4E3A-4385-98A2-B9A903D5DDB5}" name="Disciplines" dataDxfId="74"/>
    <tableColumn id="3" xr3:uid="{4D2F1268-EEF0-4B06-B628-7617CC4AF8C3}" name="Urine - IC - Samples" dataDxfId="73"/>
    <tableColumn id="4" xr3:uid="{BFE225AE-4CB3-4413-85ED-EFDE7F1BBB6D}" name="Urine - IC - ATF" dataDxfId="72"/>
    <tableColumn id="5" xr3:uid="{35408BDA-67E5-4573-B2BD-215464A72A5A}" name="Urine - IC - AFF" dataDxfId="71"/>
    <tableColumn id="6" xr3:uid="{72C035C7-7547-4F59-A2FC-BD56923F72E7}" name="Urine - OOC - Samples" dataDxfId="70"/>
    <tableColumn id="7" xr3:uid="{DB14BCF9-D2F5-4F5E-A4AA-F67A3E7E89D7}" name="Urine - OOC - ATF" dataDxfId="69"/>
    <tableColumn id="8" xr3:uid="{F345CD31-4390-47C0-A180-E734186D9B49}" name="Urine - OOC - AFF" dataDxfId="68"/>
    <tableColumn id="9" xr3:uid="{17F13CBE-00B1-4CAD-AC83-60698CBFF223}" name="Blood - IC - Samples" dataDxfId="67"/>
    <tableColumn id="10" xr3:uid="{AA083E9F-0015-4141-843B-C66292309079}" name="Blood - IC - ATF" dataDxfId="66"/>
    <tableColumn id="11" xr3:uid="{F5BA891B-DACC-48CB-B76D-F220DF95F494}" name="Blood - IC - AFF" dataDxfId="65"/>
    <tableColumn id="12" xr3:uid="{477E82BA-F475-42BD-A464-56656F263BDF}" name="Blood - OOC - Samples" dataDxfId="64"/>
    <tableColumn id="13" xr3:uid="{DEB4BCBD-D2DC-4C77-A043-8ADF9AE193F2}" name="Blood - OOC - ATF" dataDxfId="63"/>
    <tableColumn id="14" xr3:uid="{3BD8FC71-5149-4B7C-8F6C-D90038A278B7}" name="Blood - OOC - AFF" dataDxfId="62"/>
    <tableColumn id="15" xr3:uid="{AE01187E-A5A0-4DEE-B09C-12F7069BA77D}" name="Sub Total" dataDxfId="61">
      <calculatedColumnFormula>SUM(C3,F3,I3,L3)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899431-975B-416A-8A91-9494B0BEBB94}" name="Table2" displayName="Table2" ref="A2:O486" totalsRowShown="0" headerRowDxfId="60" headerRowBorderDxfId="59" tableBorderDxfId="58">
  <autoFilter ref="A2:O486" xr:uid="{2B899431-975B-416A-8A91-9494B0BEBB94}"/>
  <tableColumns count="15">
    <tableColumn id="1" xr3:uid="{3AB7610E-B083-45D2-8BD6-D8D758605940}" name="Sports" dataDxfId="57"/>
    <tableColumn id="2" xr3:uid="{573A77D0-3DC8-4098-AEFB-C30256966595}" name="Disciplines" dataDxfId="56"/>
    <tableColumn id="3" xr3:uid="{4CF2AA2E-5787-442E-8D9C-454D1B87ABB0}" name="Urine - IC - Samples" dataDxfId="55"/>
    <tableColumn id="4" xr3:uid="{3A41C641-240A-4E48-8124-B8385AB1E8E0}" name="Urine - IC - ATF" dataDxfId="54"/>
    <tableColumn id="5" xr3:uid="{4D104169-498A-410B-B599-B58EDD2BE431}" name="Urine - IC - AFF" dataDxfId="53"/>
    <tableColumn id="6" xr3:uid="{5CECFC21-B51C-4847-8A9F-333E0BE5FDFF}" name="Urine - OOC - Samples" dataDxfId="52"/>
    <tableColumn id="7" xr3:uid="{ACBD7AF2-4E43-45BB-8A86-6D4AF260361D}" name="Urine - OOC - ATF" dataDxfId="51"/>
    <tableColumn id="8" xr3:uid="{A4C7EEFB-0D7E-455F-AFCF-1D6B5DC15662}" name="Urine - OOC - AFF" dataDxfId="50"/>
    <tableColumn id="9" xr3:uid="{5148338E-2AE6-466E-86B9-D21183FA1358}" name="Blood - IC - Samples" dataDxfId="49"/>
    <tableColumn id="10" xr3:uid="{5EBC757E-2056-43DB-A507-DC92FAFD39C9}" name="Blood - IC - ATF" dataDxfId="48"/>
    <tableColumn id="11" xr3:uid="{5F2EFD9B-DFB9-4954-BA51-819E347A8C98}" name="Blood - IC - AFF" dataDxfId="47"/>
    <tableColumn id="12" xr3:uid="{27E77391-E3D9-4581-B54E-BA741C45F688}" name="Blood - OOC - Samples" dataDxfId="46"/>
    <tableColumn id="13" xr3:uid="{03B943F6-30C4-4D3D-A57B-594E11CE250A}" name="Blood - OOC - ATF" dataDxfId="45"/>
    <tableColumn id="14" xr3:uid="{C7243EA8-0259-4AB8-AEB7-B343D34F2F96}" name="Blood - OOC - AFF" dataDxfId="44"/>
    <tableColumn id="15" xr3:uid="{D8657672-CA09-4BA2-99F1-F84FCD559083}" name="Sub Total" dataDxfId="43">
      <calculatedColumnFormula>SUM(Table2[[#This Row],[Urine - IC - Samples]],Table2[[#This Row],[Urine - OOC - Samples]],Table2[[#This Row],[Blood - IC - Samples]],Table2[[#This Row],[Blood - OOC - Samples]])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88CD28-82D4-42E5-8E43-0029B09FB37E}" name="Table1" displayName="Table1" ref="A2:S490" totalsRowShown="0" headerRowDxfId="42">
  <autoFilter ref="A2:S490" xr:uid="{2488CD28-82D4-42E5-8E43-0029B09FB37E}"/>
  <tableColumns count="19">
    <tableColumn id="1" xr3:uid="{D05742E8-420E-4444-8A09-E68A17A1C318}" name="Sports" dataDxfId="41"/>
    <tableColumn id="2" xr3:uid="{824F4105-C77A-460F-BD21-499EE5EA9638}" name="Disciplines" dataDxfId="40"/>
    <tableColumn id="3" xr3:uid="{37BB8CCA-47EE-4FC3-9F1B-9984AD9DB23C}" name="Urine - IC - Samples" dataDxfId="39"/>
    <tableColumn id="4" xr3:uid="{F8674255-BBEE-46DB-A1C7-FAA560CAA016}" name="Urine - IC - ATF" dataDxfId="38"/>
    <tableColumn id="5" xr3:uid="{E59BCB20-9808-4975-B84E-3C8B2A19DEA3}" name="Urine - IC - AFF" dataDxfId="37"/>
    <tableColumn id="6" xr3:uid="{11765474-C9D4-451F-AA96-8610B4D19508}" name="Urine - OOC - Samples" dataDxfId="36"/>
    <tableColumn id="7" xr3:uid="{ED9580FC-60EF-4BD5-8973-1CADFF9D5FD9}" name="Urine - OOC - ATF" dataDxfId="35"/>
    <tableColumn id="8" xr3:uid="{34CD0E63-F6C7-4DE6-9A96-F6E8732A3CE2}" name="Urine - OOC - AFF" dataDxfId="34"/>
    <tableColumn id="9" xr3:uid="{6E22D22B-F635-4B79-9656-9EB5D72BF1D7}" name="Blood - IC - Samples" dataDxfId="33"/>
    <tableColumn id="10" xr3:uid="{5DD9D776-DEEB-499D-90FA-E1EB25A524A3}" name="Blood - IC - ATF" dataDxfId="32"/>
    <tableColumn id="11" xr3:uid="{E100D076-7B96-4A71-B019-BCF7E86FD5B9}" name="Blood - IC - AFF" dataDxfId="31"/>
    <tableColumn id="12" xr3:uid="{72E63E3C-2009-410E-81AE-71F38B6AF221}" name="Blood - OOC - Samples" dataDxfId="30"/>
    <tableColumn id="13" xr3:uid="{88F9A30D-D292-49A6-8059-C09E518651F7}" name="Blood - OOC - ATF" dataDxfId="29"/>
    <tableColumn id="14" xr3:uid="{D8FCE48F-13A4-4D34-AACE-3E5D52FA8673}" name="Blood - OOC - AFF" dataDxfId="28"/>
    <tableColumn id="15" xr3:uid="{83F72706-A06F-4352-BC50-1C94E12D74E9}" name="DBS - IC - Samples" dataDxfId="27"/>
    <tableColumn id="16" xr3:uid="{3E464A5D-EC9B-4753-9A8B-1C928F834349}" name="DBS - IC - AFF" dataDxfId="26"/>
    <tableColumn id="17" xr3:uid="{B83A8A85-8362-4132-83B5-8CEC446614DD}" name="DBS - OOC - Samples" dataDxfId="25"/>
    <tableColumn id="18" xr3:uid="{6B73B3BD-85DC-458E-AD56-33E5910EFA5A}" name="DBS - OOC - AFF" dataDxfId="24"/>
    <tableColumn id="19" xr3:uid="{8C5F7145-6B4D-4019-B31F-19A9043E06C8}" name="Sub Total" dataDxfId="23">
      <calculatedColumnFormula>SUM(C3,F3,I3,L3,O3,Q3)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AD89F6-B76F-4D21-9311-118559A60846}" name="Table3" displayName="Table3" ref="A2:S547" totalsRowShown="0" headerRowDxfId="22" dataDxfId="20" headerRowBorderDxfId="21" tableBorderDxfId="19">
  <autoFilter ref="A2:S547" xr:uid="{E2AD89F6-B76F-4D21-9311-118559A60846}"/>
  <tableColumns count="19">
    <tableColumn id="1" xr3:uid="{FADCBA42-8CF5-45F4-B35C-E5521A598E04}" name="Sports" dataDxfId="18"/>
    <tableColumn id="2" xr3:uid="{C8426D6E-40E3-4CF2-B8D9-5C88F73CC5E5}" name="Disciplines" dataDxfId="17"/>
    <tableColumn id="3" xr3:uid="{67712AC4-2ADC-4FA1-8281-01187FDF9C23}" name="Urine - IC - Samples" dataDxfId="16"/>
    <tableColumn id="4" xr3:uid="{7F3FAC52-7032-457D-8297-0531C5037CF0}" name="Urine - IC - ATF" dataDxfId="15"/>
    <tableColumn id="5" xr3:uid="{49381C0A-A2CE-4669-A9B5-C37A30BB4F56}" name="Urine - IC - AFF" dataDxfId="14"/>
    <tableColumn id="6" xr3:uid="{22AEA0DE-B8B7-4B01-9BA2-F548BD5D22A9}" name="Urine - OOC - Samples" dataDxfId="13"/>
    <tableColumn id="7" xr3:uid="{61D52501-783C-40F3-85F4-D9D43BF056D9}" name="Urine - OOC - ATF" dataDxfId="12"/>
    <tableColumn id="8" xr3:uid="{86FCAA07-E1BB-4A5D-8E02-0E41CF3538A2}" name="Urine - OOC - AFF" dataDxfId="11"/>
    <tableColumn id="9" xr3:uid="{D97857E0-2E82-4E46-A762-EA8A302D5C72}" name="Blood - IC - Samples" dataDxfId="10"/>
    <tableColumn id="10" xr3:uid="{C6031F3F-1D42-49A8-9027-B3CB4BB42C96}" name="Blood - IC - ATF" dataDxfId="9"/>
    <tableColumn id="11" xr3:uid="{0B324BA3-F7FB-4BB8-AB4C-BD500847189F}" name="Blood - IC - AFF" dataDxfId="8"/>
    <tableColumn id="12" xr3:uid="{8C7D4D7D-A5B2-4B23-A4E7-3641FAE6FE2A}" name="Blood - OOC - Samples" dataDxfId="7"/>
    <tableColumn id="13" xr3:uid="{377B65AA-5EA2-48F4-9CAF-76CE0A5ACF53}" name="Blood - OOC - ATF" dataDxfId="6"/>
    <tableColumn id="14" xr3:uid="{DD900392-679C-492F-ABE5-CB8EEFD0560F}" name="Blood - OOC - AFF" dataDxfId="5"/>
    <tableColumn id="15" xr3:uid="{098056B1-4A3B-49E9-8C8E-2CBAC782BEBB}" name="DBS - IC - Samples" dataDxfId="4"/>
    <tableColumn id="16" xr3:uid="{11575235-7267-40C1-9140-646F425837B2}" name="DBS - IC - AFF" dataDxfId="3"/>
    <tableColumn id="17" xr3:uid="{27D542F4-5E04-4633-ACF3-97938616BE06}" name="DBS - OOC - Samples" dataDxfId="2"/>
    <tableColumn id="18" xr3:uid="{EED7651F-906B-4EB6-933B-8822FDCF4D1B}" name="DBS - OOC - AFF" dataDxfId="1"/>
    <tableColumn id="19" xr3:uid="{A7AE2C52-F5CE-455C-8C9F-CF60E7CCFED9}" name="Sub Total" dataDxfId="0">
      <calculatedColumnFormula>SUM(C3,F3,I3,L3,O3,Q3)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3FC6-6FAC-4B19-B4E8-BB974B94171B}">
  <dimension ref="A1:BG485"/>
  <sheetViews>
    <sheetView topLeftCell="A250" workbookViewId="0">
      <selection activeCell="S476" sqref="S1:S1048576"/>
    </sheetView>
  </sheetViews>
  <sheetFormatPr defaultRowHeight="13.15" x14ac:dyDescent="0.4"/>
  <cols>
    <col min="2" max="2" width="10.0703125" customWidth="1"/>
    <col min="3" max="3" width="18.28515625" customWidth="1"/>
    <col min="4" max="4" width="14.85546875" customWidth="1"/>
    <col min="5" max="5" width="14.78515625" customWidth="1"/>
    <col min="6" max="6" width="20.5" customWidth="1"/>
    <col min="7" max="7" width="17.0703125" customWidth="1"/>
    <col min="8" max="8" width="17" customWidth="1"/>
    <col min="9" max="9" width="18.640625" customWidth="1"/>
    <col min="10" max="10" width="15.2109375" customWidth="1"/>
    <col min="11" max="11" width="15.140625" customWidth="1"/>
    <col min="12" max="12" width="20.85546875" customWidth="1"/>
    <col min="13" max="13" width="17.42578125" customWidth="1"/>
    <col min="14" max="14" width="17.35546875" customWidth="1"/>
    <col min="15" max="15" width="10.5" customWidth="1"/>
  </cols>
  <sheetData>
    <row r="1" spans="1:59" ht="13.15" customHeight="1" x14ac:dyDescent="0.4">
      <c r="A1" s="83" t="s">
        <v>3821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</row>
    <row r="2" spans="1:59" ht="22.15" customHeight="1" x14ac:dyDescent="0.4">
      <c r="A2" s="2" t="s">
        <v>646</v>
      </c>
      <c r="B2" s="2" t="s">
        <v>647</v>
      </c>
      <c r="C2" s="35" t="s">
        <v>648</v>
      </c>
      <c r="D2" s="34" t="s">
        <v>649</v>
      </c>
      <c r="E2" s="34" t="s">
        <v>650</v>
      </c>
      <c r="F2" s="35" t="s">
        <v>651</v>
      </c>
      <c r="G2" s="34" t="s">
        <v>652</v>
      </c>
      <c r="H2" s="34" t="s">
        <v>653</v>
      </c>
      <c r="I2" s="35" t="s">
        <v>654</v>
      </c>
      <c r="J2" s="34" t="s">
        <v>655</v>
      </c>
      <c r="K2" s="34" t="s">
        <v>656</v>
      </c>
      <c r="L2" s="35" t="s">
        <v>657</v>
      </c>
      <c r="M2" s="34" t="s">
        <v>658</v>
      </c>
      <c r="N2" s="34" t="s">
        <v>659</v>
      </c>
      <c r="O2" s="34" t="s">
        <v>1389</v>
      </c>
      <c r="P2" s="4" t="s">
        <v>0</v>
      </c>
      <c r="Q2" s="4" t="s">
        <v>1</v>
      </c>
      <c r="R2" s="38" t="s">
        <v>2</v>
      </c>
    </row>
    <row r="3" spans="1:59" x14ac:dyDescent="0.4">
      <c r="A3" s="203" t="s">
        <v>1375</v>
      </c>
      <c r="B3" s="222" t="s">
        <v>3470</v>
      </c>
      <c r="C3" s="354">
        <v>4545</v>
      </c>
      <c r="D3" s="224">
        <v>8</v>
      </c>
      <c r="E3" s="224">
        <v>32</v>
      </c>
      <c r="F3" s="354">
        <v>4094</v>
      </c>
      <c r="G3" s="224">
        <v>4</v>
      </c>
      <c r="H3" s="224">
        <v>9</v>
      </c>
      <c r="I3" s="354">
        <v>71</v>
      </c>
      <c r="J3" s="222" t="s">
        <v>1383</v>
      </c>
      <c r="K3" s="222" t="s">
        <v>1383</v>
      </c>
      <c r="L3" s="354">
        <v>242</v>
      </c>
      <c r="M3" s="222" t="s">
        <v>1383</v>
      </c>
      <c r="N3" s="222" t="s">
        <v>1383</v>
      </c>
      <c r="O3" s="222">
        <f>SUM(Table9[[#This Row],[Urine - IC - Samples]],Table9[[#This Row],[Urine - OOC - Samples]],Table9[[#This Row],[Blood - IC - Samples]],Table9[[#This Row],[Blood - OOC - Samples]])</f>
        <v>8952</v>
      </c>
      <c r="P3" s="273">
        <v>12120</v>
      </c>
      <c r="Q3" s="231">
        <v>57</v>
      </c>
      <c r="R3" s="244">
        <v>5.0000000000000001E-3</v>
      </c>
    </row>
    <row r="4" spans="1:59" x14ac:dyDescent="0.4">
      <c r="A4" s="203" t="s">
        <v>1375</v>
      </c>
      <c r="B4" s="222" t="s">
        <v>3471</v>
      </c>
      <c r="C4" s="354">
        <v>1007</v>
      </c>
      <c r="D4" s="224">
        <v>1</v>
      </c>
      <c r="E4" s="224">
        <v>6</v>
      </c>
      <c r="F4" s="354">
        <v>787</v>
      </c>
      <c r="G4" s="224">
        <v>5</v>
      </c>
      <c r="H4" s="224">
        <v>3</v>
      </c>
      <c r="I4" s="354" t="s">
        <v>1383</v>
      </c>
      <c r="J4" s="222" t="s">
        <v>1383</v>
      </c>
      <c r="K4" s="222" t="s">
        <v>1383</v>
      </c>
      <c r="L4" s="354">
        <v>12</v>
      </c>
      <c r="M4" s="222" t="s">
        <v>1383</v>
      </c>
      <c r="N4" s="222" t="s">
        <v>1383</v>
      </c>
      <c r="O4" s="222">
        <f>SUM(Table9[[#This Row],[Urine - IC - Samples]],Table9[[#This Row],[Urine - OOC - Samples]],Table9[[#This Row],[Blood - IC - Samples]],Table9[[#This Row],[Blood - OOC - Samples]])</f>
        <v>1806</v>
      </c>
      <c r="Q4" s="364"/>
      <c r="R4" s="364"/>
    </row>
    <row r="5" spans="1:59" x14ac:dyDescent="0.4">
      <c r="A5" s="203" t="s">
        <v>1375</v>
      </c>
      <c r="B5" s="222" t="s">
        <v>3443</v>
      </c>
      <c r="C5" s="354">
        <v>367</v>
      </c>
      <c r="D5" s="224">
        <v>1</v>
      </c>
      <c r="E5" s="224">
        <v>2</v>
      </c>
      <c r="F5" s="354">
        <v>218</v>
      </c>
      <c r="G5" s="224" t="s">
        <v>1383</v>
      </c>
      <c r="H5" s="224">
        <v>1</v>
      </c>
      <c r="I5" s="354"/>
      <c r="J5" s="222" t="s">
        <v>1383</v>
      </c>
      <c r="K5" s="222" t="s">
        <v>1383</v>
      </c>
      <c r="L5" s="354">
        <v>1</v>
      </c>
      <c r="M5" s="222" t="s">
        <v>1383</v>
      </c>
      <c r="N5" s="222" t="s">
        <v>1383</v>
      </c>
      <c r="O5" s="222">
        <f>SUM(Table9[[#This Row],[Urine - IC - Samples]],Table9[[#This Row],[Urine - OOC - Samples]],Table9[[#This Row],[Blood - IC - Samples]],Table9[[#This Row],[Blood - OOC - Samples]])</f>
        <v>586</v>
      </c>
      <c r="Q5" s="364"/>
      <c r="R5" s="364"/>
    </row>
    <row r="6" spans="1:59" ht="22.5" x14ac:dyDescent="0.4">
      <c r="A6" s="203" t="s">
        <v>1375</v>
      </c>
      <c r="B6" s="222" t="s">
        <v>3444</v>
      </c>
      <c r="C6" s="354">
        <v>107</v>
      </c>
      <c r="D6" s="224">
        <v>1</v>
      </c>
      <c r="E6" s="224" t="s">
        <v>1383</v>
      </c>
      <c r="F6" s="354">
        <v>208</v>
      </c>
      <c r="G6" s="224" t="s">
        <v>1383</v>
      </c>
      <c r="H6" s="224" t="s">
        <v>1383</v>
      </c>
      <c r="I6" s="354"/>
      <c r="J6" s="222" t="s">
        <v>1383</v>
      </c>
      <c r="K6" s="222" t="s">
        <v>1383</v>
      </c>
      <c r="L6" s="354">
        <v>2</v>
      </c>
      <c r="M6" s="222" t="s">
        <v>1383</v>
      </c>
      <c r="N6" s="222" t="s">
        <v>1383</v>
      </c>
      <c r="O6" s="222">
        <f>SUM(Table9[[#This Row],[Urine - IC - Samples]],Table9[[#This Row],[Urine - OOC - Samples]],Table9[[#This Row],[Blood - IC - Samples]],Table9[[#This Row],[Blood - OOC - Samples]])</f>
        <v>317</v>
      </c>
      <c r="Q6" s="364"/>
      <c r="R6" s="364"/>
    </row>
    <row r="7" spans="1:59" x14ac:dyDescent="0.4">
      <c r="A7" s="203" t="s">
        <v>1375</v>
      </c>
      <c r="B7" s="222" t="s">
        <v>1375</v>
      </c>
      <c r="C7" s="354">
        <v>194</v>
      </c>
      <c r="D7" s="224" t="s">
        <v>1383</v>
      </c>
      <c r="E7" s="224">
        <v>4</v>
      </c>
      <c r="F7" s="354">
        <v>33</v>
      </c>
      <c r="G7" s="224" t="s">
        <v>1383</v>
      </c>
      <c r="H7" s="224" t="s">
        <v>1383</v>
      </c>
      <c r="I7" s="354">
        <v>39</v>
      </c>
      <c r="J7" s="222" t="s">
        <v>1383</v>
      </c>
      <c r="K7" s="222" t="s">
        <v>1383</v>
      </c>
      <c r="L7" s="354">
        <v>5</v>
      </c>
      <c r="M7" s="222" t="s">
        <v>1383</v>
      </c>
      <c r="N7" s="222" t="s">
        <v>1383</v>
      </c>
      <c r="O7" s="222">
        <f>SUM(Table9[[#This Row],[Urine - IC - Samples]],Table9[[#This Row],[Urine - OOC - Samples]],Table9[[#This Row],[Blood - IC - Samples]],Table9[[#This Row],[Blood - OOC - Samples]])</f>
        <v>271</v>
      </c>
      <c r="Q7" s="364"/>
      <c r="R7" s="364"/>
    </row>
    <row r="8" spans="1:59" x14ac:dyDescent="0.4">
      <c r="A8" s="203" t="s">
        <v>1375</v>
      </c>
      <c r="B8" s="222" t="s">
        <v>3445</v>
      </c>
      <c r="C8" s="354">
        <v>100</v>
      </c>
      <c r="D8" s="224">
        <v>1</v>
      </c>
      <c r="E8" s="224" t="s">
        <v>1383</v>
      </c>
      <c r="F8" s="354">
        <v>75</v>
      </c>
      <c r="G8" s="224" t="s">
        <v>1383</v>
      </c>
      <c r="H8" s="224" t="s">
        <v>1383</v>
      </c>
      <c r="I8" s="354" t="s">
        <v>1383</v>
      </c>
      <c r="J8" s="222" t="s">
        <v>1383</v>
      </c>
      <c r="K8" s="222" t="s">
        <v>1383</v>
      </c>
      <c r="L8" s="354">
        <v>13</v>
      </c>
      <c r="M8" s="222" t="s">
        <v>1383</v>
      </c>
      <c r="N8" s="222" t="s">
        <v>1383</v>
      </c>
      <c r="O8" s="222">
        <f>SUM(Table9[[#This Row],[Urine - IC - Samples]],Table9[[#This Row],[Urine - OOC - Samples]],Table9[[#This Row],[Blood - IC - Samples]],Table9[[#This Row],[Blood - OOC - Samples]])</f>
        <v>188</v>
      </c>
      <c r="Q8" s="364"/>
      <c r="R8" s="364"/>
    </row>
    <row r="9" spans="1:59" x14ac:dyDescent="0.4">
      <c r="A9" s="203" t="s">
        <v>1334</v>
      </c>
      <c r="B9" s="222" t="s">
        <v>1334</v>
      </c>
      <c r="C9" s="354">
        <v>585</v>
      </c>
      <c r="D9" s="224" t="s">
        <v>1383</v>
      </c>
      <c r="E9" s="224">
        <v>6</v>
      </c>
      <c r="F9" s="354">
        <v>306</v>
      </c>
      <c r="G9" s="224" t="s">
        <v>1383</v>
      </c>
      <c r="H9" s="224">
        <v>1</v>
      </c>
      <c r="I9" s="354" t="s">
        <v>1383</v>
      </c>
      <c r="J9" s="222" t="s">
        <v>1383</v>
      </c>
      <c r="K9" s="222" t="s">
        <v>1383</v>
      </c>
      <c r="L9" s="354" t="s">
        <v>1383</v>
      </c>
      <c r="M9" s="222" t="s">
        <v>1383</v>
      </c>
      <c r="N9" s="222" t="s">
        <v>1383</v>
      </c>
      <c r="O9" s="222">
        <f>SUM(Table9[[#This Row],[Urine - IC - Samples]],Table9[[#This Row],[Urine - OOC - Samples]],Table9[[#This Row],[Blood - IC - Samples]],Table9[[#This Row],[Blood - OOC - Samples]])</f>
        <v>891</v>
      </c>
      <c r="P9" s="273">
        <v>898</v>
      </c>
      <c r="Q9" s="231">
        <v>7</v>
      </c>
      <c r="R9" s="244">
        <v>8.0000000000000002E-3</v>
      </c>
    </row>
    <row r="10" spans="1:59" x14ac:dyDescent="0.4">
      <c r="A10" s="203" t="s">
        <v>1334</v>
      </c>
      <c r="B10" s="222" t="s">
        <v>3446</v>
      </c>
      <c r="C10" s="354" t="s">
        <v>1383</v>
      </c>
      <c r="D10" s="224" t="s">
        <v>1383</v>
      </c>
      <c r="E10" s="224" t="s">
        <v>1383</v>
      </c>
      <c r="F10" s="354">
        <v>7</v>
      </c>
      <c r="G10" s="224" t="s">
        <v>1383</v>
      </c>
      <c r="H10" s="224" t="s">
        <v>1383</v>
      </c>
      <c r="I10" s="354" t="s">
        <v>1383</v>
      </c>
      <c r="J10" s="222" t="s">
        <v>1383</v>
      </c>
      <c r="K10" s="222" t="s">
        <v>1383</v>
      </c>
      <c r="L10" s="354" t="s">
        <v>1383</v>
      </c>
      <c r="M10" s="222" t="s">
        <v>1383</v>
      </c>
      <c r="N10" s="222" t="s">
        <v>1383</v>
      </c>
      <c r="O10" s="222">
        <f>SUM(Table9[[#This Row],[Urine - IC - Samples]],Table9[[#This Row],[Urine - OOC - Samples]],Table9[[#This Row],[Blood - IC - Samples]],Table9[[#This Row],[Blood - OOC - Samples]])</f>
        <v>7</v>
      </c>
      <c r="Q10" s="364"/>
      <c r="R10" s="364"/>
    </row>
    <row r="11" spans="1:59" ht="15.4" customHeight="1" x14ac:dyDescent="0.4">
      <c r="A11" s="203" t="s">
        <v>1335</v>
      </c>
      <c r="B11" s="222" t="s">
        <v>1335</v>
      </c>
      <c r="C11" s="354">
        <v>12298</v>
      </c>
      <c r="D11" s="224">
        <v>28</v>
      </c>
      <c r="E11" s="224">
        <v>156</v>
      </c>
      <c r="F11" s="354">
        <v>7964</v>
      </c>
      <c r="G11" s="224">
        <v>14</v>
      </c>
      <c r="H11" s="224">
        <v>49</v>
      </c>
      <c r="I11" s="354">
        <v>262</v>
      </c>
      <c r="J11" s="222" t="s">
        <v>1383</v>
      </c>
      <c r="K11" s="222" t="s">
        <v>1383</v>
      </c>
      <c r="L11" s="354">
        <v>736</v>
      </c>
      <c r="M11" s="222" t="s">
        <v>1383</v>
      </c>
      <c r="N11" s="222">
        <v>3</v>
      </c>
      <c r="O11" s="222">
        <f>SUM(Table9[[#This Row],[Urine - IC - Samples]],Table9[[#This Row],[Urine - OOC - Samples]],Table9[[#This Row],[Blood - IC - Samples]],Table9[[#This Row],[Blood - OOC - Samples]])</f>
        <v>21260</v>
      </c>
      <c r="P11" s="273">
        <v>25830</v>
      </c>
      <c r="Q11" s="231">
        <v>261</v>
      </c>
      <c r="R11" s="244">
        <v>0.01</v>
      </c>
    </row>
    <row r="12" spans="1:59" x14ac:dyDescent="0.4">
      <c r="A12" s="203" t="s">
        <v>1335</v>
      </c>
      <c r="B12" s="222" t="s">
        <v>3447</v>
      </c>
      <c r="C12" s="354">
        <v>578</v>
      </c>
      <c r="D12" s="224">
        <v>4</v>
      </c>
      <c r="E12" s="224">
        <v>6</v>
      </c>
      <c r="F12" s="354">
        <v>961</v>
      </c>
      <c r="G12" s="224">
        <v>3</v>
      </c>
      <c r="H12" s="224">
        <v>2</v>
      </c>
      <c r="I12" s="354">
        <v>12</v>
      </c>
      <c r="J12" s="222" t="s">
        <v>1383</v>
      </c>
      <c r="K12" s="222" t="s">
        <v>1383</v>
      </c>
      <c r="L12" s="354">
        <v>89</v>
      </c>
      <c r="M12" s="222">
        <v>1</v>
      </c>
      <c r="N12" s="222" t="s">
        <v>1383</v>
      </c>
      <c r="O12" s="222">
        <f>SUM(Table9[[#This Row],[Urine - IC - Samples]],Table9[[#This Row],[Urine - OOC - Samples]],Table9[[#This Row],[Blood - IC - Samples]],Table9[[#This Row],[Blood - OOC - Samples]])</f>
        <v>1640</v>
      </c>
      <c r="Q12" s="364"/>
      <c r="R12" s="364"/>
    </row>
    <row r="13" spans="1:59" x14ac:dyDescent="0.4">
      <c r="A13" s="203" t="s">
        <v>1335</v>
      </c>
      <c r="B13" s="222" t="s">
        <v>1384</v>
      </c>
      <c r="C13" s="354">
        <v>705</v>
      </c>
      <c r="D13" s="224">
        <v>1</v>
      </c>
      <c r="E13" s="224">
        <v>20</v>
      </c>
      <c r="F13" s="354">
        <v>154</v>
      </c>
      <c r="G13" s="224" t="s">
        <v>1383</v>
      </c>
      <c r="H13" s="224">
        <v>1</v>
      </c>
      <c r="I13" s="354">
        <v>26</v>
      </c>
      <c r="J13" s="222" t="s">
        <v>1383</v>
      </c>
      <c r="K13" s="222" t="s">
        <v>1383</v>
      </c>
      <c r="L13" s="354">
        <v>41</v>
      </c>
      <c r="M13" s="222" t="s">
        <v>1383</v>
      </c>
      <c r="N13" s="222" t="s">
        <v>1383</v>
      </c>
      <c r="O13" s="222">
        <f>SUM(Table9[[#This Row],[Urine - IC - Samples]],Table9[[#This Row],[Urine - OOC - Samples]],Table9[[#This Row],[Blood - IC - Samples]],Table9[[#This Row],[Blood - OOC - Samples]])</f>
        <v>926</v>
      </c>
      <c r="Q13" s="364"/>
      <c r="R13" s="364"/>
    </row>
    <row r="14" spans="1:59" x14ac:dyDescent="0.4">
      <c r="A14" s="203" t="s">
        <v>1335</v>
      </c>
      <c r="B14" s="222" t="s">
        <v>3448</v>
      </c>
      <c r="C14" s="354">
        <v>403</v>
      </c>
      <c r="D14" s="224">
        <v>2</v>
      </c>
      <c r="E14" s="224">
        <v>5</v>
      </c>
      <c r="F14" s="354">
        <v>7</v>
      </c>
      <c r="G14" s="224" t="s">
        <v>1383</v>
      </c>
      <c r="H14" s="224" t="s">
        <v>1383</v>
      </c>
      <c r="I14" s="354">
        <v>33</v>
      </c>
      <c r="J14" s="222" t="s">
        <v>1383</v>
      </c>
      <c r="K14" s="222">
        <v>1</v>
      </c>
      <c r="L14" s="354" t="s">
        <v>1383</v>
      </c>
      <c r="M14" s="222" t="s">
        <v>1383</v>
      </c>
      <c r="N14" s="222" t="s">
        <v>1383</v>
      </c>
      <c r="O14" s="222">
        <f>SUM(Table9[[#This Row],[Urine - IC - Samples]],Table9[[#This Row],[Urine - OOC - Samples]],Table9[[#This Row],[Blood - IC - Samples]],Table9[[#This Row],[Blood - OOC - Samples]])</f>
        <v>443</v>
      </c>
      <c r="Q14" s="364"/>
      <c r="R14" s="364"/>
    </row>
    <row r="15" spans="1:59" x14ac:dyDescent="0.4">
      <c r="A15" s="203" t="s">
        <v>1335</v>
      </c>
      <c r="B15" s="222" t="s">
        <v>3449</v>
      </c>
      <c r="C15" s="354">
        <v>62</v>
      </c>
      <c r="D15" s="224" t="s">
        <v>1383</v>
      </c>
      <c r="E15" s="224">
        <v>1</v>
      </c>
      <c r="F15" s="354">
        <v>223</v>
      </c>
      <c r="G15" s="224" t="s">
        <v>1383</v>
      </c>
      <c r="H15" s="224" t="s">
        <v>1383</v>
      </c>
      <c r="I15" s="354" t="s">
        <v>1383</v>
      </c>
      <c r="J15" s="222" t="s">
        <v>1383</v>
      </c>
      <c r="K15" s="222" t="s">
        <v>1383</v>
      </c>
      <c r="L15" s="354">
        <v>37</v>
      </c>
      <c r="M15" s="222" t="s">
        <v>1383</v>
      </c>
      <c r="N15" s="222" t="s">
        <v>1383</v>
      </c>
      <c r="O15" s="222">
        <f>SUM(Table9[[#This Row],[Urine - IC - Samples]],Table9[[#This Row],[Urine - OOC - Samples]],Table9[[#This Row],[Blood - IC - Samples]],Table9[[#This Row],[Blood - OOC - Samples]])</f>
        <v>322</v>
      </c>
      <c r="Q15" s="364"/>
      <c r="R15" s="364"/>
    </row>
    <row r="16" spans="1:59" x14ac:dyDescent="0.4">
      <c r="A16" s="203" t="s">
        <v>1335</v>
      </c>
      <c r="B16" s="222" t="s">
        <v>3450</v>
      </c>
      <c r="C16" s="354">
        <v>139</v>
      </c>
      <c r="D16" s="224" t="s">
        <v>1383</v>
      </c>
      <c r="E16" s="224">
        <v>5</v>
      </c>
      <c r="F16" s="354">
        <v>116</v>
      </c>
      <c r="G16" s="224" t="s">
        <v>1383</v>
      </c>
      <c r="H16" s="224">
        <v>1</v>
      </c>
      <c r="I16" s="354">
        <v>7</v>
      </c>
      <c r="J16" s="222" t="s">
        <v>1383</v>
      </c>
      <c r="K16" s="222" t="s">
        <v>1383</v>
      </c>
      <c r="L16" s="354">
        <v>24</v>
      </c>
      <c r="M16" s="222" t="s">
        <v>1383</v>
      </c>
      <c r="N16" s="222" t="s">
        <v>1383</v>
      </c>
      <c r="O16" s="222">
        <f>SUM(Table9[[#This Row],[Urine - IC - Samples]],Table9[[#This Row],[Urine - OOC - Samples]],Table9[[#This Row],[Blood - IC - Samples]],Table9[[#This Row],[Blood - OOC - Samples]])</f>
        <v>286</v>
      </c>
      <c r="Q16" s="364"/>
      <c r="R16" s="364"/>
    </row>
    <row r="17" spans="1:18" ht="22.5" x14ac:dyDescent="0.4">
      <c r="A17" s="203" t="s">
        <v>1335</v>
      </c>
      <c r="B17" s="222" t="s">
        <v>3451</v>
      </c>
      <c r="C17" s="354">
        <v>205</v>
      </c>
      <c r="D17" s="224" t="s">
        <v>1383</v>
      </c>
      <c r="E17" s="224">
        <v>4</v>
      </c>
      <c r="F17" s="354" t="s">
        <v>1383</v>
      </c>
      <c r="G17" s="224" t="s">
        <v>1383</v>
      </c>
      <c r="H17" s="224" t="s">
        <v>1383</v>
      </c>
      <c r="I17" s="354" t="s">
        <v>1383</v>
      </c>
      <c r="J17" s="222" t="s">
        <v>1383</v>
      </c>
      <c r="K17" s="222" t="s">
        <v>1383</v>
      </c>
      <c r="L17" s="354" t="s">
        <v>1383</v>
      </c>
      <c r="M17" s="222" t="s">
        <v>1383</v>
      </c>
      <c r="N17" s="222" t="s">
        <v>1383</v>
      </c>
      <c r="O17" s="222">
        <f>SUM(Table9[[#This Row],[Urine - IC - Samples]],Table9[[#This Row],[Urine - OOC - Samples]],Table9[[#This Row],[Blood - IC - Samples]],Table9[[#This Row],[Blood - OOC - Samples]])</f>
        <v>205</v>
      </c>
      <c r="Q17" s="364"/>
      <c r="R17" s="364"/>
    </row>
    <row r="18" spans="1:18" ht="22.5" x14ac:dyDescent="0.4">
      <c r="A18" s="203" t="s">
        <v>1335</v>
      </c>
      <c r="B18" s="222" t="s">
        <v>3452</v>
      </c>
      <c r="C18" s="354">
        <v>151</v>
      </c>
      <c r="D18" s="224">
        <v>1</v>
      </c>
      <c r="E18" s="224">
        <v>4</v>
      </c>
      <c r="F18" s="354">
        <v>2</v>
      </c>
      <c r="G18" s="224" t="s">
        <v>1383</v>
      </c>
      <c r="H18" s="224" t="s">
        <v>1383</v>
      </c>
      <c r="I18" s="354">
        <v>24</v>
      </c>
      <c r="J18" s="222" t="s">
        <v>1383</v>
      </c>
      <c r="K18" s="222" t="s">
        <v>1383</v>
      </c>
      <c r="L18" s="354" t="s">
        <v>1383</v>
      </c>
      <c r="M18" s="222" t="s">
        <v>1383</v>
      </c>
      <c r="N18" s="222" t="s">
        <v>1383</v>
      </c>
      <c r="O18" s="222">
        <f>SUM(Table9[[#This Row],[Urine - IC - Samples]],Table9[[#This Row],[Urine - OOC - Samples]],Table9[[#This Row],[Blood - IC - Samples]],Table9[[#This Row],[Blood - OOC - Samples]])</f>
        <v>177</v>
      </c>
      <c r="Q18" s="364"/>
      <c r="R18" s="364"/>
    </row>
    <row r="19" spans="1:18" x14ac:dyDescent="0.4">
      <c r="A19" s="203" t="s">
        <v>1335</v>
      </c>
      <c r="B19" s="222" t="s">
        <v>3453</v>
      </c>
      <c r="C19" s="354">
        <v>58</v>
      </c>
      <c r="D19" s="224">
        <v>1</v>
      </c>
      <c r="E19" s="224" t="s">
        <v>1383</v>
      </c>
      <c r="F19" s="354">
        <v>44</v>
      </c>
      <c r="G19" s="224" t="s">
        <v>1383</v>
      </c>
      <c r="H19" s="224" t="s">
        <v>1383</v>
      </c>
      <c r="I19" s="354" t="s">
        <v>1383</v>
      </c>
      <c r="J19" s="222" t="s">
        <v>1383</v>
      </c>
      <c r="K19" s="222" t="s">
        <v>1383</v>
      </c>
      <c r="L19" s="354">
        <v>25</v>
      </c>
      <c r="M19" s="222" t="s">
        <v>1383</v>
      </c>
      <c r="N19" s="222" t="s">
        <v>1383</v>
      </c>
      <c r="O19" s="222">
        <f>SUM(Table9[[#This Row],[Urine - IC - Samples]],Table9[[#This Row],[Urine - OOC - Samples]],Table9[[#This Row],[Blood - IC - Samples]],Table9[[#This Row],[Blood - OOC - Samples]])</f>
        <v>127</v>
      </c>
      <c r="Q19" s="364"/>
      <c r="R19" s="364"/>
    </row>
    <row r="20" spans="1:18" ht="22.5" x14ac:dyDescent="0.4">
      <c r="A20" s="203" t="s">
        <v>1335</v>
      </c>
      <c r="B20" s="222" t="s">
        <v>3454</v>
      </c>
      <c r="C20" s="354">
        <v>99</v>
      </c>
      <c r="D20" s="224" t="s">
        <v>1383</v>
      </c>
      <c r="E20" s="224" t="s">
        <v>1383</v>
      </c>
      <c r="F20" s="354">
        <v>9</v>
      </c>
      <c r="G20" s="224" t="s">
        <v>1383</v>
      </c>
      <c r="H20" s="224" t="s">
        <v>1383</v>
      </c>
      <c r="I20" s="354" t="s">
        <v>1383</v>
      </c>
      <c r="J20" s="222" t="s">
        <v>1383</v>
      </c>
      <c r="K20" s="222" t="s">
        <v>1383</v>
      </c>
      <c r="L20" s="354" t="s">
        <v>1383</v>
      </c>
      <c r="M20" s="222" t="s">
        <v>1383</v>
      </c>
      <c r="N20" s="222" t="s">
        <v>1383</v>
      </c>
      <c r="O20" s="222">
        <f>SUM(Table9[[#This Row],[Urine - IC - Samples]],Table9[[#This Row],[Urine - OOC - Samples]],Table9[[#This Row],[Blood - IC - Samples]],Table9[[#This Row],[Blood - OOC - Samples]])</f>
        <v>108</v>
      </c>
      <c r="Q20" s="364"/>
      <c r="R20" s="364"/>
    </row>
    <row r="21" spans="1:18" x14ac:dyDescent="0.4">
      <c r="A21" s="203" t="s">
        <v>1335</v>
      </c>
      <c r="B21" s="222" t="s">
        <v>3455</v>
      </c>
      <c r="C21" s="354">
        <v>26</v>
      </c>
      <c r="D21" s="224">
        <v>1</v>
      </c>
      <c r="E21" s="224">
        <v>1</v>
      </c>
      <c r="F21" s="354">
        <v>63</v>
      </c>
      <c r="G21" s="224" t="s">
        <v>1383</v>
      </c>
      <c r="H21" s="224" t="s">
        <v>1383</v>
      </c>
      <c r="I21" s="354" t="s">
        <v>1383</v>
      </c>
      <c r="J21" s="222" t="s">
        <v>1383</v>
      </c>
      <c r="K21" s="222" t="s">
        <v>1383</v>
      </c>
      <c r="L21" s="354">
        <v>7</v>
      </c>
      <c r="M21" s="222" t="s">
        <v>1383</v>
      </c>
      <c r="N21" s="222" t="s">
        <v>1383</v>
      </c>
      <c r="O21" s="222">
        <f>SUM(Table9[[#This Row],[Urine - IC - Samples]],Table9[[#This Row],[Urine - OOC - Samples]],Table9[[#This Row],[Blood - IC - Samples]],Table9[[#This Row],[Blood - OOC - Samples]])</f>
        <v>96</v>
      </c>
      <c r="Q21" s="364"/>
      <c r="R21" s="364"/>
    </row>
    <row r="22" spans="1:18" ht="22.5" x14ac:dyDescent="0.4">
      <c r="A22" s="203" t="s">
        <v>1335</v>
      </c>
      <c r="B22" s="222" t="s">
        <v>3456</v>
      </c>
      <c r="C22" s="354">
        <v>34</v>
      </c>
      <c r="D22" s="224" t="s">
        <v>1383</v>
      </c>
      <c r="E22" s="224">
        <v>1</v>
      </c>
      <c r="F22" s="354">
        <v>54</v>
      </c>
      <c r="G22" s="224" t="s">
        <v>1383</v>
      </c>
      <c r="H22" s="224" t="s">
        <v>1383</v>
      </c>
      <c r="I22" s="354" t="s">
        <v>1383</v>
      </c>
      <c r="J22" s="222" t="s">
        <v>1383</v>
      </c>
      <c r="K22" s="222" t="s">
        <v>1383</v>
      </c>
      <c r="L22" s="354">
        <v>2</v>
      </c>
      <c r="M22" s="222" t="s">
        <v>1383</v>
      </c>
      <c r="N22" s="222" t="s">
        <v>1383</v>
      </c>
      <c r="O22" s="222">
        <f>SUM(Table9[[#This Row],[Urine - IC - Samples]],Table9[[#This Row],[Urine - OOC - Samples]],Table9[[#This Row],[Blood - IC - Samples]],Table9[[#This Row],[Blood - OOC - Samples]])</f>
        <v>90</v>
      </c>
      <c r="Q22" s="364"/>
      <c r="R22" s="364"/>
    </row>
    <row r="23" spans="1:18" ht="22.5" x14ac:dyDescent="0.4">
      <c r="A23" s="203" t="s">
        <v>1335</v>
      </c>
      <c r="B23" s="222" t="s">
        <v>3457</v>
      </c>
      <c r="C23" s="354">
        <v>14</v>
      </c>
      <c r="D23" s="224" t="s">
        <v>1383</v>
      </c>
      <c r="E23" s="224" t="s">
        <v>1383</v>
      </c>
      <c r="F23" s="354">
        <v>64</v>
      </c>
      <c r="G23" s="224" t="s">
        <v>1383</v>
      </c>
      <c r="H23" s="224" t="s">
        <v>1383</v>
      </c>
      <c r="I23" s="354" t="s">
        <v>1383</v>
      </c>
      <c r="J23" s="222" t="s">
        <v>1383</v>
      </c>
      <c r="K23" s="222" t="s">
        <v>1383</v>
      </c>
      <c r="L23" s="354">
        <v>5</v>
      </c>
      <c r="M23" s="222" t="s">
        <v>1383</v>
      </c>
      <c r="N23" s="222" t="s">
        <v>1383</v>
      </c>
      <c r="O23" s="222">
        <f>SUM(Table9[[#This Row],[Urine - IC - Samples]],Table9[[#This Row],[Urine - OOC - Samples]],Table9[[#This Row],[Blood - IC - Samples]],Table9[[#This Row],[Blood - OOC - Samples]])</f>
        <v>83</v>
      </c>
      <c r="Q23" s="364"/>
      <c r="R23" s="364"/>
    </row>
    <row r="24" spans="1:18" x14ac:dyDescent="0.4">
      <c r="A24" s="203" t="s">
        <v>1335</v>
      </c>
      <c r="B24" s="222" t="s">
        <v>3458</v>
      </c>
      <c r="C24" s="354">
        <v>12</v>
      </c>
      <c r="D24" s="224" t="s">
        <v>1383</v>
      </c>
      <c r="E24" s="224" t="s">
        <v>1383</v>
      </c>
      <c r="F24" s="354">
        <v>47</v>
      </c>
      <c r="G24" s="224" t="s">
        <v>1383</v>
      </c>
      <c r="H24" s="224" t="s">
        <v>1383</v>
      </c>
      <c r="I24" s="354" t="s">
        <v>1383</v>
      </c>
      <c r="J24" s="222" t="s">
        <v>1383</v>
      </c>
      <c r="K24" s="222" t="s">
        <v>1383</v>
      </c>
      <c r="L24" s="354">
        <v>1</v>
      </c>
      <c r="M24" s="222" t="s">
        <v>1383</v>
      </c>
      <c r="N24" s="222" t="s">
        <v>1383</v>
      </c>
      <c r="O24" s="222">
        <f>SUM(Table9[[#This Row],[Urine - IC - Samples]],Table9[[#This Row],[Urine - OOC - Samples]],Table9[[#This Row],[Blood - IC - Samples]],Table9[[#This Row],[Blood - OOC - Samples]])</f>
        <v>60</v>
      </c>
      <c r="Q24" s="364"/>
      <c r="R24" s="364"/>
    </row>
    <row r="25" spans="1:18" x14ac:dyDescent="0.4">
      <c r="A25" s="203" t="s">
        <v>1335</v>
      </c>
      <c r="B25" s="222" t="s">
        <v>3459</v>
      </c>
      <c r="C25" s="354" t="s">
        <v>1383</v>
      </c>
      <c r="D25" s="224" t="s">
        <v>1383</v>
      </c>
      <c r="E25" s="224" t="s">
        <v>1383</v>
      </c>
      <c r="F25" s="354">
        <v>2</v>
      </c>
      <c r="G25" s="224" t="s">
        <v>1383</v>
      </c>
      <c r="H25" s="224" t="s">
        <v>1383</v>
      </c>
      <c r="I25" s="354" t="s">
        <v>1383</v>
      </c>
      <c r="J25" s="222" t="s">
        <v>1383</v>
      </c>
      <c r="K25" s="222" t="s">
        <v>1383</v>
      </c>
      <c r="L25" s="354" t="s">
        <v>1383</v>
      </c>
      <c r="M25" s="222" t="s">
        <v>1383</v>
      </c>
      <c r="N25" s="222" t="s">
        <v>1383</v>
      </c>
      <c r="O25" s="222">
        <f>SUM(Table9[[#This Row],[Urine - IC - Samples]],Table9[[#This Row],[Urine - OOC - Samples]],Table9[[#This Row],[Blood - IC - Samples]],Table9[[#This Row],[Blood - OOC - Samples]])</f>
        <v>2</v>
      </c>
      <c r="Q25" s="364"/>
      <c r="R25" s="364"/>
    </row>
    <row r="26" spans="1:18" x14ac:dyDescent="0.4">
      <c r="A26" s="203" t="s">
        <v>1335</v>
      </c>
      <c r="B26" s="222" t="s">
        <v>3460</v>
      </c>
      <c r="C26" s="354">
        <v>1</v>
      </c>
      <c r="D26" s="224" t="s">
        <v>1383</v>
      </c>
      <c r="E26" s="224">
        <v>1</v>
      </c>
      <c r="F26" s="354">
        <v>1</v>
      </c>
      <c r="G26" s="224" t="s">
        <v>1383</v>
      </c>
      <c r="H26" s="224" t="s">
        <v>1383</v>
      </c>
      <c r="I26" s="354" t="s">
        <v>1383</v>
      </c>
      <c r="J26" s="222" t="s">
        <v>1383</v>
      </c>
      <c r="K26" s="222" t="s">
        <v>1383</v>
      </c>
      <c r="L26" s="354" t="s">
        <v>1383</v>
      </c>
      <c r="M26" s="222" t="s">
        <v>1383</v>
      </c>
      <c r="N26" s="222" t="s">
        <v>1383</v>
      </c>
      <c r="O26" s="222">
        <f>SUM(Table9[[#This Row],[Urine - IC - Samples]],Table9[[#This Row],[Urine - OOC - Samples]],Table9[[#This Row],[Blood - IC - Samples]],Table9[[#This Row],[Blood - OOC - Samples]])</f>
        <v>2</v>
      </c>
      <c r="Q26" s="364"/>
      <c r="R26" s="364"/>
    </row>
    <row r="27" spans="1:18" x14ac:dyDescent="0.4">
      <c r="A27" s="203" t="s">
        <v>1335</v>
      </c>
      <c r="B27" s="222" t="s">
        <v>3461</v>
      </c>
      <c r="C27" s="354" t="s">
        <v>1383</v>
      </c>
      <c r="D27" s="224" t="s">
        <v>1383</v>
      </c>
      <c r="E27" s="224" t="s">
        <v>1383</v>
      </c>
      <c r="F27" s="354">
        <v>2</v>
      </c>
      <c r="G27" s="224" t="s">
        <v>1383</v>
      </c>
      <c r="H27" s="224" t="s">
        <v>1383</v>
      </c>
      <c r="I27" s="354" t="s">
        <v>1383</v>
      </c>
      <c r="J27" s="222" t="s">
        <v>1383</v>
      </c>
      <c r="K27" s="222" t="s">
        <v>1383</v>
      </c>
      <c r="L27" s="354" t="s">
        <v>1383</v>
      </c>
      <c r="M27" s="222" t="s">
        <v>1383</v>
      </c>
      <c r="N27" s="222" t="s">
        <v>1383</v>
      </c>
      <c r="O27" s="222">
        <f>SUM(Table9[[#This Row],[Urine - IC - Samples]],Table9[[#This Row],[Urine - OOC - Samples]],Table9[[#This Row],[Blood - IC - Samples]],Table9[[#This Row],[Blood - OOC - Samples]])</f>
        <v>2</v>
      </c>
      <c r="Q27" s="364"/>
      <c r="R27" s="364"/>
    </row>
    <row r="28" spans="1:18" x14ac:dyDescent="0.4">
      <c r="A28" s="203" t="s">
        <v>1335</v>
      </c>
      <c r="B28" s="222" t="s">
        <v>3462</v>
      </c>
      <c r="C28" s="354" t="s">
        <v>1383</v>
      </c>
      <c r="D28" s="224" t="s">
        <v>1383</v>
      </c>
      <c r="E28" s="224" t="s">
        <v>1383</v>
      </c>
      <c r="F28" s="354">
        <v>1</v>
      </c>
      <c r="G28" s="224" t="s">
        <v>1383</v>
      </c>
      <c r="H28" s="224" t="s">
        <v>1383</v>
      </c>
      <c r="I28" s="354" t="s">
        <v>1383</v>
      </c>
      <c r="J28" s="222" t="s">
        <v>1383</v>
      </c>
      <c r="K28" s="222" t="s">
        <v>1383</v>
      </c>
      <c r="L28" s="354" t="s">
        <v>1383</v>
      </c>
      <c r="M28" s="222" t="s">
        <v>1383</v>
      </c>
      <c r="N28" s="222" t="s">
        <v>1383</v>
      </c>
      <c r="O28" s="222">
        <f>SUM(Table9[[#This Row],[Urine - IC - Samples]],Table9[[#This Row],[Urine - OOC - Samples]],Table9[[#This Row],[Blood - IC - Samples]],Table9[[#This Row],[Blood - OOC - Samples]])</f>
        <v>1</v>
      </c>
      <c r="Q28" s="364"/>
      <c r="R28" s="364"/>
    </row>
    <row r="29" spans="1:18" x14ac:dyDescent="0.4">
      <c r="A29" s="203" t="s">
        <v>1681</v>
      </c>
      <c r="B29" s="222" t="s">
        <v>1383</v>
      </c>
      <c r="C29" s="354">
        <v>733</v>
      </c>
      <c r="D29" s="224">
        <v>1</v>
      </c>
      <c r="E29" s="224">
        <v>3</v>
      </c>
      <c r="F29" s="354">
        <v>406</v>
      </c>
      <c r="G29" s="224" t="s">
        <v>1383</v>
      </c>
      <c r="H29" s="224" t="s">
        <v>1383</v>
      </c>
      <c r="I29" s="354" t="s">
        <v>1383</v>
      </c>
      <c r="J29" s="222" t="s">
        <v>1383</v>
      </c>
      <c r="K29" s="222" t="s">
        <v>1383</v>
      </c>
      <c r="L29" s="354" t="s">
        <v>1383</v>
      </c>
      <c r="M29" s="222" t="s">
        <v>1383</v>
      </c>
      <c r="N29" s="222" t="s">
        <v>1383</v>
      </c>
      <c r="O29" s="222">
        <f>SUM(Table9[[#This Row],[Urine - IC - Samples]],Table9[[#This Row],[Urine - OOC - Samples]],Table9[[#This Row],[Blood - IC - Samples]],Table9[[#This Row],[Blood - OOC - Samples]])</f>
        <v>1139</v>
      </c>
      <c r="P29" s="273">
        <v>1139</v>
      </c>
      <c r="Q29" s="231">
        <v>3</v>
      </c>
      <c r="R29" s="244">
        <v>3.0000000000000001E-3</v>
      </c>
    </row>
    <row r="30" spans="1:18" x14ac:dyDescent="0.4">
      <c r="A30" s="203" t="s">
        <v>1336</v>
      </c>
      <c r="B30" s="222" t="s">
        <v>1336</v>
      </c>
      <c r="C30" s="354">
        <v>3453</v>
      </c>
      <c r="D30" s="224">
        <v>13</v>
      </c>
      <c r="E30" s="224">
        <v>33</v>
      </c>
      <c r="F30" s="354">
        <v>1860</v>
      </c>
      <c r="G30" s="224">
        <v>3</v>
      </c>
      <c r="H30" s="224">
        <v>4</v>
      </c>
      <c r="I30" s="354">
        <v>22</v>
      </c>
      <c r="J30" s="222" t="s">
        <v>1383</v>
      </c>
      <c r="K30" s="222" t="s">
        <v>1383</v>
      </c>
      <c r="L30" s="354">
        <v>85</v>
      </c>
      <c r="M30" s="222" t="s">
        <v>1383</v>
      </c>
      <c r="N30" s="222" t="s">
        <v>1383</v>
      </c>
      <c r="O30" s="222">
        <f>SUM(Table9[[#This Row],[Urine - IC - Samples]],Table9[[#This Row],[Urine - OOC - Samples]],Table9[[#This Row],[Blood - IC - Samples]],Table9[[#This Row],[Blood - OOC - Samples]])</f>
        <v>5420</v>
      </c>
      <c r="P30" s="273">
        <v>5439</v>
      </c>
      <c r="Q30" s="231">
        <v>37</v>
      </c>
      <c r="R30" s="244">
        <v>7.0000000000000001E-3</v>
      </c>
    </row>
    <row r="31" spans="1:18" ht="22.5" x14ac:dyDescent="0.4">
      <c r="A31" s="203" t="s">
        <v>1336</v>
      </c>
      <c r="B31" s="222" t="s">
        <v>3463</v>
      </c>
      <c r="C31" s="354">
        <v>4</v>
      </c>
      <c r="D31" s="224" t="s">
        <v>1383</v>
      </c>
      <c r="E31" s="224" t="s">
        <v>1383</v>
      </c>
      <c r="F31" s="354">
        <v>15</v>
      </c>
      <c r="G31" s="224" t="s">
        <v>1383</v>
      </c>
      <c r="H31" s="224" t="s">
        <v>1383</v>
      </c>
      <c r="I31" s="354" t="s">
        <v>1383</v>
      </c>
      <c r="J31" s="222" t="s">
        <v>1383</v>
      </c>
      <c r="K31" s="222" t="s">
        <v>1383</v>
      </c>
      <c r="L31" s="354" t="s">
        <v>1383</v>
      </c>
      <c r="M31" s="222" t="s">
        <v>1383</v>
      </c>
      <c r="N31" s="222" t="s">
        <v>1383</v>
      </c>
      <c r="O31" s="222">
        <f>SUM(Table9[[#This Row],[Urine - IC - Samples]],Table9[[#This Row],[Urine - OOC - Samples]],Table9[[#This Row],[Blood - IC - Samples]],Table9[[#This Row],[Blood - OOC - Samples]])</f>
        <v>19</v>
      </c>
      <c r="Q31" s="364"/>
      <c r="R31" s="364"/>
    </row>
    <row r="32" spans="1:18" x14ac:dyDescent="0.4">
      <c r="A32" s="203" t="s">
        <v>1688</v>
      </c>
      <c r="B32" s="222" t="s">
        <v>1688</v>
      </c>
      <c r="C32" s="354">
        <v>2000</v>
      </c>
      <c r="D32" s="224">
        <v>4</v>
      </c>
      <c r="E32" s="224">
        <v>40</v>
      </c>
      <c r="F32" s="354">
        <v>1923</v>
      </c>
      <c r="G32" s="224">
        <v>9</v>
      </c>
      <c r="H32" s="224">
        <v>15</v>
      </c>
      <c r="I32" s="354">
        <v>24</v>
      </c>
      <c r="J32" s="222" t="s">
        <v>1383</v>
      </c>
      <c r="K32" s="222" t="s">
        <v>1383</v>
      </c>
      <c r="L32" s="354">
        <v>263</v>
      </c>
      <c r="M32" s="222"/>
      <c r="N32" s="222" t="s">
        <v>1383</v>
      </c>
      <c r="O32" s="222">
        <f>SUM(Table9[[#This Row],[Urine - IC - Samples]],Table9[[#This Row],[Urine - OOC - Samples]],Table9[[#This Row],[Blood - IC - Samples]],Table9[[#This Row],[Blood - OOC - Samples]])</f>
        <v>4210</v>
      </c>
      <c r="P32" s="273">
        <v>4258</v>
      </c>
      <c r="Q32" s="231">
        <v>55</v>
      </c>
      <c r="R32" s="244">
        <v>1.2999999999999999E-2</v>
      </c>
    </row>
    <row r="33" spans="1:18" x14ac:dyDescent="0.4">
      <c r="A33" s="203" t="s">
        <v>1688</v>
      </c>
      <c r="B33" s="222" t="s">
        <v>3464</v>
      </c>
      <c r="C33" s="354">
        <v>46</v>
      </c>
      <c r="D33" s="224" t="s">
        <v>1383</v>
      </c>
      <c r="E33" s="224" t="s">
        <v>1383</v>
      </c>
      <c r="F33" s="354">
        <v>2</v>
      </c>
      <c r="G33" s="224" t="s">
        <v>1383</v>
      </c>
      <c r="H33" s="224" t="s">
        <v>1383</v>
      </c>
      <c r="I33" s="354" t="s">
        <v>1383</v>
      </c>
      <c r="J33" s="222" t="s">
        <v>1383</v>
      </c>
      <c r="K33" s="222" t="s">
        <v>1383</v>
      </c>
      <c r="L33" s="354" t="s">
        <v>1383</v>
      </c>
      <c r="M33" s="222" t="s">
        <v>1383</v>
      </c>
      <c r="N33" s="222" t="s">
        <v>1383</v>
      </c>
      <c r="O33" s="222">
        <f>SUM(Table9[[#This Row],[Urine - IC - Samples]],Table9[[#This Row],[Urine - OOC - Samples]],Table9[[#This Row],[Blood - IC - Samples]],Table9[[#This Row],[Blood - OOC - Samples]])</f>
        <v>48</v>
      </c>
      <c r="Q33" s="364"/>
      <c r="R33" s="364"/>
    </row>
    <row r="34" spans="1:18" ht="22.5" x14ac:dyDescent="0.4">
      <c r="A34" s="203" t="s">
        <v>1337</v>
      </c>
      <c r="B34" s="222" t="s">
        <v>1337</v>
      </c>
      <c r="C34" s="354">
        <v>1668</v>
      </c>
      <c r="D34" s="224">
        <v>5</v>
      </c>
      <c r="E34" s="224">
        <v>14</v>
      </c>
      <c r="F34" s="354">
        <v>1939</v>
      </c>
      <c r="G34" s="224">
        <v>4</v>
      </c>
      <c r="H34" s="224">
        <v>5</v>
      </c>
      <c r="I34" s="354">
        <v>26</v>
      </c>
      <c r="J34" s="222" t="s">
        <v>1383</v>
      </c>
      <c r="K34" s="222" t="s">
        <v>1383</v>
      </c>
      <c r="L34" s="354">
        <v>164</v>
      </c>
      <c r="M34" s="222" t="s">
        <v>1383</v>
      </c>
      <c r="N34" s="222" t="s">
        <v>1383</v>
      </c>
      <c r="O34" s="222">
        <f>SUM(Table9[[#This Row],[Urine - IC - Samples]],Table9[[#This Row],[Urine - OOC - Samples]],Table9[[#This Row],[Blood - IC - Samples]],Table9[[#This Row],[Blood - OOC - Samples]])</f>
        <v>3797</v>
      </c>
      <c r="P34" s="273">
        <v>4485</v>
      </c>
      <c r="Q34" s="231">
        <v>23</v>
      </c>
      <c r="R34" s="244">
        <v>5.0000000000000001E-3</v>
      </c>
    </row>
    <row r="35" spans="1:18" ht="22.5" x14ac:dyDescent="0.4">
      <c r="A35" s="203" t="s">
        <v>1337</v>
      </c>
      <c r="B35" s="222" t="s">
        <v>3465</v>
      </c>
      <c r="C35" s="354">
        <v>107</v>
      </c>
      <c r="D35" s="224" t="s">
        <v>1383</v>
      </c>
      <c r="E35" s="224" t="s">
        <v>1383</v>
      </c>
      <c r="F35" s="354">
        <v>152</v>
      </c>
      <c r="G35" s="224" t="s">
        <v>1383</v>
      </c>
      <c r="H35" s="224" t="s">
        <v>1383</v>
      </c>
      <c r="I35" s="354">
        <v>7</v>
      </c>
      <c r="J35" s="222" t="s">
        <v>1383</v>
      </c>
      <c r="K35" s="222" t="s">
        <v>1383</v>
      </c>
      <c r="L35" s="354">
        <v>61</v>
      </c>
      <c r="M35" s="222" t="s">
        <v>1383</v>
      </c>
      <c r="N35" s="222" t="s">
        <v>1383</v>
      </c>
      <c r="O35" s="222">
        <f>SUM(Table9[[#This Row],[Urine - IC - Samples]],Table9[[#This Row],[Urine - OOC - Samples]],Table9[[#This Row],[Blood - IC - Samples]],Table9[[#This Row],[Blood - OOC - Samples]])</f>
        <v>327</v>
      </c>
      <c r="Q35" s="364"/>
      <c r="R35" s="364"/>
    </row>
    <row r="36" spans="1:18" ht="22.5" x14ac:dyDescent="0.4">
      <c r="A36" s="203" t="s">
        <v>1337</v>
      </c>
      <c r="B36" s="222" t="s">
        <v>3466</v>
      </c>
      <c r="C36" s="354">
        <v>135</v>
      </c>
      <c r="D36" s="224">
        <v>1</v>
      </c>
      <c r="E36" s="224">
        <v>1</v>
      </c>
      <c r="F36" s="354">
        <v>127</v>
      </c>
      <c r="G36" s="224" t="s">
        <v>1383</v>
      </c>
      <c r="H36" s="224" t="s">
        <v>1383</v>
      </c>
      <c r="I36" s="354" t="s">
        <v>1383</v>
      </c>
      <c r="J36" s="222" t="s">
        <v>1383</v>
      </c>
      <c r="K36" s="222" t="s">
        <v>1383</v>
      </c>
      <c r="L36" s="354">
        <v>13</v>
      </c>
      <c r="M36" s="222" t="s">
        <v>1383</v>
      </c>
      <c r="N36" s="222" t="s">
        <v>1383</v>
      </c>
      <c r="O36" s="222">
        <f>SUM(Table9[[#This Row],[Urine - IC - Samples]],Table9[[#This Row],[Urine - OOC - Samples]],Table9[[#This Row],[Blood - IC - Samples]],Table9[[#This Row],[Blood - OOC - Samples]])</f>
        <v>275</v>
      </c>
      <c r="Q36" s="364"/>
      <c r="R36" s="364"/>
    </row>
    <row r="37" spans="1:18" ht="22.5" x14ac:dyDescent="0.4">
      <c r="A37" s="203" t="s">
        <v>1337</v>
      </c>
      <c r="B37" s="222" t="s">
        <v>3467</v>
      </c>
      <c r="C37" s="354">
        <v>19</v>
      </c>
      <c r="D37" s="224" t="s">
        <v>1383</v>
      </c>
      <c r="E37" s="224" t="s">
        <v>1383</v>
      </c>
      <c r="F37" s="354">
        <v>27</v>
      </c>
      <c r="G37" s="224" t="s">
        <v>1383</v>
      </c>
      <c r="H37" s="224">
        <v>2</v>
      </c>
      <c r="I37" s="354" t="s">
        <v>1383</v>
      </c>
      <c r="J37" s="222" t="s">
        <v>1383</v>
      </c>
      <c r="K37" s="222" t="s">
        <v>1383</v>
      </c>
      <c r="L37" s="354" t="s">
        <v>1383</v>
      </c>
      <c r="M37" s="222" t="s">
        <v>1383</v>
      </c>
      <c r="N37" s="222" t="s">
        <v>1383</v>
      </c>
      <c r="O37" s="222">
        <f>SUM(Table9[[#This Row],[Urine - IC - Samples]],Table9[[#This Row],[Urine - OOC - Samples]],Table9[[#This Row],[Blood - IC - Samples]],Table9[[#This Row],[Blood - OOC - Samples]])</f>
        <v>46</v>
      </c>
    </row>
    <row r="38" spans="1:18" ht="22.5" x14ac:dyDescent="0.4">
      <c r="A38" s="203" t="s">
        <v>1337</v>
      </c>
      <c r="B38" s="222" t="s">
        <v>3468</v>
      </c>
      <c r="C38" s="354">
        <v>21</v>
      </c>
      <c r="D38" s="224" t="s">
        <v>1383</v>
      </c>
      <c r="E38" s="224" t="s">
        <v>1383</v>
      </c>
      <c r="F38" s="354" t="s">
        <v>1383</v>
      </c>
      <c r="G38" s="224" t="s">
        <v>1383</v>
      </c>
      <c r="H38" s="224" t="s">
        <v>1383</v>
      </c>
      <c r="I38" s="354" t="s">
        <v>1383</v>
      </c>
      <c r="J38" s="222" t="s">
        <v>1383</v>
      </c>
      <c r="K38" s="222" t="s">
        <v>1383</v>
      </c>
      <c r="L38" s="354" t="s">
        <v>1383</v>
      </c>
      <c r="M38" s="222" t="s">
        <v>1383</v>
      </c>
      <c r="N38" s="222" t="s">
        <v>1383</v>
      </c>
      <c r="O38" s="222">
        <f>SUM(Table9[[#This Row],[Urine - IC - Samples]],Table9[[#This Row],[Urine - OOC - Samples]],Table9[[#This Row],[Blood - IC - Samples]],Table9[[#This Row],[Blood - OOC - Samples]])</f>
        <v>21</v>
      </c>
      <c r="Q38" s="364"/>
      <c r="R38" s="364"/>
    </row>
    <row r="39" spans="1:18" ht="22.5" x14ac:dyDescent="0.4">
      <c r="A39" s="203" t="s">
        <v>1337</v>
      </c>
      <c r="B39" s="222" t="s">
        <v>1384</v>
      </c>
      <c r="C39" s="354">
        <v>12</v>
      </c>
      <c r="D39" s="224" t="s">
        <v>1383</v>
      </c>
      <c r="E39" s="224" t="s">
        <v>1383</v>
      </c>
      <c r="F39" s="354">
        <v>1</v>
      </c>
      <c r="G39" s="224" t="s">
        <v>1383</v>
      </c>
      <c r="H39" s="224" t="s">
        <v>1383</v>
      </c>
      <c r="I39" s="354" t="s">
        <v>1383</v>
      </c>
      <c r="J39" s="222" t="s">
        <v>1383</v>
      </c>
      <c r="K39" s="222" t="s">
        <v>1383</v>
      </c>
      <c r="L39" s="354">
        <v>1</v>
      </c>
      <c r="M39" s="222" t="s">
        <v>1383</v>
      </c>
      <c r="N39" s="222" t="s">
        <v>1383</v>
      </c>
      <c r="O39" s="222">
        <f>SUM(Table9[[#This Row],[Urine - IC - Samples]],Table9[[#This Row],[Urine - OOC - Samples]],Table9[[#This Row],[Blood - IC - Samples]],Table9[[#This Row],[Blood - OOC - Samples]])</f>
        <v>14</v>
      </c>
      <c r="Q39" s="364"/>
      <c r="R39" s="364"/>
    </row>
    <row r="40" spans="1:18" ht="22.5" x14ac:dyDescent="0.4">
      <c r="A40" s="203" t="s">
        <v>1337</v>
      </c>
      <c r="B40" s="222" t="s">
        <v>3469</v>
      </c>
      <c r="C40" s="354">
        <v>5</v>
      </c>
      <c r="D40" s="224" t="s">
        <v>1383</v>
      </c>
      <c r="E40" s="224">
        <v>1</v>
      </c>
      <c r="F40" s="354" t="s">
        <v>1383</v>
      </c>
      <c r="G40" s="224" t="s">
        <v>1383</v>
      </c>
      <c r="H40" s="224" t="s">
        <v>1383</v>
      </c>
      <c r="I40" s="354" t="s">
        <v>1383</v>
      </c>
      <c r="J40" s="222" t="s">
        <v>1383</v>
      </c>
      <c r="K40" s="222" t="s">
        <v>1383</v>
      </c>
      <c r="L40" s="354" t="s">
        <v>1383</v>
      </c>
      <c r="M40" s="222" t="s">
        <v>1383</v>
      </c>
      <c r="N40" s="222" t="s">
        <v>1383</v>
      </c>
      <c r="O40" s="222">
        <f>SUM(Table9[[#This Row],[Urine - IC - Samples]],Table9[[#This Row],[Urine - OOC - Samples]],Table9[[#This Row],[Blood - IC - Samples]],Table9[[#This Row],[Blood - OOC - Samples]])</f>
        <v>5</v>
      </c>
      <c r="Q40" s="364"/>
      <c r="R40" s="364"/>
    </row>
    <row r="41" spans="1:18" x14ac:dyDescent="0.4">
      <c r="A41" s="203" t="s">
        <v>1338</v>
      </c>
      <c r="B41" s="222" t="s">
        <v>3472</v>
      </c>
      <c r="C41" s="354">
        <v>5256</v>
      </c>
      <c r="D41" s="224">
        <v>42</v>
      </c>
      <c r="E41" s="224">
        <v>67</v>
      </c>
      <c r="F41" s="354">
        <v>3004</v>
      </c>
      <c r="G41" s="224">
        <v>1</v>
      </c>
      <c r="H41" s="224">
        <v>6</v>
      </c>
      <c r="I41" s="354">
        <v>302</v>
      </c>
      <c r="J41" s="222" t="s">
        <v>1383</v>
      </c>
      <c r="K41" s="222">
        <v>1</v>
      </c>
      <c r="L41" s="354">
        <v>405</v>
      </c>
      <c r="M41" s="222" t="s">
        <v>1383</v>
      </c>
      <c r="N41" s="222" t="s">
        <v>1383</v>
      </c>
      <c r="O41" s="222">
        <f>SUM(Table9[[#This Row],[Urine - IC - Samples]],Table9[[#This Row],[Urine - OOC - Samples]],Table9[[#This Row],[Blood - IC - Samples]],Table9[[#This Row],[Blood - OOC - Samples]])</f>
        <v>8967</v>
      </c>
      <c r="P41" s="273">
        <v>22471</v>
      </c>
      <c r="Q41" s="231">
        <v>221</v>
      </c>
      <c r="R41" s="244">
        <v>0.01</v>
      </c>
    </row>
    <row r="42" spans="1:18" x14ac:dyDescent="0.4">
      <c r="A42" s="203" t="s">
        <v>1338</v>
      </c>
      <c r="B42" s="222" t="s">
        <v>1338</v>
      </c>
      <c r="C42" s="354">
        <v>5263</v>
      </c>
      <c r="D42" s="224">
        <v>22</v>
      </c>
      <c r="E42" s="224">
        <v>82</v>
      </c>
      <c r="F42" s="354">
        <v>2902</v>
      </c>
      <c r="G42" s="224">
        <v>3</v>
      </c>
      <c r="H42" s="224">
        <v>5</v>
      </c>
      <c r="I42" s="354">
        <v>169</v>
      </c>
      <c r="J42" s="222" t="s">
        <v>1383</v>
      </c>
      <c r="K42" s="222" t="s">
        <v>1383</v>
      </c>
      <c r="L42" s="354">
        <v>213</v>
      </c>
      <c r="M42" s="222" t="s">
        <v>1383</v>
      </c>
      <c r="N42" s="222" t="s">
        <v>1383</v>
      </c>
      <c r="O42" s="222">
        <f>SUM(Table9[[#This Row],[Urine - IC - Samples]],Table9[[#This Row],[Urine - OOC - Samples]],Table9[[#This Row],[Blood - IC - Samples]],Table9[[#This Row],[Blood - OOC - Samples]])</f>
        <v>8547</v>
      </c>
      <c r="P42" s="364"/>
      <c r="Q42" s="364"/>
    </row>
    <row r="43" spans="1:18" x14ac:dyDescent="0.4">
      <c r="A43" s="203" t="s">
        <v>1338</v>
      </c>
      <c r="B43" s="222" t="s">
        <v>3447</v>
      </c>
      <c r="C43" s="354">
        <v>1434</v>
      </c>
      <c r="D43" s="224">
        <v>5</v>
      </c>
      <c r="E43" s="224">
        <v>17</v>
      </c>
      <c r="F43" s="354">
        <v>530</v>
      </c>
      <c r="G43" s="224">
        <v>6</v>
      </c>
      <c r="H43" s="224">
        <v>2</v>
      </c>
      <c r="I43" s="354">
        <v>52</v>
      </c>
      <c r="J43" s="222" t="s">
        <v>1383</v>
      </c>
      <c r="K43" s="222" t="s">
        <v>1383</v>
      </c>
      <c r="L43" s="354">
        <v>89</v>
      </c>
      <c r="M43" s="222" t="s">
        <v>1383</v>
      </c>
      <c r="N43" s="222" t="s">
        <v>1383</v>
      </c>
      <c r="O43" s="222">
        <f>SUM(Table9[[#This Row],[Urine - IC - Samples]],Table9[[#This Row],[Urine - OOC - Samples]],Table9[[#This Row],[Blood - IC - Samples]],Table9[[#This Row],[Blood - OOC - Samples]])</f>
        <v>2105</v>
      </c>
      <c r="P43" s="364"/>
      <c r="Q43" s="364"/>
    </row>
    <row r="44" spans="1:18" ht="22.5" x14ac:dyDescent="0.4">
      <c r="A44" s="203" t="s">
        <v>1338</v>
      </c>
      <c r="B44" s="222" t="s">
        <v>3473</v>
      </c>
      <c r="C44" s="354">
        <v>1204</v>
      </c>
      <c r="D44" s="224">
        <v>9</v>
      </c>
      <c r="E44" s="224">
        <v>24</v>
      </c>
      <c r="F44" s="354">
        <v>292</v>
      </c>
      <c r="G44" s="224">
        <v>3</v>
      </c>
      <c r="H44" s="224" t="s">
        <v>1383</v>
      </c>
      <c r="I44" s="354">
        <v>11</v>
      </c>
      <c r="J44" s="222" t="s">
        <v>1383</v>
      </c>
      <c r="K44" s="222" t="s">
        <v>1383</v>
      </c>
      <c r="L44" s="354">
        <v>48</v>
      </c>
      <c r="M44" s="222" t="s">
        <v>1383</v>
      </c>
      <c r="N44" s="222" t="s">
        <v>1383</v>
      </c>
      <c r="O44" s="222">
        <f>SUM(Table9[[#This Row],[Urine - IC - Samples]],Table9[[#This Row],[Urine - OOC - Samples]],Table9[[#This Row],[Blood - IC - Samples]],Table9[[#This Row],[Blood - OOC - Samples]])</f>
        <v>1555</v>
      </c>
      <c r="P44" s="364"/>
      <c r="Q44" s="364"/>
    </row>
    <row r="45" spans="1:18" x14ac:dyDescent="0.4">
      <c r="A45" s="203" t="s">
        <v>1338</v>
      </c>
      <c r="B45" s="222" t="s">
        <v>3474</v>
      </c>
      <c r="C45" s="354">
        <v>637</v>
      </c>
      <c r="D45" s="224">
        <v>1</v>
      </c>
      <c r="E45" s="224">
        <v>8</v>
      </c>
      <c r="F45" s="354">
        <v>27</v>
      </c>
      <c r="G45" s="224">
        <v>1</v>
      </c>
      <c r="H45" s="224" t="s">
        <v>1383</v>
      </c>
      <c r="I45" s="354">
        <v>4</v>
      </c>
      <c r="J45" s="222" t="s">
        <v>1383</v>
      </c>
      <c r="K45" s="222" t="s">
        <v>1383</v>
      </c>
      <c r="L45" s="354">
        <v>7</v>
      </c>
      <c r="M45" s="222" t="s">
        <v>1383</v>
      </c>
      <c r="N45" s="222" t="s">
        <v>1383</v>
      </c>
      <c r="O45" s="222">
        <f>SUM(Table9[[#This Row],[Urine - IC - Samples]],Table9[[#This Row],[Urine - OOC - Samples]],Table9[[#This Row],[Blood - IC - Samples]],Table9[[#This Row],[Blood - OOC - Samples]])</f>
        <v>675</v>
      </c>
      <c r="P45" s="364"/>
      <c r="Q45" s="364"/>
    </row>
    <row r="46" spans="1:18" x14ac:dyDescent="0.4">
      <c r="A46" s="203" t="s">
        <v>1338</v>
      </c>
      <c r="B46" s="222" t="s">
        <v>3475</v>
      </c>
      <c r="C46" s="354">
        <v>381</v>
      </c>
      <c r="D46" s="224" t="s">
        <v>1383</v>
      </c>
      <c r="E46" s="224">
        <v>3</v>
      </c>
      <c r="F46" s="354">
        <v>117</v>
      </c>
      <c r="G46" s="224">
        <v>1</v>
      </c>
      <c r="H46" s="224" t="s">
        <v>1383</v>
      </c>
      <c r="I46" s="354" t="s">
        <v>1383</v>
      </c>
      <c r="J46" s="222" t="s">
        <v>1383</v>
      </c>
      <c r="K46" s="222" t="s">
        <v>1383</v>
      </c>
      <c r="L46" s="354" t="s">
        <v>1383</v>
      </c>
      <c r="M46" s="222" t="s">
        <v>1383</v>
      </c>
      <c r="N46" s="222" t="s">
        <v>1383</v>
      </c>
      <c r="O46" s="222">
        <f>SUM(Table9[[#This Row],[Urine - IC - Samples]],Table9[[#This Row],[Urine - OOC - Samples]],Table9[[#This Row],[Blood - IC - Samples]],Table9[[#This Row],[Blood - OOC - Samples]])</f>
        <v>498</v>
      </c>
      <c r="P46" s="364"/>
      <c r="Q46" s="364"/>
    </row>
    <row r="47" spans="1:18" x14ac:dyDescent="0.4">
      <c r="A47" s="203" t="s">
        <v>1338</v>
      </c>
      <c r="B47" s="222" t="s">
        <v>3476</v>
      </c>
      <c r="C47" s="354">
        <v>49</v>
      </c>
      <c r="D47" s="224" t="s">
        <v>1383</v>
      </c>
      <c r="E47" s="224">
        <v>5</v>
      </c>
      <c r="F47" s="354" t="s">
        <v>1383</v>
      </c>
      <c r="G47" s="224" t="s">
        <v>1383</v>
      </c>
      <c r="H47" s="224" t="s">
        <v>1383</v>
      </c>
      <c r="I47" s="354" t="s">
        <v>1383</v>
      </c>
      <c r="J47" s="222" t="s">
        <v>1383</v>
      </c>
      <c r="K47" s="222" t="s">
        <v>1383</v>
      </c>
      <c r="L47" s="354" t="s">
        <v>1383</v>
      </c>
      <c r="M47" s="222" t="s">
        <v>1383</v>
      </c>
      <c r="N47" s="222" t="s">
        <v>1383</v>
      </c>
      <c r="O47" s="222">
        <f>SUM(Table9[[#This Row],[Urine - IC - Samples]],Table9[[#This Row],[Urine - OOC - Samples]],Table9[[#This Row],[Blood - IC - Samples]],Table9[[#This Row],[Blood - OOC - Samples]])</f>
        <v>49</v>
      </c>
      <c r="P47" s="364"/>
      <c r="Q47" s="364"/>
    </row>
    <row r="48" spans="1:18" x14ac:dyDescent="0.4">
      <c r="A48" s="203" t="s">
        <v>1338</v>
      </c>
      <c r="B48" s="222" t="s">
        <v>3477</v>
      </c>
      <c r="C48" s="354">
        <v>30</v>
      </c>
      <c r="D48" s="224" t="s">
        <v>1383</v>
      </c>
      <c r="E48" s="224">
        <v>1</v>
      </c>
      <c r="F48" s="354" t="s">
        <v>1383</v>
      </c>
      <c r="G48" s="224" t="s">
        <v>1383</v>
      </c>
      <c r="H48" s="224" t="s">
        <v>1383</v>
      </c>
      <c r="I48" s="354" t="s">
        <v>1383</v>
      </c>
      <c r="J48" s="222" t="s">
        <v>1383</v>
      </c>
      <c r="K48" s="222" t="s">
        <v>1383</v>
      </c>
      <c r="L48" s="354" t="s">
        <v>1383</v>
      </c>
      <c r="M48" s="222" t="s">
        <v>1383</v>
      </c>
      <c r="N48" s="222" t="s">
        <v>1383</v>
      </c>
      <c r="O48" s="222">
        <f>SUM(Table9[[#This Row],[Urine - IC - Samples]],Table9[[#This Row],[Urine - OOC - Samples]],Table9[[#This Row],[Blood - IC - Samples]],Table9[[#This Row],[Blood - OOC - Samples]])</f>
        <v>30</v>
      </c>
      <c r="P48" s="364"/>
      <c r="Q48" s="364"/>
    </row>
    <row r="49" spans="1:18" ht="22.5" x14ac:dyDescent="0.4">
      <c r="A49" s="203" t="s">
        <v>1338</v>
      </c>
      <c r="B49" s="222" t="s">
        <v>3478</v>
      </c>
      <c r="C49" s="354">
        <v>23</v>
      </c>
      <c r="D49" s="224" t="s">
        <v>1383</v>
      </c>
      <c r="E49" s="224" t="s">
        <v>1383</v>
      </c>
      <c r="F49" s="354" t="s">
        <v>1383</v>
      </c>
      <c r="G49" s="224" t="s">
        <v>1383</v>
      </c>
      <c r="H49" s="224" t="s">
        <v>1383</v>
      </c>
      <c r="I49" s="354" t="s">
        <v>1383</v>
      </c>
      <c r="J49" s="222" t="s">
        <v>1383</v>
      </c>
      <c r="K49" s="222" t="s">
        <v>1383</v>
      </c>
      <c r="L49" s="354" t="s">
        <v>1383</v>
      </c>
      <c r="M49" s="222" t="s">
        <v>1383</v>
      </c>
      <c r="N49" s="222" t="s">
        <v>1383</v>
      </c>
      <c r="O49" s="222">
        <f>SUM(Table9[[#This Row],[Urine - IC - Samples]],Table9[[#This Row],[Urine - OOC - Samples]],Table9[[#This Row],[Blood - IC - Samples]],Table9[[#This Row],[Blood - OOC - Samples]])</f>
        <v>23</v>
      </c>
      <c r="P49" s="364"/>
      <c r="Q49" s="364"/>
    </row>
    <row r="50" spans="1:18" x14ac:dyDescent="0.4">
      <c r="A50" s="203" t="s">
        <v>1338</v>
      </c>
      <c r="B50" s="222" t="s">
        <v>3479</v>
      </c>
      <c r="C50" s="354">
        <v>14</v>
      </c>
      <c r="D50" s="224">
        <v>1</v>
      </c>
      <c r="E50" s="224" t="s">
        <v>1383</v>
      </c>
      <c r="F50" s="354">
        <v>1</v>
      </c>
      <c r="G50" s="224" t="s">
        <v>1383</v>
      </c>
      <c r="H50" s="224" t="s">
        <v>1383</v>
      </c>
      <c r="I50" s="354" t="s">
        <v>1383</v>
      </c>
      <c r="J50" s="222" t="s">
        <v>1383</v>
      </c>
      <c r="K50" s="222" t="s">
        <v>1383</v>
      </c>
      <c r="L50" s="354" t="s">
        <v>1383</v>
      </c>
      <c r="M50" s="222" t="s">
        <v>1383</v>
      </c>
      <c r="N50" s="222" t="s">
        <v>1383</v>
      </c>
      <c r="O50" s="222">
        <f>SUM(Table9[[#This Row],[Urine - IC - Samples]],Table9[[#This Row],[Urine - OOC - Samples]],Table9[[#This Row],[Blood - IC - Samples]],Table9[[#This Row],[Blood - OOC - Samples]])</f>
        <v>15</v>
      </c>
      <c r="P50" s="364"/>
      <c r="Q50" s="364"/>
    </row>
    <row r="51" spans="1:18" x14ac:dyDescent="0.4">
      <c r="A51" s="203" t="s">
        <v>1338</v>
      </c>
      <c r="B51" s="222" t="s">
        <v>3480</v>
      </c>
      <c r="C51" s="354">
        <v>5</v>
      </c>
      <c r="D51" s="224" t="s">
        <v>1383</v>
      </c>
      <c r="E51" s="224" t="s">
        <v>1383</v>
      </c>
      <c r="F51" s="354">
        <v>1</v>
      </c>
      <c r="G51" s="224" t="s">
        <v>1383</v>
      </c>
      <c r="H51" s="224" t="s">
        <v>1383</v>
      </c>
      <c r="I51" s="354" t="s">
        <v>1383</v>
      </c>
      <c r="J51" s="222" t="s">
        <v>1383</v>
      </c>
      <c r="K51" s="222" t="s">
        <v>1383</v>
      </c>
      <c r="L51" s="354" t="s">
        <v>1383</v>
      </c>
      <c r="M51" s="222" t="s">
        <v>1383</v>
      </c>
      <c r="N51" s="222" t="s">
        <v>1383</v>
      </c>
      <c r="O51" s="222">
        <f>SUM(Table9[[#This Row],[Urine - IC - Samples]],Table9[[#This Row],[Urine - OOC - Samples]],Table9[[#This Row],[Blood - IC - Samples]],Table9[[#This Row],[Blood - OOC - Samples]])</f>
        <v>6</v>
      </c>
      <c r="P51" s="364"/>
      <c r="Q51" s="364"/>
    </row>
    <row r="52" spans="1:18" ht="22.5" x14ac:dyDescent="0.4">
      <c r="A52" s="203" t="s">
        <v>1338</v>
      </c>
      <c r="B52" s="222" t="s">
        <v>3481</v>
      </c>
      <c r="C52" s="354" t="s">
        <v>1383</v>
      </c>
      <c r="D52" s="224" t="s">
        <v>1383</v>
      </c>
      <c r="E52" s="224" t="s">
        <v>1383</v>
      </c>
      <c r="F52" s="354" t="s">
        <v>1383</v>
      </c>
      <c r="G52" s="224" t="s">
        <v>1383</v>
      </c>
      <c r="H52" s="224" t="s">
        <v>1383</v>
      </c>
      <c r="I52" s="354" t="s">
        <v>1383</v>
      </c>
      <c r="J52" s="222" t="s">
        <v>1383</v>
      </c>
      <c r="K52" s="222" t="s">
        <v>1383</v>
      </c>
      <c r="L52" s="354">
        <v>1</v>
      </c>
      <c r="M52" s="222" t="s">
        <v>1383</v>
      </c>
      <c r="N52" s="222" t="s">
        <v>1383</v>
      </c>
      <c r="O52" s="222">
        <f>SUM(Table9[[#This Row],[Urine - IC - Samples]],Table9[[#This Row],[Urine - OOC - Samples]],Table9[[#This Row],[Blood - IC - Samples]],Table9[[#This Row],[Blood - OOC - Samples]])</f>
        <v>1</v>
      </c>
      <c r="P52" s="364"/>
      <c r="Q52" s="364"/>
    </row>
    <row r="53" spans="1:18" x14ac:dyDescent="0.4">
      <c r="A53" s="203" t="s">
        <v>1339</v>
      </c>
      <c r="B53" s="222" t="s">
        <v>1339</v>
      </c>
      <c r="C53" s="354">
        <v>313</v>
      </c>
      <c r="D53" s="224" t="s">
        <v>1383</v>
      </c>
      <c r="E53" s="224">
        <v>8</v>
      </c>
      <c r="F53" s="354">
        <v>71</v>
      </c>
      <c r="G53" s="224" t="s">
        <v>1383</v>
      </c>
      <c r="H53" s="224" t="s">
        <v>1383</v>
      </c>
      <c r="I53" s="354">
        <v>4</v>
      </c>
      <c r="J53" s="222" t="s">
        <v>1383</v>
      </c>
      <c r="K53" s="222" t="s">
        <v>1383</v>
      </c>
      <c r="L53" s="354" t="s">
        <v>1383</v>
      </c>
      <c r="M53" s="222" t="s">
        <v>1383</v>
      </c>
      <c r="N53" s="222" t="s">
        <v>1383</v>
      </c>
      <c r="O53" s="222">
        <f>SUM(Table9[[#This Row],[Urine - IC - Samples]],Table9[[#This Row],[Urine - OOC - Samples]],Table9[[#This Row],[Blood - IC - Samples]],Table9[[#This Row],[Blood - OOC - Samples]])</f>
        <v>388</v>
      </c>
      <c r="P53" s="273">
        <v>619</v>
      </c>
      <c r="Q53" s="231">
        <v>11</v>
      </c>
      <c r="R53" s="244">
        <v>1.7999999999999999E-2</v>
      </c>
    </row>
    <row r="54" spans="1:18" x14ac:dyDescent="0.4">
      <c r="A54" s="203" t="s">
        <v>1339</v>
      </c>
      <c r="B54" s="222" t="s">
        <v>3482</v>
      </c>
      <c r="C54" s="354">
        <v>48</v>
      </c>
      <c r="D54" s="224" t="s">
        <v>1383</v>
      </c>
      <c r="E54" s="224" t="s">
        <v>1383</v>
      </c>
      <c r="F54" s="354">
        <v>16</v>
      </c>
      <c r="G54" s="224" t="s">
        <v>1383</v>
      </c>
      <c r="H54" s="224" t="s">
        <v>1383</v>
      </c>
      <c r="I54" s="354" t="s">
        <v>1383</v>
      </c>
      <c r="J54" s="222" t="s">
        <v>1383</v>
      </c>
      <c r="K54" s="222" t="s">
        <v>1383</v>
      </c>
      <c r="L54" s="354" t="s">
        <v>1383</v>
      </c>
      <c r="M54" s="222" t="s">
        <v>1383</v>
      </c>
      <c r="N54" s="222" t="s">
        <v>1383</v>
      </c>
      <c r="O54" s="222">
        <f>SUM(Table9[[#This Row],[Urine - IC - Samples]],Table9[[#This Row],[Urine - OOC - Samples]],Table9[[#This Row],[Blood - IC - Samples]],Table9[[#This Row],[Blood - OOC - Samples]])</f>
        <v>64</v>
      </c>
      <c r="P54" s="364"/>
      <c r="Q54" s="364"/>
    </row>
    <row r="55" spans="1:18" x14ac:dyDescent="0.4">
      <c r="A55" s="203" t="s">
        <v>1339</v>
      </c>
      <c r="B55" s="222" t="s">
        <v>3483</v>
      </c>
      <c r="C55" s="354">
        <v>25</v>
      </c>
      <c r="D55" s="224" t="s">
        <v>1383</v>
      </c>
      <c r="E55" s="224">
        <v>1</v>
      </c>
      <c r="F55" s="354">
        <v>37</v>
      </c>
      <c r="G55" s="224" t="s">
        <v>1383</v>
      </c>
      <c r="H55" s="224">
        <v>1</v>
      </c>
      <c r="I55" s="354" t="s">
        <v>1383</v>
      </c>
      <c r="J55" s="222" t="s">
        <v>1383</v>
      </c>
      <c r="K55" s="222" t="s">
        <v>1383</v>
      </c>
      <c r="L55" s="354" t="s">
        <v>1383</v>
      </c>
      <c r="M55" s="222" t="s">
        <v>1383</v>
      </c>
      <c r="N55" s="222" t="s">
        <v>1383</v>
      </c>
      <c r="O55" s="222">
        <f>SUM(Table9[[#This Row],[Urine - IC - Samples]],Table9[[#This Row],[Urine - OOC - Samples]],Table9[[#This Row],[Blood - IC - Samples]],Table9[[#This Row],[Blood - OOC - Samples]])</f>
        <v>62</v>
      </c>
      <c r="P55" s="364"/>
      <c r="Q55" s="364"/>
    </row>
    <row r="56" spans="1:18" x14ac:dyDescent="0.4">
      <c r="A56" s="203" t="s">
        <v>1339</v>
      </c>
      <c r="B56" s="222" t="s">
        <v>3484</v>
      </c>
      <c r="C56" s="354">
        <v>34</v>
      </c>
      <c r="D56" s="224" t="s">
        <v>1383</v>
      </c>
      <c r="E56" s="224" t="s">
        <v>1383</v>
      </c>
      <c r="F56" s="354">
        <v>22</v>
      </c>
      <c r="G56" s="224" t="s">
        <v>1383</v>
      </c>
      <c r="H56" s="224">
        <v>1</v>
      </c>
      <c r="I56" s="354" t="s">
        <v>1383</v>
      </c>
      <c r="J56" s="222" t="s">
        <v>1383</v>
      </c>
      <c r="K56" s="222" t="s">
        <v>1383</v>
      </c>
      <c r="L56" s="354" t="s">
        <v>1383</v>
      </c>
      <c r="M56" s="222" t="s">
        <v>1383</v>
      </c>
      <c r="N56" s="222" t="s">
        <v>1383</v>
      </c>
      <c r="O56" s="222">
        <f>SUM(Table9[[#This Row],[Urine - IC - Samples]],Table9[[#This Row],[Urine - OOC - Samples]],Table9[[#This Row],[Blood - IC - Samples]],Table9[[#This Row],[Blood - OOC - Samples]])</f>
        <v>56</v>
      </c>
      <c r="P56" s="364"/>
      <c r="Q56" s="364"/>
    </row>
    <row r="57" spans="1:18" x14ac:dyDescent="0.4">
      <c r="A57" s="203" t="s">
        <v>1339</v>
      </c>
      <c r="B57" s="222" t="s">
        <v>3485</v>
      </c>
      <c r="C57" s="354">
        <v>8</v>
      </c>
      <c r="D57" s="224" t="s">
        <v>1383</v>
      </c>
      <c r="E57" s="224" t="s">
        <v>1383</v>
      </c>
      <c r="F57" s="354">
        <v>11</v>
      </c>
      <c r="G57" s="224" t="s">
        <v>1383</v>
      </c>
      <c r="H57" s="224" t="s">
        <v>1383</v>
      </c>
      <c r="I57" s="354" t="s">
        <v>1383</v>
      </c>
      <c r="J57" s="222" t="s">
        <v>1383</v>
      </c>
      <c r="K57" s="222" t="s">
        <v>1383</v>
      </c>
      <c r="L57" s="354" t="s">
        <v>1383</v>
      </c>
      <c r="M57" s="222" t="s">
        <v>1383</v>
      </c>
      <c r="N57" s="222" t="s">
        <v>1383</v>
      </c>
      <c r="O57" s="222">
        <f>SUM(Table9[[#This Row],[Urine - IC - Samples]],Table9[[#This Row],[Urine - OOC - Samples]],Table9[[#This Row],[Blood - IC - Samples]],Table9[[#This Row],[Blood - OOC - Samples]])</f>
        <v>19</v>
      </c>
      <c r="P57" s="364"/>
      <c r="Q57" s="364"/>
    </row>
    <row r="58" spans="1:18" x14ac:dyDescent="0.4">
      <c r="A58" s="203" t="s">
        <v>1339</v>
      </c>
      <c r="B58" s="222" t="s">
        <v>3486</v>
      </c>
      <c r="C58" s="354">
        <v>11</v>
      </c>
      <c r="D58" s="224" t="s">
        <v>1383</v>
      </c>
      <c r="E58" s="224" t="s">
        <v>1383</v>
      </c>
      <c r="F58" s="354">
        <v>3</v>
      </c>
      <c r="G58" s="224" t="s">
        <v>1383</v>
      </c>
      <c r="H58" s="224" t="s">
        <v>1383</v>
      </c>
      <c r="I58" s="354" t="s">
        <v>1383</v>
      </c>
      <c r="J58" s="222" t="s">
        <v>1383</v>
      </c>
      <c r="K58" s="222" t="s">
        <v>1383</v>
      </c>
      <c r="L58" s="354" t="s">
        <v>1383</v>
      </c>
      <c r="M58" s="222" t="s">
        <v>1383</v>
      </c>
      <c r="N58" s="222" t="s">
        <v>1383</v>
      </c>
      <c r="O58" s="222">
        <f>SUM(Table9[[#This Row],[Urine - IC - Samples]],Table9[[#This Row],[Urine - OOC - Samples]],Table9[[#This Row],[Blood - IC - Samples]],Table9[[#This Row],[Blood - OOC - Samples]])</f>
        <v>14</v>
      </c>
      <c r="P58" s="364"/>
      <c r="Q58" s="364"/>
    </row>
    <row r="59" spans="1:18" x14ac:dyDescent="0.4">
      <c r="A59" s="203" t="s">
        <v>1339</v>
      </c>
      <c r="B59" s="222" t="s">
        <v>3487</v>
      </c>
      <c r="C59" s="354">
        <v>9</v>
      </c>
      <c r="D59" s="224" t="s">
        <v>1383</v>
      </c>
      <c r="E59" s="224" t="s">
        <v>1383</v>
      </c>
      <c r="F59" s="354">
        <v>2</v>
      </c>
      <c r="G59" s="224" t="s">
        <v>1383</v>
      </c>
      <c r="H59" s="224" t="s">
        <v>1383</v>
      </c>
      <c r="I59" s="354" t="s">
        <v>1383</v>
      </c>
      <c r="J59" s="222" t="s">
        <v>1383</v>
      </c>
      <c r="K59" s="222" t="s">
        <v>1383</v>
      </c>
      <c r="L59" s="354" t="s">
        <v>1383</v>
      </c>
      <c r="M59" s="222" t="s">
        <v>1383</v>
      </c>
      <c r="N59" s="222" t="s">
        <v>1383</v>
      </c>
      <c r="O59" s="222">
        <f>SUM(Table9[[#This Row],[Urine - IC - Samples]],Table9[[#This Row],[Urine - OOC - Samples]],Table9[[#This Row],[Blood - IC - Samples]],Table9[[#This Row],[Blood - OOC - Samples]])</f>
        <v>11</v>
      </c>
      <c r="P59" s="364"/>
      <c r="Q59" s="364"/>
    </row>
    <row r="60" spans="1:18" x14ac:dyDescent="0.4">
      <c r="A60" s="203" t="s">
        <v>1339</v>
      </c>
      <c r="B60" s="222" t="s">
        <v>3488</v>
      </c>
      <c r="C60" s="354">
        <v>3</v>
      </c>
      <c r="D60" s="224" t="s">
        <v>1383</v>
      </c>
      <c r="E60" s="224" t="s">
        <v>1383</v>
      </c>
      <c r="F60" s="354">
        <v>2</v>
      </c>
      <c r="G60" s="224" t="s">
        <v>1383</v>
      </c>
      <c r="H60" s="224" t="s">
        <v>1383</v>
      </c>
      <c r="I60" s="354" t="s">
        <v>1383</v>
      </c>
      <c r="J60" s="222" t="s">
        <v>1383</v>
      </c>
      <c r="K60" s="222" t="s">
        <v>1383</v>
      </c>
      <c r="L60" s="354" t="s">
        <v>1383</v>
      </c>
      <c r="M60" s="222" t="s">
        <v>1383</v>
      </c>
      <c r="N60" s="222" t="s">
        <v>1383</v>
      </c>
      <c r="O60" s="222">
        <f>SUM(Table9[[#This Row],[Urine - IC - Samples]],Table9[[#This Row],[Urine - OOC - Samples]],Table9[[#This Row],[Blood - IC - Samples]],Table9[[#This Row],[Blood - OOC - Samples]])</f>
        <v>5</v>
      </c>
      <c r="P60" s="364"/>
      <c r="Q60" s="364"/>
    </row>
    <row r="61" spans="1:18" x14ac:dyDescent="0.4">
      <c r="A61" s="203" t="s">
        <v>1340</v>
      </c>
      <c r="B61" s="222" t="s">
        <v>1340</v>
      </c>
      <c r="C61" s="354">
        <v>817</v>
      </c>
      <c r="D61" s="224">
        <v>2</v>
      </c>
      <c r="E61" s="224">
        <v>1</v>
      </c>
      <c r="F61" s="354">
        <v>447</v>
      </c>
      <c r="G61" s="224">
        <v>3</v>
      </c>
      <c r="H61" s="224">
        <v>2</v>
      </c>
      <c r="I61" s="354" t="s">
        <v>1383</v>
      </c>
      <c r="J61" s="222" t="s">
        <v>1383</v>
      </c>
      <c r="K61" s="222" t="s">
        <v>1383</v>
      </c>
      <c r="L61" s="354" t="s">
        <v>1383</v>
      </c>
      <c r="M61" s="222" t="s">
        <v>1383</v>
      </c>
      <c r="N61" s="222" t="s">
        <v>1383</v>
      </c>
      <c r="O61" s="222">
        <f>SUM(Table9[[#This Row],[Urine - IC - Samples]],Table9[[#This Row],[Urine - OOC - Samples]],Table9[[#This Row],[Blood - IC - Samples]],Table9[[#This Row],[Blood - OOC - Samples]])</f>
        <v>1264</v>
      </c>
      <c r="P61" s="273">
        <v>1609</v>
      </c>
      <c r="Q61" s="231">
        <v>4</v>
      </c>
      <c r="R61" s="244">
        <v>2E-3</v>
      </c>
    </row>
    <row r="62" spans="1:18" x14ac:dyDescent="0.4">
      <c r="A62" s="203" t="s">
        <v>1340</v>
      </c>
      <c r="B62" s="222" t="s">
        <v>3489</v>
      </c>
      <c r="C62" s="354">
        <v>46</v>
      </c>
      <c r="D62" s="224" t="s">
        <v>1383</v>
      </c>
      <c r="E62" s="224" t="s">
        <v>1383</v>
      </c>
      <c r="F62" s="354">
        <v>75</v>
      </c>
      <c r="G62" s="224" t="s">
        <v>1383</v>
      </c>
      <c r="H62" s="224" t="s">
        <v>1383</v>
      </c>
      <c r="I62" s="354" t="s">
        <v>1383</v>
      </c>
      <c r="J62" s="222" t="s">
        <v>1383</v>
      </c>
      <c r="K62" s="222" t="s">
        <v>1383</v>
      </c>
      <c r="L62" s="354" t="s">
        <v>1383</v>
      </c>
      <c r="M62" s="222" t="s">
        <v>1383</v>
      </c>
      <c r="N62" s="222" t="s">
        <v>1383</v>
      </c>
      <c r="O62" s="222">
        <f>SUM(Table9[[#This Row],[Urine - IC - Samples]],Table9[[#This Row],[Urine - OOC - Samples]],Table9[[#This Row],[Blood - IC - Samples]],Table9[[#This Row],[Blood - OOC - Samples]])</f>
        <v>121</v>
      </c>
      <c r="P62" s="364"/>
      <c r="Q62" s="364"/>
    </row>
    <row r="63" spans="1:18" x14ac:dyDescent="0.4">
      <c r="A63" s="203" t="s">
        <v>1340</v>
      </c>
      <c r="B63" s="222" t="s">
        <v>3490</v>
      </c>
      <c r="C63" s="354">
        <v>62</v>
      </c>
      <c r="D63" s="224" t="s">
        <v>1383</v>
      </c>
      <c r="E63" s="224">
        <v>1</v>
      </c>
      <c r="F63" s="354">
        <v>56</v>
      </c>
      <c r="G63" s="224" t="s">
        <v>1383</v>
      </c>
      <c r="H63" s="224" t="s">
        <v>1383</v>
      </c>
      <c r="I63" s="354" t="s">
        <v>1383</v>
      </c>
      <c r="J63" s="222" t="s">
        <v>1383</v>
      </c>
      <c r="K63" s="222" t="s">
        <v>1383</v>
      </c>
      <c r="L63" s="354" t="s">
        <v>1383</v>
      </c>
      <c r="M63" s="222" t="s">
        <v>1383</v>
      </c>
      <c r="N63" s="222" t="s">
        <v>1383</v>
      </c>
      <c r="O63" s="222">
        <f>SUM(Table9[[#This Row],[Urine - IC - Samples]],Table9[[#This Row],[Urine - OOC - Samples]],Table9[[#This Row],[Blood - IC - Samples]],Table9[[#This Row],[Blood - OOC - Samples]])</f>
        <v>118</v>
      </c>
      <c r="P63" s="364"/>
      <c r="Q63" s="364"/>
    </row>
    <row r="64" spans="1:18" x14ac:dyDescent="0.4">
      <c r="A64" s="203" t="s">
        <v>1340</v>
      </c>
      <c r="B64" s="222" t="s">
        <v>3491</v>
      </c>
      <c r="C64" s="354">
        <v>34</v>
      </c>
      <c r="D64" s="224" t="s">
        <v>1383</v>
      </c>
      <c r="E64" s="224" t="s">
        <v>1383</v>
      </c>
      <c r="F64" s="354">
        <v>72</v>
      </c>
      <c r="G64" s="224" t="s">
        <v>1383</v>
      </c>
      <c r="H64" s="224" t="s">
        <v>1383</v>
      </c>
      <c r="I64" s="354" t="s">
        <v>1383</v>
      </c>
      <c r="J64" s="222" t="s">
        <v>1383</v>
      </c>
      <c r="K64" s="222" t="s">
        <v>1383</v>
      </c>
      <c r="L64" s="354" t="s">
        <v>1383</v>
      </c>
      <c r="M64" s="222" t="s">
        <v>1383</v>
      </c>
      <c r="N64" s="222" t="s">
        <v>1383</v>
      </c>
      <c r="O64" s="222">
        <f>SUM(Table9[[#This Row],[Urine - IC - Samples]],Table9[[#This Row],[Urine - OOC - Samples]],Table9[[#This Row],[Blood - IC - Samples]],Table9[[#This Row],[Blood - OOC - Samples]])</f>
        <v>106</v>
      </c>
      <c r="P64" s="364"/>
      <c r="Q64" s="364"/>
    </row>
    <row r="65" spans="1:18" ht="22.5" x14ac:dyDescent="0.4">
      <c r="A65" s="203" t="s">
        <v>1341</v>
      </c>
      <c r="B65" s="222" t="s">
        <v>1341</v>
      </c>
      <c r="C65" s="354">
        <v>624</v>
      </c>
      <c r="D65" s="224">
        <v>3</v>
      </c>
      <c r="E65" s="224">
        <v>6</v>
      </c>
      <c r="F65" s="354">
        <v>918</v>
      </c>
      <c r="G65" s="224" t="s">
        <v>1383</v>
      </c>
      <c r="H65" s="224">
        <v>2</v>
      </c>
      <c r="I65" s="354" t="s">
        <v>1383</v>
      </c>
      <c r="J65" s="222" t="s">
        <v>1383</v>
      </c>
      <c r="K65" s="222" t="s">
        <v>1383</v>
      </c>
      <c r="L65" s="354">
        <v>17</v>
      </c>
      <c r="M65" s="222" t="s">
        <v>1383</v>
      </c>
      <c r="N65" s="222" t="s">
        <v>1383</v>
      </c>
      <c r="O65" s="222">
        <f>SUM(Table9[[#This Row],[Urine - IC - Samples]],Table9[[#This Row],[Urine - OOC - Samples]],Table9[[#This Row],[Blood - IC - Samples]],Table9[[#This Row],[Blood - OOC - Samples]])</f>
        <v>1559</v>
      </c>
      <c r="P65" s="273">
        <v>1641</v>
      </c>
      <c r="Q65" s="231">
        <v>8</v>
      </c>
      <c r="R65" s="244">
        <v>5.0000000000000001E-3</v>
      </c>
    </row>
    <row r="66" spans="1:18" ht="22.5" x14ac:dyDescent="0.4">
      <c r="A66" s="203" t="s">
        <v>1341</v>
      </c>
      <c r="B66" s="222" t="s">
        <v>2917</v>
      </c>
      <c r="C66" s="354">
        <v>82</v>
      </c>
      <c r="D66" s="224">
        <v>2</v>
      </c>
      <c r="E66" s="224" t="s">
        <v>1383</v>
      </c>
      <c r="F66" s="354" t="s">
        <v>1383</v>
      </c>
      <c r="G66" s="224" t="s">
        <v>1383</v>
      </c>
      <c r="H66" s="224" t="s">
        <v>1383</v>
      </c>
      <c r="I66" s="354" t="s">
        <v>1383</v>
      </c>
      <c r="J66" s="222" t="s">
        <v>1383</v>
      </c>
      <c r="K66" s="222" t="s">
        <v>1383</v>
      </c>
      <c r="L66" s="354" t="s">
        <v>1383</v>
      </c>
      <c r="M66" s="222" t="s">
        <v>1383</v>
      </c>
      <c r="N66" s="222" t="s">
        <v>1383</v>
      </c>
      <c r="O66" s="222">
        <f>SUM(Table9[[#This Row],[Urine - IC - Samples]],Table9[[#This Row],[Urine - OOC - Samples]],Table9[[#This Row],[Blood - IC - Samples]],Table9[[#This Row],[Blood - OOC - Samples]])</f>
        <v>82</v>
      </c>
    </row>
    <row r="67" spans="1:18" x14ac:dyDescent="0.4">
      <c r="A67" s="203" t="s">
        <v>965</v>
      </c>
      <c r="B67" s="222" t="s">
        <v>965</v>
      </c>
      <c r="C67" s="354">
        <v>22740</v>
      </c>
      <c r="D67" s="224">
        <v>36</v>
      </c>
      <c r="E67" s="224">
        <v>114</v>
      </c>
      <c r="F67" s="354">
        <v>6430</v>
      </c>
      <c r="G67" s="224">
        <v>14</v>
      </c>
      <c r="H67" s="224">
        <v>26</v>
      </c>
      <c r="I67" s="354">
        <v>704</v>
      </c>
      <c r="J67" s="222" t="s">
        <v>1383</v>
      </c>
      <c r="K67" s="222" t="s">
        <v>1383</v>
      </c>
      <c r="L67" s="354">
        <v>790</v>
      </c>
      <c r="M67" s="222" t="s">
        <v>1383</v>
      </c>
      <c r="N67" s="222" t="s">
        <v>1383</v>
      </c>
      <c r="O67" s="222">
        <f>SUM(Table9[[#This Row],[Urine - IC - Samples]],Table9[[#This Row],[Urine - OOC - Samples]],Table9[[#This Row],[Blood - IC - Samples]],Table9[[#This Row],[Blood - OOC - Samples]])</f>
        <v>30664</v>
      </c>
      <c r="P67" s="273">
        <v>31242</v>
      </c>
      <c r="Q67" s="231">
        <v>144</v>
      </c>
      <c r="R67" s="244">
        <v>5.0000000000000001E-3</v>
      </c>
    </row>
    <row r="68" spans="1:18" x14ac:dyDescent="0.4">
      <c r="A68" s="203" t="s">
        <v>965</v>
      </c>
      <c r="B68" s="222" t="s">
        <v>3492</v>
      </c>
      <c r="C68" s="354">
        <v>433</v>
      </c>
      <c r="D68" s="224">
        <v>3</v>
      </c>
      <c r="E68" s="224">
        <v>4</v>
      </c>
      <c r="F68" s="354">
        <v>79</v>
      </c>
      <c r="G68" s="224" t="s">
        <v>1383</v>
      </c>
      <c r="H68" s="224" t="s">
        <v>1383</v>
      </c>
      <c r="I68" s="354" t="s">
        <v>1383</v>
      </c>
      <c r="J68" s="222" t="s">
        <v>1383</v>
      </c>
      <c r="K68" s="222" t="s">
        <v>1383</v>
      </c>
      <c r="L68" s="354" t="s">
        <v>1383</v>
      </c>
      <c r="M68" s="222" t="s">
        <v>1383</v>
      </c>
      <c r="N68" s="222" t="s">
        <v>1383</v>
      </c>
      <c r="O68" s="222">
        <f>SUM(Table9[[#This Row],[Urine - IC - Samples]],Table9[[#This Row],[Urine - OOC - Samples]],Table9[[#This Row],[Blood - IC - Samples]],Table9[[#This Row],[Blood - OOC - Samples]])</f>
        <v>512</v>
      </c>
      <c r="Q68" s="364"/>
      <c r="R68" s="364"/>
    </row>
    <row r="69" spans="1:18" ht="22.5" x14ac:dyDescent="0.4">
      <c r="A69" s="203" t="s">
        <v>965</v>
      </c>
      <c r="B69" s="222" t="s">
        <v>3493</v>
      </c>
      <c r="C69" s="354">
        <v>11</v>
      </c>
      <c r="D69" s="224" t="s">
        <v>1383</v>
      </c>
      <c r="E69" s="224" t="s">
        <v>1383</v>
      </c>
      <c r="F69" s="354">
        <v>51</v>
      </c>
      <c r="G69" s="224" t="s">
        <v>1383</v>
      </c>
      <c r="H69" s="224" t="s">
        <v>1383</v>
      </c>
      <c r="I69" s="354" t="s">
        <v>1383</v>
      </c>
      <c r="J69" s="222" t="s">
        <v>1383</v>
      </c>
      <c r="K69" s="222" t="s">
        <v>1383</v>
      </c>
      <c r="L69" s="354" t="s">
        <v>1383</v>
      </c>
      <c r="M69" s="222" t="s">
        <v>1383</v>
      </c>
      <c r="N69" s="222" t="s">
        <v>1383</v>
      </c>
      <c r="O69" s="222">
        <f>SUM(Table9[[#This Row],[Urine - IC - Samples]],Table9[[#This Row],[Urine - OOC - Samples]],Table9[[#This Row],[Blood - IC - Samples]],Table9[[#This Row],[Blood - OOC - Samples]])</f>
        <v>62</v>
      </c>
      <c r="Q69" s="364"/>
      <c r="R69" s="364"/>
    </row>
    <row r="70" spans="1:18" ht="22.5" x14ac:dyDescent="0.4">
      <c r="A70" s="203" t="s">
        <v>965</v>
      </c>
      <c r="B70" s="222" t="s">
        <v>3494</v>
      </c>
      <c r="C70" s="354">
        <v>4</v>
      </c>
      <c r="D70" s="224" t="s">
        <v>1383</v>
      </c>
      <c r="E70" s="224" t="s">
        <v>1383</v>
      </c>
      <c r="F70" s="354" t="s">
        <v>1383</v>
      </c>
      <c r="G70" s="224" t="s">
        <v>1383</v>
      </c>
      <c r="H70" s="224" t="s">
        <v>1383</v>
      </c>
      <c r="I70" s="354" t="s">
        <v>1383</v>
      </c>
      <c r="J70" s="222" t="s">
        <v>1383</v>
      </c>
      <c r="K70" s="222" t="s">
        <v>1383</v>
      </c>
      <c r="L70" s="354" t="s">
        <v>1383</v>
      </c>
      <c r="M70" s="222" t="s">
        <v>1383</v>
      </c>
      <c r="N70" s="222" t="s">
        <v>1383</v>
      </c>
      <c r="O70" s="222">
        <f>SUM(Table9[[#This Row],[Urine - IC - Samples]],Table9[[#This Row],[Urine - OOC - Samples]],Table9[[#This Row],[Blood - IC - Samples]],Table9[[#This Row],[Blood - OOC - Samples]])</f>
        <v>4</v>
      </c>
      <c r="Q70" s="364"/>
      <c r="R70" s="364"/>
    </row>
    <row r="71" spans="1:18" x14ac:dyDescent="0.4">
      <c r="A71" s="203" t="s">
        <v>1691</v>
      </c>
      <c r="B71" s="222" t="s">
        <v>1691</v>
      </c>
      <c r="C71" s="354">
        <v>391</v>
      </c>
      <c r="D71" s="224" t="s">
        <v>1383</v>
      </c>
      <c r="E71" s="224">
        <v>8</v>
      </c>
      <c r="F71" s="354">
        <v>116</v>
      </c>
      <c r="G71" s="224">
        <v>3</v>
      </c>
      <c r="H71" s="224" t="s">
        <v>1383</v>
      </c>
      <c r="I71" s="354" t="s">
        <v>1383</v>
      </c>
      <c r="J71" s="222" t="s">
        <v>1383</v>
      </c>
      <c r="K71" s="222" t="s">
        <v>1383</v>
      </c>
      <c r="L71" s="354" t="s">
        <v>1383</v>
      </c>
      <c r="M71" s="222" t="s">
        <v>1383</v>
      </c>
      <c r="N71" s="222" t="s">
        <v>1383</v>
      </c>
      <c r="O71" s="222">
        <f>SUM(Table9[[#This Row],[Urine - IC - Samples]],Table9[[#This Row],[Urine - OOC - Samples]],Table9[[#This Row],[Blood - IC - Samples]],Table9[[#This Row],[Blood - OOC - Samples]])</f>
        <v>507</v>
      </c>
      <c r="P71" s="273">
        <v>507</v>
      </c>
      <c r="Q71" s="231">
        <v>8</v>
      </c>
      <c r="R71" s="244">
        <v>1.6E-2</v>
      </c>
    </row>
    <row r="72" spans="1:18" x14ac:dyDescent="0.4">
      <c r="A72" s="203" t="s">
        <v>1342</v>
      </c>
      <c r="B72" s="222" t="s">
        <v>1342</v>
      </c>
      <c r="C72" s="354">
        <v>508</v>
      </c>
      <c r="D72" s="224" t="s">
        <v>1383</v>
      </c>
      <c r="E72" s="224">
        <v>6</v>
      </c>
      <c r="F72" s="354">
        <v>540</v>
      </c>
      <c r="G72" s="224" t="s">
        <v>1383</v>
      </c>
      <c r="H72" s="224" t="s">
        <v>1383</v>
      </c>
      <c r="I72" s="354" t="s">
        <v>1383</v>
      </c>
      <c r="J72" s="222" t="s">
        <v>1383</v>
      </c>
      <c r="K72" s="222" t="s">
        <v>1383</v>
      </c>
      <c r="L72" s="354">
        <v>4</v>
      </c>
      <c r="M72" s="222" t="s">
        <v>1383</v>
      </c>
      <c r="N72" s="222" t="s">
        <v>1383</v>
      </c>
      <c r="O72" s="222">
        <f>SUM(Table9[[#This Row],[Urine - IC - Samples]],Table9[[#This Row],[Urine - OOC - Samples]],Table9[[#This Row],[Blood - IC - Samples]],Table9[[#This Row],[Blood - OOC - Samples]])</f>
        <v>1052</v>
      </c>
      <c r="P72" s="273">
        <v>2355</v>
      </c>
      <c r="Q72" s="231">
        <v>10</v>
      </c>
      <c r="R72" s="244">
        <v>4.0000000000000001E-3</v>
      </c>
    </row>
    <row r="73" spans="1:18" x14ac:dyDescent="0.4">
      <c r="A73" s="203" t="s">
        <v>1342</v>
      </c>
      <c r="B73" s="222" t="s">
        <v>3495</v>
      </c>
      <c r="C73" s="354">
        <v>225</v>
      </c>
      <c r="D73" s="224">
        <v>1</v>
      </c>
      <c r="E73" s="224" t="s">
        <v>1383</v>
      </c>
      <c r="F73" s="354">
        <v>276</v>
      </c>
      <c r="G73" s="224" t="s">
        <v>1383</v>
      </c>
      <c r="H73" s="224" t="s">
        <v>1383</v>
      </c>
      <c r="I73" s="354" t="s">
        <v>1383</v>
      </c>
      <c r="J73" s="222" t="s">
        <v>1383</v>
      </c>
      <c r="K73" s="222" t="s">
        <v>1383</v>
      </c>
      <c r="L73" s="354" t="s">
        <v>1383</v>
      </c>
      <c r="M73" s="222" t="s">
        <v>1383</v>
      </c>
      <c r="N73" s="222" t="s">
        <v>1383</v>
      </c>
      <c r="O73" s="222">
        <f>SUM(Table9[[#This Row],[Urine - IC - Samples]],Table9[[#This Row],[Urine - OOC - Samples]],Table9[[#This Row],[Blood - IC - Samples]],Table9[[#This Row],[Blood - OOC - Samples]])</f>
        <v>501</v>
      </c>
      <c r="P73" s="364"/>
      <c r="Q73" s="364"/>
    </row>
    <row r="74" spans="1:18" x14ac:dyDescent="0.4">
      <c r="A74" s="203" t="s">
        <v>1342</v>
      </c>
      <c r="B74" s="222" t="s">
        <v>3496</v>
      </c>
      <c r="C74" s="354">
        <v>172</v>
      </c>
      <c r="D74" s="224" t="s">
        <v>1383</v>
      </c>
      <c r="E74" s="224">
        <v>1</v>
      </c>
      <c r="F74" s="354">
        <v>153</v>
      </c>
      <c r="G74" s="224" t="s">
        <v>1383</v>
      </c>
      <c r="H74" s="224" t="s">
        <v>1383</v>
      </c>
      <c r="I74" s="354" t="s">
        <v>1383</v>
      </c>
      <c r="J74" s="222" t="s">
        <v>1383</v>
      </c>
      <c r="K74" s="222" t="s">
        <v>1383</v>
      </c>
      <c r="L74" s="354" t="s">
        <v>1383</v>
      </c>
      <c r="M74" s="222" t="s">
        <v>1383</v>
      </c>
      <c r="N74" s="222" t="s">
        <v>1383</v>
      </c>
      <c r="O74" s="222">
        <f>SUM(Table9[[#This Row],[Urine - IC - Samples]],Table9[[#This Row],[Urine - OOC - Samples]],Table9[[#This Row],[Blood - IC - Samples]],Table9[[#This Row],[Blood - OOC - Samples]])</f>
        <v>325</v>
      </c>
      <c r="P74" s="364"/>
      <c r="Q74" s="364"/>
    </row>
    <row r="75" spans="1:18" x14ac:dyDescent="0.4">
      <c r="A75" s="203" t="s">
        <v>1342</v>
      </c>
      <c r="B75" s="222" t="s">
        <v>3497</v>
      </c>
      <c r="C75" s="354">
        <v>128</v>
      </c>
      <c r="D75" s="224" t="s">
        <v>1383</v>
      </c>
      <c r="E75" s="224">
        <v>2</v>
      </c>
      <c r="F75" s="354">
        <v>175</v>
      </c>
      <c r="G75" s="224" t="s">
        <v>1383</v>
      </c>
      <c r="H75" s="224" t="s">
        <v>1383</v>
      </c>
      <c r="I75" s="354" t="s">
        <v>1383</v>
      </c>
      <c r="J75" s="222" t="s">
        <v>1383</v>
      </c>
      <c r="K75" s="222" t="s">
        <v>1383</v>
      </c>
      <c r="L75" s="354" t="s">
        <v>1383</v>
      </c>
      <c r="M75" s="222" t="s">
        <v>1383</v>
      </c>
      <c r="N75" s="222" t="s">
        <v>1383</v>
      </c>
      <c r="O75" s="222">
        <f>SUM(Table9[[#This Row],[Urine - IC - Samples]],Table9[[#This Row],[Urine - OOC - Samples]],Table9[[#This Row],[Blood - IC - Samples]],Table9[[#This Row],[Blood - OOC - Samples]])</f>
        <v>303</v>
      </c>
      <c r="P75" s="364"/>
      <c r="Q75" s="364"/>
    </row>
    <row r="76" spans="1:18" ht="22.5" x14ac:dyDescent="0.4">
      <c r="A76" s="203" t="s">
        <v>1342</v>
      </c>
      <c r="B76" s="222" t="s">
        <v>3498</v>
      </c>
      <c r="C76" s="354">
        <v>71</v>
      </c>
      <c r="D76" s="224" t="s">
        <v>1383</v>
      </c>
      <c r="E76" s="224" t="s">
        <v>1383</v>
      </c>
      <c r="F76" s="354">
        <v>17</v>
      </c>
      <c r="G76" s="224" t="s">
        <v>1383</v>
      </c>
      <c r="H76" s="224" t="s">
        <v>1383</v>
      </c>
      <c r="I76" s="354" t="s">
        <v>1383</v>
      </c>
      <c r="J76" s="222" t="s">
        <v>1383</v>
      </c>
      <c r="K76" s="222" t="s">
        <v>1383</v>
      </c>
      <c r="L76" s="354" t="s">
        <v>1383</v>
      </c>
      <c r="M76" s="222" t="s">
        <v>1383</v>
      </c>
      <c r="N76" s="222" t="s">
        <v>1383</v>
      </c>
      <c r="O76" s="222">
        <f>SUM(Table9[[#This Row],[Urine - IC - Samples]],Table9[[#This Row],[Urine - OOC - Samples]],Table9[[#This Row],[Blood - IC - Samples]],Table9[[#This Row],[Blood - OOC - Samples]])</f>
        <v>88</v>
      </c>
      <c r="P76" s="364"/>
      <c r="Q76" s="364"/>
    </row>
    <row r="77" spans="1:18" ht="22.5" x14ac:dyDescent="0.4">
      <c r="A77" s="203" t="s">
        <v>1342</v>
      </c>
      <c r="B77" s="222" t="s">
        <v>3499</v>
      </c>
      <c r="C77" s="354">
        <v>50</v>
      </c>
      <c r="D77" s="224" t="s">
        <v>1383</v>
      </c>
      <c r="E77" s="224" t="s">
        <v>1383</v>
      </c>
      <c r="F77" s="354">
        <v>22</v>
      </c>
      <c r="G77" s="224" t="s">
        <v>1383</v>
      </c>
      <c r="H77" s="224" t="s">
        <v>1383</v>
      </c>
      <c r="I77" s="354" t="s">
        <v>1383</v>
      </c>
      <c r="J77" s="222" t="s">
        <v>1383</v>
      </c>
      <c r="K77" s="222" t="s">
        <v>1383</v>
      </c>
      <c r="L77" s="354" t="s">
        <v>1383</v>
      </c>
      <c r="M77" s="222" t="s">
        <v>1383</v>
      </c>
      <c r="N77" s="222" t="s">
        <v>1383</v>
      </c>
      <c r="O77" s="222">
        <f>SUM(Table9[[#This Row],[Urine - IC - Samples]],Table9[[#This Row],[Urine - OOC - Samples]],Table9[[#This Row],[Blood - IC - Samples]],Table9[[#This Row],[Blood - OOC - Samples]])</f>
        <v>72</v>
      </c>
      <c r="P77" s="364"/>
      <c r="Q77" s="364"/>
    </row>
    <row r="78" spans="1:18" x14ac:dyDescent="0.4">
      <c r="A78" s="203" t="s">
        <v>1342</v>
      </c>
      <c r="B78" s="222" t="s">
        <v>3500</v>
      </c>
      <c r="C78" s="354">
        <v>5</v>
      </c>
      <c r="D78" s="224" t="s">
        <v>1383</v>
      </c>
      <c r="E78" s="224">
        <v>1</v>
      </c>
      <c r="F78" s="354">
        <v>4</v>
      </c>
      <c r="G78" s="224" t="s">
        <v>1383</v>
      </c>
      <c r="H78" s="224" t="s">
        <v>1383</v>
      </c>
      <c r="I78" s="354" t="s">
        <v>1383</v>
      </c>
      <c r="J78" s="222" t="s">
        <v>1383</v>
      </c>
      <c r="K78" s="222" t="s">
        <v>1383</v>
      </c>
      <c r="L78" s="354" t="s">
        <v>1383</v>
      </c>
      <c r="M78" s="222" t="s">
        <v>1383</v>
      </c>
      <c r="N78" s="222" t="s">
        <v>1383</v>
      </c>
      <c r="O78" s="222">
        <f>SUM(Table9[[#This Row],[Urine - IC - Samples]],Table9[[#This Row],[Urine - OOC - Samples]],Table9[[#This Row],[Blood - IC - Samples]],Table9[[#This Row],[Blood - OOC - Samples]])</f>
        <v>9</v>
      </c>
      <c r="P78" s="364"/>
      <c r="Q78" s="364"/>
    </row>
    <row r="79" spans="1:18" ht="22.5" x14ac:dyDescent="0.4">
      <c r="A79" s="203" t="s">
        <v>1342</v>
      </c>
      <c r="B79" s="222" t="s">
        <v>3501</v>
      </c>
      <c r="C79" s="354">
        <v>5</v>
      </c>
      <c r="D79" s="224" t="s">
        <v>1383</v>
      </c>
      <c r="E79" s="224" t="s">
        <v>1383</v>
      </c>
      <c r="F79" s="354" t="s">
        <v>1383</v>
      </c>
      <c r="G79" s="224" t="s">
        <v>1383</v>
      </c>
      <c r="H79" s="224" t="s">
        <v>1383</v>
      </c>
      <c r="I79" s="354" t="s">
        <v>1383</v>
      </c>
      <c r="J79" s="222" t="s">
        <v>1383</v>
      </c>
      <c r="K79" s="222" t="s">
        <v>1383</v>
      </c>
      <c r="L79" s="354" t="s">
        <v>1383</v>
      </c>
      <c r="M79" s="222" t="s">
        <v>1383</v>
      </c>
      <c r="N79" s="222" t="s">
        <v>1383</v>
      </c>
      <c r="O79" s="222">
        <f>SUM(Table9[[#This Row],[Urine - IC - Samples]],Table9[[#This Row],[Urine - OOC - Samples]],Table9[[#This Row],[Blood - IC - Samples]],Table9[[#This Row],[Blood - OOC - Samples]])</f>
        <v>5</v>
      </c>
      <c r="P79" s="364"/>
      <c r="Q79" s="364"/>
    </row>
    <row r="80" spans="1:18" x14ac:dyDescent="0.4">
      <c r="A80" s="203" t="s">
        <v>1343</v>
      </c>
      <c r="B80" s="222" t="s">
        <v>1343</v>
      </c>
      <c r="C80" s="354">
        <v>2113</v>
      </c>
      <c r="D80" s="224">
        <v>2</v>
      </c>
      <c r="E80" s="224">
        <v>20</v>
      </c>
      <c r="F80" s="354">
        <v>1813</v>
      </c>
      <c r="G80" s="224">
        <v>3</v>
      </c>
      <c r="H80" s="224">
        <v>6</v>
      </c>
      <c r="I80" s="354">
        <v>12</v>
      </c>
      <c r="J80" s="222" t="s">
        <v>1383</v>
      </c>
      <c r="K80" s="222" t="s">
        <v>1383</v>
      </c>
      <c r="L80" s="354">
        <v>24</v>
      </c>
      <c r="M80" s="222" t="s">
        <v>1383</v>
      </c>
      <c r="N80" s="222" t="s">
        <v>1383</v>
      </c>
      <c r="O80" s="222">
        <f>SUM(Table9[[#This Row],[Urine - IC - Samples]],Table9[[#This Row],[Urine - OOC - Samples]],Table9[[#This Row],[Blood - IC - Samples]],Table9[[#This Row],[Blood - OOC - Samples]])</f>
        <v>3962</v>
      </c>
      <c r="P80" s="273">
        <v>4026</v>
      </c>
      <c r="Q80" s="231">
        <v>26</v>
      </c>
      <c r="R80" s="244">
        <v>6.0000000000000001E-3</v>
      </c>
    </row>
    <row r="81" spans="1:18" x14ac:dyDescent="0.4">
      <c r="A81" s="203" t="s">
        <v>1343</v>
      </c>
      <c r="B81" s="222" t="s">
        <v>3502</v>
      </c>
      <c r="C81" s="354">
        <v>20</v>
      </c>
      <c r="D81" s="224" t="s">
        <v>1383</v>
      </c>
      <c r="E81" s="224" t="s">
        <v>1383</v>
      </c>
      <c r="F81" s="354">
        <v>44</v>
      </c>
      <c r="G81" s="224" t="s">
        <v>1383</v>
      </c>
      <c r="H81" s="224" t="s">
        <v>1383</v>
      </c>
      <c r="I81" s="354" t="s">
        <v>1383</v>
      </c>
      <c r="J81" s="222" t="s">
        <v>1383</v>
      </c>
      <c r="K81" s="222" t="s">
        <v>1383</v>
      </c>
      <c r="L81" s="354" t="s">
        <v>1383</v>
      </c>
      <c r="M81" s="222" t="s">
        <v>1383</v>
      </c>
      <c r="N81" s="222" t="s">
        <v>1383</v>
      </c>
      <c r="O81" s="222">
        <f>SUM(Table9[[#This Row],[Urine - IC - Samples]],Table9[[#This Row],[Urine - OOC - Samples]],Table9[[#This Row],[Blood - IC - Samples]],Table9[[#This Row],[Blood - OOC - Samples]])</f>
        <v>64</v>
      </c>
      <c r="P81" s="364"/>
      <c r="Q81" s="364"/>
      <c r="R81" s="364"/>
    </row>
    <row r="82" spans="1:18" x14ac:dyDescent="0.4">
      <c r="A82" s="203" t="s">
        <v>1376</v>
      </c>
      <c r="B82" s="222" t="s">
        <v>1383</v>
      </c>
      <c r="C82" s="354">
        <v>2605</v>
      </c>
      <c r="D82" s="224">
        <v>2</v>
      </c>
      <c r="E82" s="224">
        <v>31</v>
      </c>
      <c r="F82" s="354">
        <v>1808</v>
      </c>
      <c r="G82" s="224">
        <v>2</v>
      </c>
      <c r="H82" s="224">
        <v>9</v>
      </c>
      <c r="I82" s="354">
        <v>5</v>
      </c>
      <c r="J82" s="222" t="s">
        <v>1383</v>
      </c>
      <c r="K82" s="222" t="s">
        <v>1383</v>
      </c>
      <c r="L82" s="354">
        <v>35</v>
      </c>
      <c r="M82" s="222" t="s">
        <v>1383</v>
      </c>
      <c r="N82" s="222" t="s">
        <v>1383</v>
      </c>
      <c r="O82" s="222">
        <f>SUM(Table9[[#This Row],[Urine - IC - Samples]],Table9[[#This Row],[Urine - OOC - Samples]],Table9[[#This Row],[Blood - IC - Samples]],Table9[[#This Row],[Blood - OOC - Samples]])</f>
        <v>4453</v>
      </c>
      <c r="P82" s="273">
        <v>4453</v>
      </c>
      <c r="Q82" s="231">
        <v>40</v>
      </c>
      <c r="R82" s="244">
        <v>8.9999999999999993E-3</v>
      </c>
    </row>
    <row r="83" spans="1:18" ht="22.5" x14ac:dyDescent="0.4">
      <c r="A83" s="203" t="s">
        <v>2422</v>
      </c>
      <c r="B83" s="222" t="s">
        <v>2422</v>
      </c>
      <c r="C83" s="354">
        <v>318</v>
      </c>
      <c r="D83" s="224" t="s">
        <v>1383</v>
      </c>
      <c r="E83" s="224">
        <v>3</v>
      </c>
      <c r="F83" s="354">
        <v>320</v>
      </c>
      <c r="G83" s="224">
        <v>1</v>
      </c>
      <c r="H83" s="224">
        <v>1</v>
      </c>
      <c r="I83" s="354">
        <v>11</v>
      </c>
      <c r="J83" s="222" t="s">
        <v>1383</v>
      </c>
      <c r="K83" s="222" t="s">
        <v>1383</v>
      </c>
      <c r="L83" s="354">
        <v>7</v>
      </c>
      <c r="M83" s="222" t="s">
        <v>1383</v>
      </c>
      <c r="N83" s="222" t="s">
        <v>1383</v>
      </c>
      <c r="O83" s="222">
        <f>SUM(Table9[[#This Row],[Urine - IC - Samples]],Table9[[#This Row],[Urine - OOC - Samples]],Table9[[#This Row],[Blood - IC - Samples]],Table9[[#This Row],[Blood - OOC - Samples]])</f>
        <v>656</v>
      </c>
      <c r="P83" s="273">
        <v>665</v>
      </c>
      <c r="Q83" s="231">
        <v>4</v>
      </c>
      <c r="R83" s="244">
        <v>6.0000000000000001E-3</v>
      </c>
    </row>
    <row r="84" spans="1:18" ht="33.75" x14ac:dyDescent="0.4">
      <c r="A84" s="203" t="s">
        <v>2422</v>
      </c>
      <c r="B84" s="222" t="s">
        <v>3519</v>
      </c>
      <c r="C84" s="354">
        <v>7</v>
      </c>
      <c r="D84" s="224" t="s">
        <v>1383</v>
      </c>
      <c r="E84" s="224" t="s">
        <v>1383</v>
      </c>
      <c r="F84" s="354" t="s">
        <v>1383</v>
      </c>
      <c r="G84" s="224" t="s">
        <v>1383</v>
      </c>
      <c r="H84" s="224" t="s">
        <v>1383</v>
      </c>
      <c r="I84" s="354" t="s">
        <v>1383</v>
      </c>
      <c r="J84" s="222" t="s">
        <v>1383</v>
      </c>
      <c r="K84" s="222" t="s">
        <v>1383</v>
      </c>
      <c r="L84" s="354" t="s">
        <v>1383</v>
      </c>
      <c r="M84" s="222" t="s">
        <v>1383</v>
      </c>
      <c r="N84" s="222" t="s">
        <v>1383</v>
      </c>
      <c r="O84" s="222">
        <f>SUM(Table9[[#This Row],[Urine - IC - Samples]],Table9[[#This Row],[Urine - OOC - Samples]],Table9[[#This Row],[Blood - IC - Samples]],Table9[[#This Row],[Blood - OOC - Samples]])</f>
        <v>7</v>
      </c>
    </row>
    <row r="85" spans="1:18" ht="22.5" x14ac:dyDescent="0.4">
      <c r="A85" s="203" t="s">
        <v>2422</v>
      </c>
      <c r="B85" s="222" t="s">
        <v>3518</v>
      </c>
      <c r="C85" s="354">
        <v>2</v>
      </c>
      <c r="D85" s="224" t="s">
        <v>1383</v>
      </c>
      <c r="E85" s="224" t="s">
        <v>1383</v>
      </c>
      <c r="F85" s="354" t="s">
        <v>1383</v>
      </c>
      <c r="G85" s="224" t="s">
        <v>1383</v>
      </c>
      <c r="H85" s="224" t="s">
        <v>1383</v>
      </c>
      <c r="I85" s="354" t="s">
        <v>1383</v>
      </c>
      <c r="J85" s="222" t="s">
        <v>1383</v>
      </c>
      <c r="K85" s="222" t="s">
        <v>1383</v>
      </c>
      <c r="L85" s="354" t="s">
        <v>1383</v>
      </c>
      <c r="M85" s="222" t="s">
        <v>1383</v>
      </c>
      <c r="N85" s="222" t="s">
        <v>1383</v>
      </c>
      <c r="O85" s="222">
        <f>SUM(Table9[[#This Row],[Urine - IC - Samples]],Table9[[#This Row],[Urine - OOC - Samples]],Table9[[#This Row],[Blood - IC - Samples]],Table9[[#This Row],[Blood - OOC - Samples]])</f>
        <v>2</v>
      </c>
      <c r="P85" s="364"/>
      <c r="Q85" s="364"/>
      <c r="R85" s="365"/>
    </row>
    <row r="86" spans="1:18" x14ac:dyDescent="0.4">
      <c r="A86" s="203" t="s">
        <v>1675</v>
      </c>
      <c r="B86" s="222" t="s">
        <v>1383</v>
      </c>
      <c r="C86" s="354">
        <v>1766</v>
      </c>
      <c r="D86" s="224">
        <v>4</v>
      </c>
      <c r="E86" s="224">
        <v>19</v>
      </c>
      <c r="F86" s="354">
        <v>2750</v>
      </c>
      <c r="G86" s="224">
        <v>10</v>
      </c>
      <c r="H86" s="224">
        <v>5</v>
      </c>
      <c r="I86" s="354">
        <v>67</v>
      </c>
      <c r="J86" s="222" t="s">
        <v>1383</v>
      </c>
      <c r="K86" s="222" t="s">
        <v>1383</v>
      </c>
      <c r="L86" s="354">
        <v>116</v>
      </c>
      <c r="M86" s="222" t="s">
        <v>1383</v>
      </c>
      <c r="N86" s="222" t="s">
        <v>1383</v>
      </c>
      <c r="O86" s="222">
        <f>SUM(Table9[[#This Row],[Urine - IC - Samples]],Table9[[#This Row],[Urine - OOC - Samples]],Table9[[#This Row],[Blood - IC - Samples]],Table9[[#This Row],[Blood - OOC - Samples]])</f>
        <v>4699</v>
      </c>
      <c r="P86" s="273">
        <v>4699</v>
      </c>
      <c r="Q86" s="231">
        <v>24</v>
      </c>
      <c r="R86" s="244">
        <v>5.0000000000000001E-3</v>
      </c>
    </row>
    <row r="87" spans="1:18" x14ac:dyDescent="0.4">
      <c r="A87" s="203" t="s">
        <v>1697</v>
      </c>
      <c r="B87" s="222" t="s">
        <v>1344</v>
      </c>
      <c r="C87" s="354">
        <v>2577</v>
      </c>
      <c r="D87" s="224">
        <v>8</v>
      </c>
      <c r="E87" s="224">
        <v>36</v>
      </c>
      <c r="F87" s="354">
        <v>3429</v>
      </c>
      <c r="G87" s="224">
        <v>4</v>
      </c>
      <c r="H87" s="224">
        <v>18</v>
      </c>
      <c r="I87" s="354">
        <v>83</v>
      </c>
      <c r="J87" s="222" t="s">
        <v>1383</v>
      </c>
      <c r="K87" s="222" t="s">
        <v>1383</v>
      </c>
      <c r="L87" s="354">
        <v>226</v>
      </c>
      <c r="M87" s="222" t="s">
        <v>1383</v>
      </c>
      <c r="N87" s="222" t="s">
        <v>1383</v>
      </c>
      <c r="O87" s="222">
        <f>SUM(Table9[[#This Row],[Urine - IC - Samples]],Table9[[#This Row],[Urine - OOC - Samples]],Table9[[#This Row],[Blood - IC - Samples]],Table9[[#This Row],[Blood - OOC - Samples]])</f>
        <v>6315</v>
      </c>
      <c r="P87" s="273">
        <v>6961</v>
      </c>
      <c r="Q87" s="231">
        <v>57</v>
      </c>
      <c r="R87" s="244">
        <v>8.0000000000000002E-3</v>
      </c>
    </row>
    <row r="88" spans="1:18" x14ac:dyDescent="0.4">
      <c r="A88" s="203" t="s">
        <v>1697</v>
      </c>
      <c r="B88" s="222" t="s">
        <v>3503</v>
      </c>
      <c r="C88" s="354">
        <v>182</v>
      </c>
      <c r="D88" s="224">
        <v>1</v>
      </c>
      <c r="E88" s="224">
        <v>3</v>
      </c>
      <c r="F88" s="354">
        <v>455</v>
      </c>
      <c r="G88" s="224" t="s">
        <v>1383</v>
      </c>
      <c r="H88" s="224" t="s">
        <v>1383</v>
      </c>
      <c r="I88" s="354">
        <v>4</v>
      </c>
      <c r="J88" s="222" t="s">
        <v>1383</v>
      </c>
      <c r="K88" s="222" t="s">
        <v>1383</v>
      </c>
      <c r="L88" s="354">
        <v>5</v>
      </c>
      <c r="M88" s="222" t="s">
        <v>1383</v>
      </c>
      <c r="N88" s="222" t="s">
        <v>1383</v>
      </c>
      <c r="O88" s="222">
        <f>SUM(Table9[[#This Row],[Urine - IC - Samples]],Table9[[#This Row],[Urine - OOC - Samples]],Table9[[#This Row],[Blood - IC - Samples]],Table9[[#This Row],[Blood - OOC - Samples]])</f>
        <v>646</v>
      </c>
    </row>
    <row r="89" spans="1:18" x14ac:dyDescent="0.4">
      <c r="A89" s="203" t="s">
        <v>1345</v>
      </c>
      <c r="B89" s="222" t="s">
        <v>1383</v>
      </c>
      <c r="C89" s="354">
        <v>432</v>
      </c>
      <c r="D89" s="224">
        <v>1</v>
      </c>
      <c r="E89" s="224">
        <v>2</v>
      </c>
      <c r="F89" s="354">
        <v>360</v>
      </c>
      <c r="G89" s="224" t="s">
        <v>1383</v>
      </c>
      <c r="H89" s="224" t="s">
        <v>1383</v>
      </c>
      <c r="I89" s="354" t="s">
        <v>1383</v>
      </c>
      <c r="J89" s="222" t="s">
        <v>1383</v>
      </c>
      <c r="K89" s="222" t="s">
        <v>1383</v>
      </c>
      <c r="L89" s="354">
        <v>3</v>
      </c>
      <c r="M89" s="222" t="s">
        <v>1383</v>
      </c>
      <c r="N89" s="222" t="s">
        <v>1383</v>
      </c>
      <c r="O89" s="222">
        <f>SUM(Table9[[#This Row],[Urine - IC - Samples]],Table9[[#This Row],[Urine - OOC - Samples]],Table9[[#This Row],[Blood - IC - Samples]],Table9[[#This Row],[Blood - OOC - Samples]])</f>
        <v>795</v>
      </c>
      <c r="P89" s="273">
        <v>795</v>
      </c>
      <c r="Q89" s="231">
        <v>2</v>
      </c>
      <c r="R89" s="244">
        <v>3.0000000000000001E-3</v>
      </c>
    </row>
    <row r="90" spans="1:18" x14ac:dyDescent="0.4">
      <c r="A90" s="203" t="s">
        <v>1346</v>
      </c>
      <c r="B90" s="222" t="s">
        <v>1346</v>
      </c>
      <c r="C90" s="354">
        <v>1741</v>
      </c>
      <c r="D90" s="224">
        <v>2</v>
      </c>
      <c r="E90" s="224">
        <v>15</v>
      </c>
      <c r="F90" s="354">
        <v>566</v>
      </c>
      <c r="G90" s="224" t="s">
        <v>1383</v>
      </c>
      <c r="H90" s="224">
        <v>3</v>
      </c>
      <c r="I90" s="354" t="s">
        <v>1383</v>
      </c>
      <c r="J90" s="222" t="s">
        <v>1383</v>
      </c>
      <c r="K90" s="222" t="s">
        <v>1383</v>
      </c>
      <c r="L90" s="354" t="s">
        <v>1383</v>
      </c>
      <c r="M90" s="222" t="s">
        <v>1383</v>
      </c>
      <c r="N90" s="222" t="s">
        <v>1383</v>
      </c>
      <c r="O90" s="222">
        <f>SUM(Table9[[#This Row],[Urine - IC - Samples]],Table9[[#This Row],[Urine - OOC - Samples]],Table9[[#This Row],[Blood - IC - Samples]],Table9[[#This Row],[Blood - OOC - Samples]])</f>
        <v>2307</v>
      </c>
      <c r="P90" s="273">
        <v>2616</v>
      </c>
      <c r="Q90" s="231">
        <v>23</v>
      </c>
      <c r="R90" s="244">
        <v>8.9999999999999993E-3</v>
      </c>
    </row>
    <row r="91" spans="1:18" x14ac:dyDescent="0.4">
      <c r="A91" s="203" t="s">
        <v>1346</v>
      </c>
      <c r="B91" s="222" t="s">
        <v>3504</v>
      </c>
      <c r="C91" s="354">
        <v>145</v>
      </c>
      <c r="D91" s="224" t="s">
        <v>1383</v>
      </c>
      <c r="E91" s="224">
        <v>4</v>
      </c>
      <c r="F91" s="354">
        <v>2</v>
      </c>
      <c r="G91" s="224" t="s">
        <v>1383</v>
      </c>
      <c r="H91" s="224" t="s">
        <v>1383</v>
      </c>
      <c r="I91" s="354" t="s">
        <v>1383</v>
      </c>
      <c r="J91" s="222" t="s">
        <v>1383</v>
      </c>
      <c r="K91" s="222" t="s">
        <v>1383</v>
      </c>
      <c r="L91" s="354" t="s">
        <v>1383</v>
      </c>
      <c r="M91" s="222" t="s">
        <v>1383</v>
      </c>
      <c r="N91" s="222" t="s">
        <v>1383</v>
      </c>
      <c r="O91" s="222">
        <f>SUM(Table9[[#This Row],[Urine - IC - Samples]],Table9[[#This Row],[Urine - OOC - Samples]],Table9[[#This Row],[Blood - IC - Samples]],Table9[[#This Row],[Blood - OOC - Samples]])</f>
        <v>147</v>
      </c>
      <c r="Q91" s="364"/>
      <c r="R91" s="364"/>
    </row>
    <row r="92" spans="1:18" x14ac:dyDescent="0.4">
      <c r="A92" s="203" t="s">
        <v>1346</v>
      </c>
      <c r="B92" s="222" t="s">
        <v>3505</v>
      </c>
      <c r="C92" s="354">
        <v>57</v>
      </c>
      <c r="D92" s="224" t="s">
        <v>1383</v>
      </c>
      <c r="E92" s="224" t="s">
        <v>1383</v>
      </c>
      <c r="F92" s="354">
        <v>22</v>
      </c>
      <c r="G92" s="224" t="s">
        <v>1383</v>
      </c>
      <c r="H92" s="224" t="s">
        <v>1383</v>
      </c>
      <c r="I92" s="354" t="s">
        <v>1383</v>
      </c>
      <c r="J92" s="222" t="s">
        <v>1383</v>
      </c>
      <c r="K92" s="222" t="s">
        <v>1383</v>
      </c>
      <c r="L92" s="354" t="s">
        <v>1383</v>
      </c>
      <c r="M92" s="222" t="s">
        <v>1383</v>
      </c>
      <c r="N92" s="222" t="s">
        <v>1383</v>
      </c>
      <c r="O92" s="222">
        <f>SUM(Table9[[#This Row],[Urine - IC - Samples]],Table9[[#This Row],[Urine - OOC - Samples]],Table9[[#This Row],[Blood - IC - Samples]],Table9[[#This Row],[Blood - OOC - Samples]])</f>
        <v>79</v>
      </c>
    </row>
    <row r="93" spans="1:18" x14ac:dyDescent="0.4">
      <c r="A93" s="203" t="s">
        <v>1346</v>
      </c>
      <c r="B93" s="222" t="s">
        <v>3506</v>
      </c>
      <c r="C93" s="354">
        <v>65</v>
      </c>
      <c r="D93" s="224" t="s">
        <v>1383</v>
      </c>
      <c r="E93" s="224">
        <v>1</v>
      </c>
      <c r="F93" s="354">
        <v>11</v>
      </c>
      <c r="G93" s="224" t="s">
        <v>1383</v>
      </c>
      <c r="H93" s="224" t="s">
        <v>1383</v>
      </c>
      <c r="I93" s="354" t="s">
        <v>1383</v>
      </c>
      <c r="J93" s="222" t="s">
        <v>1383</v>
      </c>
      <c r="K93" s="222" t="s">
        <v>1383</v>
      </c>
      <c r="L93" s="354" t="s">
        <v>1383</v>
      </c>
      <c r="M93" s="222" t="s">
        <v>1383</v>
      </c>
      <c r="N93" s="222" t="s">
        <v>1383</v>
      </c>
      <c r="O93" s="222">
        <f>SUM(Table9[[#This Row],[Urine - IC - Samples]],Table9[[#This Row],[Urine - OOC - Samples]],Table9[[#This Row],[Blood - IC - Samples]],Table9[[#This Row],[Blood - OOC - Samples]])</f>
        <v>76</v>
      </c>
      <c r="Q93" s="364"/>
      <c r="R93" s="364"/>
    </row>
    <row r="94" spans="1:18" ht="22.5" x14ac:dyDescent="0.4">
      <c r="A94" s="203" t="s">
        <v>1346</v>
      </c>
      <c r="B94" s="222" t="s">
        <v>3507</v>
      </c>
      <c r="C94" s="354" t="s">
        <v>1383</v>
      </c>
      <c r="D94" s="224" t="s">
        <v>1383</v>
      </c>
      <c r="E94" s="224" t="s">
        <v>1383</v>
      </c>
      <c r="F94" s="354">
        <v>7</v>
      </c>
      <c r="G94" s="224" t="s">
        <v>1383</v>
      </c>
      <c r="H94" s="224" t="s">
        <v>1383</v>
      </c>
      <c r="I94" s="354" t="s">
        <v>1383</v>
      </c>
      <c r="J94" s="222" t="s">
        <v>1383</v>
      </c>
      <c r="K94" s="222" t="s">
        <v>1383</v>
      </c>
      <c r="L94" s="354" t="s">
        <v>1383</v>
      </c>
      <c r="M94" s="222" t="s">
        <v>1383</v>
      </c>
      <c r="N94" s="222" t="s">
        <v>1383</v>
      </c>
      <c r="O94" s="222">
        <f>SUM(Table9[[#This Row],[Urine - IC - Samples]],Table9[[#This Row],[Urine - OOC - Samples]],Table9[[#This Row],[Blood - IC - Samples]],Table9[[#This Row],[Blood - OOC - Samples]])</f>
        <v>7</v>
      </c>
      <c r="Q94" s="364"/>
      <c r="R94" s="364"/>
    </row>
    <row r="95" spans="1:18" x14ac:dyDescent="0.4">
      <c r="A95" s="203" t="s">
        <v>1377</v>
      </c>
      <c r="B95" s="222" t="s">
        <v>1383</v>
      </c>
      <c r="C95" s="354">
        <v>539</v>
      </c>
      <c r="D95" s="224" t="s">
        <v>1383</v>
      </c>
      <c r="E95" s="224">
        <v>4</v>
      </c>
      <c r="F95" s="354">
        <v>452</v>
      </c>
      <c r="G95" s="224">
        <v>4</v>
      </c>
      <c r="H95" s="224" t="s">
        <v>1383</v>
      </c>
      <c r="I95" s="354" t="s">
        <v>1383</v>
      </c>
      <c r="J95" s="222" t="s">
        <v>1383</v>
      </c>
      <c r="K95" s="222" t="s">
        <v>1383</v>
      </c>
      <c r="L95" s="354" t="s">
        <v>1383</v>
      </c>
      <c r="M95" s="222" t="s">
        <v>1383</v>
      </c>
      <c r="N95" s="222" t="s">
        <v>1383</v>
      </c>
      <c r="O95" s="222">
        <f>SUM(Table9[[#This Row],[Urine - IC - Samples]],Table9[[#This Row],[Urine - OOC - Samples]],Table9[[#This Row],[Blood - IC - Samples]],Table9[[#This Row],[Blood - OOC - Samples]])</f>
        <v>991</v>
      </c>
      <c r="P95" s="273">
        <v>991</v>
      </c>
      <c r="Q95" s="231">
        <v>4</v>
      </c>
      <c r="R95" s="244">
        <v>4.0000000000000001E-3</v>
      </c>
    </row>
    <row r="96" spans="1:18" x14ac:dyDescent="0.4">
      <c r="A96" s="203" t="s">
        <v>1347</v>
      </c>
      <c r="B96" s="222" t="s">
        <v>1383</v>
      </c>
      <c r="C96" s="354">
        <v>1255</v>
      </c>
      <c r="D96" s="224">
        <v>5</v>
      </c>
      <c r="E96" s="224">
        <v>19</v>
      </c>
      <c r="F96" s="354">
        <v>775</v>
      </c>
      <c r="G96" s="224" t="s">
        <v>1383</v>
      </c>
      <c r="H96" s="224">
        <v>3</v>
      </c>
      <c r="I96" s="354">
        <v>4</v>
      </c>
      <c r="J96" s="222" t="s">
        <v>1383</v>
      </c>
      <c r="K96" s="222" t="s">
        <v>1383</v>
      </c>
      <c r="L96" s="354" t="s">
        <v>1383</v>
      </c>
      <c r="M96" s="222" t="s">
        <v>1383</v>
      </c>
      <c r="N96" s="222" t="s">
        <v>1383</v>
      </c>
      <c r="O96" s="222">
        <f>SUM(Table9[[#This Row],[Urine - IC - Samples]],Table9[[#This Row],[Urine - OOC - Samples]],Table9[[#This Row],[Blood - IC - Samples]],Table9[[#This Row],[Blood - OOC - Samples]])</f>
        <v>2034</v>
      </c>
      <c r="P96" s="273">
        <v>2034</v>
      </c>
      <c r="Q96" s="231">
        <v>22</v>
      </c>
      <c r="R96" s="244">
        <v>1.0999999999999999E-2</v>
      </c>
    </row>
    <row r="97" spans="1:18" x14ac:dyDescent="0.4">
      <c r="A97" s="203" t="s">
        <v>1683</v>
      </c>
      <c r="B97" s="222" t="s">
        <v>1383</v>
      </c>
      <c r="C97" s="354">
        <v>2428</v>
      </c>
      <c r="D97" s="224">
        <v>1</v>
      </c>
      <c r="E97" s="224">
        <v>12</v>
      </c>
      <c r="F97" s="354">
        <v>676</v>
      </c>
      <c r="G97" s="224" t="s">
        <v>1383</v>
      </c>
      <c r="H97" s="224">
        <v>3</v>
      </c>
      <c r="I97" s="354">
        <v>79</v>
      </c>
      <c r="J97" s="222" t="s">
        <v>1383</v>
      </c>
      <c r="K97" s="222" t="s">
        <v>1383</v>
      </c>
      <c r="L97" s="354">
        <v>658</v>
      </c>
      <c r="M97" s="222" t="s">
        <v>1383</v>
      </c>
      <c r="N97" s="222" t="s">
        <v>1383</v>
      </c>
      <c r="O97" s="222">
        <f>SUM(Table9[[#This Row],[Urine - IC - Samples]],Table9[[#This Row],[Urine - OOC - Samples]],Table9[[#This Row],[Blood - IC - Samples]],Table9[[#This Row],[Blood - OOC - Samples]])</f>
        <v>3841</v>
      </c>
      <c r="P97" s="273">
        <v>3841</v>
      </c>
      <c r="Q97" s="231">
        <v>15</v>
      </c>
      <c r="R97" s="244">
        <v>4.0000000000000001E-3</v>
      </c>
    </row>
    <row r="98" spans="1:18" x14ac:dyDescent="0.4">
      <c r="A98" s="203" t="s">
        <v>1348</v>
      </c>
      <c r="B98" s="222" t="s">
        <v>1348</v>
      </c>
      <c r="C98" s="354">
        <v>2006</v>
      </c>
      <c r="D98" s="224">
        <v>7</v>
      </c>
      <c r="E98" s="224">
        <v>18</v>
      </c>
      <c r="F98" s="354">
        <v>1734</v>
      </c>
      <c r="G98" s="224">
        <v>1</v>
      </c>
      <c r="H98" s="224" t="s">
        <v>1383</v>
      </c>
      <c r="I98" s="354">
        <v>79</v>
      </c>
      <c r="J98" s="222" t="s">
        <v>1383</v>
      </c>
      <c r="K98" s="222" t="s">
        <v>1383</v>
      </c>
      <c r="L98" s="354">
        <v>270</v>
      </c>
      <c r="M98" s="222" t="s">
        <v>1383</v>
      </c>
      <c r="N98" s="222" t="s">
        <v>1383</v>
      </c>
      <c r="O98" s="222">
        <f>SUM(Table9[[#This Row],[Urine - IC - Samples]],Table9[[#This Row],[Urine - OOC - Samples]],Table9[[#This Row],[Blood - IC - Samples]],Table9[[#This Row],[Blood - OOC - Samples]])</f>
        <v>4089</v>
      </c>
      <c r="P98" s="273">
        <v>4308</v>
      </c>
      <c r="Q98" s="231">
        <v>21</v>
      </c>
      <c r="R98" s="244">
        <v>5.0000000000000001E-3</v>
      </c>
    </row>
    <row r="99" spans="1:18" x14ac:dyDescent="0.4">
      <c r="A99" s="203" t="s">
        <v>1348</v>
      </c>
      <c r="B99" s="222" t="s">
        <v>3508</v>
      </c>
      <c r="C99" s="354">
        <v>152</v>
      </c>
      <c r="D99" s="224">
        <v>5</v>
      </c>
      <c r="E99" s="224">
        <v>3</v>
      </c>
      <c r="F99" s="354">
        <v>42</v>
      </c>
      <c r="G99" s="224" t="s">
        <v>1383</v>
      </c>
      <c r="H99" s="224" t="s">
        <v>1383</v>
      </c>
      <c r="I99" s="354" t="s">
        <v>1383</v>
      </c>
      <c r="J99" s="222" t="s">
        <v>1383</v>
      </c>
      <c r="K99" s="222" t="s">
        <v>1383</v>
      </c>
      <c r="L99" s="354">
        <v>5</v>
      </c>
      <c r="M99" s="222" t="s">
        <v>1383</v>
      </c>
      <c r="N99" s="222" t="s">
        <v>1383</v>
      </c>
      <c r="O99" s="222">
        <f>SUM(Table9[[#This Row],[Urine - IC - Samples]],Table9[[#This Row],[Urine - OOC - Samples]],Table9[[#This Row],[Blood - IC - Samples]],Table9[[#This Row],[Blood - OOC - Samples]])</f>
        <v>199</v>
      </c>
    </row>
    <row r="100" spans="1:18" x14ac:dyDescent="0.4">
      <c r="A100" s="203" t="s">
        <v>1348</v>
      </c>
      <c r="B100" s="222" t="s">
        <v>3509</v>
      </c>
      <c r="C100" s="354">
        <v>14</v>
      </c>
      <c r="D100" s="224" t="s">
        <v>1383</v>
      </c>
      <c r="E100" s="224" t="s">
        <v>1383</v>
      </c>
      <c r="F100" s="354" t="s">
        <v>1383</v>
      </c>
      <c r="G100" s="224" t="s">
        <v>1383</v>
      </c>
      <c r="H100" s="224" t="s">
        <v>1383</v>
      </c>
      <c r="I100" s="354" t="s">
        <v>1383</v>
      </c>
      <c r="J100" s="222" t="s">
        <v>1383</v>
      </c>
      <c r="K100" s="222" t="s">
        <v>1383</v>
      </c>
      <c r="L100" s="354" t="s">
        <v>1383</v>
      </c>
      <c r="M100" s="222" t="s">
        <v>1383</v>
      </c>
      <c r="N100" s="222" t="s">
        <v>1383</v>
      </c>
      <c r="O100" s="222">
        <f>SUM(Table9[[#This Row],[Urine - IC - Samples]],Table9[[#This Row],[Urine - OOC - Samples]],Table9[[#This Row],[Blood - IC - Samples]],Table9[[#This Row],[Blood - OOC - Samples]])</f>
        <v>14</v>
      </c>
      <c r="Q100" s="364"/>
      <c r="R100" s="364"/>
    </row>
    <row r="101" spans="1:18" ht="22.5" x14ac:dyDescent="0.4">
      <c r="A101" s="203" t="s">
        <v>1348</v>
      </c>
      <c r="B101" s="222" t="s">
        <v>3510</v>
      </c>
      <c r="C101" s="354">
        <v>6</v>
      </c>
      <c r="D101" s="224" t="s">
        <v>1383</v>
      </c>
      <c r="E101" s="224" t="s">
        <v>1383</v>
      </c>
      <c r="F101" s="354" t="s">
        <v>1383</v>
      </c>
      <c r="G101" s="224" t="s">
        <v>1383</v>
      </c>
      <c r="H101" s="224" t="s">
        <v>1383</v>
      </c>
      <c r="I101" s="354" t="s">
        <v>1383</v>
      </c>
      <c r="J101" s="222" t="s">
        <v>1383</v>
      </c>
      <c r="K101" s="222" t="s">
        <v>1383</v>
      </c>
      <c r="L101" s="354" t="s">
        <v>1383</v>
      </c>
      <c r="M101" s="222" t="s">
        <v>1383</v>
      </c>
      <c r="N101" s="222" t="s">
        <v>1383</v>
      </c>
      <c r="O101" s="222">
        <f>SUM(Table9[[#This Row],[Urine - IC - Samples]],Table9[[#This Row],[Urine - OOC - Samples]],Table9[[#This Row],[Blood - IC - Samples]],Table9[[#This Row],[Blood - OOC - Samples]])</f>
        <v>6</v>
      </c>
      <c r="Q101" s="364"/>
      <c r="R101" s="364"/>
    </row>
    <row r="102" spans="1:18" x14ac:dyDescent="0.4">
      <c r="A102" s="203" t="s">
        <v>1349</v>
      </c>
      <c r="B102" s="222" t="s">
        <v>1349</v>
      </c>
      <c r="C102" s="354">
        <v>2127</v>
      </c>
      <c r="D102" s="224">
        <v>5</v>
      </c>
      <c r="E102" s="224">
        <v>8</v>
      </c>
      <c r="F102" s="354">
        <v>1530</v>
      </c>
      <c r="G102" s="224">
        <v>1</v>
      </c>
      <c r="H102" s="224">
        <v>2</v>
      </c>
      <c r="I102" s="354" t="s">
        <v>1383</v>
      </c>
      <c r="J102" s="222" t="s">
        <v>1383</v>
      </c>
      <c r="K102" s="222" t="s">
        <v>1383</v>
      </c>
      <c r="L102" s="354">
        <v>129</v>
      </c>
      <c r="M102" s="222" t="s">
        <v>1383</v>
      </c>
      <c r="N102" s="222" t="s">
        <v>1383</v>
      </c>
      <c r="O102" s="222">
        <f>SUM(Table9[[#This Row],[Urine - IC - Samples]],Table9[[#This Row],[Urine - OOC - Samples]],Table9[[#This Row],[Blood - IC - Samples]],Table9[[#This Row],[Blood - OOC - Samples]])</f>
        <v>3786</v>
      </c>
      <c r="P102" s="273">
        <v>4532</v>
      </c>
      <c r="Q102" s="231">
        <v>10</v>
      </c>
      <c r="R102" s="244">
        <v>2E-3</v>
      </c>
    </row>
    <row r="103" spans="1:18" ht="22.5" x14ac:dyDescent="0.4">
      <c r="A103" s="203" t="s">
        <v>1349</v>
      </c>
      <c r="B103" s="222" t="s">
        <v>3511</v>
      </c>
      <c r="C103" s="354">
        <v>357</v>
      </c>
      <c r="D103" s="224" t="s">
        <v>1383</v>
      </c>
      <c r="E103" s="224" t="s">
        <v>1383</v>
      </c>
      <c r="F103" s="354">
        <v>306</v>
      </c>
      <c r="G103" s="224" t="s">
        <v>1383</v>
      </c>
      <c r="H103" s="224" t="s">
        <v>1383</v>
      </c>
      <c r="I103" s="354" t="s">
        <v>1383</v>
      </c>
      <c r="J103" s="222" t="s">
        <v>1383</v>
      </c>
      <c r="K103" s="222" t="s">
        <v>1383</v>
      </c>
      <c r="L103" s="354">
        <v>49</v>
      </c>
      <c r="M103" s="222" t="s">
        <v>1383</v>
      </c>
      <c r="N103" s="222" t="s">
        <v>1383</v>
      </c>
      <c r="O103" s="222">
        <f>SUM(Table9[[#This Row],[Urine - IC - Samples]],Table9[[#This Row],[Urine - OOC - Samples]],Table9[[#This Row],[Blood - IC - Samples]],Table9[[#This Row],[Blood - OOC - Samples]])</f>
        <v>712</v>
      </c>
    </row>
    <row r="104" spans="1:18" x14ac:dyDescent="0.4">
      <c r="A104" s="203" t="s">
        <v>1349</v>
      </c>
      <c r="B104" s="222" t="s">
        <v>3512</v>
      </c>
      <c r="C104" s="354">
        <v>8</v>
      </c>
      <c r="D104" s="224" t="s">
        <v>1383</v>
      </c>
      <c r="E104" s="224" t="s">
        <v>1383</v>
      </c>
      <c r="F104" s="354">
        <v>26</v>
      </c>
      <c r="G104" s="224" t="s">
        <v>1383</v>
      </c>
      <c r="H104" s="224" t="s">
        <v>1383</v>
      </c>
      <c r="I104" s="354" t="s">
        <v>1383</v>
      </c>
      <c r="J104" s="222" t="s">
        <v>1383</v>
      </c>
      <c r="K104" s="222" t="s">
        <v>1383</v>
      </c>
      <c r="L104" s="354" t="s">
        <v>1383</v>
      </c>
      <c r="M104" s="222" t="s">
        <v>1383</v>
      </c>
      <c r="N104" s="222" t="s">
        <v>1383</v>
      </c>
      <c r="O104" s="222">
        <f>SUM(Table9[[#This Row],[Urine - IC - Samples]],Table9[[#This Row],[Urine - OOC - Samples]],Table9[[#This Row],[Blood - IC - Samples]],Table9[[#This Row],[Blood - OOC - Samples]])</f>
        <v>34</v>
      </c>
      <c r="Q104" s="364"/>
      <c r="R104" s="364"/>
    </row>
    <row r="105" spans="1:18" ht="22.5" x14ac:dyDescent="0.4">
      <c r="A105" s="203" t="s">
        <v>3513</v>
      </c>
      <c r="B105" s="222" t="s">
        <v>1383</v>
      </c>
      <c r="C105" s="354">
        <v>4425</v>
      </c>
      <c r="D105" s="224">
        <v>10</v>
      </c>
      <c r="E105" s="224">
        <v>124</v>
      </c>
      <c r="F105" s="354">
        <v>3975</v>
      </c>
      <c r="G105" s="224">
        <v>6</v>
      </c>
      <c r="H105" s="224">
        <v>44</v>
      </c>
      <c r="I105" s="354">
        <v>82</v>
      </c>
      <c r="J105" s="222" t="s">
        <v>1383</v>
      </c>
      <c r="K105" s="222" t="s">
        <v>1383</v>
      </c>
      <c r="L105" s="354">
        <v>324</v>
      </c>
      <c r="M105" s="222" t="s">
        <v>1383</v>
      </c>
      <c r="N105" s="222">
        <v>1</v>
      </c>
      <c r="O105" s="222">
        <f>SUM(Table9[[#This Row],[Urine - IC - Samples]],Table9[[#This Row],[Urine - OOC - Samples]],Table9[[#This Row],[Blood - IC - Samples]],Table9[[#This Row],[Blood - OOC - Samples]])</f>
        <v>8806</v>
      </c>
      <c r="P105" s="273">
        <v>8806</v>
      </c>
      <c r="Q105" s="231">
        <v>169</v>
      </c>
      <c r="R105" s="244">
        <v>1.9E-2</v>
      </c>
    </row>
    <row r="106" spans="1:18" x14ac:dyDescent="0.4">
      <c r="A106" s="203" t="s">
        <v>1350</v>
      </c>
      <c r="B106" s="222" t="s">
        <v>1350</v>
      </c>
      <c r="C106" s="354">
        <v>2152</v>
      </c>
      <c r="D106" s="224">
        <v>3</v>
      </c>
      <c r="E106" s="224">
        <v>37</v>
      </c>
      <c r="F106" s="354">
        <v>1398</v>
      </c>
      <c r="G106" s="224">
        <v>1</v>
      </c>
      <c r="H106" s="224">
        <v>11</v>
      </c>
      <c r="I106" s="354">
        <v>25</v>
      </c>
      <c r="J106" s="222" t="s">
        <v>1383</v>
      </c>
      <c r="K106" s="222" t="s">
        <v>1383</v>
      </c>
      <c r="L106" s="354">
        <v>90</v>
      </c>
      <c r="M106" s="222" t="s">
        <v>1383</v>
      </c>
      <c r="N106" s="222" t="s">
        <v>1383</v>
      </c>
      <c r="O106" s="222">
        <f>SUM(Table9[[#This Row],[Urine - IC - Samples]],Table9[[#This Row],[Urine - OOC - Samples]],Table9[[#This Row],[Blood - IC - Samples]],Table9[[#This Row],[Blood - OOC - Samples]])</f>
        <v>3665</v>
      </c>
      <c r="P106" s="273">
        <v>5154</v>
      </c>
      <c r="Q106" s="231">
        <v>60</v>
      </c>
      <c r="R106" s="244">
        <v>1.2E-2</v>
      </c>
    </row>
    <row r="107" spans="1:18" x14ac:dyDescent="0.4">
      <c r="A107" s="203" t="s">
        <v>1350</v>
      </c>
      <c r="B107" s="222" t="s">
        <v>3514</v>
      </c>
      <c r="C107" s="354">
        <v>277</v>
      </c>
      <c r="D107" s="224" t="s">
        <v>1383</v>
      </c>
      <c r="E107" s="224">
        <v>4</v>
      </c>
      <c r="F107" s="354">
        <v>426</v>
      </c>
      <c r="G107" s="224">
        <v>1</v>
      </c>
      <c r="H107" s="224">
        <v>2</v>
      </c>
      <c r="I107" s="354" t="s">
        <v>1383</v>
      </c>
      <c r="J107" s="222" t="s">
        <v>1383</v>
      </c>
      <c r="K107" s="222" t="s">
        <v>1383</v>
      </c>
      <c r="L107" s="354">
        <v>17</v>
      </c>
      <c r="M107" s="222" t="s">
        <v>1383</v>
      </c>
      <c r="N107" s="222" t="s">
        <v>1383</v>
      </c>
      <c r="O107" s="222">
        <f>SUM(Table9[[#This Row],[Urine - IC - Samples]],Table9[[#This Row],[Urine - OOC - Samples]],Table9[[#This Row],[Blood - IC - Samples]],Table9[[#This Row],[Blood - OOC - Samples]])</f>
        <v>720</v>
      </c>
      <c r="Q107" s="364"/>
      <c r="R107" s="364"/>
    </row>
    <row r="108" spans="1:18" x14ac:dyDescent="0.4">
      <c r="A108" s="203" t="s">
        <v>1350</v>
      </c>
      <c r="B108" s="222" t="s">
        <v>3469</v>
      </c>
      <c r="C108" s="354">
        <v>230</v>
      </c>
      <c r="D108" s="224">
        <v>1</v>
      </c>
      <c r="E108" s="224">
        <v>2</v>
      </c>
      <c r="F108" s="354">
        <v>427</v>
      </c>
      <c r="G108" s="224" t="s">
        <v>1383</v>
      </c>
      <c r="H108" s="224">
        <v>1</v>
      </c>
      <c r="I108" s="354" t="s">
        <v>1383</v>
      </c>
      <c r="J108" s="222" t="s">
        <v>1383</v>
      </c>
      <c r="K108" s="222" t="s">
        <v>1383</v>
      </c>
      <c r="L108" s="354">
        <v>14</v>
      </c>
      <c r="M108" s="222" t="s">
        <v>1383</v>
      </c>
      <c r="N108" s="222" t="s">
        <v>1383</v>
      </c>
      <c r="O108" s="222">
        <f>SUM(Table9[[#This Row],[Urine - IC - Samples]],Table9[[#This Row],[Urine - OOC - Samples]],Table9[[#This Row],[Blood - IC - Samples]],Table9[[#This Row],[Blood - OOC - Samples]])</f>
        <v>671</v>
      </c>
      <c r="Q108" s="364"/>
      <c r="R108" s="364"/>
    </row>
    <row r="109" spans="1:18" ht="22.5" x14ac:dyDescent="0.4">
      <c r="A109" s="203" t="s">
        <v>1350</v>
      </c>
      <c r="B109" s="222" t="s">
        <v>3515</v>
      </c>
      <c r="C109" s="354">
        <v>31</v>
      </c>
      <c r="D109" s="224" t="s">
        <v>1383</v>
      </c>
      <c r="E109" s="224" t="s">
        <v>1383</v>
      </c>
      <c r="F109" s="354">
        <v>18</v>
      </c>
      <c r="G109" s="224" t="s">
        <v>1383</v>
      </c>
      <c r="H109" s="224">
        <v>1</v>
      </c>
      <c r="I109" s="354" t="s">
        <v>1383</v>
      </c>
      <c r="J109" s="222" t="s">
        <v>1383</v>
      </c>
      <c r="K109" s="222" t="s">
        <v>1383</v>
      </c>
      <c r="L109" s="354" t="s">
        <v>1383</v>
      </c>
      <c r="M109" s="222" t="s">
        <v>1383</v>
      </c>
      <c r="N109" s="222" t="s">
        <v>1383</v>
      </c>
      <c r="O109" s="222">
        <f>SUM(Table9[[#This Row],[Urine - IC - Samples]],Table9[[#This Row],[Urine - OOC - Samples]],Table9[[#This Row],[Blood - IC - Samples]],Table9[[#This Row],[Blood - OOC - Samples]])</f>
        <v>49</v>
      </c>
      <c r="Q109" s="364"/>
      <c r="R109" s="364"/>
    </row>
    <row r="110" spans="1:18" ht="22.5" x14ac:dyDescent="0.4">
      <c r="A110" s="203" t="s">
        <v>1350</v>
      </c>
      <c r="B110" s="222" t="s">
        <v>3516</v>
      </c>
      <c r="C110" s="354">
        <v>29</v>
      </c>
      <c r="D110" s="224" t="s">
        <v>1383</v>
      </c>
      <c r="E110" s="224">
        <v>1</v>
      </c>
      <c r="F110" s="354">
        <v>4</v>
      </c>
      <c r="G110" s="224" t="s">
        <v>1383</v>
      </c>
      <c r="H110" s="224" t="s">
        <v>1383</v>
      </c>
      <c r="I110" s="354" t="s">
        <v>1383</v>
      </c>
      <c r="J110" s="222" t="s">
        <v>1383</v>
      </c>
      <c r="K110" s="222" t="s">
        <v>1383</v>
      </c>
      <c r="L110" s="354" t="s">
        <v>1383</v>
      </c>
      <c r="M110" s="222" t="s">
        <v>1383</v>
      </c>
      <c r="N110" s="222" t="s">
        <v>1383</v>
      </c>
      <c r="O110" s="222">
        <f>SUM(Table9[[#This Row],[Urine - IC - Samples]],Table9[[#This Row],[Urine - OOC - Samples]],Table9[[#This Row],[Blood - IC - Samples]],Table9[[#This Row],[Blood - OOC - Samples]])</f>
        <v>33</v>
      </c>
      <c r="Q110" s="364"/>
      <c r="R110" s="364"/>
    </row>
    <row r="111" spans="1:18" x14ac:dyDescent="0.4">
      <c r="A111" s="203" t="s">
        <v>1350</v>
      </c>
      <c r="B111" s="222" t="s">
        <v>3517</v>
      </c>
      <c r="C111" s="354">
        <v>16</v>
      </c>
      <c r="D111" s="224" t="s">
        <v>1383</v>
      </c>
      <c r="E111" s="224">
        <v>1</v>
      </c>
      <c r="F111" s="354" t="s">
        <v>1383</v>
      </c>
      <c r="G111" s="224" t="s">
        <v>1383</v>
      </c>
      <c r="H111" s="224" t="s">
        <v>1383</v>
      </c>
      <c r="I111" s="354" t="s">
        <v>1383</v>
      </c>
      <c r="J111" s="222" t="s">
        <v>1383</v>
      </c>
      <c r="K111" s="222" t="s">
        <v>1383</v>
      </c>
      <c r="L111" s="354" t="s">
        <v>1383</v>
      </c>
      <c r="M111" s="222" t="s">
        <v>1383</v>
      </c>
      <c r="N111" s="222" t="s">
        <v>1383</v>
      </c>
      <c r="O111" s="222">
        <f>SUM(Table9[[#This Row],[Urine - IC - Samples]],Table9[[#This Row],[Urine - OOC - Samples]],Table9[[#This Row],[Blood - IC - Samples]],Table9[[#This Row],[Blood - OOC - Samples]])</f>
        <v>16</v>
      </c>
      <c r="Q111" s="364"/>
      <c r="R111" s="364"/>
    </row>
    <row r="112" spans="1:18" x14ac:dyDescent="0.4">
      <c r="A112" s="203" t="s">
        <v>2428</v>
      </c>
      <c r="B112" s="222" t="s">
        <v>1383</v>
      </c>
      <c r="C112" s="354">
        <v>1166</v>
      </c>
      <c r="D112" s="224">
        <v>2</v>
      </c>
      <c r="E112" s="224">
        <v>8</v>
      </c>
      <c r="F112" s="354">
        <v>838</v>
      </c>
      <c r="G112" s="224">
        <v>2</v>
      </c>
      <c r="H112" s="224">
        <v>3</v>
      </c>
      <c r="I112" s="354">
        <v>135</v>
      </c>
      <c r="J112" s="222" t="s">
        <v>1383</v>
      </c>
      <c r="K112" s="222" t="s">
        <v>1383</v>
      </c>
      <c r="L112" s="354">
        <v>158</v>
      </c>
      <c r="M112" s="222" t="s">
        <v>1383</v>
      </c>
      <c r="N112" s="222" t="s">
        <v>1383</v>
      </c>
      <c r="O112" s="222">
        <f>SUM(Table9[[#This Row],[Urine - IC - Samples]],Table9[[#This Row],[Urine - OOC - Samples]],Table9[[#This Row],[Blood - IC - Samples]],Table9[[#This Row],[Blood - OOC - Samples]])</f>
        <v>2297</v>
      </c>
      <c r="P112" s="273">
        <v>2297</v>
      </c>
      <c r="Q112" s="231">
        <v>11</v>
      </c>
      <c r="R112" s="244">
        <v>5.0000000000000001E-3</v>
      </c>
    </row>
    <row r="113" spans="1:18" x14ac:dyDescent="0.4">
      <c r="A113" s="203" t="s">
        <v>1351</v>
      </c>
      <c r="B113" s="222" t="s">
        <v>1351</v>
      </c>
      <c r="C113" s="354">
        <v>265</v>
      </c>
      <c r="D113" s="224" t="s">
        <v>1383</v>
      </c>
      <c r="E113" s="224">
        <v>6</v>
      </c>
      <c r="F113" s="354">
        <v>620</v>
      </c>
      <c r="G113" s="224">
        <v>4</v>
      </c>
      <c r="H113" s="224">
        <v>3</v>
      </c>
      <c r="I113" s="354">
        <v>65</v>
      </c>
      <c r="J113" s="222" t="s">
        <v>1383</v>
      </c>
      <c r="K113" s="222" t="s">
        <v>1383</v>
      </c>
      <c r="L113" s="354">
        <v>152</v>
      </c>
      <c r="M113" s="222" t="s">
        <v>1383</v>
      </c>
      <c r="N113" s="222" t="s">
        <v>1383</v>
      </c>
      <c r="O113" s="222">
        <f>SUM(Table9[[#This Row],[Urine - IC - Samples]],Table9[[#This Row],[Urine - OOC - Samples]],Table9[[#This Row],[Blood - IC - Samples]],Table9[[#This Row],[Blood - OOC - Samples]])</f>
        <v>1102</v>
      </c>
      <c r="P113" s="273">
        <v>1341</v>
      </c>
      <c r="Q113" s="231">
        <v>9</v>
      </c>
      <c r="R113" s="244">
        <v>7.0000000000000001E-3</v>
      </c>
    </row>
    <row r="114" spans="1:18" x14ac:dyDescent="0.4">
      <c r="A114" s="203" t="s">
        <v>1351</v>
      </c>
      <c r="B114" s="222" t="s">
        <v>3520</v>
      </c>
      <c r="C114" s="354">
        <v>90</v>
      </c>
      <c r="D114" s="224" t="s">
        <v>1383</v>
      </c>
      <c r="E114" s="224" t="s">
        <v>1383</v>
      </c>
      <c r="F114" s="354">
        <v>141</v>
      </c>
      <c r="G114" s="224" t="s">
        <v>1383</v>
      </c>
      <c r="H114" s="224" t="s">
        <v>1383</v>
      </c>
      <c r="I114" s="354">
        <v>4</v>
      </c>
      <c r="J114" s="222" t="s">
        <v>1383</v>
      </c>
      <c r="K114" s="222" t="s">
        <v>1383</v>
      </c>
      <c r="L114" s="354">
        <v>4</v>
      </c>
      <c r="M114" s="222" t="s">
        <v>1383</v>
      </c>
      <c r="N114" s="222" t="s">
        <v>1383</v>
      </c>
      <c r="O114" s="222">
        <f>SUM(Table9[[#This Row],[Urine - IC - Samples]],Table9[[#This Row],[Urine - OOC - Samples]],Table9[[#This Row],[Blood - IC - Samples]],Table9[[#This Row],[Blood - OOC - Samples]])</f>
        <v>239</v>
      </c>
      <c r="Q114" s="364"/>
      <c r="R114" s="364"/>
    </row>
    <row r="115" spans="1:18" x14ac:dyDescent="0.4">
      <c r="A115" s="203" t="s">
        <v>1682</v>
      </c>
      <c r="B115" s="222" t="s">
        <v>1383</v>
      </c>
      <c r="C115" s="354">
        <v>190</v>
      </c>
      <c r="D115" s="224" t="s">
        <v>1383</v>
      </c>
      <c r="E115" s="224">
        <v>1</v>
      </c>
      <c r="F115" s="354">
        <v>116</v>
      </c>
      <c r="G115" s="224" t="s">
        <v>1383</v>
      </c>
      <c r="H115" s="224" t="s">
        <v>1383</v>
      </c>
      <c r="I115" s="354" t="s">
        <v>1383</v>
      </c>
      <c r="J115" s="222" t="s">
        <v>1383</v>
      </c>
      <c r="K115" s="222" t="s">
        <v>1383</v>
      </c>
      <c r="L115" s="354" t="s">
        <v>1383</v>
      </c>
      <c r="M115" s="222" t="s">
        <v>1383</v>
      </c>
      <c r="N115" s="222" t="s">
        <v>1383</v>
      </c>
      <c r="O115" s="222">
        <f>SUM(Table9[[#This Row],[Urine - IC - Samples]],Table9[[#This Row],[Urine - OOC - Samples]],Table9[[#This Row],[Blood - IC - Samples]],Table9[[#This Row],[Blood - OOC - Samples]])</f>
        <v>306</v>
      </c>
      <c r="P115" s="273">
        <v>306</v>
      </c>
      <c r="Q115" s="231">
        <v>1</v>
      </c>
      <c r="R115" s="244">
        <v>3.0000000000000001E-3</v>
      </c>
    </row>
    <row r="116" spans="1:18" x14ac:dyDescent="0.4">
      <c r="A116" s="203" t="s">
        <v>1693</v>
      </c>
      <c r="B116" s="222" t="s">
        <v>1693</v>
      </c>
      <c r="C116" s="354">
        <v>1620</v>
      </c>
      <c r="D116" s="224">
        <v>8</v>
      </c>
      <c r="E116" s="224">
        <v>28</v>
      </c>
      <c r="F116" s="354">
        <v>1760</v>
      </c>
      <c r="G116" s="224">
        <v>4</v>
      </c>
      <c r="H116" s="224">
        <v>8</v>
      </c>
      <c r="I116" s="354">
        <v>47</v>
      </c>
      <c r="J116" s="222" t="s">
        <v>1383</v>
      </c>
      <c r="K116" s="222" t="s">
        <v>1383</v>
      </c>
      <c r="L116" s="354">
        <v>64</v>
      </c>
      <c r="M116" s="222" t="s">
        <v>1383</v>
      </c>
      <c r="N116" s="222" t="s">
        <v>1383</v>
      </c>
      <c r="O116" s="222">
        <f>SUM(Table9[[#This Row],[Urine - IC - Samples]],Table9[[#This Row],[Urine - OOC - Samples]],Table9[[#This Row],[Blood - IC - Samples]],Table9[[#This Row],[Blood - OOC - Samples]])</f>
        <v>3491</v>
      </c>
      <c r="P116" s="273">
        <v>3736</v>
      </c>
      <c r="Q116" s="231">
        <v>41</v>
      </c>
      <c r="R116" s="244">
        <v>1.0999999999999999E-2</v>
      </c>
    </row>
    <row r="117" spans="1:18" ht="22.5" x14ac:dyDescent="0.4">
      <c r="A117" s="203" t="s">
        <v>1693</v>
      </c>
      <c r="B117" s="222" t="s">
        <v>3521</v>
      </c>
      <c r="C117" s="354">
        <v>176</v>
      </c>
      <c r="D117" s="224">
        <v>1</v>
      </c>
      <c r="E117" s="224">
        <v>5</v>
      </c>
      <c r="F117" s="354">
        <v>65</v>
      </c>
      <c r="G117" s="224" t="s">
        <v>1383</v>
      </c>
      <c r="H117" s="224" t="s">
        <v>1383</v>
      </c>
      <c r="I117" s="354">
        <v>4</v>
      </c>
      <c r="J117" s="222" t="s">
        <v>1383</v>
      </c>
      <c r="K117" s="222" t="s">
        <v>1383</v>
      </c>
      <c r="L117" s="354" t="s">
        <v>1383</v>
      </c>
      <c r="M117" s="222" t="s">
        <v>1383</v>
      </c>
      <c r="N117" s="222" t="s">
        <v>1383</v>
      </c>
      <c r="O117" s="222">
        <f>SUM(Table9[[#This Row],[Urine - IC - Samples]],Table9[[#This Row],[Urine - OOC - Samples]],Table9[[#This Row],[Blood - IC - Samples]],Table9[[#This Row],[Blood - OOC - Samples]])</f>
        <v>245</v>
      </c>
      <c r="Q117" s="364"/>
      <c r="R117" s="364"/>
    </row>
    <row r="118" spans="1:18" x14ac:dyDescent="0.4">
      <c r="A118" s="203" t="s">
        <v>3522</v>
      </c>
      <c r="B118" s="222" t="s">
        <v>1383</v>
      </c>
      <c r="C118" s="354">
        <v>153</v>
      </c>
      <c r="D118" s="224" t="s">
        <v>1383</v>
      </c>
      <c r="E118" s="224">
        <v>1</v>
      </c>
      <c r="F118" s="354">
        <v>242</v>
      </c>
      <c r="G118" s="224" t="s">
        <v>1383</v>
      </c>
      <c r="H118" s="224" t="s">
        <v>1383</v>
      </c>
      <c r="I118" s="354">
        <v>22</v>
      </c>
      <c r="J118" s="222" t="s">
        <v>1383</v>
      </c>
      <c r="K118" s="222" t="s">
        <v>1383</v>
      </c>
      <c r="L118" s="354">
        <v>27</v>
      </c>
      <c r="M118" s="222" t="s">
        <v>1383</v>
      </c>
      <c r="N118" s="222" t="s">
        <v>1383</v>
      </c>
      <c r="O118" s="222">
        <f>SUM(Table9[[#This Row],[Urine - IC - Samples]],Table9[[#This Row],[Urine - OOC - Samples]],Table9[[#This Row],[Blood - IC - Samples]],Table9[[#This Row],[Blood - OOC - Samples]])</f>
        <v>444</v>
      </c>
      <c r="P118" s="273">
        <v>444</v>
      </c>
      <c r="Q118" s="231">
        <v>1</v>
      </c>
      <c r="R118" s="244">
        <v>2E-3</v>
      </c>
    </row>
    <row r="119" spans="1:18" x14ac:dyDescent="0.4">
      <c r="A119" s="203" t="s">
        <v>1352</v>
      </c>
      <c r="B119" s="222" t="s">
        <v>3523</v>
      </c>
      <c r="C119" s="354">
        <v>1177</v>
      </c>
      <c r="D119" s="224">
        <v>2</v>
      </c>
      <c r="E119" s="224">
        <v>6</v>
      </c>
      <c r="F119" s="354">
        <v>1065</v>
      </c>
      <c r="G119" s="224">
        <v>2</v>
      </c>
      <c r="H119" s="224">
        <v>1</v>
      </c>
      <c r="I119" s="354">
        <v>101</v>
      </c>
      <c r="J119" s="222" t="s">
        <v>1383</v>
      </c>
      <c r="K119" s="222" t="s">
        <v>1383</v>
      </c>
      <c r="L119" s="354">
        <v>147</v>
      </c>
      <c r="M119" s="222" t="s">
        <v>1383</v>
      </c>
      <c r="N119" s="222" t="s">
        <v>1383</v>
      </c>
      <c r="O119" s="222">
        <f>SUM(Table9[[#This Row],[Urine - IC - Samples]],Table9[[#This Row],[Urine - OOC - Samples]],Table9[[#This Row],[Blood - IC - Samples]],Table9[[#This Row],[Blood - OOC - Samples]])</f>
        <v>2490</v>
      </c>
      <c r="P119" s="273">
        <v>4341</v>
      </c>
      <c r="Q119" s="231">
        <v>11</v>
      </c>
      <c r="R119" s="244">
        <v>3.0000000000000001E-3</v>
      </c>
    </row>
    <row r="120" spans="1:18" x14ac:dyDescent="0.4">
      <c r="A120" s="203" t="s">
        <v>1352</v>
      </c>
      <c r="B120" s="222" t="s">
        <v>3524</v>
      </c>
      <c r="C120" s="354">
        <v>512</v>
      </c>
      <c r="D120" s="224" t="s">
        <v>1383</v>
      </c>
      <c r="E120" s="224" t="s">
        <v>1383</v>
      </c>
      <c r="F120" s="354">
        <v>403</v>
      </c>
      <c r="G120" s="224">
        <v>1</v>
      </c>
      <c r="H120" s="224" t="s">
        <v>1383</v>
      </c>
      <c r="I120" s="354">
        <v>106</v>
      </c>
      <c r="J120" s="222" t="s">
        <v>1383</v>
      </c>
      <c r="K120" s="222" t="s">
        <v>1383</v>
      </c>
      <c r="L120" s="354">
        <v>59</v>
      </c>
      <c r="M120" s="222" t="s">
        <v>1383</v>
      </c>
      <c r="N120" s="222" t="s">
        <v>1383</v>
      </c>
      <c r="O120" s="222">
        <f>SUM(Table9[[#This Row],[Urine - IC - Samples]],Table9[[#This Row],[Urine - OOC - Samples]],Table9[[#This Row],[Blood - IC - Samples]],Table9[[#This Row],[Blood - OOC - Samples]])</f>
        <v>1080</v>
      </c>
      <c r="Q120" s="364"/>
      <c r="R120" s="364"/>
    </row>
    <row r="121" spans="1:18" x14ac:dyDescent="0.4">
      <c r="A121" s="203" t="s">
        <v>1352</v>
      </c>
      <c r="B121" s="222" t="s">
        <v>3525</v>
      </c>
      <c r="C121" s="354">
        <v>398</v>
      </c>
      <c r="D121" s="224" t="s">
        <v>1383</v>
      </c>
      <c r="E121" s="224">
        <v>2</v>
      </c>
      <c r="F121" s="354">
        <v>247</v>
      </c>
      <c r="G121" s="224" t="s">
        <v>1383</v>
      </c>
      <c r="H121" s="224" t="s">
        <v>1383</v>
      </c>
      <c r="I121" s="354" t="s">
        <v>1383</v>
      </c>
      <c r="J121" s="222" t="s">
        <v>1383</v>
      </c>
      <c r="K121" s="222" t="s">
        <v>1383</v>
      </c>
      <c r="L121" s="354">
        <v>3</v>
      </c>
      <c r="M121" s="222" t="s">
        <v>1383</v>
      </c>
      <c r="N121" s="222" t="s">
        <v>1383</v>
      </c>
      <c r="O121" s="222">
        <f>SUM(Table9[[#This Row],[Urine - IC - Samples]],Table9[[#This Row],[Urine - OOC - Samples]],Table9[[#This Row],[Blood - IC - Samples]],Table9[[#This Row],[Blood - OOC - Samples]])</f>
        <v>648</v>
      </c>
      <c r="Q121" s="364"/>
      <c r="R121" s="364"/>
    </row>
    <row r="122" spans="1:18" x14ac:dyDescent="0.4">
      <c r="A122" s="203" t="s">
        <v>1352</v>
      </c>
      <c r="B122" s="222" t="s">
        <v>1352</v>
      </c>
      <c r="C122" s="354">
        <v>67</v>
      </c>
      <c r="D122" s="224" t="s">
        <v>1383</v>
      </c>
      <c r="E122" s="224">
        <v>2</v>
      </c>
      <c r="F122" s="354">
        <v>25</v>
      </c>
      <c r="G122" s="224" t="s">
        <v>1383</v>
      </c>
      <c r="H122" s="224" t="s">
        <v>1383</v>
      </c>
      <c r="I122" s="354" t="s">
        <v>1383</v>
      </c>
      <c r="J122" s="222" t="s">
        <v>1383</v>
      </c>
      <c r="K122" s="222" t="s">
        <v>1383</v>
      </c>
      <c r="L122" s="354">
        <v>3</v>
      </c>
      <c r="M122" s="222" t="s">
        <v>1383</v>
      </c>
      <c r="N122" s="222" t="s">
        <v>1383</v>
      </c>
      <c r="O122" s="222">
        <f>SUM(Table9[[#This Row],[Urine - IC - Samples]],Table9[[#This Row],[Urine - OOC - Samples]],Table9[[#This Row],[Blood - IC - Samples]],Table9[[#This Row],[Blood - OOC - Samples]])</f>
        <v>95</v>
      </c>
      <c r="Q122" s="364"/>
      <c r="R122" s="364"/>
    </row>
    <row r="123" spans="1:18" ht="22.5" x14ac:dyDescent="0.4">
      <c r="A123" s="203" t="s">
        <v>1352</v>
      </c>
      <c r="B123" s="222" t="s">
        <v>3526</v>
      </c>
      <c r="C123" s="354">
        <v>15</v>
      </c>
      <c r="D123" s="224" t="s">
        <v>1383</v>
      </c>
      <c r="E123" s="224" t="s">
        <v>1383</v>
      </c>
      <c r="F123" s="354">
        <v>3</v>
      </c>
      <c r="G123" s="224" t="s">
        <v>1383</v>
      </c>
      <c r="H123" s="224" t="s">
        <v>1383</v>
      </c>
      <c r="I123" s="354" t="s">
        <v>1383</v>
      </c>
      <c r="J123" s="222" t="s">
        <v>1383</v>
      </c>
      <c r="K123" s="222" t="s">
        <v>1383</v>
      </c>
      <c r="L123" s="354" t="s">
        <v>1383</v>
      </c>
      <c r="M123" s="222" t="s">
        <v>1383</v>
      </c>
      <c r="N123" s="222" t="s">
        <v>1383</v>
      </c>
      <c r="O123" s="222">
        <f>SUM(Table9[[#This Row],[Urine - IC - Samples]],Table9[[#This Row],[Urine - OOC - Samples]],Table9[[#This Row],[Blood - IC - Samples]],Table9[[#This Row],[Blood - OOC - Samples]])</f>
        <v>18</v>
      </c>
      <c r="Q123" s="364"/>
      <c r="R123" s="364"/>
    </row>
    <row r="124" spans="1:18" x14ac:dyDescent="0.4">
      <c r="A124" s="203" t="s">
        <v>1352</v>
      </c>
      <c r="B124" s="222" t="s">
        <v>3527</v>
      </c>
      <c r="C124" s="354">
        <v>10</v>
      </c>
      <c r="D124" s="224" t="s">
        <v>1383</v>
      </c>
      <c r="E124" s="224" t="s">
        <v>1383</v>
      </c>
      <c r="F124" s="354" t="s">
        <v>1383</v>
      </c>
      <c r="G124" s="224" t="s">
        <v>1383</v>
      </c>
      <c r="H124" s="224" t="s">
        <v>1383</v>
      </c>
      <c r="I124" s="354" t="s">
        <v>1383</v>
      </c>
      <c r="J124" s="222" t="s">
        <v>1383</v>
      </c>
      <c r="K124" s="222" t="s">
        <v>1383</v>
      </c>
      <c r="L124" s="354" t="s">
        <v>1383</v>
      </c>
      <c r="M124" s="222" t="s">
        <v>1383</v>
      </c>
      <c r="N124" s="222" t="s">
        <v>1383</v>
      </c>
      <c r="O124" s="222">
        <f>SUM(Table9[[#This Row],[Urine - IC - Samples]],Table9[[#This Row],[Urine - OOC - Samples]],Table9[[#This Row],[Blood - IC - Samples]],Table9[[#This Row],[Blood - OOC - Samples]])</f>
        <v>10</v>
      </c>
      <c r="Q124" s="364"/>
      <c r="R124" s="364"/>
    </row>
    <row r="125" spans="1:18" x14ac:dyDescent="0.4">
      <c r="A125" s="203" t="s">
        <v>1353</v>
      </c>
      <c r="B125" s="222" t="s">
        <v>3528</v>
      </c>
      <c r="C125" s="354">
        <v>1008</v>
      </c>
      <c r="D125" s="224">
        <v>1</v>
      </c>
      <c r="E125" s="224">
        <v>27</v>
      </c>
      <c r="F125" s="354">
        <v>1150</v>
      </c>
      <c r="G125" s="224">
        <v>3</v>
      </c>
      <c r="H125" s="224">
        <v>1</v>
      </c>
      <c r="I125" s="354">
        <v>173</v>
      </c>
      <c r="J125" s="222" t="s">
        <v>1383</v>
      </c>
      <c r="K125" s="222" t="s">
        <v>1383</v>
      </c>
      <c r="L125" s="354">
        <v>308</v>
      </c>
      <c r="M125" s="222" t="s">
        <v>1383</v>
      </c>
      <c r="N125" s="222" t="s">
        <v>1383</v>
      </c>
      <c r="O125" s="222">
        <f>SUM(Table9[[#This Row],[Urine - IC - Samples]],Table9[[#This Row],[Urine - OOC - Samples]],Table9[[#This Row],[Blood - IC - Samples]],Table9[[#This Row],[Blood - OOC - Samples]])</f>
        <v>2639</v>
      </c>
      <c r="P125" s="273">
        <v>5764</v>
      </c>
      <c r="Q125" s="231">
        <v>40</v>
      </c>
      <c r="R125" s="244">
        <v>7.0000000000000001E-3</v>
      </c>
    </row>
    <row r="126" spans="1:18" x14ac:dyDescent="0.4">
      <c r="A126" s="203" t="s">
        <v>1353</v>
      </c>
      <c r="B126" s="222" t="s">
        <v>3529</v>
      </c>
      <c r="C126" s="354">
        <v>366</v>
      </c>
      <c r="D126" s="224">
        <v>1</v>
      </c>
      <c r="E126" s="224">
        <v>3</v>
      </c>
      <c r="F126" s="354">
        <v>809</v>
      </c>
      <c r="G126" s="224" t="s">
        <v>1383</v>
      </c>
      <c r="H126" s="224" t="s">
        <v>1383</v>
      </c>
      <c r="I126" s="354">
        <v>3</v>
      </c>
      <c r="J126" s="222" t="s">
        <v>1383</v>
      </c>
      <c r="K126" s="222" t="s">
        <v>1383</v>
      </c>
      <c r="L126" s="354">
        <v>84</v>
      </c>
      <c r="M126" s="222" t="s">
        <v>1383</v>
      </c>
      <c r="N126" s="222" t="s">
        <v>1383</v>
      </c>
      <c r="O126" s="222">
        <f>SUM(Table9[[#This Row],[Urine - IC - Samples]],Table9[[#This Row],[Urine - OOC - Samples]],Table9[[#This Row],[Blood - IC - Samples]],Table9[[#This Row],[Blood - OOC - Samples]])</f>
        <v>1262</v>
      </c>
      <c r="Q126" s="364"/>
      <c r="R126" s="364"/>
    </row>
    <row r="127" spans="1:18" x14ac:dyDescent="0.4">
      <c r="A127" s="203" t="s">
        <v>1353</v>
      </c>
      <c r="B127" s="222" t="s">
        <v>3530</v>
      </c>
      <c r="C127" s="354">
        <v>207</v>
      </c>
      <c r="D127" s="224" t="s">
        <v>1383</v>
      </c>
      <c r="E127" s="224">
        <v>1</v>
      </c>
      <c r="F127" s="354">
        <v>229</v>
      </c>
      <c r="G127" s="224">
        <v>3</v>
      </c>
      <c r="H127" s="224" t="s">
        <v>1383</v>
      </c>
      <c r="I127" s="354">
        <v>4</v>
      </c>
      <c r="J127" s="222" t="s">
        <v>1383</v>
      </c>
      <c r="K127" s="222" t="s">
        <v>1383</v>
      </c>
      <c r="L127" s="354" t="s">
        <v>1383</v>
      </c>
      <c r="M127" s="222" t="s">
        <v>1383</v>
      </c>
      <c r="N127" s="222" t="s">
        <v>1383</v>
      </c>
      <c r="O127" s="222">
        <f>SUM(Table9[[#This Row],[Urine - IC - Samples]],Table9[[#This Row],[Urine - OOC - Samples]],Table9[[#This Row],[Blood - IC - Samples]],Table9[[#This Row],[Blood - OOC - Samples]])</f>
        <v>440</v>
      </c>
      <c r="Q127" s="364"/>
      <c r="R127" s="364"/>
    </row>
    <row r="128" spans="1:18" ht="22.5" x14ac:dyDescent="0.4">
      <c r="A128" s="203" t="s">
        <v>1353</v>
      </c>
      <c r="B128" s="222" t="s">
        <v>3531</v>
      </c>
      <c r="C128" s="354">
        <v>150</v>
      </c>
      <c r="D128" s="224" t="s">
        <v>1383</v>
      </c>
      <c r="E128" s="224">
        <v>1</v>
      </c>
      <c r="F128" s="354">
        <v>220</v>
      </c>
      <c r="G128" s="224" t="s">
        <v>1383</v>
      </c>
      <c r="H128" s="224" t="s">
        <v>1383</v>
      </c>
      <c r="I128" s="354">
        <v>13</v>
      </c>
      <c r="J128" s="222" t="s">
        <v>1383</v>
      </c>
      <c r="K128" s="222" t="s">
        <v>1383</v>
      </c>
      <c r="L128" s="354">
        <v>48</v>
      </c>
      <c r="M128" s="222" t="s">
        <v>1383</v>
      </c>
      <c r="N128" s="222" t="s">
        <v>1383</v>
      </c>
      <c r="O128" s="222">
        <f>SUM(Table9[[#This Row],[Urine - IC - Samples]],Table9[[#This Row],[Urine - OOC - Samples]],Table9[[#This Row],[Blood - IC - Samples]],Table9[[#This Row],[Blood - OOC - Samples]])</f>
        <v>431</v>
      </c>
      <c r="Q128" s="364"/>
      <c r="R128" s="364"/>
    </row>
    <row r="129" spans="1:18" x14ac:dyDescent="0.4">
      <c r="A129" s="203" t="s">
        <v>1353</v>
      </c>
      <c r="B129" s="222" t="s">
        <v>3469</v>
      </c>
      <c r="C129" s="354">
        <v>137</v>
      </c>
      <c r="D129" s="224" t="s">
        <v>1383</v>
      </c>
      <c r="E129" s="224">
        <v>1</v>
      </c>
      <c r="F129" s="354">
        <v>212</v>
      </c>
      <c r="G129" s="224" t="s">
        <v>1383</v>
      </c>
      <c r="H129" s="224" t="s">
        <v>1383</v>
      </c>
      <c r="I129" s="354">
        <v>5</v>
      </c>
      <c r="J129" s="222" t="s">
        <v>1383</v>
      </c>
      <c r="K129" s="222" t="s">
        <v>1383</v>
      </c>
      <c r="L129" s="354">
        <v>1</v>
      </c>
      <c r="M129" s="222" t="s">
        <v>1383</v>
      </c>
      <c r="N129" s="222" t="s">
        <v>1383</v>
      </c>
      <c r="O129" s="222">
        <f>SUM(Table9[[#This Row],[Urine - IC - Samples]],Table9[[#This Row],[Urine - OOC - Samples]],Table9[[#This Row],[Blood - IC - Samples]],Table9[[#This Row],[Blood - OOC - Samples]])</f>
        <v>355</v>
      </c>
      <c r="Q129" s="364"/>
      <c r="R129" s="364"/>
    </row>
    <row r="130" spans="1:18" x14ac:dyDescent="0.4">
      <c r="A130" s="203" t="s">
        <v>1353</v>
      </c>
      <c r="B130" s="222" t="s">
        <v>3532</v>
      </c>
      <c r="C130" s="354">
        <v>119</v>
      </c>
      <c r="D130" s="224" t="s">
        <v>1383</v>
      </c>
      <c r="E130" s="224">
        <v>2</v>
      </c>
      <c r="F130" s="354">
        <v>187</v>
      </c>
      <c r="G130" s="224" t="s">
        <v>1383</v>
      </c>
      <c r="H130" s="224" t="s">
        <v>1383</v>
      </c>
      <c r="I130" s="354" t="s">
        <v>1383</v>
      </c>
      <c r="J130" s="222" t="s">
        <v>1383</v>
      </c>
      <c r="K130" s="222" t="s">
        <v>1383</v>
      </c>
      <c r="L130" s="354">
        <v>34</v>
      </c>
      <c r="M130" s="222" t="s">
        <v>1383</v>
      </c>
      <c r="N130" s="222" t="s">
        <v>1383</v>
      </c>
      <c r="O130" s="222">
        <f>SUM(Table9[[#This Row],[Urine - IC - Samples]],Table9[[#This Row],[Urine - OOC - Samples]],Table9[[#This Row],[Blood - IC - Samples]],Table9[[#This Row],[Blood - OOC - Samples]])</f>
        <v>340</v>
      </c>
      <c r="Q130" s="364"/>
      <c r="R130" s="364"/>
    </row>
    <row r="131" spans="1:18" x14ac:dyDescent="0.4">
      <c r="A131" s="203" t="s">
        <v>1353</v>
      </c>
      <c r="B131" s="222" t="s">
        <v>1353</v>
      </c>
      <c r="C131" s="354">
        <v>233</v>
      </c>
      <c r="D131" s="224" t="s">
        <v>1383</v>
      </c>
      <c r="E131" s="224">
        <v>4</v>
      </c>
      <c r="F131" s="354">
        <v>45</v>
      </c>
      <c r="G131" s="224" t="s">
        <v>1383</v>
      </c>
      <c r="H131" s="224" t="s">
        <v>1383</v>
      </c>
      <c r="I131" s="354">
        <v>14</v>
      </c>
      <c r="J131" s="222" t="s">
        <v>1383</v>
      </c>
      <c r="K131" s="222" t="s">
        <v>1383</v>
      </c>
      <c r="L131" s="354">
        <v>2</v>
      </c>
      <c r="M131" s="222" t="s">
        <v>1383</v>
      </c>
      <c r="N131" s="222" t="s">
        <v>1383</v>
      </c>
      <c r="O131" s="222">
        <f>SUM(Table9[[#This Row],[Urine - IC - Samples]],Table9[[#This Row],[Urine - OOC - Samples]],Table9[[#This Row],[Blood - IC - Samples]],Table9[[#This Row],[Blood - OOC - Samples]])</f>
        <v>294</v>
      </c>
      <c r="Q131" s="364"/>
      <c r="R131" s="364"/>
    </row>
    <row r="132" spans="1:18" x14ac:dyDescent="0.4">
      <c r="A132" s="203" t="s">
        <v>1353</v>
      </c>
      <c r="B132" s="222" t="s">
        <v>3533</v>
      </c>
      <c r="C132" s="354" t="s">
        <v>1383</v>
      </c>
      <c r="D132" s="224" t="s">
        <v>1383</v>
      </c>
      <c r="E132" s="224" t="s">
        <v>1383</v>
      </c>
      <c r="F132" s="354">
        <v>3</v>
      </c>
      <c r="G132" s="224" t="s">
        <v>1383</v>
      </c>
      <c r="H132" s="224" t="s">
        <v>1383</v>
      </c>
      <c r="I132" s="354" t="s">
        <v>1383</v>
      </c>
      <c r="J132" s="222" t="s">
        <v>1383</v>
      </c>
      <c r="K132" s="222" t="s">
        <v>1383</v>
      </c>
      <c r="L132" s="354" t="s">
        <v>1383</v>
      </c>
      <c r="M132" s="222" t="s">
        <v>1383</v>
      </c>
      <c r="N132" s="222" t="s">
        <v>1383</v>
      </c>
      <c r="O132" s="222">
        <f>SUM(Table9[[#This Row],[Urine - IC - Samples]],Table9[[#This Row],[Urine - OOC - Samples]],Table9[[#This Row],[Blood - IC - Samples]],Table9[[#This Row],[Blood - OOC - Samples]])</f>
        <v>3</v>
      </c>
      <c r="Q132" s="364"/>
      <c r="R132" s="364"/>
    </row>
    <row r="133" spans="1:18" ht="22.5" x14ac:dyDescent="0.4">
      <c r="A133" s="203" t="s">
        <v>1354</v>
      </c>
      <c r="B133" s="222" t="s">
        <v>3534</v>
      </c>
      <c r="C133" s="354">
        <v>27</v>
      </c>
      <c r="D133" s="224" t="s">
        <v>1383</v>
      </c>
      <c r="E133" s="224" t="s">
        <v>1383</v>
      </c>
      <c r="F133" s="354">
        <v>33</v>
      </c>
      <c r="G133" s="224" t="s">
        <v>1383</v>
      </c>
      <c r="H133" s="224" t="s">
        <v>1383</v>
      </c>
      <c r="I133" s="354" t="s">
        <v>1383</v>
      </c>
      <c r="J133" s="222" t="s">
        <v>1383</v>
      </c>
      <c r="K133" s="222" t="s">
        <v>1383</v>
      </c>
      <c r="L133" s="354" t="s">
        <v>1383</v>
      </c>
      <c r="M133" s="222" t="s">
        <v>1383</v>
      </c>
      <c r="N133" s="222" t="s">
        <v>1383</v>
      </c>
      <c r="O133" s="222">
        <f>SUM(Table9[[#This Row],[Urine - IC - Samples]],Table9[[#This Row],[Urine - OOC - Samples]],Table9[[#This Row],[Blood - IC - Samples]],Table9[[#This Row],[Blood - OOC - Samples]])</f>
        <v>60</v>
      </c>
      <c r="P133" s="273">
        <v>136</v>
      </c>
      <c r="Q133" s="231">
        <v>0</v>
      </c>
      <c r="R133" s="244">
        <v>0</v>
      </c>
    </row>
    <row r="134" spans="1:18" x14ac:dyDescent="0.4">
      <c r="A134" s="203" t="s">
        <v>1354</v>
      </c>
      <c r="B134" s="222" t="s">
        <v>3535</v>
      </c>
      <c r="C134" s="354">
        <v>11</v>
      </c>
      <c r="D134" s="224" t="s">
        <v>1383</v>
      </c>
      <c r="E134" s="224" t="s">
        <v>1383</v>
      </c>
      <c r="F134" s="354">
        <v>12</v>
      </c>
      <c r="G134" s="224" t="s">
        <v>1383</v>
      </c>
      <c r="H134" s="224" t="s">
        <v>1383</v>
      </c>
      <c r="I134" s="354" t="s">
        <v>1383</v>
      </c>
      <c r="J134" s="222" t="s">
        <v>1383</v>
      </c>
      <c r="K134" s="222" t="s">
        <v>1383</v>
      </c>
      <c r="L134" s="354" t="s">
        <v>1383</v>
      </c>
      <c r="M134" s="222" t="s">
        <v>1383</v>
      </c>
      <c r="N134" s="222" t="s">
        <v>1383</v>
      </c>
      <c r="O134" s="222">
        <f>SUM(Table9[[#This Row],[Urine - IC - Samples]],Table9[[#This Row],[Urine - OOC - Samples]],Table9[[#This Row],[Blood - IC - Samples]],Table9[[#This Row],[Blood - OOC - Samples]])</f>
        <v>23</v>
      </c>
      <c r="Q134" s="364"/>
      <c r="R134" s="364"/>
    </row>
    <row r="135" spans="1:18" ht="22.5" x14ac:dyDescent="0.4">
      <c r="A135" s="203" t="s">
        <v>1354</v>
      </c>
      <c r="B135" s="222" t="s">
        <v>3536</v>
      </c>
      <c r="C135" s="354">
        <v>2</v>
      </c>
      <c r="D135" s="224" t="s">
        <v>1383</v>
      </c>
      <c r="E135" s="224" t="s">
        <v>1383</v>
      </c>
      <c r="F135" s="354">
        <v>10</v>
      </c>
      <c r="G135" s="224" t="s">
        <v>1383</v>
      </c>
      <c r="H135" s="224" t="s">
        <v>1383</v>
      </c>
      <c r="I135" s="354" t="s">
        <v>1383</v>
      </c>
      <c r="J135" s="222" t="s">
        <v>1383</v>
      </c>
      <c r="K135" s="222" t="s">
        <v>1383</v>
      </c>
      <c r="L135" s="354" t="s">
        <v>1383</v>
      </c>
      <c r="M135" s="222" t="s">
        <v>1383</v>
      </c>
      <c r="N135" s="222" t="s">
        <v>1383</v>
      </c>
      <c r="O135" s="222">
        <f>SUM(Table9[[#This Row],[Urine - IC - Samples]],Table9[[#This Row],[Urine - OOC - Samples]],Table9[[#This Row],[Blood - IC - Samples]],Table9[[#This Row],[Blood - OOC - Samples]])</f>
        <v>12</v>
      </c>
      <c r="Q135" s="364"/>
      <c r="R135" s="364"/>
    </row>
    <row r="136" spans="1:18" ht="22.5" x14ac:dyDescent="0.4">
      <c r="A136" s="203" t="s">
        <v>1354</v>
      </c>
      <c r="B136" s="222" t="s">
        <v>3537</v>
      </c>
      <c r="C136" s="354">
        <v>3</v>
      </c>
      <c r="D136" s="224" t="s">
        <v>1383</v>
      </c>
      <c r="E136" s="224" t="s">
        <v>1383</v>
      </c>
      <c r="F136" s="354">
        <v>9</v>
      </c>
      <c r="G136" s="224" t="s">
        <v>1383</v>
      </c>
      <c r="H136" s="224" t="s">
        <v>1383</v>
      </c>
      <c r="I136" s="354" t="s">
        <v>1383</v>
      </c>
      <c r="J136" s="222" t="s">
        <v>1383</v>
      </c>
      <c r="K136" s="222" t="s">
        <v>1383</v>
      </c>
      <c r="L136" s="354" t="s">
        <v>1383</v>
      </c>
      <c r="M136" s="222" t="s">
        <v>1383</v>
      </c>
      <c r="N136" s="222" t="s">
        <v>1383</v>
      </c>
      <c r="O136" s="222">
        <f>SUM(Table9[[#This Row],[Urine - IC - Samples]],Table9[[#This Row],[Urine - OOC - Samples]],Table9[[#This Row],[Blood - IC - Samples]],Table9[[#This Row],[Blood - OOC - Samples]])</f>
        <v>12</v>
      </c>
      <c r="Q136" s="364"/>
      <c r="R136" s="364"/>
    </row>
    <row r="137" spans="1:18" x14ac:dyDescent="0.4">
      <c r="A137" s="203" t="s">
        <v>1354</v>
      </c>
      <c r="B137" s="222" t="s">
        <v>3538</v>
      </c>
      <c r="C137" s="354">
        <v>10</v>
      </c>
      <c r="D137" s="224" t="s">
        <v>1383</v>
      </c>
      <c r="E137" s="224" t="s">
        <v>1383</v>
      </c>
      <c r="F137" s="354">
        <v>2</v>
      </c>
      <c r="G137" s="224" t="s">
        <v>1383</v>
      </c>
      <c r="H137" s="224" t="s">
        <v>1383</v>
      </c>
      <c r="I137" s="354" t="s">
        <v>1383</v>
      </c>
      <c r="J137" s="222" t="s">
        <v>1383</v>
      </c>
      <c r="K137" s="222" t="s">
        <v>1383</v>
      </c>
      <c r="L137" s="354" t="s">
        <v>1383</v>
      </c>
      <c r="M137" s="222" t="s">
        <v>1383</v>
      </c>
      <c r="N137" s="222" t="s">
        <v>1383</v>
      </c>
      <c r="O137" s="222">
        <f>SUM(Table9[[#This Row],[Urine - IC - Samples]],Table9[[#This Row],[Urine - OOC - Samples]],Table9[[#This Row],[Blood - IC - Samples]],Table9[[#This Row],[Blood - OOC - Samples]])</f>
        <v>12</v>
      </c>
      <c r="Q137" s="364"/>
      <c r="R137" s="364"/>
    </row>
    <row r="138" spans="1:18" x14ac:dyDescent="0.4">
      <c r="A138" s="203" t="s">
        <v>1354</v>
      </c>
      <c r="B138" s="222" t="s">
        <v>3539</v>
      </c>
      <c r="C138" s="354">
        <v>9</v>
      </c>
      <c r="D138" s="224" t="s">
        <v>1383</v>
      </c>
      <c r="E138" s="224" t="s">
        <v>1383</v>
      </c>
      <c r="F138" s="354">
        <v>1</v>
      </c>
      <c r="G138" s="224" t="s">
        <v>1383</v>
      </c>
      <c r="H138" s="224" t="s">
        <v>1383</v>
      </c>
      <c r="I138" s="354" t="s">
        <v>1383</v>
      </c>
      <c r="J138" s="222" t="s">
        <v>1383</v>
      </c>
      <c r="K138" s="222" t="s">
        <v>1383</v>
      </c>
      <c r="L138" s="354" t="s">
        <v>1383</v>
      </c>
      <c r="M138" s="222" t="s">
        <v>1383</v>
      </c>
      <c r="N138" s="222" t="s">
        <v>1383</v>
      </c>
      <c r="O138" s="222">
        <f>SUM(Table9[[#This Row],[Urine - IC - Samples]],Table9[[#This Row],[Urine - OOC - Samples]],Table9[[#This Row],[Blood - IC - Samples]],Table9[[#This Row],[Blood - OOC - Samples]])</f>
        <v>10</v>
      </c>
      <c r="Q138" s="364"/>
      <c r="R138" s="364"/>
    </row>
    <row r="139" spans="1:18" x14ac:dyDescent="0.4">
      <c r="A139" s="203" t="s">
        <v>1354</v>
      </c>
      <c r="B139" s="222" t="s">
        <v>3540</v>
      </c>
      <c r="C139" s="354">
        <v>4</v>
      </c>
      <c r="D139" s="224" t="s">
        <v>1383</v>
      </c>
      <c r="E139" s="224" t="s">
        <v>1383</v>
      </c>
      <c r="F139" s="354">
        <v>2</v>
      </c>
      <c r="G139" s="224" t="s">
        <v>1383</v>
      </c>
      <c r="H139" s="224" t="s">
        <v>1383</v>
      </c>
      <c r="I139" s="354" t="s">
        <v>1383</v>
      </c>
      <c r="J139" s="222" t="s">
        <v>1383</v>
      </c>
      <c r="K139" s="222" t="s">
        <v>1383</v>
      </c>
      <c r="L139" s="354" t="s">
        <v>1383</v>
      </c>
      <c r="M139" s="222" t="s">
        <v>1383</v>
      </c>
      <c r="N139" s="222" t="s">
        <v>1383</v>
      </c>
      <c r="O139" s="222">
        <f>SUM(Table9[[#This Row],[Urine - IC - Samples]],Table9[[#This Row],[Urine - OOC - Samples]],Table9[[#This Row],[Blood - IC - Samples]],Table9[[#This Row],[Blood - OOC - Samples]])</f>
        <v>6</v>
      </c>
      <c r="Q139" s="364"/>
      <c r="R139" s="364"/>
    </row>
    <row r="140" spans="1:18" x14ac:dyDescent="0.4">
      <c r="A140" s="203" t="s">
        <v>1354</v>
      </c>
      <c r="B140" s="222" t="s">
        <v>3541</v>
      </c>
      <c r="C140" s="354" t="s">
        <v>1383</v>
      </c>
      <c r="D140" s="224" t="s">
        <v>1383</v>
      </c>
      <c r="E140" s="224" t="s">
        <v>1383</v>
      </c>
      <c r="F140" s="354">
        <v>1</v>
      </c>
      <c r="G140" s="224" t="s">
        <v>1383</v>
      </c>
      <c r="H140" s="224" t="s">
        <v>1383</v>
      </c>
      <c r="I140" s="354" t="s">
        <v>1383</v>
      </c>
      <c r="J140" s="222" t="s">
        <v>1383</v>
      </c>
      <c r="K140" s="222" t="s">
        <v>1383</v>
      </c>
      <c r="L140" s="354" t="s">
        <v>1383</v>
      </c>
      <c r="M140" s="222" t="s">
        <v>1383</v>
      </c>
      <c r="N140" s="222" t="s">
        <v>1383</v>
      </c>
      <c r="O140" s="222">
        <f>SUM(Table9[[#This Row],[Urine - IC - Samples]],Table9[[#This Row],[Urine - OOC - Samples]],Table9[[#This Row],[Blood - IC - Samples]],Table9[[#This Row],[Blood - OOC - Samples]])</f>
        <v>1</v>
      </c>
      <c r="Q140" s="364"/>
      <c r="R140" s="364"/>
    </row>
    <row r="141" spans="1:18" ht="22.5" x14ac:dyDescent="0.4">
      <c r="A141" s="203" t="s">
        <v>3440</v>
      </c>
      <c r="B141" s="222" t="s">
        <v>3440</v>
      </c>
      <c r="C141" s="354">
        <v>335</v>
      </c>
      <c r="D141" s="224">
        <v>2</v>
      </c>
      <c r="E141" s="224">
        <v>10</v>
      </c>
      <c r="F141" s="354">
        <v>418</v>
      </c>
      <c r="G141" s="224">
        <v>6</v>
      </c>
      <c r="H141" s="224">
        <v>5</v>
      </c>
      <c r="I141" s="354">
        <v>10</v>
      </c>
      <c r="J141" s="222" t="s">
        <v>1383</v>
      </c>
      <c r="K141" s="222" t="s">
        <v>1383</v>
      </c>
      <c r="L141" s="354">
        <v>14</v>
      </c>
      <c r="M141" s="222" t="s">
        <v>1383</v>
      </c>
      <c r="N141" s="222" t="s">
        <v>1383</v>
      </c>
      <c r="O141" s="222">
        <f>SUM(Table9[[#This Row],[Urine - IC - Samples]],Table9[[#This Row],[Urine - OOC - Samples]],Table9[[#This Row],[Blood - IC - Samples]],Table9[[#This Row],[Blood - OOC - Samples]])</f>
        <v>777</v>
      </c>
      <c r="P141" s="273">
        <v>817</v>
      </c>
      <c r="Q141" s="231">
        <v>17</v>
      </c>
      <c r="R141" s="244">
        <v>0.02</v>
      </c>
    </row>
    <row r="142" spans="1:18" ht="22.5" x14ac:dyDescent="0.4">
      <c r="A142" s="203" t="s">
        <v>3440</v>
      </c>
      <c r="B142" s="222" t="s">
        <v>3542</v>
      </c>
      <c r="C142" s="354">
        <v>31</v>
      </c>
      <c r="D142" s="224" t="s">
        <v>1383</v>
      </c>
      <c r="E142" s="224">
        <v>2</v>
      </c>
      <c r="F142" s="354">
        <v>1</v>
      </c>
      <c r="G142" s="224" t="s">
        <v>1383</v>
      </c>
      <c r="H142" s="224" t="s">
        <v>1383</v>
      </c>
      <c r="I142" s="354" t="s">
        <v>1383</v>
      </c>
      <c r="J142" s="222" t="s">
        <v>1383</v>
      </c>
      <c r="K142" s="222" t="s">
        <v>1383</v>
      </c>
      <c r="L142" s="354">
        <v>8</v>
      </c>
      <c r="M142" s="222" t="s">
        <v>1383</v>
      </c>
      <c r="N142" s="222" t="s">
        <v>1383</v>
      </c>
      <c r="O142" s="222">
        <f>SUM(Table9[[#This Row],[Urine - IC - Samples]],Table9[[#This Row],[Urine - OOC - Samples]],Table9[[#This Row],[Blood - IC - Samples]],Table9[[#This Row],[Blood - OOC - Samples]])</f>
        <v>40</v>
      </c>
      <c r="Q142" s="364"/>
      <c r="R142" s="364"/>
    </row>
    <row r="143" spans="1:18" x14ac:dyDescent="0.4">
      <c r="A143" s="203" t="s">
        <v>1355</v>
      </c>
      <c r="B143" s="222" t="s">
        <v>1355</v>
      </c>
      <c r="C143" s="354">
        <v>464</v>
      </c>
      <c r="D143" s="224" t="s">
        <v>1383</v>
      </c>
      <c r="E143" s="224">
        <v>18</v>
      </c>
      <c r="F143" s="354">
        <v>25</v>
      </c>
      <c r="G143" s="224" t="s">
        <v>1383</v>
      </c>
      <c r="H143" s="224" t="s">
        <v>1383</v>
      </c>
      <c r="I143" s="354" t="s">
        <v>1383</v>
      </c>
      <c r="J143" s="222" t="s">
        <v>1383</v>
      </c>
      <c r="K143" s="222" t="s">
        <v>1383</v>
      </c>
      <c r="L143" s="354" t="s">
        <v>1383</v>
      </c>
      <c r="M143" s="222" t="s">
        <v>1383</v>
      </c>
      <c r="N143" s="222" t="s">
        <v>1383</v>
      </c>
      <c r="O143" s="222">
        <f>SUM(Table9[[#This Row],[Urine - IC - Samples]],Table9[[#This Row],[Urine - OOC - Samples]],Table9[[#This Row],[Blood - IC - Samples]],Table9[[#This Row],[Blood - OOC - Samples]])</f>
        <v>489</v>
      </c>
      <c r="P143" s="273">
        <v>567</v>
      </c>
      <c r="Q143" s="231">
        <v>21</v>
      </c>
      <c r="R143" s="244">
        <v>3.6999999999999998E-2</v>
      </c>
    </row>
    <row r="144" spans="1:18" x14ac:dyDescent="0.4">
      <c r="A144" s="203" t="s">
        <v>1355</v>
      </c>
      <c r="B144" s="222" t="s">
        <v>3543</v>
      </c>
      <c r="C144" s="354">
        <v>45</v>
      </c>
      <c r="D144" s="224" t="s">
        <v>1383</v>
      </c>
      <c r="E144" s="224" t="s">
        <v>1383</v>
      </c>
      <c r="F144" s="354">
        <v>6</v>
      </c>
      <c r="G144" s="224" t="s">
        <v>1383</v>
      </c>
      <c r="H144" s="224" t="s">
        <v>1383</v>
      </c>
      <c r="I144" s="354" t="s">
        <v>1383</v>
      </c>
      <c r="J144" s="222" t="s">
        <v>1383</v>
      </c>
      <c r="K144" s="222" t="s">
        <v>1383</v>
      </c>
      <c r="L144" s="354" t="s">
        <v>1383</v>
      </c>
      <c r="M144" s="222" t="s">
        <v>1383</v>
      </c>
      <c r="N144" s="222" t="s">
        <v>1383</v>
      </c>
      <c r="O144" s="222">
        <f>SUM(Table9[[#This Row],[Urine - IC - Samples]],Table9[[#This Row],[Urine - OOC - Samples]],Table9[[#This Row],[Blood - IC - Samples]],Table9[[#This Row],[Blood - OOC - Samples]])</f>
        <v>51</v>
      </c>
      <c r="Q144" s="364"/>
      <c r="R144" s="364"/>
    </row>
    <row r="145" spans="1:18" x14ac:dyDescent="0.4">
      <c r="A145" s="203" t="s">
        <v>1355</v>
      </c>
      <c r="B145" s="222" t="s">
        <v>3544</v>
      </c>
      <c r="C145" s="354">
        <v>12</v>
      </c>
      <c r="D145" s="224" t="s">
        <v>1383</v>
      </c>
      <c r="E145" s="224">
        <v>3</v>
      </c>
      <c r="F145" s="354">
        <v>2</v>
      </c>
      <c r="G145" s="224" t="s">
        <v>1383</v>
      </c>
      <c r="H145" s="224" t="s">
        <v>1383</v>
      </c>
      <c r="I145" s="354" t="s">
        <v>1383</v>
      </c>
      <c r="J145" s="222" t="s">
        <v>1383</v>
      </c>
      <c r="K145" s="222" t="s">
        <v>1383</v>
      </c>
      <c r="L145" s="354" t="s">
        <v>1383</v>
      </c>
      <c r="M145" s="222" t="s">
        <v>1383</v>
      </c>
      <c r="N145" s="222" t="s">
        <v>1383</v>
      </c>
      <c r="O145" s="222">
        <f>SUM(Table9[[#This Row],[Urine - IC - Samples]],Table9[[#This Row],[Urine - OOC - Samples]],Table9[[#This Row],[Blood - IC - Samples]],Table9[[#This Row],[Blood - OOC - Samples]])</f>
        <v>14</v>
      </c>
      <c r="Q145" s="364"/>
      <c r="R145" s="364"/>
    </row>
    <row r="146" spans="1:18" x14ac:dyDescent="0.4">
      <c r="A146" s="203" t="s">
        <v>1355</v>
      </c>
      <c r="B146" s="222" t="s">
        <v>3545</v>
      </c>
      <c r="C146" s="354">
        <v>11</v>
      </c>
      <c r="D146" s="224" t="s">
        <v>1383</v>
      </c>
      <c r="E146" s="224" t="s">
        <v>1383</v>
      </c>
      <c r="F146" s="354">
        <v>2</v>
      </c>
      <c r="G146" s="224" t="s">
        <v>1383</v>
      </c>
      <c r="H146" s="224" t="s">
        <v>1383</v>
      </c>
      <c r="I146" s="354" t="s">
        <v>1383</v>
      </c>
      <c r="J146" s="222" t="s">
        <v>1383</v>
      </c>
      <c r="K146" s="222" t="s">
        <v>1383</v>
      </c>
      <c r="L146" s="354" t="s">
        <v>1383</v>
      </c>
      <c r="M146" s="222" t="s">
        <v>1383</v>
      </c>
      <c r="N146" s="222" t="s">
        <v>1383</v>
      </c>
      <c r="O146" s="222">
        <f>SUM(Table9[[#This Row],[Urine - IC - Samples]],Table9[[#This Row],[Urine - OOC - Samples]],Table9[[#This Row],[Blood - IC - Samples]],Table9[[#This Row],[Blood - OOC - Samples]])</f>
        <v>13</v>
      </c>
      <c r="Q146" s="364"/>
      <c r="R146" s="364"/>
    </row>
    <row r="147" spans="1:18" x14ac:dyDescent="0.4">
      <c r="A147" s="203" t="s">
        <v>3546</v>
      </c>
      <c r="B147" s="222" t="s">
        <v>1383</v>
      </c>
      <c r="C147" s="354">
        <v>54</v>
      </c>
      <c r="D147" s="224" t="s">
        <v>1383</v>
      </c>
      <c r="E147" s="224">
        <v>1</v>
      </c>
      <c r="F147" s="354">
        <v>47</v>
      </c>
      <c r="G147" s="224" t="s">
        <v>1383</v>
      </c>
      <c r="H147" s="224" t="s">
        <v>1383</v>
      </c>
      <c r="I147" s="354" t="s">
        <v>1383</v>
      </c>
      <c r="J147" s="222" t="s">
        <v>1383</v>
      </c>
      <c r="K147" s="222" t="s">
        <v>1383</v>
      </c>
      <c r="L147" s="354" t="s">
        <v>1383</v>
      </c>
      <c r="M147" s="222" t="s">
        <v>1383</v>
      </c>
      <c r="N147" s="222" t="s">
        <v>1383</v>
      </c>
      <c r="O147" s="222">
        <f>SUM(Table9[[#This Row],[Urine - IC - Samples]],Table9[[#This Row],[Urine - OOC - Samples]],Table9[[#This Row],[Blood - IC - Samples]],Table9[[#This Row],[Blood - OOC - Samples]])</f>
        <v>101</v>
      </c>
      <c r="P147" s="273">
        <v>101</v>
      </c>
      <c r="Q147" s="231">
        <v>1</v>
      </c>
      <c r="R147" s="244">
        <v>0.01</v>
      </c>
    </row>
    <row r="148" spans="1:18" x14ac:dyDescent="0.4">
      <c r="A148" s="203" t="s">
        <v>1686</v>
      </c>
      <c r="B148" s="222" t="s">
        <v>1383</v>
      </c>
      <c r="C148" s="354">
        <v>596</v>
      </c>
      <c r="D148" s="224">
        <v>5</v>
      </c>
      <c r="E148" s="224">
        <v>12</v>
      </c>
      <c r="F148" s="354">
        <v>660</v>
      </c>
      <c r="G148" s="224">
        <v>8</v>
      </c>
      <c r="H148" s="224">
        <v>19</v>
      </c>
      <c r="I148" s="354">
        <v>4</v>
      </c>
      <c r="J148" s="222" t="s">
        <v>1383</v>
      </c>
      <c r="K148" s="222" t="s">
        <v>1383</v>
      </c>
      <c r="L148" s="354">
        <v>34</v>
      </c>
      <c r="M148" s="222" t="s">
        <v>1383</v>
      </c>
      <c r="N148" s="222" t="s">
        <v>1383</v>
      </c>
      <c r="O148" s="222">
        <f>SUM(Table9[[#This Row],[Urine - IC - Samples]],Table9[[#This Row],[Urine - OOC - Samples]],Table9[[#This Row],[Blood - IC - Samples]],Table9[[#This Row],[Blood - OOC - Samples]])</f>
        <v>1294</v>
      </c>
      <c r="P148" s="273">
        <v>1294</v>
      </c>
      <c r="Q148" s="231">
        <v>31</v>
      </c>
      <c r="R148" s="244">
        <v>2.4E-2</v>
      </c>
    </row>
    <row r="149" spans="1:18" ht="22.5" x14ac:dyDescent="0.4">
      <c r="A149" s="203" t="s">
        <v>3547</v>
      </c>
      <c r="B149" s="222" t="s">
        <v>1383</v>
      </c>
      <c r="C149" s="354">
        <v>41</v>
      </c>
      <c r="D149" s="224" t="s">
        <v>1383</v>
      </c>
      <c r="E149" s="224">
        <v>2</v>
      </c>
      <c r="F149" s="354">
        <v>77</v>
      </c>
      <c r="G149" s="224" t="s">
        <v>1383</v>
      </c>
      <c r="H149" s="224">
        <v>3</v>
      </c>
      <c r="I149" s="354" t="s">
        <v>1383</v>
      </c>
      <c r="J149" s="222" t="s">
        <v>1383</v>
      </c>
      <c r="K149" s="222" t="s">
        <v>1383</v>
      </c>
      <c r="L149" s="354" t="s">
        <v>1383</v>
      </c>
      <c r="M149" s="222" t="s">
        <v>1383</v>
      </c>
      <c r="N149" s="222" t="s">
        <v>1383</v>
      </c>
      <c r="O149" s="222">
        <f>SUM(Table9[[#This Row],[Urine - IC - Samples]],Table9[[#This Row],[Urine - OOC - Samples]],Table9[[#This Row],[Blood - IC - Samples]],Table9[[#This Row],[Blood - OOC - Samples]])</f>
        <v>118</v>
      </c>
      <c r="P149" s="273">
        <v>118</v>
      </c>
      <c r="Q149" s="231">
        <v>5</v>
      </c>
      <c r="R149" s="244">
        <v>4.2000000000000003E-2</v>
      </c>
    </row>
    <row r="150" spans="1:18" x14ac:dyDescent="0.4">
      <c r="A150" s="203" t="s">
        <v>1357</v>
      </c>
      <c r="B150" s="222" t="s">
        <v>1357</v>
      </c>
      <c r="C150" s="354">
        <v>64</v>
      </c>
      <c r="D150" s="224" t="s">
        <v>1383</v>
      </c>
      <c r="E150" s="224">
        <v>1</v>
      </c>
      <c r="F150" s="354">
        <v>6</v>
      </c>
      <c r="G150" s="224" t="s">
        <v>1383</v>
      </c>
      <c r="H150" s="224" t="s">
        <v>1383</v>
      </c>
      <c r="I150" s="354" t="s">
        <v>1383</v>
      </c>
      <c r="J150" s="222" t="s">
        <v>1383</v>
      </c>
      <c r="K150" s="222" t="s">
        <v>1383</v>
      </c>
      <c r="L150" s="354" t="s">
        <v>1383</v>
      </c>
      <c r="M150" s="222" t="s">
        <v>1383</v>
      </c>
      <c r="N150" s="222" t="s">
        <v>1383</v>
      </c>
      <c r="O150" s="222">
        <f>SUM(Table9[[#This Row],[Urine - IC - Samples]],Table9[[#This Row],[Urine - OOC - Samples]],Table9[[#This Row],[Blood - IC - Samples]],Table9[[#This Row],[Blood - OOC - Samples]])</f>
        <v>70</v>
      </c>
      <c r="P150" s="273">
        <v>178</v>
      </c>
      <c r="Q150" s="231">
        <v>2</v>
      </c>
      <c r="R150" s="244">
        <v>1.0999999999999999E-2</v>
      </c>
    </row>
    <row r="151" spans="1:18" x14ac:dyDescent="0.4">
      <c r="A151" s="203" t="s">
        <v>1357</v>
      </c>
      <c r="B151" s="222" t="s">
        <v>3548</v>
      </c>
      <c r="C151" s="354">
        <v>45</v>
      </c>
      <c r="D151" s="224" t="s">
        <v>1383</v>
      </c>
      <c r="E151" s="224">
        <v>1</v>
      </c>
      <c r="F151" s="354" t="s">
        <v>1383</v>
      </c>
      <c r="G151" s="224" t="s">
        <v>1383</v>
      </c>
      <c r="H151" s="224" t="s">
        <v>1383</v>
      </c>
      <c r="I151" s="354" t="s">
        <v>1383</v>
      </c>
      <c r="J151" s="222" t="s">
        <v>1383</v>
      </c>
      <c r="K151" s="222" t="s">
        <v>1383</v>
      </c>
      <c r="L151" s="354" t="s">
        <v>1383</v>
      </c>
      <c r="M151" s="222" t="s">
        <v>1383</v>
      </c>
      <c r="N151" s="222" t="s">
        <v>1383</v>
      </c>
      <c r="O151" s="222">
        <f>SUM(Table9[[#This Row],[Urine - IC - Samples]],Table9[[#This Row],[Urine - OOC - Samples]],Table9[[#This Row],[Blood - IC - Samples]],Table9[[#This Row],[Blood - OOC - Samples]])</f>
        <v>45</v>
      </c>
      <c r="Q151" s="364"/>
      <c r="R151" s="364"/>
    </row>
    <row r="152" spans="1:18" x14ac:dyDescent="0.4">
      <c r="A152" s="203" t="s">
        <v>1357</v>
      </c>
      <c r="B152" s="222" t="s">
        <v>3549</v>
      </c>
      <c r="C152" s="354">
        <v>34</v>
      </c>
      <c r="D152" s="224" t="s">
        <v>1383</v>
      </c>
      <c r="E152" s="224" t="s">
        <v>1383</v>
      </c>
      <c r="F152" s="354" t="s">
        <v>1383</v>
      </c>
      <c r="G152" s="224" t="s">
        <v>1383</v>
      </c>
      <c r="H152" s="224" t="s">
        <v>1383</v>
      </c>
      <c r="I152" s="354" t="s">
        <v>1383</v>
      </c>
      <c r="J152" s="222" t="s">
        <v>1383</v>
      </c>
      <c r="K152" s="222" t="s">
        <v>1383</v>
      </c>
      <c r="L152" s="354" t="s">
        <v>1383</v>
      </c>
      <c r="M152" s="222" t="s">
        <v>1383</v>
      </c>
      <c r="N152" s="222" t="s">
        <v>1383</v>
      </c>
      <c r="O152" s="222">
        <f>SUM(Table9[[#This Row],[Urine - IC - Samples]],Table9[[#This Row],[Urine - OOC - Samples]],Table9[[#This Row],[Blood - IC - Samples]],Table9[[#This Row],[Blood - OOC - Samples]])</f>
        <v>34</v>
      </c>
      <c r="Q152" s="364"/>
      <c r="R152" s="364"/>
    </row>
    <row r="153" spans="1:18" x14ac:dyDescent="0.4">
      <c r="A153" s="203" t="s">
        <v>1357</v>
      </c>
      <c r="B153" s="222" t="s">
        <v>3550</v>
      </c>
      <c r="C153" s="354">
        <v>25</v>
      </c>
      <c r="D153" s="224" t="s">
        <v>1383</v>
      </c>
      <c r="E153" s="224" t="s">
        <v>1383</v>
      </c>
      <c r="F153" s="354">
        <v>4</v>
      </c>
      <c r="G153" s="224" t="s">
        <v>1383</v>
      </c>
      <c r="H153" s="224" t="s">
        <v>1383</v>
      </c>
      <c r="I153" s="354" t="s">
        <v>1383</v>
      </c>
      <c r="J153" s="222" t="s">
        <v>1383</v>
      </c>
      <c r="K153" s="222" t="s">
        <v>1383</v>
      </c>
      <c r="L153" s="354" t="s">
        <v>1383</v>
      </c>
      <c r="M153" s="222" t="s">
        <v>1383</v>
      </c>
      <c r="N153" s="222" t="s">
        <v>1383</v>
      </c>
      <c r="O153" s="222">
        <f>SUM(Table9[[#This Row],[Urine - IC - Samples]],Table9[[#This Row],[Urine - OOC - Samples]],Table9[[#This Row],[Blood - IC - Samples]],Table9[[#This Row],[Blood - OOC - Samples]])</f>
        <v>29</v>
      </c>
    </row>
    <row r="154" spans="1:18" ht="22.5" x14ac:dyDescent="0.4">
      <c r="A154" s="203" t="s">
        <v>1358</v>
      </c>
      <c r="B154" s="222" t="s">
        <v>3551</v>
      </c>
      <c r="C154" s="354">
        <v>65</v>
      </c>
      <c r="D154" s="224" t="s">
        <v>1383</v>
      </c>
      <c r="E154" s="224">
        <v>1</v>
      </c>
      <c r="F154" s="354">
        <v>29</v>
      </c>
      <c r="G154" s="224" t="s">
        <v>1383</v>
      </c>
      <c r="H154" s="224" t="s">
        <v>1383</v>
      </c>
      <c r="I154" s="354" t="s">
        <v>1383</v>
      </c>
      <c r="J154" s="222" t="s">
        <v>1383</v>
      </c>
      <c r="K154" s="222" t="s">
        <v>1383</v>
      </c>
      <c r="L154" s="354" t="s">
        <v>1383</v>
      </c>
      <c r="M154" s="222" t="s">
        <v>1383</v>
      </c>
      <c r="N154" s="222" t="s">
        <v>1383</v>
      </c>
      <c r="O154" s="222">
        <f>SUM(Table9[[#This Row],[Urine - IC - Samples]],Table9[[#This Row],[Urine - OOC - Samples]],Table9[[#This Row],[Blood - IC - Samples]],Table9[[#This Row],[Blood - OOC - Samples]])</f>
        <v>94</v>
      </c>
      <c r="P154" s="273">
        <v>181</v>
      </c>
      <c r="Q154" s="231">
        <v>3</v>
      </c>
      <c r="R154" s="244">
        <v>0.02</v>
      </c>
    </row>
    <row r="155" spans="1:18" ht="22.5" x14ac:dyDescent="0.4">
      <c r="A155" s="203" t="s">
        <v>1358</v>
      </c>
      <c r="B155" s="222" t="s">
        <v>3552</v>
      </c>
      <c r="C155" s="354">
        <v>16</v>
      </c>
      <c r="D155" s="224" t="s">
        <v>1383</v>
      </c>
      <c r="E155" s="224">
        <v>1</v>
      </c>
      <c r="F155" s="354">
        <v>38</v>
      </c>
      <c r="G155" s="224" t="s">
        <v>1383</v>
      </c>
      <c r="H155" s="224">
        <v>1</v>
      </c>
      <c r="I155" s="354" t="s">
        <v>1383</v>
      </c>
      <c r="J155" s="222" t="s">
        <v>1383</v>
      </c>
      <c r="K155" s="222" t="s">
        <v>1383</v>
      </c>
      <c r="L155" s="354" t="s">
        <v>1383</v>
      </c>
      <c r="M155" s="222" t="s">
        <v>1383</v>
      </c>
      <c r="N155" s="222" t="s">
        <v>1383</v>
      </c>
      <c r="O155" s="222">
        <f>SUM(Table9[[#This Row],[Urine - IC - Samples]],Table9[[#This Row],[Urine - OOC - Samples]],Table9[[#This Row],[Blood - IC - Samples]],Table9[[#This Row],[Blood - OOC - Samples]])</f>
        <v>54</v>
      </c>
      <c r="Q155" s="364"/>
      <c r="R155" s="364"/>
    </row>
    <row r="156" spans="1:18" ht="22.5" x14ac:dyDescent="0.4">
      <c r="A156" s="203" t="s">
        <v>1358</v>
      </c>
      <c r="B156" s="222" t="s">
        <v>1358</v>
      </c>
      <c r="C156" s="354">
        <v>3</v>
      </c>
      <c r="D156" s="224" t="s">
        <v>1383</v>
      </c>
      <c r="E156" s="224" t="s">
        <v>1383</v>
      </c>
      <c r="F156" s="354">
        <v>30</v>
      </c>
      <c r="G156" s="224" t="s">
        <v>1383</v>
      </c>
      <c r="H156" s="224" t="s">
        <v>1383</v>
      </c>
      <c r="I156" s="354" t="s">
        <v>1383</v>
      </c>
      <c r="J156" s="222" t="s">
        <v>1383</v>
      </c>
      <c r="K156" s="222" t="s">
        <v>1383</v>
      </c>
      <c r="L156" s="354" t="s">
        <v>1383</v>
      </c>
      <c r="M156" s="222" t="s">
        <v>1383</v>
      </c>
      <c r="N156" s="222" t="s">
        <v>1383</v>
      </c>
      <c r="O156" s="222">
        <f>SUM(Table9[[#This Row],[Urine - IC - Samples]],Table9[[#This Row],[Urine - OOC - Samples]],Table9[[#This Row],[Blood - IC - Samples]],Table9[[#This Row],[Blood - OOC - Samples]])</f>
        <v>33</v>
      </c>
      <c r="Q156" s="364"/>
      <c r="R156" s="364"/>
    </row>
    <row r="157" spans="1:18" x14ac:dyDescent="0.4">
      <c r="A157" s="203" t="s">
        <v>1676</v>
      </c>
      <c r="B157" s="222" t="s">
        <v>1676</v>
      </c>
      <c r="C157" s="354">
        <v>127</v>
      </c>
      <c r="D157" s="224">
        <v>1</v>
      </c>
      <c r="E157" s="224">
        <v>3</v>
      </c>
      <c r="F157" s="354">
        <v>108</v>
      </c>
      <c r="G157" s="224" t="s">
        <v>1383</v>
      </c>
      <c r="H157" s="224">
        <v>1</v>
      </c>
      <c r="I157" s="354" t="s">
        <v>1383</v>
      </c>
      <c r="J157" s="222" t="s">
        <v>1383</v>
      </c>
      <c r="K157" s="222" t="s">
        <v>1383</v>
      </c>
      <c r="L157" s="354" t="s">
        <v>1383</v>
      </c>
      <c r="M157" s="222" t="s">
        <v>1383</v>
      </c>
      <c r="N157" s="222" t="s">
        <v>1383</v>
      </c>
      <c r="O157" s="222">
        <f>SUM(Table9[[#This Row],[Urine - IC - Samples]],Table9[[#This Row],[Urine - OOC - Samples]],Table9[[#This Row],[Blood - IC - Samples]],Table9[[#This Row],[Blood - OOC - Samples]])</f>
        <v>235</v>
      </c>
      <c r="P157" s="273">
        <v>277</v>
      </c>
      <c r="Q157" s="231">
        <v>4</v>
      </c>
      <c r="R157" s="244">
        <v>1.4E-2</v>
      </c>
    </row>
    <row r="158" spans="1:18" x14ac:dyDescent="0.4">
      <c r="A158" s="203" t="s">
        <v>1676</v>
      </c>
      <c r="B158" s="222" t="s">
        <v>3553</v>
      </c>
      <c r="C158" s="354">
        <v>19</v>
      </c>
      <c r="D158" s="224" t="s">
        <v>1383</v>
      </c>
      <c r="E158" s="224" t="s">
        <v>1383</v>
      </c>
      <c r="F158" s="354">
        <v>11</v>
      </c>
      <c r="G158" s="224" t="s">
        <v>1383</v>
      </c>
      <c r="H158" s="224" t="s">
        <v>1383</v>
      </c>
      <c r="I158" s="354" t="s">
        <v>1383</v>
      </c>
      <c r="J158" s="222" t="s">
        <v>1383</v>
      </c>
      <c r="K158" s="222" t="s">
        <v>1383</v>
      </c>
      <c r="L158" s="354" t="s">
        <v>1383</v>
      </c>
      <c r="M158" s="222" t="s">
        <v>1383</v>
      </c>
      <c r="N158" s="222" t="s">
        <v>1383</v>
      </c>
      <c r="O158" s="222">
        <f>SUM(Table9[[#This Row],[Urine - IC - Samples]],Table9[[#This Row],[Urine - OOC - Samples]],Table9[[#This Row],[Blood - IC - Samples]],Table9[[#This Row],[Blood - OOC - Samples]])</f>
        <v>30</v>
      </c>
      <c r="Q158" s="364"/>
      <c r="R158" s="364"/>
    </row>
    <row r="159" spans="1:18" ht="22.5" x14ac:dyDescent="0.4">
      <c r="A159" s="203" t="s">
        <v>1676</v>
      </c>
      <c r="B159" s="222" t="s">
        <v>3554</v>
      </c>
      <c r="C159" s="354">
        <v>8</v>
      </c>
      <c r="D159" s="224" t="s">
        <v>1383</v>
      </c>
      <c r="E159" s="224" t="s">
        <v>1383</v>
      </c>
      <c r="F159" s="354" t="s">
        <v>1383</v>
      </c>
      <c r="G159" s="224" t="s">
        <v>1383</v>
      </c>
      <c r="H159" s="224" t="s">
        <v>1383</v>
      </c>
      <c r="I159" s="354" t="s">
        <v>1383</v>
      </c>
      <c r="J159" s="222" t="s">
        <v>1383</v>
      </c>
      <c r="K159" s="222" t="s">
        <v>1383</v>
      </c>
      <c r="L159" s="354" t="s">
        <v>1383</v>
      </c>
      <c r="M159" s="222" t="s">
        <v>1383</v>
      </c>
      <c r="N159" s="222" t="s">
        <v>1383</v>
      </c>
      <c r="O159" s="222">
        <f>SUM(Table9[[#This Row],[Urine - IC - Samples]],Table9[[#This Row],[Urine - OOC - Samples]],Table9[[#This Row],[Blood - IC - Samples]],Table9[[#This Row],[Blood - OOC - Samples]])</f>
        <v>8</v>
      </c>
      <c r="Q159" s="364"/>
      <c r="R159" s="364"/>
    </row>
    <row r="160" spans="1:18" ht="22.5" x14ac:dyDescent="0.4">
      <c r="A160" s="203" t="s">
        <v>1676</v>
      </c>
      <c r="B160" s="222" t="s">
        <v>3555</v>
      </c>
      <c r="C160" s="354">
        <v>4</v>
      </c>
      <c r="D160" s="224" t="s">
        <v>1383</v>
      </c>
      <c r="E160" s="224" t="s">
        <v>1383</v>
      </c>
      <c r="F160" s="354" t="s">
        <v>1383</v>
      </c>
      <c r="G160" s="224" t="s">
        <v>1383</v>
      </c>
      <c r="H160" s="224" t="s">
        <v>1383</v>
      </c>
      <c r="I160" s="354" t="s">
        <v>1383</v>
      </c>
      <c r="J160" s="222" t="s">
        <v>1383</v>
      </c>
      <c r="K160" s="222" t="s">
        <v>1383</v>
      </c>
      <c r="L160" s="354" t="s">
        <v>1383</v>
      </c>
      <c r="M160" s="222" t="s">
        <v>1383</v>
      </c>
      <c r="N160" s="222" t="s">
        <v>1383</v>
      </c>
      <c r="O160" s="222">
        <f>SUM(Table9[[#This Row],[Urine - IC - Samples]],Table9[[#This Row],[Urine - OOC - Samples]],Table9[[#This Row],[Blood - IC - Samples]],Table9[[#This Row],[Blood - OOC - Samples]])</f>
        <v>4</v>
      </c>
      <c r="Q160" s="364"/>
      <c r="R160" s="364"/>
    </row>
    <row r="161" spans="1:18" x14ac:dyDescent="0.4">
      <c r="A161" s="203" t="s">
        <v>3556</v>
      </c>
      <c r="B161" s="222" t="s">
        <v>1383</v>
      </c>
      <c r="C161" s="354">
        <v>24</v>
      </c>
      <c r="D161" s="224" t="s">
        <v>1383</v>
      </c>
      <c r="E161" s="224" t="s">
        <v>1383</v>
      </c>
      <c r="F161" s="354">
        <v>4</v>
      </c>
      <c r="G161" s="224" t="s">
        <v>1383</v>
      </c>
      <c r="H161" s="224" t="s">
        <v>1383</v>
      </c>
      <c r="I161" s="354" t="s">
        <v>1383</v>
      </c>
      <c r="J161" s="222" t="s">
        <v>1383</v>
      </c>
      <c r="K161" s="222" t="s">
        <v>1383</v>
      </c>
      <c r="L161" s="354" t="s">
        <v>1383</v>
      </c>
      <c r="M161" s="222" t="s">
        <v>1383</v>
      </c>
      <c r="N161" s="222" t="s">
        <v>1383</v>
      </c>
      <c r="O161" s="222">
        <f>SUM(Table9[[#This Row],[Urine - IC - Samples]],Table9[[#This Row],[Urine - OOC - Samples]],Table9[[#This Row],[Blood - IC - Samples]],Table9[[#This Row],[Blood - OOC - Samples]])</f>
        <v>28</v>
      </c>
      <c r="P161" s="273">
        <v>28</v>
      </c>
      <c r="Q161" s="231">
        <v>1</v>
      </c>
      <c r="R161" s="244">
        <v>3.5999999999999997E-2</v>
      </c>
    </row>
    <row r="162" spans="1:18" x14ac:dyDescent="0.4">
      <c r="A162" s="203" t="s">
        <v>3557</v>
      </c>
      <c r="B162" s="222" t="s">
        <v>3557</v>
      </c>
      <c r="C162" s="354">
        <v>63</v>
      </c>
      <c r="D162" s="224" t="s">
        <v>1383</v>
      </c>
      <c r="E162" s="224" t="s">
        <v>1383</v>
      </c>
      <c r="F162" s="354">
        <v>13</v>
      </c>
      <c r="G162" s="224" t="s">
        <v>1383</v>
      </c>
      <c r="H162" s="224" t="s">
        <v>1383</v>
      </c>
      <c r="I162" s="354" t="s">
        <v>1383</v>
      </c>
      <c r="J162" s="222" t="s">
        <v>1383</v>
      </c>
      <c r="K162" s="222" t="s">
        <v>1383</v>
      </c>
      <c r="L162" s="354" t="s">
        <v>1383</v>
      </c>
      <c r="M162" s="222" t="s">
        <v>1383</v>
      </c>
      <c r="N162" s="222" t="s">
        <v>1383</v>
      </c>
      <c r="O162" s="222">
        <f>SUM(Table9[[#This Row],[Urine - IC - Samples]],Table9[[#This Row],[Urine - OOC - Samples]],Table9[[#This Row],[Blood - IC - Samples]],Table9[[#This Row],[Blood - OOC - Samples]])</f>
        <v>76</v>
      </c>
      <c r="P162" s="273">
        <v>76</v>
      </c>
      <c r="Q162" s="231">
        <v>0</v>
      </c>
      <c r="R162" s="244">
        <v>0</v>
      </c>
    </row>
    <row r="163" spans="1:18" x14ac:dyDescent="0.4">
      <c r="A163" s="203" t="s">
        <v>1359</v>
      </c>
      <c r="B163" s="222" t="s">
        <v>1383</v>
      </c>
      <c r="C163" s="354">
        <v>714</v>
      </c>
      <c r="D163" s="224">
        <v>1</v>
      </c>
      <c r="E163" s="224">
        <v>1</v>
      </c>
      <c r="F163" s="354">
        <v>582</v>
      </c>
      <c r="G163" s="224">
        <v>1</v>
      </c>
      <c r="H163" s="224" t="s">
        <v>1383</v>
      </c>
      <c r="I163" s="354" t="s">
        <v>1383</v>
      </c>
      <c r="J163" s="222" t="s">
        <v>1383</v>
      </c>
      <c r="K163" s="222" t="s">
        <v>1383</v>
      </c>
      <c r="L163" s="354" t="s">
        <v>1383</v>
      </c>
      <c r="M163" s="222" t="s">
        <v>1383</v>
      </c>
      <c r="N163" s="222" t="s">
        <v>1383</v>
      </c>
      <c r="O163" s="222">
        <f>SUM(Table9[[#This Row],[Urine - IC - Samples]],Table9[[#This Row],[Urine - OOC - Samples]],Table9[[#This Row],[Blood - IC - Samples]],Table9[[#This Row],[Blood - OOC - Samples]])</f>
        <v>1296</v>
      </c>
      <c r="P163" s="273">
        <v>1296</v>
      </c>
      <c r="Q163" s="231">
        <v>1</v>
      </c>
      <c r="R163" s="244">
        <v>1E-3</v>
      </c>
    </row>
    <row r="164" spans="1:18" x14ac:dyDescent="0.4">
      <c r="A164" s="203" t="s">
        <v>1360</v>
      </c>
      <c r="B164" s="222" t="s">
        <v>1360</v>
      </c>
      <c r="C164" s="354">
        <v>146</v>
      </c>
      <c r="D164" s="224" t="s">
        <v>1383</v>
      </c>
      <c r="E164" s="224">
        <v>3</v>
      </c>
      <c r="F164" s="354">
        <v>24</v>
      </c>
      <c r="G164" s="224" t="s">
        <v>1383</v>
      </c>
      <c r="H164" s="224" t="s">
        <v>1383</v>
      </c>
      <c r="I164" s="354" t="s">
        <v>1383</v>
      </c>
      <c r="J164" s="222" t="s">
        <v>1383</v>
      </c>
      <c r="K164" s="222" t="s">
        <v>1383</v>
      </c>
      <c r="L164" s="354" t="s">
        <v>1383</v>
      </c>
      <c r="M164" s="222" t="s">
        <v>1383</v>
      </c>
      <c r="N164" s="222" t="s">
        <v>1383</v>
      </c>
      <c r="O164" s="222">
        <f>SUM(Table9[[#This Row],[Urine - IC - Samples]],Table9[[#This Row],[Urine - OOC - Samples]],Table9[[#This Row],[Blood - IC - Samples]],Table9[[#This Row],[Blood - OOC - Samples]])</f>
        <v>170</v>
      </c>
      <c r="P164" s="273">
        <v>357</v>
      </c>
      <c r="Q164" s="231">
        <v>4</v>
      </c>
      <c r="R164" s="244">
        <v>1.0999999999999999E-2</v>
      </c>
    </row>
    <row r="165" spans="1:18" x14ac:dyDescent="0.4">
      <c r="A165" s="203" t="s">
        <v>1360</v>
      </c>
      <c r="B165" s="222" t="s">
        <v>3558</v>
      </c>
      <c r="C165" s="354">
        <v>69</v>
      </c>
      <c r="D165" s="224" t="s">
        <v>1383</v>
      </c>
      <c r="E165" s="224" t="s">
        <v>1383</v>
      </c>
      <c r="F165" s="354">
        <v>19</v>
      </c>
      <c r="G165" s="224" t="s">
        <v>1383</v>
      </c>
      <c r="H165" s="224" t="s">
        <v>1383</v>
      </c>
      <c r="I165" s="354" t="s">
        <v>1383</v>
      </c>
      <c r="J165" s="222" t="s">
        <v>1383</v>
      </c>
      <c r="K165" s="222" t="s">
        <v>1383</v>
      </c>
      <c r="L165" s="354" t="s">
        <v>1383</v>
      </c>
      <c r="M165" s="222" t="s">
        <v>1383</v>
      </c>
      <c r="N165" s="222" t="s">
        <v>1383</v>
      </c>
      <c r="O165" s="222">
        <f>SUM(Table9[[#This Row],[Urine - IC - Samples]],Table9[[#This Row],[Urine - OOC - Samples]],Table9[[#This Row],[Blood - IC - Samples]],Table9[[#This Row],[Blood - OOC - Samples]])</f>
        <v>88</v>
      </c>
      <c r="Q165" s="364"/>
      <c r="R165" s="364"/>
    </row>
    <row r="166" spans="1:18" x14ac:dyDescent="0.4">
      <c r="A166" s="203" t="s">
        <v>1360</v>
      </c>
      <c r="B166" s="222" t="s">
        <v>3559</v>
      </c>
      <c r="C166" s="354">
        <v>31</v>
      </c>
      <c r="D166" s="224" t="s">
        <v>1383</v>
      </c>
      <c r="E166" s="224" t="s">
        <v>1383</v>
      </c>
      <c r="F166" s="354">
        <v>25</v>
      </c>
      <c r="G166" s="224" t="s">
        <v>1383</v>
      </c>
      <c r="H166" s="224" t="s">
        <v>1383</v>
      </c>
      <c r="I166" s="354" t="s">
        <v>1383</v>
      </c>
      <c r="J166" s="222" t="s">
        <v>1383</v>
      </c>
      <c r="K166" s="222" t="s">
        <v>1383</v>
      </c>
      <c r="L166" s="354" t="s">
        <v>1383</v>
      </c>
      <c r="M166" s="222" t="s">
        <v>1383</v>
      </c>
      <c r="N166" s="222" t="s">
        <v>1383</v>
      </c>
      <c r="O166" s="222">
        <f>SUM(Table9[[#This Row],[Urine - IC - Samples]],Table9[[#This Row],[Urine - OOC - Samples]],Table9[[#This Row],[Blood - IC - Samples]],Table9[[#This Row],[Blood - OOC - Samples]])</f>
        <v>56</v>
      </c>
      <c r="Q166" s="364"/>
      <c r="R166" s="364"/>
    </row>
    <row r="167" spans="1:18" x14ac:dyDescent="0.4">
      <c r="A167" s="203" t="s">
        <v>1360</v>
      </c>
      <c r="B167" s="222" t="s">
        <v>3560</v>
      </c>
      <c r="C167" s="354">
        <v>14</v>
      </c>
      <c r="D167" s="224" t="s">
        <v>1383</v>
      </c>
      <c r="E167" s="224" t="s">
        <v>1383</v>
      </c>
      <c r="F167" s="354">
        <v>1</v>
      </c>
      <c r="G167" s="224" t="s">
        <v>1383</v>
      </c>
      <c r="H167" s="224" t="s">
        <v>1383</v>
      </c>
      <c r="I167" s="354" t="s">
        <v>1383</v>
      </c>
      <c r="J167" s="222" t="s">
        <v>1383</v>
      </c>
      <c r="K167" s="222" t="s">
        <v>1383</v>
      </c>
      <c r="L167" s="354" t="s">
        <v>1383</v>
      </c>
      <c r="M167" s="222" t="s">
        <v>1383</v>
      </c>
      <c r="N167" s="222" t="s">
        <v>1383</v>
      </c>
      <c r="O167" s="222">
        <f>SUM(Table9[[#This Row],[Urine - IC - Samples]],Table9[[#This Row],[Urine - OOC - Samples]],Table9[[#This Row],[Blood - IC - Samples]],Table9[[#This Row],[Blood - OOC - Samples]])</f>
        <v>15</v>
      </c>
      <c r="Q167" s="364"/>
      <c r="R167" s="364"/>
    </row>
    <row r="168" spans="1:18" x14ac:dyDescent="0.4">
      <c r="A168" s="203" t="s">
        <v>1360</v>
      </c>
      <c r="B168" s="222" t="s">
        <v>3561</v>
      </c>
      <c r="C168" s="354">
        <v>11</v>
      </c>
      <c r="D168" s="224" t="s">
        <v>1383</v>
      </c>
      <c r="E168" s="224" t="s">
        <v>1383</v>
      </c>
      <c r="F168" s="354" t="s">
        <v>1383</v>
      </c>
      <c r="G168" s="224" t="s">
        <v>1383</v>
      </c>
      <c r="H168" s="224" t="s">
        <v>1383</v>
      </c>
      <c r="I168" s="354" t="s">
        <v>1383</v>
      </c>
      <c r="J168" s="222" t="s">
        <v>1383</v>
      </c>
      <c r="K168" s="222" t="s">
        <v>1383</v>
      </c>
      <c r="L168" s="354" t="s">
        <v>1383</v>
      </c>
      <c r="M168" s="222" t="s">
        <v>1383</v>
      </c>
      <c r="N168" s="222" t="s">
        <v>1383</v>
      </c>
      <c r="O168" s="222">
        <f>SUM(Table9[[#This Row],[Urine - IC - Samples]],Table9[[#This Row],[Urine - OOC - Samples]],Table9[[#This Row],[Blood - IC - Samples]],Table9[[#This Row],[Blood - OOC - Samples]])</f>
        <v>11</v>
      </c>
      <c r="Q168" s="364"/>
      <c r="R168" s="364"/>
    </row>
    <row r="169" spans="1:18" x14ac:dyDescent="0.4">
      <c r="A169" s="203" t="s">
        <v>1360</v>
      </c>
      <c r="B169" s="222" t="s">
        <v>3562</v>
      </c>
      <c r="C169" s="354" t="s">
        <v>1383</v>
      </c>
      <c r="D169" s="224" t="s">
        <v>1383</v>
      </c>
      <c r="E169" s="224" t="s">
        <v>1383</v>
      </c>
      <c r="F169" s="354">
        <v>7</v>
      </c>
      <c r="G169" s="224" t="s">
        <v>1383</v>
      </c>
      <c r="H169" s="224" t="s">
        <v>1383</v>
      </c>
      <c r="I169" s="354" t="s">
        <v>1383</v>
      </c>
      <c r="J169" s="222" t="s">
        <v>1383</v>
      </c>
      <c r="K169" s="222" t="s">
        <v>1383</v>
      </c>
      <c r="L169" s="354" t="s">
        <v>1383</v>
      </c>
      <c r="M169" s="222" t="s">
        <v>1383</v>
      </c>
      <c r="N169" s="222" t="s">
        <v>1383</v>
      </c>
      <c r="O169" s="222">
        <f>SUM(Table9[[#This Row],[Urine - IC - Samples]],Table9[[#This Row],[Urine - OOC - Samples]],Table9[[#This Row],[Blood - IC - Samples]],Table9[[#This Row],[Blood - OOC - Samples]])</f>
        <v>7</v>
      </c>
      <c r="Q169" s="364"/>
      <c r="R169" s="364"/>
    </row>
    <row r="170" spans="1:18" x14ac:dyDescent="0.4">
      <c r="A170" s="203" t="s">
        <v>1360</v>
      </c>
      <c r="B170" s="222" t="s">
        <v>3563</v>
      </c>
      <c r="C170" s="354">
        <v>6</v>
      </c>
      <c r="D170" s="224" t="s">
        <v>1383</v>
      </c>
      <c r="E170" s="224" t="s">
        <v>1383</v>
      </c>
      <c r="F170" s="354" t="s">
        <v>1383</v>
      </c>
      <c r="G170" s="224" t="s">
        <v>1383</v>
      </c>
      <c r="H170" s="224" t="s">
        <v>1383</v>
      </c>
      <c r="I170" s="354" t="s">
        <v>1383</v>
      </c>
      <c r="J170" s="222" t="s">
        <v>1383</v>
      </c>
      <c r="K170" s="222" t="s">
        <v>1383</v>
      </c>
      <c r="L170" s="354" t="s">
        <v>1383</v>
      </c>
      <c r="M170" s="222" t="s">
        <v>1383</v>
      </c>
      <c r="N170" s="222" t="s">
        <v>1383</v>
      </c>
      <c r="O170" s="222">
        <f>SUM(Table9[[#This Row],[Urine - IC - Samples]],Table9[[#This Row],[Urine - OOC - Samples]],Table9[[#This Row],[Blood - IC - Samples]],Table9[[#This Row],[Blood - OOC - Samples]])</f>
        <v>6</v>
      </c>
      <c r="Q170" s="364"/>
      <c r="R170" s="364"/>
    </row>
    <row r="171" spans="1:18" ht="22.5" x14ac:dyDescent="0.4">
      <c r="A171" s="203" t="s">
        <v>1360</v>
      </c>
      <c r="B171" s="222" t="s">
        <v>3564</v>
      </c>
      <c r="C171" s="354">
        <v>2</v>
      </c>
      <c r="D171" s="224" t="s">
        <v>1383</v>
      </c>
      <c r="E171" s="224" t="s">
        <v>1383</v>
      </c>
      <c r="F171" s="354" t="s">
        <v>1383</v>
      </c>
      <c r="G171" s="224" t="s">
        <v>1383</v>
      </c>
      <c r="H171" s="224" t="s">
        <v>1383</v>
      </c>
      <c r="I171" s="354" t="s">
        <v>1383</v>
      </c>
      <c r="J171" s="222" t="s">
        <v>1383</v>
      </c>
      <c r="K171" s="222" t="s">
        <v>1383</v>
      </c>
      <c r="L171" s="354" t="s">
        <v>1383</v>
      </c>
      <c r="M171" s="222" t="s">
        <v>1383</v>
      </c>
      <c r="N171" s="222" t="s">
        <v>1383</v>
      </c>
      <c r="O171" s="222">
        <f>SUM(Table9[[#This Row],[Urine - IC - Samples]],Table9[[#This Row],[Urine - OOC - Samples]],Table9[[#This Row],[Blood - IC - Samples]],Table9[[#This Row],[Blood - OOC - Samples]])</f>
        <v>2</v>
      </c>
      <c r="Q171" s="364"/>
      <c r="R171" s="364"/>
    </row>
    <row r="172" spans="1:18" ht="22.5" x14ac:dyDescent="0.4">
      <c r="A172" s="203" t="s">
        <v>1360</v>
      </c>
      <c r="B172" s="222" t="s">
        <v>3565</v>
      </c>
      <c r="C172" s="354">
        <v>2</v>
      </c>
      <c r="D172" s="224" t="s">
        <v>1383</v>
      </c>
      <c r="E172" s="224">
        <v>1</v>
      </c>
      <c r="F172" s="354" t="s">
        <v>1383</v>
      </c>
      <c r="G172" s="224" t="s">
        <v>1383</v>
      </c>
      <c r="H172" s="224" t="s">
        <v>1383</v>
      </c>
      <c r="I172" s="354" t="s">
        <v>1383</v>
      </c>
      <c r="J172" s="222" t="s">
        <v>1383</v>
      </c>
      <c r="K172" s="222" t="s">
        <v>1383</v>
      </c>
      <c r="L172" s="354" t="s">
        <v>1383</v>
      </c>
      <c r="M172" s="222" t="s">
        <v>1383</v>
      </c>
      <c r="N172" s="222" t="s">
        <v>1383</v>
      </c>
      <c r="O172" s="222">
        <f>SUM(Table9[[#This Row],[Urine - IC - Samples]],Table9[[#This Row],[Urine - OOC - Samples]],Table9[[#This Row],[Blood - IC - Samples]],Table9[[#This Row],[Blood - OOC - Samples]])</f>
        <v>2</v>
      </c>
      <c r="Q172" s="364"/>
      <c r="R172" s="364"/>
    </row>
    <row r="173" spans="1:18" x14ac:dyDescent="0.4">
      <c r="A173" s="203" t="s">
        <v>3566</v>
      </c>
      <c r="B173" s="222" t="s">
        <v>1383</v>
      </c>
      <c r="C173" s="354">
        <v>249</v>
      </c>
      <c r="D173" s="224" t="s">
        <v>1383</v>
      </c>
      <c r="E173" s="224" t="s">
        <v>1383</v>
      </c>
      <c r="F173" s="354">
        <v>172</v>
      </c>
      <c r="G173" s="224" t="s">
        <v>1383</v>
      </c>
      <c r="H173" s="224">
        <v>1</v>
      </c>
      <c r="I173" s="354" t="s">
        <v>1383</v>
      </c>
      <c r="J173" s="222" t="s">
        <v>1383</v>
      </c>
      <c r="K173" s="222" t="s">
        <v>1383</v>
      </c>
      <c r="L173" s="354" t="s">
        <v>1383</v>
      </c>
      <c r="M173" s="222" t="s">
        <v>1383</v>
      </c>
      <c r="N173" s="222" t="s">
        <v>1383</v>
      </c>
      <c r="O173" s="222">
        <f>SUM(Table9[[#This Row],[Urine - IC - Samples]],Table9[[#This Row],[Urine - OOC - Samples]],Table9[[#This Row],[Blood - IC - Samples]],Table9[[#This Row],[Blood - OOC - Samples]])</f>
        <v>421</v>
      </c>
      <c r="P173" s="273">
        <v>421</v>
      </c>
      <c r="Q173" s="231">
        <v>1</v>
      </c>
      <c r="R173" s="244">
        <v>2E-3</v>
      </c>
    </row>
    <row r="174" spans="1:18" x14ac:dyDescent="0.4">
      <c r="A174" s="203" t="s">
        <v>2911</v>
      </c>
      <c r="B174" s="222" t="s">
        <v>3567</v>
      </c>
      <c r="C174" s="354">
        <v>11</v>
      </c>
      <c r="D174" s="224" t="s">
        <v>1383</v>
      </c>
      <c r="E174" s="224" t="s">
        <v>1383</v>
      </c>
      <c r="F174" s="354" t="s">
        <v>1383</v>
      </c>
      <c r="G174" s="224" t="s">
        <v>1383</v>
      </c>
      <c r="H174" s="224" t="s">
        <v>1383</v>
      </c>
      <c r="I174" s="354" t="s">
        <v>1383</v>
      </c>
      <c r="J174" s="222" t="s">
        <v>1383</v>
      </c>
      <c r="K174" s="222" t="s">
        <v>1383</v>
      </c>
      <c r="L174" s="354" t="s">
        <v>1383</v>
      </c>
      <c r="M174" s="222" t="s">
        <v>1383</v>
      </c>
      <c r="N174" s="222" t="s">
        <v>1383</v>
      </c>
      <c r="O174" s="222">
        <f>SUM(Table9[[#This Row],[Urine - IC - Samples]],Table9[[#This Row],[Urine - OOC - Samples]],Table9[[#This Row],[Blood - IC - Samples]],Table9[[#This Row],[Blood - OOC - Samples]])</f>
        <v>11</v>
      </c>
      <c r="P174" s="273">
        <v>19</v>
      </c>
      <c r="Q174" s="231">
        <v>0</v>
      </c>
      <c r="R174" s="244">
        <v>0</v>
      </c>
    </row>
    <row r="175" spans="1:18" x14ac:dyDescent="0.4">
      <c r="A175" s="203" t="s">
        <v>2911</v>
      </c>
      <c r="B175" s="222" t="s">
        <v>2911</v>
      </c>
      <c r="C175" s="354">
        <v>5</v>
      </c>
      <c r="D175" s="224" t="s">
        <v>1383</v>
      </c>
      <c r="E175" s="224" t="s">
        <v>1383</v>
      </c>
      <c r="F175" s="354">
        <v>3</v>
      </c>
      <c r="G175" s="224" t="s">
        <v>1383</v>
      </c>
      <c r="H175" s="224" t="s">
        <v>1383</v>
      </c>
      <c r="I175" s="354" t="s">
        <v>1383</v>
      </c>
      <c r="J175" s="222" t="s">
        <v>1383</v>
      </c>
      <c r="K175" s="222" t="s">
        <v>1383</v>
      </c>
      <c r="L175" s="354" t="s">
        <v>1383</v>
      </c>
      <c r="M175" s="222" t="s">
        <v>1383</v>
      </c>
      <c r="N175" s="222" t="s">
        <v>1383</v>
      </c>
      <c r="O175" s="222">
        <f>SUM(Table9[[#This Row],[Urine - IC - Samples]],Table9[[#This Row],[Urine - OOC - Samples]],Table9[[#This Row],[Blood - IC - Samples]],Table9[[#This Row],[Blood - OOC - Samples]])</f>
        <v>8</v>
      </c>
      <c r="Q175" s="364"/>
      <c r="R175" s="364"/>
    </row>
    <row r="176" spans="1:18" x14ac:dyDescent="0.4">
      <c r="A176" s="203" t="s">
        <v>1695</v>
      </c>
      <c r="B176" s="222" t="s">
        <v>1383</v>
      </c>
      <c r="C176" s="354">
        <v>598</v>
      </c>
      <c r="D176" s="224">
        <v>2</v>
      </c>
      <c r="E176" s="224">
        <v>3</v>
      </c>
      <c r="F176" s="354">
        <v>391</v>
      </c>
      <c r="G176" s="224">
        <v>3</v>
      </c>
      <c r="H176" s="224">
        <v>1</v>
      </c>
      <c r="I176" s="354" t="s">
        <v>1383</v>
      </c>
      <c r="J176" s="222" t="s">
        <v>1383</v>
      </c>
      <c r="K176" s="222" t="s">
        <v>1383</v>
      </c>
      <c r="L176" s="354" t="s">
        <v>1383</v>
      </c>
      <c r="M176" s="222" t="s">
        <v>1383</v>
      </c>
      <c r="N176" s="222" t="s">
        <v>1383</v>
      </c>
      <c r="O176" s="222">
        <f>SUM(Table9[[#This Row],[Urine - IC - Samples]],Table9[[#This Row],[Urine - OOC - Samples]],Table9[[#This Row],[Blood - IC - Samples]],Table9[[#This Row],[Blood - OOC - Samples]])</f>
        <v>989</v>
      </c>
      <c r="P176" s="273">
        <v>989</v>
      </c>
      <c r="Q176" s="231">
        <v>4</v>
      </c>
      <c r="R176" s="244">
        <v>4.0000000000000001E-3</v>
      </c>
    </row>
    <row r="177" spans="1:18" x14ac:dyDescent="0.4">
      <c r="A177" s="203" t="s">
        <v>3568</v>
      </c>
      <c r="B177" s="222" t="s">
        <v>1383</v>
      </c>
      <c r="C177" s="354">
        <v>52</v>
      </c>
      <c r="D177" s="224" t="s">
        <v>1383</v>
      </c>
      <c r="E177" s="224" t="s">
        <v>1383</v>
      </c>
      <c r="F177" s="354">
        <v>9</v>
      </c>
      <c r="G177" s="224" t="s">
        <v>1383</v>
      </c>
      <c r="H177" s="224" t="s">
        <v>1383</v>
      </c>
      <c r="I177" s="354" t="s">
        <v>1383</v>
      </c>
      <c r="J177" s="222" t="s">
        <v>1383</v>
      </c>
      <c r="K177" s="222" t="s">
        <v>1383</v>
      </c>
      <c r="L177" s="354" t="s">
        <v>1383</v>
      </c>
      <c r="M177" s="222" t="s">
        <v>1383</v>
      </c>
      <c r="N177" s="222" t="s">
        <v>1383</v>
      </c>
      <c r="O177" s="222">
        <f>SUM(Table9[[#This Row],[Urine - IC - Samples]],Table9[[#This Row],[Urine - OOC - Samples]],Table9[[#This Row],[Blood - IC - Samples]],Table9[[#This Row],[Blood - OOC - Samples]])</f>
        <v>61</v>
      </c>
      <c r="P177" s="273">
        <v>61</v>
      </c>
      <c r="Q177" s="231">
        <v>0</v>
      </c>
      <c r="R177" s="244">
        <v>0</v>
      </c>
    </row>
    <row r="178" spans="1:18" x14ac:dyDescent="0.4">
      <c r="A178" s="203" t="s">
        <v>1677</v>
      </c>
      <c r="B178" s="222" t="s">
        <v>1677</v>
      </c>
      <c r="C178" s="354">
        <v>174</v>
      </c>
      <c r="D178" s="224" t="s">
        <v>1383</v>
      </c>
      <c r="E178" s="224">
        <v>1</v>
      </c>
      <c r="F178" s="354">
        <v>44</v>
      </c>
      <c r="G178" s="224" t="s">
        <v>1383</v>
      </c>
      <c r="H178" s="224">
        <v>1</v>
      </c>
      <c r="I178" s="354">
        <v>4</v>
      </c>
      <c r="J178" s="222" t="s">
        <v>1383</v>
      </c>
      <c r="K178" s="222" t="s">
        <v>1383</v>
      </c>
      <c r="L178" s="354">
        <v>8</v>
      </c>
      <c r="M178" s="222" t="s">
        <v>1383</v>
      </c>
      <c r="N178" s="222" t="s">
        <v>1383</v>
      </c>
      <c r="O178" s="222">
        <f>SUM(Table9[[#This Row],[Urine - IC - Samples]],Table9[[#This Row],[Urine - OOC - Samples]],Table9[[#This Row],[Blood - IC - Samples]],Table9[[#This Row],[Blood - OOC - Samples]])</f>
        <v>230</v>
      </c>
      <c r="P178" s="273">
        <v>233</v>
      </c>
      <c r="Q178" s="231">
        <v>5</v>
      </c>
      <c r="R178" s="244">
        <v>2.1000000000000001E-2</v>
      </c>
    </row>
    <row r="179" spans="1:18" x14ac:dyDescent="0.4">
      <c r="A179" s="203" t="s">
        <v>1677</v>
      </c>
      <c r="B179" s="222" t="s">
        <v>3502</v>
      </c>
      <c r="C179" s="354">
        <v>3</v>
      </c>
      <c r="D179" s="224" t="s">
        <v>1383</v>
      </c>
      <c r="E179" s="224">
        <v>3</v>
      </c>
      <c r="F179" s="354" t="s">
        <v>1383</v>
      </c>
      <c r="G179" s="224" t="s">
        <v>1383</v>
      </c>
      <c r="H179" s="224" t="s">
        <v>1383</v>
      </c>
      <c r="I179" s="354" t="s">
        <v>1383</v>
      </c>
      <c r="J179" s="222" t="s">
        <v>1383</v>
      </c>
      <c r="K179" s="222" t="s">
        <v>1383</v>
      </c>
      <c r="L179" s="354" t="s">
        <v>1383</v>
      </c>
      <c r="M179" s="222" t="s">
        <v>1383</v>
      </c>
      <c r="N179" s="222" t="s">
        <v>1383</v>
      </c>
      <c r="O179" s="222">
        <f>SUM(Table9[[#This Row],[Urine - IC - Samples]],Table9[[#This Row],[Urine - OOC - Samples]],Table9[[#This Row],[Blood - IC - Samples]],Table9[[#This Row],[Blood - OOC - Samples]])</f>
        <v>3</v>
      </c>
      <c r="Q179" s="364"/>
      <c r="R179" s="364"/>
    </row>
    <row r="180" spans="1:18" ht="22.5" x14ac:dyDescent="0.4">
      <c r="A180" s="203" t="s">
        <v>1363</v>
      </c>
      <c r="B180" s="222" t="s">
        <v>1363</v>
      </c>
      <c r="C180" s="354">
        <v>110</v>
      </c>
      <c r="D180" s="224" t="s">
        <v>1383</v>
      </c>
      <c r="E180" s="224">
        <v>7</v>
      </c>
      <c r="F180" s="354">
        <v>13</v>
      </c>
      <c r="G180" s="224" t="s">
        <v>1383</v>
      </c>
      <c r="H180" s="224" t="s">
        <v>1383</v>
      </c>
      <c r="I180" s="354" t="s">
        <v>1383</v>
      </c>
      <c r="J180" s="222" t="s">
        <v>1383</v>
      </c>
      <c r="K180" s="222" t="s">
        <v>1383</v>
      </c>
      <c r="L180" s="354" t="s">
        <v>1383</v>
      </c>
      <c r="M180" s="222" t="s">
        <v>1383</v>
      </c>
      <c r="N180" s="222" t="s">
        <v>1383</v>
      </c>
      <c r="O180" s="222">
        <f>SUM(Table9[[#This Row],[Urine - IC - Samples]],Table9[[#This Row],[Urine - OOC - Samples]],Table9[[#This Row],[Blood - IC - Samples]],Table9[[#This Row],[Blood - OOC - Samples]])</f>
        <v>123</v>
      </c>
      <c r="P180" s="273">
        <v>411</v>
      </c>
      <c r="Q180" s="231">
        <v>14</v>
      </c>
      <c r="R180" s="244">
        <v>3.4000000000000002E-2</v>
      </c>
    </row>
    <row r="181" spans="1:18" ht="22.5" x14ac:dyDescent="0.4">
      <c r="A181" s="203" t="s">
        <v>1363</v>
      </c>
      <c r="B181" s="222" t="s">
        <v>3569</v>
      </c>
      <c r="C181" s="354">
        <v>80</v>
      </c>
      <c r="D181" s="224" t="s">
        <v>1383</v>
      </c>
      <c r="E181" s="224">
        <v>1</v>
      </c>
      <c r="F181" s="354">
        <v>7</v>
      </c>
      <c r="G181" s="224" t="s">
        <v>1383</v>
      </c>
      <c r="H181" s="224" t="s">
        <v>1383</v>
      </c>
      <c r="I181" s="354">
        <v>10</v>
      </c>
      <c r="J181" s="222" t="s">
        <v>1383</v>
      </c>
      <c r="K181" s="222" t="s">
        <v>1383</v>
      </c>
      <c r="L181" s="354" t="s">
        <v>1383</v>
      </c>
      <c r="M181" s="222" t="s">
        <v>1383</v>
      </c>
      <c r="N181" s="222" t="s">
        <v>1383</v>
      </c>
      <c r="O181" s="222">
        <f>SUM(Table9[[#This Row],[Urine - IC - Samples]],Table9[[#This Row],[Urine - OOC - Samples]],Table9[[#This Row],[Blood - IC - Samples]],Table9[[#This Row],[Blood - OOC - Samples]])</f>
        <v>97</v>
      </c>
      <c r="Q181" s="364"/>
      <c r="R181" s="364"/>
    </row>
    <row r="182" spans="1:18" ht="22.5" x14ac:dyDescent="0.4">
      <c r="A182" s="203" t="s">
        <v>1363</v>
      </c>
      <c r="B182" s="222" t="s">
        <v>3570</v>
      </c>
      <c r="C182" s="354">
        <v>88</v>
      </c>
      <c r="D182" s="224" t="s">
        <v>1383</v>
      </c>
      <c r="E182" s="224">
        <v>5</v>
      </c>
      <c r="F182" s="354" t="s">
        <v>1383</v>
      </c>
      <c r="G182" s="224" t="s">
        <v>1383</v>
      </c>
      <c r="H182" s="224" t="s">
        <v>1383</v>
      </c>
      <c r="I182" s="354" t="s">
        <v>1383</v>
      </c>
      <c r="J182" s="222" t="s">
        <v>1383</v>
      </c>
      <c r="K182" s="222" t="s">
        <v>1383</v>
      </c>
      <c r="L182" s="354" t="s">
        <v>1383</v>
      </c>
      <c r="M182" s="222" t="s">
        <v>1383</v>
      </c>
      <c r="N182" s="222" t="s">
        <v>1383</v>
      </c>
      <c r="O182" s="222">
        <f>SUM(Table9[[#This Row],[Urine - IC - Samples]],Table9[[#This Row],[Urine - OOC - Samples]],Table9[[#This Row],[Blood - IC - Samples]],Table9[[#This Row],[Blood - OOC - Samples]])</f>
        <v>88</v>
      </c>
      <c r="Q182" s="364"/>
      <c r="R182" s="364"/>
    </row>
    <row r="183" spans="1:18" ht="22.5" x14ac:dyDescent="0.4">
      <c r="A183" s="203" t="s">
        <v>1363</v>
      </c>
      <c r="B183" s="222" t="s">
        <v>3571</v>
      </c>
      <c r="C183" s="354">
        <v>26</v>
      </c>
      <c r="D183" s="224" t="s">
        <v>1383</v>
      </c>
      <c r="E183" s="224" t="s">
        <v>1383</v>
      </c>
      <c r="F183" s="354">
        <v>1</v>
      </c>
      <c r="G183" s="224" t="s">
        <v>1383</v>
      </c>
      <c r="H183" s="224" t="s">
        <v>1383</v>
      </c>
      <c r="I183" s="354">
        <v>2</v>
      </c>
      <c r="J183" s="222" t="s">
        <v>1383</v>
      </c>
      <c r="K183" s="222" t="s">
        <v>1383</v>
      </c>
      <c r="L183" s="354" t="s">
        <v>1383</v>
      </c>
      <c r="M183" s="222" t="s">
        <v>1383</v>
      </c>
      <c r="N183" s="222" t="s">
        <v>1383</v>
      </c>
      <c r="O183" s="222">
        <f>SUM(Table9[[#This Row],[Urine - IC - Samples]],Table9[[#This Row],[Urine - OOC - Samples]],Table9[[#This Row],[Blood - IC - Samples]],Table9[[#This Row],[Blood - OOC - Samples]])</f>
        <v>29</v>
      </c>
      <c r="Q183" s="364"/>
      <c r="R183" s="364"/>
    </row>
    <row r="184" spans="1:18" ht="22.5" x14ac:dyDescent="0.4">
      <c r="A184" s="203" t="s">
        <v>1363</v>
      </c>
      <c r="B184" s="222" t="s">
        <v>3572</v>
      </c>
      <c r="C184" s="354">
        <v>22</v>
      </c>
      <c r="D184" s="224" t="s">
        <v>1383</v>
      </c>
      <c r="E184" s="224" t="s">
        <v>1383</v>
      </c>
      <c r="F184" s="354">
        <v>6</v>
      </c>
      <c r="G184" s="224" t="s">
        <v>1383</v>
      </c>
      <c r="H184" s="224" t="s">
        <v>1383</v>
      </c>
      <c r="I184" s="354" t="s">
        <v>1383</v>
      </c>
      <c r="J184" s="222" t="s">
        <v>1383</v>
      </c>
      <c r="K184" s="222" t="s">
        <v>1383</v>
      </c>
      <c r="L184" s="354" t="s">
        <v>1383</v>
      </c>
      <c r="M184" s="222" t="s">
        <v>1383</v>
      </c>
      <c r="N184" s="222" t="s">
        <v>1383</v>
      </c>
      <c r="O184" s="222">
        <f>SUM(Table9[[#This Row],[Urine - IC - Samples]],Table9[[#This Row],[Urine - OOC - Samples]],Table9[[#This Row],[Blood - IC - Samples]],Table9[[#This Row],[Blood - OOC - Samples]])</f>
        <v>28</v>
      </c>
      <c r="Q184" s="364"/>
      <c r="R184" s="364"/>
    </row>
    <row r="185" spans="1:18" ht="22.5" x14ac:dyDescent="0.4">
      <c r="A185" s="203" t="s">
        <v>1363</v>
      </c>
      <c r="B185" s="222" t="s">
        <v>3573</v>
      </c>
      <c r="C185" s="354">
        <v>26</v>
      </c>
      <c r="D185" s="224" t="s">
        <v>1383</v>
      </c>
      <c r="E185" s="224" t="s">
        <v>1383</v>
      </c>
      <c r="F185" s="354">
        <v>1</v>
      </c>
      <c r="G185" s="224" t="s">
        <v>1383</v>
      </c>
      <c r="H185" s="224" t="s">
        <v>1383</v>
      </c>
      <c r="I185" s="354" t="s">
        <v>1383</v>
      </c>
      <c r="J185" s="222" t="s">
        <v>1383</v>
      </c>
      <c r="K185" s="222" t="s">
        <v>1383</v>
      </c>
      <c r="L185" s="354" t="s">
        <v>1383</v>
      </c>
      <c r="M185" s="222" t="s">
        <v>1383</v>
      </c>
      <c r="N185" s="222" t="s">
        <v>1383</v>
      </c>
      <c r="O185" s="222">
        <f>SUM(Table9[[#This Row],[Urine - IC - Samples]],Table9[[#This Row],[Urine - OOC - Samples]],Table9[[#This Row],[Blood - IC - Samples]],Table9[[#This Row],[Blood - OOC - Samples]])</f>
        <v>27</v>
      </c>
      <c r="Q185" s="364"/>
      <c r="R185" s="364"/>
    </row>
    <row r="186" spans="1:18" ht="22.5" x14ac:dyDescent="0.4">
      <c r="A186" s="203" t="s">
        <v>1363</v>
      </c>
      <c r="B186" s="222" t="s">
        <v>3574</v>
      </c>
      <c r="C186" s="354">
        <v>18</v>
      </c>
      <c r="D186" s="224" t="s">
        <v>1383</v>
      </c>
      <c r="E186" s="224">
        <v>1</v>
      </c>
      <c r="F186" s="354" t="s">
        <v>1383</v>
      </c>
      <c r="G186" s="224" t="s">
        <v>1383</v>
      </c>
      <c r="H186" s="224" t="s">
        <v>1383</v>
      </c>
      <c r="I186" s="354" t="s">
        <v>1383</v>
      </c>
      <c r="J186" s="222" t="s">
        <v>1383</v>
      </c>
      <c r="K186" s="222" t="s">
        <v>1383</v>
      </c>
      <c r="L186" s="354" t="s">
        <v>1383</v>
      </c>
      <c r="M186" s="222" t="s">
        <v>1383</v>
      </c>
      <c r="N186" s="222" t="s">
        <v>1383</v>
      </c>
      <c r="O186" s="222">
        <f>SUM(Table9[[#This Row],[Urine - IC - Samples]],Table9[[#This Row],[Urine - OOC - Samples]],Table9[[#This Row],[Blood - IC - Samples]],Table9[[#This Row],[Blood - OOC - Samples]])</f>
        <v>18</v>
      </c>
      <c r="Q186" s="364"/>
      <c r="R186" s="364"/>
    </row>
    <row r="187" spans="1:18" ht="22.5" x14ac:dyDescent="0.4">
      <c r="A187" s="203" t="s">
        <v>1363</v>
      </c>
      <c r="B187" s="222" t="s">
        <v>3575</v>
      </c>
      <c r="C187" s="354" t="s">
        <v>1383</v>
      </c>
      <c r="D187" s="224" t="s">
        <v>1383</v>
      </c>
      <c r="E187" s="224" t="s">
        <v>1383</v>
      </c>
      <c r="F187" s="354">
        <v>1</v>
      </c>
      <c r="G187" s="224" t="s">
        <v>1383</v>
      </c>
      <c r="H187" s="224" t="s">
        <v>1383</v>
      </c>
      <c r="I187" s="354" t="s">
        <v>1383</v>
      </c>
      <c r="J187" s="222" t="s">
        <v>1383</v>
      </c>
      <c r="K187" s="222" t="s">
        <v>1383</v>
      </c>
      <c r="L187" s="354" t="s">
        <v>1383</v>
      </c>
      <c r="M187" s="222" t="s">
        <v>1383</v>
      </c>
      <c r="N187" s="222" t="s">
        <v>1383</v>
      </c>
      <c r="O187" s="222">
        <f>SUM(Table9[[#This Row],[Urine - IC - Samples]],Table9[[#This Row],[Urine - OOC - Samples]],Table9[[#This Row],[Blood - IC - Samples]],Table9[[#This Row],[Blood - OOC - Samples]])</f>
        <v>1</v>
      </c>
      <c r="Q187" s="364"/>
      <c r="R187" s="364"/>
    </row>
    <row r="188" spans="1:18" ht="45" x14ac:dyDescent="0.4">
      <c r="A188" s="203" t="s">
        <v>3576</v>
      </c>
      <c r="B188" s="222" t="s">
        <v>2423</v>
      </c>
      <c r="C188" s="354">
        <v>104</v>
      </c>
      <c r="D188" s="224" t="s">
        <v>1383</v>
      </c>
      <c r="E188" s="224" t="s">
        <v>1383</v>
      </c>
      <c r="F188" s="354">
        <v>32</v>
      </c>
      <c r="G188" s="224" t="s">
        <v>1383</v>
      </c>
      <c r="H188" s="224" t="s">
        <v>1383</v>
      </c>
      <c r="I188" s="354" t="s">
        <v>1383</v>
      </c>
      <c r="J188" s="222" t="s">
        <v>1383</v>
      </c>
      <c r="K188" s="222" t="s">
        <v>1383</v>
      </c>
      <c r="L188" s="354" t="s">
        <v>1383</v>
      </c>
      <c r="M188" s="222" t="s">
        <v>1383</v>
      </c>
      <c r="N188" s="222" t="s">
        <v>1383</v>
      </c>
      <c r="O188" s="222">
        <f>SUM(Table9[[#This Row],[Urine - IC - Samples]],Table9[[#This Row],[Urine - OOC - Samples]],Table9[[#This Row],[Blood - IC - Samples]],Table9[[#This Row],[Blood - OOC - Samples]])</f>
        <v>136</v>
      </c>
      <c r="P188" s="273">
        <v>242</v>
      </c>
      <c r="Q188" s="231">
        <v>1</v>
      </c>
      <c r="R188" s="244">
        <v>4.0000000000000001E-3</v>
      </c>
    </row>
    <row r="189" spans="1:18" ht="45" x14ac:dyDescent="0.4">
      <c r="A189" s="203" t="s">
        <v>3576</v>
      </c>
      <c r="B189" s="222" t="s">
        <v>2920</v>
      </c>
      <c r="C189" s="354">
        <v>36</v>
      </c>
      <c r="D189" s="224" t="s">
        <v>1383</v>
      </c>
      <c r="E189" s="224" t="s">
        <v>1383</v>
      </c>
      <c r="F189" s="354">
        <v>8</v>
      </c>
      <c r="G189" s="224" t="s">
        <v>1383</v>
      </c>
      <c r="H189" s="224" t="s">
        <v>1383</v>
      </c>
      <c r="I189" s="354" t="s">
        <v>1383</v>
      </c>
      <c r="J189" s="222" t="s">
        <v>1383</v>
      </c>
      <c r="K189" s="222" t="s">
        <v>1383</v>
      </c>
      <c r="L189" s="354">
        <v>1</v>
      </c>
      <c r="M189" s="222" t="s">
        <v>1383</v>
      </c>
      <c r="N189" s="222" t="s">
        <v>1383</v>
      </c>
      <c r="O189" s="222">
        <f>SUM(Table9[[#This Row],[Urine - IC - Samples]],Table9[[#This Row],[Urine - OOC - Samples]],Table9[[#This Row],[Blood - IC - Samples]],Table9[[#This Row],[Blood - OOC - Samples]])</f>
        <v>45</v>
      </c>
      <c r="Q189" s="364"/>
      <c r="R189" s="364"/>
    </row>
    <row r="190" spans="1:18" ht="45" x14ac:dyDescent="0.4">
      <c r="A190" s="203" t="s">
        <v>3576</v>
      </c>
      <c r="B190" s="222" t="s">
        <v>3451</v>
      </c>
      <c r="C190" s="354">
        <v>36</v>
      </c>
      <c r="D190" s="224">
        <v>2</v>
      </c>
      <c r="E190" s="224">
        <v>1</v>
      </c>
      <c r="F190" s="354">
        <v>5</v>
      </c>
      <c r="G190" s="224" t="s">
        <v>1383</v>
      </c>
      <c r="H190" s="224" t="s">
        <v>1383</v>
      </c>
      <c r="I190" s="354" t="s">
        <v>1383</v>
      </c>
      <c r="J190" s="222" t="s">
        <v>1383</v>
      </c>
      <c r="K190" s="222" t="s">
        <v>1383</v>
      </c>
      <c r="L190" s="354" t="s">
        <v>1383</v>
      </c>
      <c r="M190" s="222" t="s">
        <v>1383</v>
      </c>
      <c r="N190" s="222" t="s">
        <v>1383</v>
      </c>
      <c r="O190" s="222">
        <f>SUM(Table9[[#This Row],[Urine - IC - Samples]],Table9[[#This Row],[Urine - OOC - Samples]],Table9[[#This Row],[Blood - IC - Samples]],Table9[[#This Row],[Blood - OOC - Samples]])</f>
        <v>41</v>
      </c>
    </row>
    <row r="191" spans="1:18" ht="45" x14ac:dyDescent="0.4">
      <c r="A191" s="203" t="s">
        <v>3576</v>
      </c>
      <c r="B191" s="222" t="s">
        <v>2919</v>
      </c>
      <c r="C191" s="354">
        <v>12</v>
      </c>
      <c r="D191" s="224" t="s">
        <v>1383</v>
      </c>
      <c r="E191" s="224" t="s">
        <v>1383</v>
      </c>
      <c r="F191" s="354" t="s">
        <v>1383</v>
      </c>
      <c r="G191" s="224" t="s">
        <v>1383</v>
      </c>
      <c r="H191" s="224" t="s">
        <v>1383</v>
      </c>
      <c r="I191" s="354" t="s">
        <v>1383</v>
      </c>
      <c r="J191" s="222" t="s">
        <v>1383</v>
      </c>
      <c r="K191" s="222" t="s">
        <v>1383</v>
      </c>
      <c r="L191" s="354" t="s">
        <v>1383</v>
      </c>
      <c r="M191" s="222" t="s">
        <v>1383</v>
      </c>
      <c r="N191" s="222" t="s">
        <v>1383</v>
      </c>
      <c r="O191" s="222">
        <f>SUM(Table9[[#This Row],[Urine - IC - Samples]],Table9[[#This Row],[Urine - OOC - Samples]],Table9[[#This Row],[Blood - IC - Samples]],Table9[[#This Row],[Blood - OOC - Samples]])</f>
        <v>12</v>
      </c>
      <c r="Q191" s="364"/>
      <c r="R191" s="364"/>
    </row>
    <row r="192" spans="1:18" ht="45" x14ac:dyDescent="0.4">
      <c r="A192" s="203" t="s">
        <v>3576</v>
      </c>
      <c r="B192" s="222" t="s">
        <v>3576</v>
      </c>
      <c r="C192" s="354">
        <v>8</v>
      </c>
      <c r="D192" s="224" t="s">
        <v>1383</v>
      </c>
      <c r="E192" s="224" t="s">
        <v>1383</v>
      </c>
      <c r="F192" s="354" t="s">
        <v>1383</v>
      </c>
      <c r="G192" s="224" t="s">
        <v>1383</v>
      </c>
      <c r="H192" s="224" t="s">
        <v>1383</v>
      </c>
      <c r="I192" s="354" t="s">
        <v>1383</v>
      </c>
      <c r="J192" s="222" t="s">
        <v>1383</v>
      </c>
      <c r="K192" s="222" t="s">
        <v>1383</v>
      </c>
      <c r="L192" s="354" t="s">
        <v>1383</v>
      </c>
      <c r="M192" s="222" t="s">
        <v>1383</v>
      </c>
      <c r="N192" s="222" t="s">
        <v>1383</v>
      </c>
      <c r="O192" s="222">
        <f>SUM(Table9[[#This Row],[Urine - IC - Samples]],Table9[[#This Row],[Urine - OOC - Samples]],Table9[[#This Row],[Blood - IC - Samples]],Table9[[#This Row],[Blood - OOC - Samples]])</f>
        <v>8</v>
      </c>
      <c r="Q192" s="364"/>
      <c r="R192" s="364"/>
    </row>
    <row r="193" spans="1:18" x14ac:dyDescent="0.4">
      <c r="A193" s="203" t="s">
        <v>3577</v>
      </c>
      <c r="B193" s="222" t="s">
        <v>1383</v>
      </c>
      <c r="C193" s="354">
        <v>138</v>
      </c>
      <c r="D193" s="224" t="s">
        <v>1383</v>
      </c>
      <c r="E193" s="224" t="s">
        <v>1383</v>
      </c>
      <c r="F193" s="354">
        <v>133</v>
      </c>
      <c r="G193" s="224" t="s">
        <v>1383</v>
      </c>
      <c r="H193" s="224" t="s">
        <v>1383</v>
      </c>
      <c r="I193" s="354" t="s">
        <v>1383</v>
      </c>
      <c r="J193" s="222" t="s">
        <v>1383</v>
      </c>
      <c r="K193" s="222" t="s">
        <v>1383</v>
      </c>
      <c r="L193" s="354" t="s">
        <v>1383</v>
      </c>
      <c r="M193" s="222" t="s">
        <v>1383</v>
      </c>
      <c r="N193" s="222" t="s">
        <v>1383</v>
      </c>
      <c r="O193" s="222">
        <f>SUM(Table9[[#This Row],[Urine - IC - Samples]],Table9[[#This Row],[Urine - OOC - Samples]],Table9[[#This Row],[Blood - IC - Samples]],Table9[[#This Row],[Blood - OOC - Samples]])</f>
        <v>271</v>
      </c>
      <c r="P193" s="273">
        <v>271</v>
      </c>
      <c r="Q193" s="231">
        <v>0</v>
      </c>
      <c r="R193" s="244">
        <v>0</v>
      </c>
    </row>
    <row r="194" spans="1:18" ht="22.5" x14ac:dyDescent="0.4">
      <c r="A194" s="203" t="s">
        <v>1365</v>
      </c>
      <c r="B194" s="222" t="s">
        <v>1365</v>
      </c>
      <c r="C194" s="354">
        <v>118</v>
      </c>
      <c r="D194" s="224" t="s">
        <v>1383</v>
      </c>
      <c r="E194" s="224">
        <v>1</v>
      </c>
      <c r="F194" s="354">
        <v>59</v>
      </c>
      <c r="G194" s="224" t="s">
        <v>1383</v>
      </c>
      <c r="H194" s="224" t="s">
        <v>1383</v>
      </c>
      <c r="I194" s="354" t="s">
        <v>1383</v>
      </c>
      <c r="J194" s="222" t="s">
        <v>1383</v>
      </c>
      <c r="K194" s="222" t="s">
        <v>1383</v>
      </c>
      <c r="L194" s="354" t="s">
        <v>1383</v>
      </c>
      <c r="M194" s="222" t="s">
        <v>1383</v>
      </c>
      <c r="N194" s="222" t="s">
        <v>1383</v>
      </c>
      <c r="O194" s="222">
        <f>SUM(Table9[[#This Row],[Urine - IC - Samples]],Table9[[#This Row],[Urine - OOC - Samples]],Table9[[#This Row],[Blood - IC - Samples]],Table9[[#This Row],[Blood - OOC - Samples]])</f>
        <v>177</v>
      </c>
      <c r="P194" s="273">
        <v>342</v>
      </c>
      <c r="Q194" s="231">
        <v>1</v>
      </c>
      <c r="R194" s="244">
        <v>3.0000000000000001E-3</v>
      </c>
    </row>
    <row r="195" spans="1:18" ht="22.5" x14ac:dyDescent="0.4">
      <c r="A195" s="203" t="s">
        <v>1365</v>
      </c>
      <c r="B195" s="222" t="s">
        <v>3578</v>
      </c>
      <c r="C195" s="354">
        <v>39</v>
      </c>
      <c r="D195" s="224" t="s">
        <v>1383</v>
      </c>
      <c r="E195" s="224" t="s">
        <v>1383</v>
      </c>
      <c r="F195" s="354">
        <v>43</v>
      </c>
      <c r="G195" s="224" t="s">
        <v>1383</v>
      </c>
      <c r="H195" s="224" t="s">
        <v>1383</v>
      </c>
      <c r="I195" s="354" t="s">
        <v>1383</v>
      </c>
      <c r="J195" s="222" t="s">
        <v>1383</v>
      </c>
      <c r="K195" s="222" t="s">
        <v>1383</v>
      </c>
      <c r="L195" s="354">
        <v>3</v>
      </c>
      <c r="M195" s="222" t="s">
        <v>1383</v>
      </c>
      <c r="N195" s="222" t="s">
        <v>1383</v>
      </c>
      <c r="O195" s="222">
        <f>SUM(Table9[[#This Row],[Urine - IC - Samples]],Table9[[#This Row],[Urine - OOC - Samples]],Table9[[#This Row],[Blood - IC - Samples]],Table9[[#This Row],[Blood - OOC - Samples]])</f>
        <v>85</v>
      </c>
      <c r="Q195" s="364"/>
      <c r="R195" s="364"/>
    </row>
    <row r="196" spans="1:18" ht="33.75" x14ac:dyDescent="0.4">
      <c r="A196" s="203" t="s">
        <v>1365</v>
      </c>
      <c r="B196" s="222" t="s">
        <v>3579</v>
      </c>
      <c r="C196" s="354">
        <v>37</v>
      </c>
      <c r="D196" s="224" t="s">
        <v>1383</v>
      </c>
      <c r="E196" s="224" t="s">
        <v>1383</v>
      </c>
      <c r="F196" s="354">
        <v>14</v>
      </c>
      <c r="G196" s="224" t="s">
        <v>1383</v>
      </c>
      <c r="H196" s="224" t="s">
        <v>1383</v>
      </c>
      <c r="I196" s="354" t="s">
        <v>1383</v>
      </c>
      <c r="J196" s="222" t="s">
        <v>1383</v>
      </c>
      <c r="K196" s="222" t="s">
        <v>1383</v>
      </c>
      <c r="L196" s="354" t="s">
        <v>1383</v>
      </c>
      <c r="M196" s="222" t="s">
        <v>1383</v>
      </c>
      <c r="N196" s="222" t="s">
        <v>1383</v>
      </c>
      <c r="O196" s="222">
        <f>SUM(Table9[[#This Row],[Urine - IC - Samples]],Table9[[#This Row],[Urine - OOC - Samples]],Table9[[#This Row],[Blood - IC - Samples]],Table9[[#This Row],[Blood - OOC - Samples]])</f>
        <v>51</v>
      </c>
      <c r="Q196" s="364"/>
      <c r="R196" s="364"/>
    </row>
    <row r="197" spans="1:18" ht="22.5" x14ac:dyDescent="0.4">
      <c r="A197" s="203" t="s">
        <v>1365</v>
      </c>
      <c r="B197" s="222" t="s">
        <v>3580</v>
      </c>
      <c r="C197" s="354">
        <v>20</v>
      </c>
      <c r="D197" s="224">
        <v>1</v>
      </c>
      <c r="E197" s="224" t="s">
        <v>1383</v>
      </c>
      <c r="F197" s="354">
        <v>9</v>
      </c>
      <c r="G197" s="224" t="s">
        <v>1383</v>
      </c>
      <c r="H197" s="224" t="s">
        <v>1383</v>
      </c>
      <c r="I197" s="354" t="s">
        <v>1383</v>
      </c>
      <c r="J197" s="222" t="s">
        <v>1383</v>
      </c>
      <c r="K197" s="222" t="s">
        <v>1383</v>
      </c>
      <c r="L197" s="354" t="s">
        <v>1383</v>
      </c>
      <c r="M197" s="222" t="s">
        <v>1383</v>
      </c>
      <c r="N197" s="222" t="s">
        <v>1383</v>
      </c>
      <c r="O197" s="222">
        <f>SUM(Table9[[#This Row],[Urine - IC - Samples]],Table9[[#This Row],[Urine - OOC - Samples]],Table9[[#This Row],[Blood - IC - Samples]],Table9[[#This Row],[Blood - OOC - Samples]])</f>
        <v>29</v>
      </c>
      <c r="Q197" s="364"/>
      <c r="R197" s="364"/>
    </row>
    <row r="198" spans="1:18" x14ac:dyDescent="0.4">
      <c r="A198" s="203" t="s">
        <v>3581</v>
      </c>
      <c r="B198" s="222" t="s">
        <v>1383</v>
      </c>
      <c r="C198" s="354">
        <v>4</v>
      </c>
      <c r="D198" s="224" t="s">
        <v>1383</v>
      </c>
      <c r="E198" s="224" t="s">
        <v>1383</v>
      </c>
      <c r="F198" s="354">
        <v>14</v>
      </c>
      <c r="G198" s="224" t="s">
        <v>1383</v>
      </c>
      <c r="H198" s="224" t="s">
        <v>1383</v>
      </c>
      <c r="I198" s="354" t="s">
        <v>1383</v>
      </c>
      <c r="J198" s="222" t="s">
        <v>1383</v>
      </c>
      <c r="K198" s="222" t="s">
        <v>1383</v>
      </c>
      <c r="L198" s="354" t="s">
        <v>1383</v>
      </c>
      <c r="M198" s="222" t="s">
        <v>1383</v>
      </c>
      <c r="N198" s="222" t="s">
        <v>1383</v>
      </c>
      <c r="O198" s="222">
        <f>SUM(Table9[[#This Row],[Urine - IC - Samples]],Table9[[#This Row],[Urine - OOC - Samples]],Table9[[#This Row],[Blood - IC - Samples]],Table9[[#This Row],[Blood - OOC - Samples]])</f>
        <v>18</v>
      </c>
      <c r="P198" s="273">
        <v>18</v>
      </c>
      <c r="Q198" s="231">
        <v>0</v>
      </c>
      <c r="R198" s="244">
        <v>0</v>
      </c>
    </row>
    <row r="199" spans="1:18" ht="22.5" x14ac:dyDescent="0.4">
      <c r="A199" s="203" t="s">
        <v>1678</v>
      </c>
      <c r="B199" s="222" t="s">
        <v>1678</v>
      </c>
      <c r="C199" s="354">
        <v>172</v>
      </c>
      <c r="D199" s="224">
        <v>1</v>
      </c>
      <c r="E199" s="224">
        <v>3</v>
      </c>
      <c r="F199" s="354">
        <v>28</v>
      </c>
      <c r="G199" s="224" t="s">
        <v>1383</v>
      </c>
      <c r="H199" s="224" t="s">
        <v>1383</v>
      </c>
      <c r="I199" s="354" t="s">
        <v>1383</v>
      </c>
      <c r="J199" s="222" t="s">
        <v>1383</v>
      </c>
      <c r="K199" s="222" t="s">
        <v>1383</v>
      </c>
      <c r="L199" s="354" t="s">
        <v>1383</v>
      </c>
      <c r="M199" s="222" t="s">
        <v>1383</v>
      </c>
      <c r="N199" s="222" t="s">
        <v>1383</v>
      </c>
      <c r="O199" s="222">
        <f>SUM(Table9[[#This Row],[Urine - IC - Samples]],Table9[[#This Row],[Urine - OOC - Samples]],Table9[[#This Row],[Blood - IC - Samples]],Table9[[#This Row],[Blood - OOC - Samples]])</f>
        <v>200</v>
      </c>
      <c r="P199" s="273">
        <v>204</v>
      </c>
      <c r="Q199" s="231">
        <v>3</v>
      </c>
      <c r="R199" s="244">
        <v>1.4999999999999999E-2</v>
      </c>
    </row>
    <row r="200" spans="1:18" ht="22.5" x14ac:dyDescent="0.4">
      <c r="A200" s="203" t="s">
        <v>1678</v>
      </c>
      <c r="B200" s="222" t="s">
        <v>1387</v>
      </c>
      <c r="C200" s="354">
        <v>4</v>
      </c>
      <c r="D200" s="224" t="s">
        <v>1383</v>
      </c>
      <c r="E200" s="224" t="s">
        <v>1383</v>
      </c>
      <c r="F200" s="354" t="s">
        <v>1383</v>
      </c>
      <c r="G200" s="224" t="s">
        <v>1383</v>
      </c>
      <c r="H200" s="224" t="s">
        <v>1383</v>
      </c>
      <c r="I200" s="354" t="s">
        <v>1383</v>
      </c>
      <c r="J200" s="222" t="s">
        <v>1383</v>
      </c>
      <c r="K200" s="222" t="s">
        <v>1383</v>
      </c>
      <c r="L200" s="354" t="s">
        <v>1383</v>
      </c>
      <c r="M200" s="222" t="s">
        <v>1383</v>
      </c>
      <c r="N200" s="222" t="s">
        <v>1383</v>
      </c>
      <c r="O200" s="222">
        <f>SUM(Table9[[#This Row],[Urine - IC - Samples]],Table9[[#This Row],[Urine - OOC - Samples]],Table9[[#This Row],[Blood - IC - Samples]],Table9[[#This Row],[Blood - OOC - Samples]])</f>
        <v>4</v>
      </c>
      <c r="Q200" s="364"/>
      <c r="R200" s="364"/>
    </row>
    <row r="201" spans="1:18" x14ac:dyDescent="0.4">
      <c r="A201" s="203" t="s">
        <v>3582</v>
      </c>
      <c r="B201" s="222" t="s">
        <v>1383</v>
      </c>
      <c r="C201" s="354">
        <v>27</v>
      </c>
      <c r="D201" s="224" t="s">
        <v>1383</v>
      </c>
      <c r="E201" s="224">
        <v>2</v>
      </c>
      <c r="F201" s="354">
        <v>16</v>
      </c>
      <c r="G201" s="224" t="s">
        <v>1383</v>
      </c>
      <c r="H201" s="224" t="s">
        <v>1383</v>
      </c>
      <c r="I201" s="354" t="s">
        <v>1383</v>
      </c>
      <c r="J201" s="222" t="s">
        <v>1383</v>
      </c>
      <c r="K201" s="222" t="s">
        <v>1383</v>
      </c>
      <c r="L201" s="354" t="s">
        <v>1383</v>
      </c>
      <c r="M201" s="222" t="s">
        <v>1383</v>
      </c>
      <c r="N201" s="222" t="s">
        <v>1383</v>
      </c>
      <c r="O201" s="222">
        <f>SUM(Table9[[#This Row],[Urine - IC - Samples]],Table9[[#This Row],[Urine - OOC - Samples]],Table9[[#This Row],[Blood - IC - Samples]],Table9[[#This Row],[Blood - OOC - Samples]])</f>
        <v>43</v>
      </c>
      <c r="P201" s="273">
        <v>43</v>
      </c>
      <c r="Q201" s="231">
        <v>2</v>
      </c>
      <c r="R201" s="244">
        <v>0.05</v>
      </c>
    </row>
    <row r="202" spans="1:18" ht="22.5" x14ac:dyDescent="0.4">
      <c r="A202" s="203" t="s">
        <v>1366</v>
      </c>
      <c r="B202" s="222" t="s">
        <v>1366</v>
      </c>
      <c r="C202" s="354">
        <v>207</v>
      </c>
      <c r="D202" s="224">
        <v>1</v>
      </c>
      <c r="E202" s="224">
        <v>2</v>
      </c>
      <c r="F202" s="354">
        <v>42</v>
      </c>
      <c r="G202" s="224" t="s">
        <v>1383</v>
      </c>
      <c r="H202" s="224" t="s">
        <v>1383</v>
      </c>
      <c r="I202" s="354" t="s">
        <v>1383</v>
      </c>
      <c r="J202" s="222" t="s">
        <v>1383</v>
      </c>
      <c r="K202" s="222" t="s">
        <v>1383</v>
      </c>
      <c r="L202" s="354">
        <v>5</v>
      </c>
      <c r="M202" s="222" t="s">
        <v>1383</v>
      </c>
      <c r="N202" s="222" t="s">
        <v>1383</v>
      </c>
      <c r="O202" s="222">
        <f>SUM(Table9[[#This Row],[Urine - IC - Samples]],Table9[[#This Row],[Urine - OOC - Samples]],Table9[[#This Row],[Blood - IC - Samples]],Table9[[#This Row],[Blood - OOC - Samples]])</f>
        <v>254</v>
      </c>
      <c r="P202" s="273">
        <v>736</v>
      </c>
      <c r="Q202" s="231">
        <v>14</v>
      </c>
      <c r="R202" s="244">
        <v>1.9E-2</v>
      </c>
    </row>
    <row r="203" spans="1:18" ht="22.5" x14ac:dyDescent="0.4">
      <c r="A203" s="203" t="s">
        <v>1366</v>
      </c>
      <c r="B203" s="222" t="s">
        <v>3583</v>
      </c>
      <c r="C203" s="354">
        <v>146</v>
      </c>
      <c r="D203" s="224" t="s">
        <v>1383</v>
      </c>
      <c r="E203" s="224">
        <v>1</v>
      </c>
      <c r="F203" s="354">
        <v>55</v>
      </c>
      <c r="G203" s="224" t="s">
        <v>1383</v>
      </c>
      <c r="H203" s="224" t="s">
        <v>1383</v>
      </c>
      <c r="I203" s="354" t="s">
        <v>1383</v>
      </c>
      <c r="J203" s="222" t="s">
        <v>1383</v>
      </c>
      <c r="K203" s="222" t="s">
        <v>1383</v>
      </c>
      <c r="L203" s="354" t="s">
        <v>1383</v>
      </c>
      <c r="M203" s="222" t="s">
        <v>1383</v>
      </c>
      <c r="N203" s="222" t="s">
        <v>1383</v>
      </c>
      <c r="O203" s="222">
        <f>SUM(Table9[[#This Row],[Urine - IC - Samples]],Table9[[#This Row],[Urine - OOC - Samples]],Table9[[#This Row],[Blood - IC - Samples]],Table9[[#This Row],[Blood - OOC - Samples]])</f>
        <v>201</v>
      </c>
      <c r="Q203" s="364"/>
      <c r="R203" s="364"/>
    </row>
    <row r="204" spans="1:18" ht="22.5" x14ac:dyDescent="0.4">
      <c r="A204" s="203" t="s">
        <v>1366</v>
      </c>
      <c r="B204" s="222" t="s">
        <v>3584</v>
      </c>
      <c r="C204" s="354">
        <v>130</v>
      </c>
      <c r="D204" s="224">
        <v>2</v>
      </c>
      <c r="E204" s="224">
        <v>4</v>
      </c>
      <c r="F204" s="354">
        <v>63</v>
      </c>
      <c r="G204" s="224" t="s">
        <v>1383</v>
      </c>
      <c r="H204" s="224" t="s">
        <v>1383</v>
      </c>
      <c r="I204" s="354" t="s">
        <v>1383</v>
      </c>
      <c r="J204" s="222" t="s">
        <v>1383</v>
      </c>
      <c r="K204" s="222" t="s">
        <v>1383</v>
      </c>
      <c r="L204" s="354" t="s">
        <v>1383</v>
      </c>
      <c r="M204" s="222" t="s">
        <v>1383</v>
      </c>
      <c r="N204" s="222" t="s">
        <v>1383</v>
      </c>
      <c r="O204" s="222">
        <f>SUM(Table9[[#This Row],[Urine - IC - Samples]],Table9[[#This Row],[Urine - OOC - Samples]],Table9[[#This Row],[Blood - IC - Samples]],Table9[[#This Row],[Blood - OOC - Samples]])</f>
        <v>193</v>
      </c>
      <c r="Q204" s="364"/>
      <c r="R204" s="364"/>
    </row>
    <row r="205" spans="1:18" ht="22.5" x14ac:dyDescent="0.4">
      <c r="A205" s="203" t="s">
        <v>1366</v>
      </c>
      <c r="B205" s="222" t="s">
        <v>3495</v>
      </c>
      <c r="C205" s="354">
        <v>22</v>
      </c>
      <c r="D205" s="224" t="s">
        <v>1383</v>
      </c>
      <c r="E205" s="224">
        <v>1</v>
      </c>
      <c r="F205" s="354">
        <v>17</v>
      </c>
      <c r="G205" s="224" t="s">
        <v>1383</v>
      </c>
      <c r="H205" s="224">
        <v>2</v>
      </c>
      <c r="I205" s="354" t="s">
        <v>1383</v>
      </c>
      <c r="J205" s="222" t="s">
        <v>1383</v>
      </c>
      <c r="K205" s="222" t="s">
        <v>1383</v>
      </c>
      <c r="L205" s="354">
        <v>2</v>
      </c>
      <c r="M205" s="222" t="s">
        <v>1383</v>
      </c>
      <c r="N205" s="222" t="s">
        <v>1383</v>
      </c>
      <c r="O205" s="222">
        <f>SUM(Table9[[#This Row],[Urine - IC - Samples]],Table9[[#This Row],[Urine - OOC - Samples]],Table9[[#This Row],[Blood - IC - Samples]],Table9[[#This Row],[Blood - OOC - Samples]])</f>
        <v>41</v>
      </c>
      <c r="Q205" s="364"/>
      <c r="R205" s="364"/>
    </row>
    <row r="206" spans="1:18" ht="22.5" x14ac:dyDescent="0.4">
      <c r="A206" s="203" t="s">
        <v>1366</v>
      </c>
      <c r="B206" s="222" t="s">
        <v>3585</v>
      </c>
      <c r="C206" s="354">
        <v>34</v>
      </c>
      <c r="D206" s="224" t="s">
        <v>1383</v>
      </c>
      <c r="E206" s="224">
        <v>4</v>
      </c>
      <c r="F206" s="354">
        <v>2</v>
      </c>
      <c r="G206" s="224" t="s">
        <v>1383</v>
      </c>
      <c r="H206" s="224" t="s">
        <v>1383</v>
      </c>
      <c r="I206" s="354" t="s">
        <v>1383</v>
      </c>
      <c r="J206" s="222" t="s">
        <v>1383</v>
      </c>
      <c r="K206" s="222" t="s">
        <v>1383</v>
      </c>
      <c r="L206" s="354" t="s">
        <v>1383</v>
      </c>
      <c r="M206" s="222" t="s">
        <v>1383</v>
      </c>
      <c r="N206" s="222" t="s">
        <v>1383</v>
      </c>
      <c r="O206" s="222">
        <f>SUM(Table9[[#This Row],[Urine - IC - Samples]],Table9[[#This Row],[Urine - OOC - Samples]],Table9[[#This Row],[Blood - IC - Samples]],Table9[[#This Row],[Blood - OOC - Samples]])</f>
        <v>36</v>
      </c>
      <c r="Q206" s="364"/>
      <c r="R206" s="364"/>
    </row>
    <row r="207" spans="1:18" ht="22.5" x14ac:dyDescent="0.4">
      <c r="A207" s="203" t="s">
        <v>1366</v>
      </c>
      <c r="B207" s="222" t="s">
        <v>3586</v>
      </c>
      <c r="C207" s="354">
        <v>9</v>
      </c>
      <c r="D207" s="224" t="s">
        <v>1383</v>
      </c>
      <c r="E207" s="224" t="s">
        <v>1383</v>
      </c>
      <c r="F207" s="354" t="s">
        <v>1383</v>
      </c>
      <c r="G207" s="224" t="s">
        <v>1383</v>
      </c>
      <c r="H207" s="224" t="s">
        <v>1383</v>
      </c>
      <c r="I207" s="354" t="s">
        <v>1383</v>
      </c>
      <c r="J207" s="222" t="s">
        <v>1383</v>
      </c>
      <c r="K207" s="222" t="s">
        <v>1383</v>
      </c>
      <c r="L207" s="354" t="s">
        <v>1383</v>
      </c>
      <c r="M207" s="222" t="s">
        <v>1383</v>
      </c>
      <c r="N207" s="222" t="s">
        <v>1383</v>
      </c>
      <c r="O207" s="222">
        <f>SUM(Table9[[#This Row],[Urine - IC - Samples]],Table9[[#This Row],[Urine - OOC - Samples]],Table9[[#This Row],[Blood - IC - Samples]],Table9[[#This Row],[Blood - OOC - Samples]])</f>
        <v>9</v>
      </c>
      <c r="Q207" s="364"/>
      <c r="R207" s="364"/>
    </row>
    <row r="208" spans="1:18" ht="22.5" x14ac:dyDescent="0.4">
      <c r="A208" s="203" t="s">
        <v>1366</v>
      </c>
      <c r="B208" s="222" t="s">
        <v>3587</v>
      </c>
      <c r="C208" s="354" t="s">
        <v>1383</v>
      </c>
      <c r="D208" s="224" t="s">
        <v>1383</v>
      </c>
      <c r="E208" s="224" t="s">
        <v>1383</v>
      </c>
      <c r="F208" s="354">
        <v>2</v>
      </c>
      <c r="G208" s="224" t="s">
        <v>1383</v>
      </c>
      <c r="H208" s="224" t="s">
        <v>1383</v>
      </c>
      <c r="I208" s="354" t="s">
        <v>1383</v>
      </c>
      <c r="J208" s="222" t="s">
        <v>1383</v>
      </c>
      <c r="K208" s="222" t="s">
        <v>1383</v>
      </c>
      <c r="L208" s="354" t="s">
        <v>1383</v>
      </c>
      <c r="M208" s="222" t="s">
        <v>1383</v>
      </c>
      <c r="N208" s="222" t="s">
        <v>1383</v>
      </c>
      <c r="O208" s="222">
        <f>SUM(Table9[[#This Row],[Urine - IC - Samples]],Table9[[#This Row],[Urine - OOC - Samples]],Table9[[#This Row],[Blood - IC - Samples]],Table9[[#This Row],[Blood - OOC - Samples]])</f>
        <v>2</v>
      </c>
      <c r="Q208" s="364"/>
      <c r="R208" s="364"/>
    </row>
    <row r="209" spans="1:18" ht="33.75" x14ac:dyDescent="0.4">
      <c r="A209" s="203" t="s">
        <v>3588</v>
      </c>
      <c r="B209" s="222" t="s">
        <v>1383</v>
      </c>
      <c r="C209" s="354">
        <v>24</v>
      </c>
      <c r="D209" s="224">
        <v>1</v>
      </c>
      <c r="E209" s="224">
        <v>1</v>
      </c>
      <c r="F209" s="354">
        <v>50</v>
      </c>
      <c r="G209" s="224" t="s">
        <v>1383</v>
      </c>
      <c r="H209" s="224" t="s">
        <v>1383</v>
      </c>
      <c r="I209" s="354" t="s">
        <v>1383</v>
      </c>
      <c r="J209" s="222" t="s">
        <v>1383</v>
      </c>
      <c r="K209" s="222" t="s">
        <v>1383</v>
      </c>
      <c r="L209" s="354">
        <v>4</v>
      </c>
      <c r="M209" s="222" t="s">
        <v>1383</v>
      </c>
      <c r="N209" s="222" t="s">
        <v>1383</v>
      </c>
      <c r="O209" s="222">
        <f>SUM(Table9[[#This Row],[Urine - IC - Samples]],Table9[[#This Row],[Urine - OOC - Samples]],Table9[[#This Row],[Blood - IC - Samples]],Table9[[#This Row],[Blood - OOC - Samples]])</f>
        <v>78</v>
      </c>
      <c r="P209" s="273">
        <v>78</v>
      </c>
      <c r="Q209" s="231">
        <v>1</v>
      </c>
      <c r="R209" s="244">
        <v>1.2999999999999999E-2</v>
      </c>
    </row>
    <row r="210" spans="1:18" x14ac:dyDescent="0.4">
      <c r="A210" s="203" t="s">
        <v>3589</v>
      </c>
      <c r="B210" s="222" t="s">
        <v>1383</v>
      </c>
      <c r="C210" s="354">
        <v>179</v>
      </c>
      <c r="D210" s="224" t="s">
        <v>1383</v>
      </c>
      <c r="E210" s="224">
        <v>2</v>
      </c>
      <c r="F210" s="354">
        <v>149</v>
      </c>
      <c r="G210" s="224">
        <v>1</v>
      </c>
      <c r="H210" s="224">
        <v>1</v>
      </c>
      <c r="I210" s="354" t="s">
        <v>1383</v>
      </c>
      <c r="J210" s="222" t="s">
        <v>1383</v>
      </c>
      <c r="K210" s="222" t="s">
        <v>1383</v>
      </c>
      <c r="L210" s="354" t="s">
        <v>1383</v>
      </c>
      <c r="M210" s="222" t="s">
        <v>1383</v>
      </c>
      <c r="N210" s="222" t="s">
        <v>1383</v>
      </c>
      <c r="O210" s="222">
        <f>SUM(Table9[[#This Row],[Urine - IC - Samples]],Table9[[#This Row],[Urine - OOC - Samples]],Table9[[#This Row],[Blood - IC - Samples]],Table9[[#This Row],[Blood - OOC - Samples]])</f>
        <v>328</v>
      </c>
      <c r="P210" s="273">
        <v>328</v>
      </c>
      <c r="Q210" s="231">
        <v>3</v>
      </c>
      <c r="R210" s="244">
        <v>8.9999999999999993E-3</v>
      </c>
    </row>
    <row r="211" spans="1:18" ht="22.5" x14ac:dyDescent="0.4">
      <c r="A211" s="203" t="s">
        <v>1367</v>
      </c>
      <c r="B211" s="222" t="s">
        <v>1367</v>
      </c>
      <c r="C211" s="354">
        <v>105</v>
      </c>
      <c r="D211" s="224">
        <v>1</v>
      </c>
      <c r="E211" s="224" t="s">
        <v>1383</v>
      </c>
      <c r="F211" s="354">
        <v>36</v>
      </c>
      <c r="G211" s="224" t="s">
        <v>1383</v>
      </c>
      <c r="H211" s="224" t="s">
        <v>1383</v>
      </c>
      <c r="I211" s="354" t="s">
        <v>1383</v>
      </c>
      <c r="J211" s="222" t="s">
        <v>1383</v>
      </c>
      <c r="K211" s="222" t="s">
        <v>1383</v>
      </c>
      <c r="L211" s="354" t="s">
        <v>1383</v>
      </c>
      <c r="M211" s="222" t="s">
        <v>1383</v>
      </c>
      <c r="N211" s="222" t="s">
        <v>1383</v>
      </c>
      <c r="O211" s="222">
        <f>SUM(Table9[[#This Row],[Urine - IC - Samples]],Table9[[#This Row],[Urine - OOC - Samples]],Table9[[#This Row],[Blood - IC - Samples]],Table9[[#This Row],[Blood - OOC - Samples]])</f>
        <v>141</v>
      </c>
      <c r="P211" s="273">
        <v>209</v>
      </c>
      <c r="Q211" s="231">
        <v>0</v>
      </c>
      <c r="R211" s="244">
        <v>0</v>
      </c>
    </row>
    <row r="212" spans="1:18" ht="22.5" x14ac:dyDescent="0.4">
      <c r="A212" s="203" t="s">
        <v>1367</v>
      </c>
      <c r="B212" s="222" t="s">
        <v>3590</v>
      </c>
      <c r="C212" s="354">
        <v>45</v>
      </c>
      <c r="D212" s="224" t="s">
        <v>1383</v>
      </c>
      <c r="E212" s="224" t="s">
        <v>1383</v>
      </c>
      <c r="F212" s="354">
        <v>1</v>
      </c>
      <c r="G212" s="224" t="s">
        <v>1383</v>
      </c>
      <c r="H212" s="224" t="s">
        <v>1383</v>
      </c>
      <c r="I212" s="354" t="s">
        <v>1383</v>
      </c>
      <c r="J212" s="222" t="s">
        <v>1383</v>
      </c>
      <c r="K212" s="222" t="s">
        <v>1383</v>
      </c>
      <c r="L212" s="354" t="s">
        <v>1383</v>
      </c>
      <c r="M212" s="222" t="s">
        <v>1383</v>
      </c>
      <c r="N212" s="222" t="s">
        <v>1383</v>
      </c>
      <c r="O212" s="222">
        <f>SUM(Table9[[#This Row],[Urine - IC - Samples]],Table9[[#This Row],[Urine - OOC - Samples]],Table9[[#This Row],[Blood - IC - Samples]],Table9[[#This Row],[Blood - OOC - Samples]])</f>
        <v>46</v>
      </c>
      <c r="Q212" s="364"/>
      <c r="R212" s="364"/>
    </row>
    <row r="213" spans="1:18" ht="22.5" x14ac:dyDescent="0.4">
      <c r="A213" s="203" t="s">
        <v>1367</v>
      </c>
      <c r="B213" s="222" t="s">
        <v>3591</v>
      </c>
      <c r="C213" s="354">
        <v>13</v>
      </c>
      <c r="D213" s="224" t="s">
        <v>1383</v>
      </c>
      <c r="E213" s="224" t="s">
        <v>1383</v>
      </c>
      <c r="F213" s="354">
        <v>1</v>
      </c>
      <c r="G213" s="224" t="s">
        <v>1383</v>
      </c>
      <c r="H213" s="224" t="s">
        <v>1383</v>
      </c>
      <c r="I213" s="354" t="s">
        <v>1383</v>
      </c>
      <c r="J213" s="222" t="s">
        <v>1383</v>
      </c>
      <c r="K213" s="222" t="s">
        <v>1383</v>
      </c>
      <c r="L213" s="354" t="s">
        <v>1383</v>
      </c>
      <c r="M213" s="222" t="s">
        <v>1383</v>
      </c>
      <c r="N213" s="222" t="s">
        <v>1383</v>
      </c>
      <c r="O213" s="222">
        <f>SUM(Table9[[#This Row],[Urine - IC - Samples]],Table9[[#This Row],[Urine - OOC - Samples]],Table9[[#This Row],[Blood - IC - Samples]],Table9[[#This Row],[Blood - OOC - Samples]])</f>
        <v>14</v>
      </c>
      <c r="Q213" s="364"/>
      <c r="R213" s="364"/>
    </row>
    <row r="214" spans="1:18" ht="22.5" x14ac:dyDescent="0.4">
      <c r="A214" s="203" t="s">
        <v>1367</v>
      </c>
      <c r="B214" s="222" t="s">
        <v>3592</v>
      </c>
      <c r="C214" s="354">
        <v>8</v>
      </c>
      <c r="D214" s="224" t="s">
        <v>1383</v>
      </c>
      <c r="E214" s="224" t="s">
        <v>1383</v>
      </c>
      <c r="F214" s="354" t="s">
        <v>1383</v>
      </c>
      <c r="G214" s="224" t="s">
        <v>1383</v>
      </c>
      <c r="H214" s="224" t="s">
        <v>1383</v>
      </c>
      <c r="I214" s="354" t="s">
        <v>1383</v>
      </c>
      <c r="J214" s="222" t="s">
        <v>1383</v>
      </c>
      <c r="K214" s="222" t="s">
        <v>1383</v>
      </c>
      <c r="L214" s="354" t="s">
        <v>1383</v>
      </c>
      <c r="M214" s="222" t="s">
        <v>1383</v>
      </c>
      <c r="N214" s="222" t="s">
        <v>1383</v>
      </c>
      <c r="O214" s="222">
        <f>SUM(Table9[[#This Row],[Urine - IC - Samples]],Table9[[#This Row],[Urine - OOC - Samples]],Table9[[#This Row],[Blood - IC - Samples]],Table9[[#This Row],[Blood - OOC - Samples]])</f>
        <v>8</v>
      </c>
      <c r="Q214" s="364"/>
      <c r="R214" s="364"/>
    </row>
    <row r="215" spans="1:18" x14ac:dyDescent="0.4">
      <c r="A215" s="203" t="s">
        <v>3593</v>
      </c>
      <c r="B215" s="222" t="s">
        <v>1383</v>
      </c>
      <c r="C215" s="354">
        <v>201</v>
      </c>
      <c r="D215" s="224" t="s">
        <v>1383</v>
      </c>
      <c r="E215" s="224">
        <v>1</v>
      </c>
      <c r="F215" s="354">
        <v>190</v>
      </c>
      <c r="G215" s="224" t="s">
        <v>1383</v>
      </c>
      <c r="H215" s="224" t="s">
        <v>1383</v>
      </c>
      <c r="I215" s="354" t="s">
        <v>1383</v>
      </c>
      <c r="J215" s="222" t="s">
        <v>1383</v>
      </c>
      <c r="K215" s="222" t="s">
        <v>1383</v>
      </c>
      <c r="L215" s="354" t="s">
        <v>1383</v>
      </c>
      <c r="M215" s="222" t="s">
        <v>1383</v>
      </c>
      <c r="N215" s="222" t="s">
        <v>1383</v>
      </c>
      <c r="O215" s="256">
        <f>SUM(Table9[[#This Row],[Urine - IC - Samples]],Table9[[#This Row],[Urine - OOC - Samples]],Table9[[#This Row],[Blood - IC - Samples]],Table9[[#This Row],[Blood - OOC - Samples]])</f>
        <v>391</v>
      </c>
      <c r="P215" s="273">
        <v>391</v>
      </c>
      <c r="Q215" s="231">
        <v>1</v>
      </c>
      <c r="R215" s="244">
        <v>3.0000000000000001E-3</v>
      </c>
    </row>
    <row r="216" spans="1:18" x14ac:dyDescent="0.4">
      <c r="A216" s="203" t="s">
        <v>3594</v>
      </c>
      <c r="B216" s="222" t="s">
        <v>1383</v>
      </c>
      <c r="C216" s="354">
        <v>131</v>
      </c>
      <c r="D216" s="224" t="s">
        <v>1383</v>
      </c>
      <c r="E216" s="224">
        <v>2</v>
      </c>
      <c r="F216" s="354">
        <v>10</v>
      </c>
      <c r="G216" s="224" t="s">
        <v>1383</v>
      </c>
      <c r="H216" s="224">
        <v>1</v>
      </c>
      <c r="I216" s="354" t="s">
        <v>1383</v>
      </c>
      <c r="J216" s="222" t="s">
        <v>1383</v>
      </c>
      <c r="K216" s="222" t="s">
        <v>1383</v>
      </c>
      <c r="L216" s="354" t="s">
        <v>1383</v>
      </c>
      <c r="M216" s="222" t="s">
        <v>1383</v>
      </c>
      <c r="N216" s="222" t="s">
        <v>1383</v>
      </c>
      <c r="O216" s="222">
        <f>SUM(Table9[[#This Row],[Urine - IC - Samples]],Table9[[#This Row],[Urine - OOC - Samples]],Table9[[#This Row],[Blood - IC - Samples]],Table9[[#This Row],[Blood - OOC - Samples]])</f>
        <v>141</v>
      </c>
      <c r="P216" s="273">
        <v>141</v>
      </c>
      <c r="Q216" s="231">
        <v>3</v>
      </c>
      <c r="R216" s="244">
        <v>2.1000000000000001E-2</v>
      </c>
    </row>
    <row r="217" spans="1:18" x14ac:dyDescent="0.4">
      <c r="A217" s="203" t="s">
        <v>1679</v>
      </c>
      <c r="B217" s="222" t="s">
        <v>1679</v>
      </c>
      <c r="C217" s="354">
        <v>82</v>
      </c>
      <c r="D217" s="224" t="s">
        <v>1383</v>
      </c>
      <c r="E217" s="224">
        <v>2</v>
      </c>
      <c r="F217" s="354">
        <v>14</v>
      </c>
      <c r="G217" s="224" t="s">
        <v>1383</v>
      </c>
      <c r="H217" s="224" t="s">
        <v>1383</v>
      </c>
      <c r="I217" s="354" t="s">
        <v>1383</v>
      </c>
      <c r="J217" s="222" t="s">
        <v>1383</v>
      </c>
      <c r="K217" s="222" t="s">
        <v>1383</v>
      </c>
      <c r="L217" s="354" t="s">
        <v>1383</v>
      </c>
      <c r="M217" s="222" t="s">
        <v>1383</v>
      </c>
      <c r="N217" s="222" t="s">
        <v>1383</v>
      </c>
      <c r="O217" s="222">
        <f>SUM(Table9[[#This Row],[Urine - IC - Samples]],Table9[[#This Row],[Urine - OOC - Samples]],Table9[[#This Row],[Blood - IC - Samples]],Table9[[#This Row],[Blood - OOC - Samples]])</f>
        <v>96</v>
      </c>
      <c r="P217" s="273">
        <v>108</v>
      </c>
      <c r="Q217" s="231">
        <v>2</v>
      </c>
      <c r="R217" s="244">
        <v>1.9E-2</v>
      </c>
    </row>
    <row r="218" spans="1:18" x14ac:dyDescent="0.4">
      <c r="A218" s="203" t="s">
        <v>1679</v>
      </c>
      <c r="B218" s="222" t="s">
        <v>3595</v>
      </c>
      <c r="C218" s="354">
        <v>11</v>
      </c>
      <c r="D218" s="224" t="s">
        <v>1383</v>
      </c>
      <c r="E218" s="224" t="s">
        <v>1383</v>
      </c>
      <c r="F218" s="354">
        <v>1</v>
      </c>
      <c r="G218" s="224" t="s">
        <v>1383</v>
      </c>
      <c r="H218" s="224" t="s">
        <v>1383</v>
      </c>
      <c r="I218" s="354" t="s">
        <v>1383</v>
      </c>
      <c r="J218" s="222" t="s">
        <v>1383</v>
      </c>
      <c r="K218" s="222" t="s">
        <v>1383</v>
      </c>
      <c r="L218" s="354" t="s">
        <v>1383</v>
      </c>
      <c r="M218" s="222" t="s">
        <v>1383</v>
      </c>
      <c r="N218" s="222" t="s">
        <v>1383</v>
      </c>
      <c r="O218" s="222">
        <f>SUM(Table9[[#This Row],[Urine - IC - Samples]],Table9[[#This Row],[Urine - OOC - Samples]],Table9[[#This Row],[Blood - IC - Samples]],Table9[[#This Row],[Blood - OOC - Samples]])</f>
        <v>12</v>
      </c>
      <c r="Q218" s="364"/>
      <c r="R218" s="364"/>
    </row>
    <row r="219" spans="1:18" x14ac:dyDescent="0.4">
      <c r="A219" s="203" t="s">
        <v>3596</v>
      </c>
      <c r="B219" s="222" t="s">
        <v>1383</v>
      </c>
      <c r="C219" s="354">
        <v>50</v>
      </c>
      <c r="D219" s="224" t="s">
        <v>1383</v>
      </c>
      <c r="E219" s="224">
        <v>1</v>
      </c>
      <c r="F219" s="354">
        <v>57</v>
      </c>
      <c r="G219" s="224" t="s">
        <v>1383</v>
      </c>
      <c r="H219" s="224" t="s">
        <v>1383</v>
      </c>
      <c r="I219" s="354" t="s">
        <v>1383</v>
      </c>
      <c r="J219" s="222" t="s">
        <v>1383</v>
      </c>
      <c r="K219" s="222" t="s">
        <v>1383</v>
      </c>
      <c r="L219" s="354" t="s">
        <v>1383</v>
      </c>
      <c r="M219" s="222" t="s">
        <v>1383</v>
      </c>
      <c r="N219" s="222" t="s">
        <v>1383</v>
      </c>
      <c r="O219" s="222">
        <f>SUM(Table9[[#This Row],[Urine - IC - Samples]],Table9[[#This Row],[Urine - OOC - Samples]],Table9[[#This Row],[Blood - IC - Samples]],Table9[[#This Row],[Blood - OOC - Samples]])</f>
        <v>107</v>
      </c>
      <c r="P219" s="273">
        <v>107</v>
      </c>
      <c r="Q219" s="231">
        <v>1</v>
      </c>
      <c r="R219" s="244">
        <v>8.9999999999999993E-3</v>
      </c>
    </row>
    <row r="220" spans="1:18" ht="22.5" x14ac:dyDescent="0.4">
      <c r="A220" s="203" t="s">
        <v>1368</v>
      </c>
      <c r="B220" s="222" t="s">
        <v>3597</v>
      </c>
      <c r="C220" s="354">
        <v>194</v>
      </c>
      <c r="D220" s="224" t="s">
        <v>1383</v>
      </c>
      <c r="E220" s="224">
        <v>3</v>
      </c>
      <c r="F220" s="354">
        <v>37</v>
      </c>
      <c r="G220" s="224" t="s">
        <v>1383</v>
      </c>
      <c r="H220" s="224" t="s">
        <v>1383</v>
      </c>
      <c r="I220" s="354" t="s">
        <v>1383</v>
      </c>
      <c r="J220" s="222" t="s">
        <v>1383</v>
      </c>
      <c r="K220" s="222" t="s">
        <v>1383</v>
      </c>
      <c r="L220" s="354" t="s">
        <v>1383</v>
      </c>
      <c r="M220" s="222" t="s">
        <v>1383</v>
      </c>
      <c r="N220" s="222" t="s">
        <v>1383</v>
      </c>
      <c r="O220" s="222">
        <f>SUM(Table9[[#This Row],[Urine - IC - Samples]],Table9[[#This Row],[Urine - OOC - Samples]],Table9[[#This Row],[Blood - IC - Samples]],Table9[[#This Row],[Blood - OOC - Samples]])</f>
        <v>231</v>
      </c>
      <c r="P220" s="273">
        <v>426</v>
      </c>
      <c r="Q220" s="231">
        <v>6</v>
      </c>
      <c r="R220" s="244">
        <v>1.3999999999999999E-2</v>
      </c>
    </row>
    <row r="221" spans="1:18" ht="22.5" x14ac:dyDescent="0.4">
      <c r="A221" s="203" t="s">
        <v>1368</v>
      </c>
      <c r="B221" s="222" t="s">
        <v>3598</v>
      </c>
      <c r="C221" s="354">
        <v>33</v>
      </c>
      <c r="D221" s="224" t="s">
        <v>1383</v>
      </c>
      <c r="E221" s="224" t="s">
        <v>1383</v>
      </c>
      <c r="F221" s="354">
        <v>30</v>
      </c>
      <c r="G221" s="224" t="s">
        <v>1383</v>
      </c>
      <c r="H221" s="224" t="s">
        <v>1383</v>
      </c>
      <c r="I221" s="354">
        <v>2</v>
      </c>
      <c r="J221" s="222" t="s">
        <v>1383</v>
      </c>
      <c r="K221" s="222" t="s">
        <v>1383</v>
      </c>
      <c r="L221" s="354" t="s">
        <v>1383</v>
      </c>
      <c r="M221" s="222" t="s">
        <v>1383</v>
      </c>
      <c r="N221" s="222" t="s">
        <v>1383</v>
      </c>
      <c r="O221" s="222">
        <f>SUM(Table9[[#This Row],[Urine - IC - Samples]],Table9[[#This Row],[Urine - OOC - Samples]],Table9[[#This Row],[Blood - IC - Samples]],Table9[[#This Row],[Blood - OOC - Samples]])</f>
        <v>65</v>
      </c>
      <c r="Q221" s="364"/>
      <c r="R221" s="364"/>
    </row>
    <row r="222" spans="1:18" ht="22.5" x14ac:dyDescent="0.4">
      <c r="A222" s="203" t="s">
        <v>1368</v>
      </c>
      <c r="B222" s="222" t="s">
        <v>3599</v>
      </c>
      <c r="C222" s="354">
        <v>52</v>
      </c>
      <c r="D222" s="224" t="s">
        <v>1383</v>
      </c>
      <c r="E222" s="224">
        <v>3</v>
      </c>
      <c r="F222" s="354">
        <v>3</v>
      </c>
      <c r="G222" s="224" t="s">
        <v>1383</v>
      </c>
      <c r="H222" s="224" t="s">
        <v>1383</v>
      </c>
      <c r="I222" s="354" t="s">
        <v>1383</v>
      </c>
      <c r="J222" s="222" t="s">
        <v>1383</v>
      </c>
      <c r="K222" s="222" t="s">
        <v>1383</v>
      </c>
      <c r="L222" s="354" t="s">
        <v>1383</v>
      </c>
      <c r="M222" s="222" t="s">
        <v>1383</v>
      </c>
      <c r="N222" s="222" t="s">
        <v>1383</v>
      </c>
      <c r="O222" s="222">
        <f>SUM(Table9[[#This Row],[Urine - IC - Samples]],Table9[[#This Row],[Urine - OOC - Samples]],Table9[[#This Row],[Blood - IC - Samples]],Table9[[#This Row],[Blood - OOC - Samples]])</f>
        <v>55</v>
      </c>
      <c r="Q222" s="364"/>
      <c r="R222" s="364"/>
    </row>
    <row r="223" spans="1:18" ht="22.5" x14ac:dyDescent="0.4">
      <c r="A223" s="203" t="s">
        <v>1368</v>
      </c>
      <c r="B223" s="222" t="s">
        <v>3600</v>
      </c>
      <c r="C223" s="354">
        <v>18</v>
      </c>
      <c r="D223" s="224" t="s">
        <v>1383</v>
      </c>
      <c r="E223" s="224" t="s">
        <v>1383</v>
      </c>
      <c r="F223" s="354" t="s">
        <v>1383</v>
      </c>
      <c r="G223" s="224" t="s">
        <v>1383</v>
      </c>
      <c r="H223" s="224" t="s">
        <v>1383</v>
      </c>
      <c r="I223" s="354" t="s">
        <v>1383</v>
      </c>
      <c r="J223" s="222" t="s">
        <v>1383</v>
      </c>
      <c r="K223" s="222" t="s">
        <v>1383</v>
      </c>
      <c r="L223" s="354" t="s">
        <v>1383</v>
      </c>
      <c r="M223" s="222" t="s">
        <v>1383</v>
      </c>
      <c r="N223" s="222" t="s">
        <v>1383</v>
      </c>
      <c r="O223" s="222">
        <f>SUM(Table9[[#This Row],[Urine - IC - Samples]],Table9[[#This Row],[Urine - OOC - Samples]],Table9[[#This Row],[Blood - IC - Samples]],Table9[[#This Row],[Blood - OOC - Samples]])</f>
        <v>18</v>
      </c>
      <c r="Q223" s="364"/>
      <c r="R223" s="364"/>
    </row>
    <row r="224" spans="1:18" ht="22.5" x14ac:dyDescent="0.4">
      <c r="A224" s="203" t="s">
        <v>1368</v>
      </c>
      <c r="B224" s="222" t="s">
        <v>3601</v>
      </c>
      <c r="C224" s="354">
        <v>11</v>
      </c>
      <c r="D224" s="224" t="s">
        <v>1383</v>
      </c>
      <c r="E224" s="224" t="s">
        <v>1383</v>
      </c>
      <c r="F224" s="354">
        <v>7</v>
      </c>
      <c r="G224" s="224" t="s">
        <v>1383</v>
      </c>
      <c r="H224" s="224" t="s">
        <v>1383</v>
      </c>
      <c r="I224" s="354" t="s">
        <v>1383</v>
      </c>
      <c r="J224" s="222" t="s">
        <v>1383</v>
      </c>
      <c r="K224" s="222" t="s">
        <v>1383</v>
      </c>
      <c r="L224" s="354" t="s">
        <v>1383</v>
      </c>
      <c r="M224" s="222" t="s">
        <v>1383</v>
      </c>
      <c r="N224" s="222" t="s">
        <v>1383</v>
      </c>
      <c r="O224" s="222">
        <f>SUM(Table9[[#This Row],[Urine - IC - Samples]],Table9[[#This Row],[Urine - OOC - Samples]],Table9[[#This Row],[Blood - IC - Samples]],Table9[[#This Row],[Blood - OOC - Samples]])</f>
        <v>18</v>
      </c>
      <c r="Q224" s="364"/>
      <c r="R224" s="364"/>
    </row>
    <row r="225" spans="1:18" ht="22.5" x14ac:dyDescent="0.4">
      <c r="A225" s="203" t="s">
        <v>1368</v>
      </c>
      <c r="B225" s="222" t="s">
        <v>1368</v>
      </c>
      <c r="C225" s="354">
        <v>14</v>
      </c>
      <c r="D225" s="224" t="s">
        <v>1383</v>
      </c>
      <c r="E225" s="224" t="s">
        <v>1383</v>
      </c>
      <c r="F225" s="354">
        <v>4</v>
      </c>
      <c r="G225" s="224" t="s">
        <v>1383</v>
      </c>
      <c r="H225" s="224" t="s">
        <v>1383</v>
      </c>
      <c r="I225" s="354" t="s">
        <v>1383</v>
      </c>
      <c r="J225" s="222" t="s">
        <v>1383</v>
      </c>
      <c r="K225" s="222" t="s">
        <v>1383</v>
      </c>
      <c r="L225" s="354" t="s">
        <v>1383</v>
      </c>
      <c r="M225" s="222" t="s">
        <v>1383</v>
      </c>
      <c r="N225" s="222" t="s">
        <v>1383</v>
      </c>
      <c r="O225" s="222">
        <f>SUM(Table9[[#This Row],[Urine - IC - Samples]],Table9[[#This Row],[Urine - OOC - Samples]],Table9[[#This Row],[Blood - IC - Samples]],Table9[[#This Row],[Blood - OOC - Samples]])</f>
        <v>18</v>
      </c>
      <c r="Q225" s="364"/>
      <c r="R225" s="364"/>
    </row>
    <row r="226" spans="1:18" ht="22.5" x14ac:dyDescent="0.4">
      <c r="A226" s="203" t="s">
        <v>1368</v>
      </c>
      <c r="B226" s="222" t="s">
        <v>3602</v>
      </c>
      <c r="C226" s="354">
        <v>8</v>
      </c>
      <c r="D226" s="224" t="s">
        <v>1383</v>
      </c>
      <c r="E226" s="224" t="s">
        <v>1383</v>
      </c>
      <c r="F226" s="354" t="s">
        <v>1383</v>
      </c>
      <c r="G226" s="224" t="s">
        <v>1383</v>
      </c>
      <c r="H226" s="224" t="s">
        <v>1383</v>
      </c>
      <c r="I226" s="354" t="s">
        <v>1383</v>
      </c>
      <c r="J226" s="222" t="s">
        <v>1383</v>
      </c>
      <c r="K226" s="222" t="s">
        <v>1383</v>
      </c>
      <c r="L226" s="354" t="s">
        <v>1383</v>
      </c>
      <c r="M226" s="222" t="s">
        <v>1383</v>
      </c>
      <c r="N226" s="222" t="s">
        <v>1383</v>
      </c>
      <c r="O226" s="222">
        <f>SUM(Table9[[#This Row],[Urine - IC - Samples]],Table9[[#This Row],[Urine - OOC - Samples]],Table9[[#This Row],[Blood - IC - Samples]],Table9[[#This Row],[Blood - OOC - Samples]])</f>
        <v>8</v>
      </c>
      <c r="Q226" s="364"/>
      <c r="R226" s="364"/>
    </row>
    <row r="227" spans="1:18" ht="22.5" x14ac:dyDescent="0.4">
      <c r="A227" s="203" t="s">
        <v>1368</v>
      </c>
      <c r="B227" s="222" t="s">
        <v>3603</v>
      </c>
      <c r="C227" s="354">
        <v>5</v>
      </c>
      <c r="D227" s="224" t="s">
        <v>1383</v>
      </c>
      <c r="E227" s="224" t="s">
        <v>1383</v>
      </c>
      <c r="F227" s="354">
        <v>3</v>
      </c>
      <c r="G227" s="224" t="s">
        <v>1383</v>
      </c>
      <c r="H227" s="224" t="s">
        <v>1383</v>
      </c>
      <c r="I227" s="354" t="s">
        <v>1383</v>
      </c>
      <c r="J227" s="222" t="s">
        <v>1383</v>
      </c>
      <c r="K227" s="222" t="s">
        <v>1383</v>
      </c>
      <c r="L227" s="354" t="s">
        <v>1383</v>
      </c>
      <c r="M227" s="222" t="s">
        <v>1383</v>
      </c>
      <c r="N227" s="222" t="s">
        <v>1383</v>
      </c>
      <c r="O227" s="222">
        <f>SUM(Table9[[#This Row],[Urine - IC - Samples]],Table9[[#This Row],[Urine - OOC - Samples]],Table9[[#This Row],[Blood - IC - Samples]],Table9[[#This Row],[Blood - OOC - Samples]])</f>
        <v>8</v>
      </c>
      <c r="Q227" s="364"/>
      <c r="R227" s="364"/>
    </row>
    <row r="228" spans="1:18" ht="22.5" x14ac:dyDescent="0.4">
      <c r="A228" s="203" t="s">
        <v>1368</v>
      </c>
      <c r="B228" s="222" t="s">
        <v>3509</v>
      </c>
      <c r="C228" s="354">
        <v>3</v>
      </c>
      <c r="D228" s="224" t="s">
        <v>1383</v>
      </c>
      <c r="E228" s="224" t="s">
        <v>1383</v>
      </c>
      <c r="F228" s="354" t="s">
        <v>1383</v>
      </c>
      <c r="G228" s="224" t="s">
        <v>1383</v>
      </c>
      <c r="H228" s="224" t="s">
        <v>1383</v>
      </c>
      <c r="I228" s="354" t="s">
        <v>1383</v>
      </c>
      <c r="J228" s="222" t="s">
        <v>1383</v>
      </c>
      <c r="K228" s="222" t="s">
        <v>1383</v>
      </c>
      <c r="L228" s="354" t="s">
        <v>1383</v>
      </c>
      <c r="M228" s="222" t="s">
        <v>1383</v>
      </c>
      <c r="N228" s="222" t="s">
        <v>1383</v>
      </c>
      <c r="O228" s="222">
        <f>SUM(Table9[[#This Row],[Urine - IC - Samples]],Table9[[#This Row],[Urine - OOC - Samples]],Table9[[#This Row],[Blood - IC - Samples]],Table9[[#This Row],[Blood - OOC - Samples]])</f>
        <v>3</v>
      </c>
      <c r="Q228" s="364"/>
      <c r="R228" s="364"/>
    </row>
    <row r="229" spans="1:18" ht="22.5" x14ac:dyDescent="0.4">
      <c r="A229" s="203" t="s">
        <v>1368</v>
      </c>
      <c r="B229" s="222" t="s">
        <v>3604</v>
      </c>
      <c r="C229" s="354">
        <v>2</v>
      </c>
      <c r="D229" s="224" t="s">
        <v>1383</v>
      </c>
      <c r="E229" s="224" t="s">
        <v>1383</v>
      </c>
      <c r="F229" s="354" t="s">
        <v>1383</v>
      </c>
      <c r="G229" s="224" t="s">
        <v>1383</v>
      </c>
      <c r="H229" s="224" t="s">
        <v>1383</v>
      </c>
      <c r="I229" s="354" t="s">
        <v>1383</v>
      </c>
      <c r="J229" s="222" t="s">
        <v>1383</v>
      </c>
      <c r="K229" s="222" t="s">
        <v>1383</v>
      </c>
      <c r="L229" s="354" t="s">
        <v>1383</v>
      </c>
      <c r="M229" s="222" t="s">
        <v>1383</v>
      </c>
      <c r="N229" s="222" t="s">
        <v>1383</v>
      </c>
      <c r="O229" s="222">
        <f>SUM(Table9[[#This Row],[Urine - IC - Samples]],Table9[[#This Row],[Urine - OOC - Samples]],Table9[[#This Row],[Blood - IC - Samples]],Table9[[#This Row],[Blood - OOC - Samples]])</f>
        <v>2</v>
      </c>
      <c r="Q229" s="364"/>
      <c r="R229" s="364"/>
    </row>
    <row r="230" spans="1:18" ht="22.5" x14ac:dyDescent="0.4">
      <c r="A230" s="203" t="s">
        <v>1369</v>
      </c>
      <c r="B230" s="222" t="s">
        <v>1369</v>
      </c>
      <c r="C230" s="354">
        <v>105</v>
      </c>
      <c r="D230" s="224" t="s">
        <v>1383</v>
      </c>
      <c r="E230" s="224" t="s">
        <v>1383</v>
      </c>
      <c r="F230" s="354">
        <v>107</v>
      </c>
      <c r="G230" s="224" t="s">
        <v>1383</v>
      </c>
      <c r="H230" s="224" t="s">
        <v>1383</v>
      </c>
      <c r="I230" s="354" t="s">
        <v>1383</v>
      </c>
      <c r="J230" s="222" t="s">
        <v>1383</v>
      </c>
      <c r="K230" s="222" t="s">
        <v>1383</v>
      </c>
      <c r="L230" s="354" t="s">
        <v>1383</v>
      </c>
      <c r="M230" s="222" t="s">
        <v>1383</v>
      </c>
      <c r="N230" s="222" t="s">
        <v>1383</v>
      </c>
      <c r="O230" s="222">
        <f>SUM(Table9[[#This Row],[Urine - IC - Samples]],Table9[[#This Row],[Urine - OOC - Samples]],Table9[[#This Row],[Blood - IC - Samples]],Table9[[#This Row],[Blood - OOC - Samples]])</f>
        <v>212</v>
      </c>
      <c r="P230" s="273">
        <v>284</v>
      </c>
      <c r="Q230" s="231">
        <v>0</v>
      </c>
      <c r="R230" s="244">
        <v>0</v>
      </c>
    </row>
    <row r="231" spans="1:18" ht="22.5" x14ac:dyDescent="0.4">
      <c r="A231" s="203" t="s">
        <v>1369</v>
      </c>
      <c r="B231" s="222" t="s">
        <v>3605</v>
      </c>
      <c r="C231" s="354">
        <v>27</v>
      </c>
      <c r="D231" s="224" t="s">
        <v>1383</v>
      </c>
      <c r="E231" s="224" t="s">
        <v>1383</v>
      </c>
      <c r="F231" s="354">
        <v>22</v>
      </c>
      <c r="G231" s="224" t="s">
        <v>1383</v>
      </c>
      <c r="H231" s="224" t="s">
        <v>1383</v>
      </c>
      <c r="I231" s="354" t="s">
        <v>1383</v>
      </c>
      <c r="J231" s="222" t="s">
        <v>1383</v>
      </c>
      <c r="K231" s="222" t="s">
        <v>1383</v>
      </c>
      <c r="L231" s="354" t="s">
        <v>1383</v>
      </c>
      <c r="M231" s="222" t="s">
        <v>1383</v>
      </c>
      <c r="N231" s="222" t="s">
        <v>1383</v>
      </c>
      <c r="O231" s="222">
        <f>SUM(Table9[[#This Row],[Urine - IC - Samples]],Table9[[#This Row],[Urine - OOC - Samples]],Table9[[#This Row],[Blood - IC - Samples]],Table9[[#This Row],[Blood - OOC - Samples]])</f>
        <v>49</v>
      </c>
      <c r="Q231" s="364"/>
      <c r="R231" s="364"/>
    </row>
    <row r="232" spans="1:18" ht="22.5" x14ac:dyDescent="0.4">
      <c r="A232" s="203" t="s">
        <v>1369</v>
      </c>
      <c r="B232" s="222" t="s">
        <v>3606</v>
      </c>
      <c r="C232" s="354">
        <v>10</v>
      </c>
      <c r="D232" s="224" t="s">
        <v>1383</v>
      </c>
      <c r="E232" s="224" t="s">
        <v>1383</v>
      </c>
      <c r="F232" s="354">
        <v>2</v>
      </c>
      <c r="G232" s="224" t="s">
        <v>1383</v>
      </c>
      <c r="H232" s="224" t="s">
        <v>1383</v>
      </c>
      <c r="I232" s="354" t="s">
        <v>1383</v>
      </c>
      <c r="J232" s="222" t="s">
        <v>1383</v>
      </c>
      <c r="K232" s="222" t="s">
        <v>1383</v>
      </c>
      <c r="L232" s="354" t="s">
        <v>1383</v>
      </c>
      <c r="M232" s="222" t="s">
        <v>1383</v>
      </c>
      <c r="N232" s="222" t="s">
        <v>1383</v>
      </c>
      <c r="O232" s="222">
        <f>SUM(Table9[[#This Row],[Urine - IC - Samples]],Table9[[#This Row],[Urine - OOC - Samples]],Table9[[#This Row],[Blood - IC - Samples]],Table9[[#This Row],[Blood - OOC - Samples]])</f>
        <v>12</v>
      </c>
      <c r="Q232" s="364"/>
      <c r="R232" s="364"/>
    </row>
    <row r="233" spans="1:18" ht="22.5" x14ac:dyDescent="0.4">
      <c r="A233" s="203" t="s">
        <v>1369</v>
      </c>
      <c r="B233" s="222" t="s">
        <v>3607</v>
      </c>
      <c r="C233" s="354" t="s">
        <v>1383</v>
      </c>
      <c r="D233" s="224" t="s">
        <v>1383</v>
      </c>
      <c r="E233" s="224" t="s">
        <v>1383</v>
      </c>
      <c r="F233" s="354">
        <v>6</v>
      </c>
      <c r="G233" s="224" t="s">
        <v>1383</v>
      </c>
      <c r="H233" s="224" t="s">
        <v>1383</v>
      </c>
      <c r="I233" s="354" t="s">
        <v>1383</v>
      </c>
      <c r="J233" s="222" t="s">
        <v>1383</v>
      </c>
      <c r="K233" s="222" t="s">
        <v>1383</v>
      </c>
      <c r="L233" s="354" t="s">
        <v>1383</v>
      </c>
      <c r="M233" s="222" t="s">
        <v>1383</v>
      </c>
      <c r="N233" s="222" t="s">
        <v>1383</v>
      </c>
      <c r="O233" s="222">
        <f>SUM(Table9[[#This Row],[Urine - IC - Samples]],Table9[[#This Row],[Urine - OOC - Samples]],Table9[[#This Row],[Blood - IC - Samples]],Table9[[#This Row],[Blood - OOC - Samples]])</f>
        <v>6</v>
      </c>
      <c r="Q233" s="364"/>
      <c r="R233" s="364"/>
    </row>
    <row r="234" spans="1:18" ht="22.5" x14ac:dyDescent="0.4">
      <c r="A234" s="203" t="s">
        <v>1369</v>
      </c>
      <c r="B234" s="222" t="s">
        <v>3608</v>
      </c>
      <c r="C234" s="354" t="s">
        <v>1383</v>
      </c>
      <c r="D234" s="224" t="s">
        <v>1383</v>
      </c>
      <c r="E234" s="224" t="s">
        <v>1383</v>
      </c>
      <c r="F234" s="354">
        <v>3</v>
      </c>
      <c r="G234" s="224" t="s">
        <v>1383</v>
      </c>
      <c r="H234" s="224" t="s">
        <v>1383</v>
      </c>
      <c r="I234" s="354" t="s">
        <v>1383</v>
      </c>
      <c r="J234" s="222" t="s">
        <v>1383</v>
      </c>
      <c r="K234" s="222" t="s">
        <v>1383</v>
      </c>
      <c r="L234" s="354" t="s">
        <v>1383</v>
      </c>
      <c r="M234" s="222" t="s">
        <v>1383</v>
      </c>
      <c r="N234" s="222" t="s">
        <v>1383</v>
      </c>
      <c r="O234" s="222">
        <f>SUM(Table9[[#This Row],[Urine - IC - Samples]],Table9[[#This Row],[Urine - OOC - Samples]],Table9[[#This Row],[Blood - IC - Samples]],Table9[[#This Row],[Blood - OOC - Samples]])</f>
        <v>3</v>
      </c>
      <c r="Q234" s="364"/>
      <c r="R234" s="364"/>
    </row>
    <row r="235" spans="1:18" ht="22.5" x14ac:dyDescent="0.4">
      <c r="A235" s="203" t="s">
        <v>1369</v>
      </c>
      <c r="B235" s="222" t="s">
        <v>3609</v>
      </c>
      <c r="C235" s="354" t="s">
        <v>1383</v>
      </c>
      <c r="D235" s="224" t="s">
        <v>1383</v>
      </c>
      <c r="E235" s="224" t="s">
        <v>1383</v>
      </c>
      <c r="F235" s="354">
        <v>2</v>
      </c>
      <c r="G235" s="224" t="s">
        <v>1383</v>
      </c>
      <c r="H235" s="224" t="s">
        <v>1383</v>
      </c>
      <c r="I235" s="354" t="s">
        <v>1383</v>
      </c>
      <c r="J235" s="222" t="s">
        <v>1383</v>
      </c>
      <c r="K235" s="222" t="s">
        <v>1383</v>
      </c>
      <c r="L235" s="354" t="s">
        <v>1383</v>
      </c>
      <c r="M235" s="222" t="s">
        <v>1383</v>
      </c>
      <c r="N235" s="222" t="s">
        <v>1383</v>
      </c>
      <c r="O235" s="222">
        <f>SUM(Table9[[#This Row],[Urine - IC - Samples]],Table9[[#This Row],[Urine - OOC - Samples]],Table9[[#This Row],[Blood - IC - Samples]],Table9[[#This Row],[Blood - OOC - Samples]])</f>
        <v>2</v>
      </c>
      <c r="Q235" s="364"/>
      <c r="R235" s="364"/>
    </row>
    <row r="236" spans="1:18" x14ac:dyDescent="0.4">
      <c r="A236" s="203" t="s">
        <v>1370</v>
      </c>
      <c r="B236" s="222" t="s">
        <v>1370</v>
      </c>
      <c r="C236" s="354">
        <v>197</v>
      </c>
      <c r="D236" s="224" t="s">
        <v>1383</v>
      </c>
      <c r="E236" s="224">
        <v>6</v>
      </c>
      <c r="F236" s="354">
        <v>166</v>
      </c>
      <c r="G236" s="224" t="s">
        <v>1383</v>
      </c>
      <c r="H236" s="224" t="s">
        <v>1383</v>
      </c>
      <c r="I236" s="354" t="s">
        <v>1383</v>
      </c>
      <c r="J236" s="222" t="s">
        <v>1383</v>
      </c>
      <c r="K236" s="222" t="s">
        <v>1383</v>
      </c>
      <c r="L236" s="354" t="s">
        <v>1383</v>
      </c>
      <c r="M236" s="222" t="s">
        <v>1383</v>
      </c>
      <c r="N236" s="222" t="s">
        <v>1383</v>
      </c>
      <c r="O236" s="222">
        <f>SUM(Table9[[#This Row],[Urine - IC - Samples]],Table9[[#This Row],[Urine - OOC - Samples]],Table9[[#This Row],[Blood - IC - Samples]],Table9[[#This Row],[Blood - OOC - Samples]])</f>
        <v>363</v>
      </c>
      <c r="P236" s="273">
        <v>393</v>
      </c>
      <c r="Q236" s="231">
        <v>6</v>
      </c>
      <c r="R236" s="244">
        <v>1.4999999999999999E-2</v>
      </c>
    </row>
    <row r="237" spans="1:18" x14ac:dyDescent="0.4">
      <c r="A237" s="203" t="s">
        <v>1370</v>
      </c>
      <c r="B237" s="222" t="s">
        <v>3610</v>
      </c>
      <c r="C237" s="354">
        <v>23</v>
      </c>
      <c r="D237" s="224" t="s">
        <v>1383</v>
      </c>
      <c r="E237" s="224" t="s">
        <v>1383</v>
      </c>
      <c r="F237" s="354">
        <v>7</v>
      </c>
      <c r="G237" s="224" t="s">
        <v>1383</v>
      </c>
      <c r="H237" s="224" t="s">
        <v>1383</v>
      </c>
      <c r="I237" s="354" t="s">
        <v>1383</v>
      </c>
      <c r="J237" s="222" t="s">
        <v>1383</v>
      </c>
      <c r="K237" s="222" t="s">
        <v>1383</v>
      </c>
      <c r="L237" s="354" t="s">
        <v>1383</v>
      </c>
      <c r="M237" s="222" t="s">
        <v>1383</v>
      </c>
      <c r="N237" s="222" t="s">
        <v>1383</v>
      </c>
      <c r="O237" s="222">
        <f>SUM(Table9[[#This Row],[Urine - IC - Samples]],Table9[[#This Row],[Urine - OOC - Samples]],Table9[[#This Row],[Blood - IC - Samples]],Table9[[#This Row],[Blood - OOC - Samples]])</f>
        <v>30</v>
      </c>
      <c r="Q237" s="364"/>
      <c r="R237" s="364"/>
    </row>
    <row r="238" spans="1:18" x14ac:dyDescent="0.4">
      <c r="A238" s="203" t="s">
        <v>3611</v>
      </c>
      <c r="B238" s="222" t="s">
        <v>1383</v>
      </c>
      <c r="C238" s="354" t="s">
        <v>1383</v>
      </c>
      <c r="D238" s="224" t="s">
        <v>1383</v>
      </c>
      <c r="E238" s="224" t="s">
        <v>1383</v>
      </c>
      <c r="F238" s="354">
        <v>6</v>
      </c>
      <c r="G238" s="224" t="s">
        <v>1383</v>
      </c>
      <c r="H238" s="224" t="s">
        <v>1383</v>
      </c>
      <c r="I238" s="354" t="s">
        <v>1383</v>
      </c>
      <c r="J238" s="222" t="s">
        <v>1383</v>
      </c>
      <c r="K238" s="222" t="s">
        <v>1383</v>
      </c>
      <c r="L238" s="354" t="s">
        <v>1383</v>
      </c>
      <c r="M238" s="222" t="s">
        <v>1383</v>
      </c>
      <c r="N238" s="222" t="s">
        <v>1383</v>
      </c>
      <c r="O238" s="222">
        <f>SUM(Table9[[#This Row],[Urine - IC - Samples]],Table9[[#This Row],[Urine - OOC - Samples]],Table9[[#This Row],[Blood - IC - Samples]],Table9[[#This Row],[Blood - OOC - Samples]])</f>
        <v>6</v>
      </c>
      <c r="P238" s="273">
        <v>6</v>
      </c>
      <c r="Q238" s="231">
        <v>0</v>
      </c>
      <c r="R238" s="244">
        <v>0</v>
      </c>
    </row>
    <row r="239" spans="1:18" ht="22.5" x14ac:dyDescent="0.4">
      <c r="A239" s="203" t="s">
        <v>1371</v>
      </c>
      <c r="B239" s="222" t="s">
        <v>1371</v>
      </c>
      <c r="C239" s="354">
        <v>716</v>
      </c>
      <c r="D239" s="224">
        <v>1</v>
      </c>
      <c r="E239" s="224">
        <v>126</v>
      </c>
      <c r="F239" s="354">
        <v>810</v>
      </c>
      <c r="G239" s="224">
        <v>1</v>
      </c>
      <c r="H239" s="224">
        <v>57</v>
      </c>
      <c r="I239" s="354">
        <v>11</v>
      </c>
      <c r="J239" s="222" t="s">
        <v>1383</v>
      </c>
      <c r="K239" s="222" t="s">
        <v>1383</v>
      </c>
      <c r="L239" s="354">
        <v>1</v>
      </c>
      <c r="M239" s="222" t="s">
        <v>1383</v>
      </c>
      <c r="N239" s="222" t="s">
        <v>1383</v>
      </c>
      <c r="O239" s="222">
        <f>SUM(Table9[[#This Row],[Urine - IC - Samples]],Table9[[#This Row],[Urine - OOC - Samples]],Table9[[#This Row],[Blood - IC - Samples]],Table9[[#This Row],[Blood - OOC - Samples]])</f>
        <v>1538</v>
      </c>
      <c r="P239" s="273">
        <v>1783</v>
      </c>
      <c r="Q239" s="231">
        <v>245</v>
      </c>
      <c r="R239" s="244">
        <v>0.13700000000000001</v>
      </c>
    </row>
    <row r="240" spans="1:18" ht="22.5" x14ac:dyDescent="0.4">
      <c r="A240" s="203" t="s">
        <v>1371</v>
      </c>
      <c r="B240" s="222" t="s">
        <v>3612</v>
      </c>
      <c r="C240" s="354">
        <v>76</v>
      </c>
      <c r="D240" s="224" t="s">
        <v>1383</v>
      </c>
      <c r="E240" s="224">
        <v>16</v>
      </c>
      <c r="F240" s="354">
        <v>136</v>
      </c>
      <c r="G240" s="224" t="s">
        <v>1383</v>
      </c>
      <c r="H240" s="224">
        <v>44</v>
      </c>
      <c r="I240" s="354" t="s">
        <v>1383</v>
      </c>
      <c r="J240" s="222" t="s">
        <v>1383</v>
      </c>
      <c r="K240" s="222" t="s">
        <v>1383</v>
      </c>
      <c r="L240" s="354">
        <v>11</v>
      </c>
      <c r="M240" s="222" t="s">
        <v>1383</v>
      </c>
      <c r="N240" s="222" t="s">
        <v>1383</v>
      </c>
      <c r="O240" s="222">
        <f>SUM(Table9[[#This Row],[Urine - IC - Samples]],Table9[[#This Row],[Urine - OOC - Samples]],Table9[[#This Row],[Blood - IC - Samples]],Table9[[#This Row],[Blood - OOC - Samples]])</f>
        <v>223</v>
      </c>
    </row>
    <row r="241" spans="1:18" ht="22.5" x14ac:dyDescent="0.4">
      <c r="A241" s="203" t="s">
        <v>1371</v>
      </c>
      <c r="B241" s="222" t="s">
        <v>3613</v>
      </c>
      <c r="C241" s="354">
        <v>22</v>
      </c>
      <c r="D241" s="224" t="s">
        <v>1383</v>
      </c>
      <c r="E241" s="224">
        <v>2</v>
      </c>
      <c r="F241" s="354" t="s">
        <v>1383</v>
      </c>
      <c r="G241" s="224" t="s">
        <v>1383</v>
      </c>
      <c r="H241" s="224" t="s">
        <v>1383</v>
      </c>
      <c r="I241" s="354" t="s">
        <v>1383</v>
      </c>
      <c r="J241" s="222" t="s">
        <v>1383</v>
      </c>
      <c r="K241" s="222" t="s">
        <v>1383</v>
      </c>
      <c r="L241" s="354" t="s">
        <v>1383</v>
      </c>
      <c r="M241" s="222" t="s">
        <v>1383</v>
      </c>
      <c r="N241" s="222" t="s">
        <v>1383</v>
      </c>
      <c r="O241" s="222">
        <f>SUM(Table9[[#This Row],[Urine - IC - Samples]],Table9[[#This Row],[Urine - OOC - Samples]],Table9[[#This Row],[Blood - IC - Samples]],Table9[[#This Row],[Blood - OOC - Samples]])</f>
        <v>22</v>
      </c>
      <c r="Q241" s="364"/>
      <c r="R241" s="364"/>
    </row>
    <row r="242" spans="1:18" ht="22.5" x14ac:dyDescent="0.4">
      <c r="A242" s="203" t="s">
        <v>2424</v>
      </c>
      <c r="B242" s="222" t="s">
        <v>3614</v>
      </c>
      <c r="C242" s="354">
        <v>17</v>
      </c>
      <c r="D242" s="224" t="s">
        <v>1383</v>
      </c>
      <c r="E242" s="224">
        <v>1</v>
      </c>
      <c r="F242" s="354">
        <v>2</v>
      </c>
      <c r="G242" s="224" t="s">
        <v>1383</v>
      </c>
      <c r="H242" s="224">
        <v>1</v>
      </c>
      <c r="I242" s="354" t="s">
        <v>1383</v>
      </c>
      <c r="J242" s="222" t="s">
        <v>1383</v>
      </c>
      <c r="K242" s="222" t="s">
        <v>1383</v>
      </c>
      <c r="L242" s="354" t="s">
        <v>1383</v>
      </c>
      <c r="M242" s="222" t="s">
        <v>1383</v>
      </c>
      <c r="N242" s="222" t="s">
        <v>1383</v>
      </c>
      <c r="O242" s="222">
        <f>SUM(Table9[[#This Row],[Urine - IC - Samples]],Table9[[#This Row],[Urine - OOC - Samples]],Table9[[#This Row],[Blood - IC - Samples]],Table9[[#This Row],[Blood - OOC - Samples]])</f>
        <v>19</v>
      </c>
      <c r="P242" s="273">
        <v>47</v>
      </c>
      <c r="Q242" s="231">
        <v>5</v>
      </c>
      <c r="R242" s="244">
        <v>0.106</v>
      </c>
    </row>
    <row r="243" spans="1:18" x14ac:dyDescent="0.4">
      <c r="A243" s="203" t="s">
        <v>2424</v>
      </c>
      <c r="B243" s="222" t="s">
        <v>2424</v>
      </c>
      <c r="C243" s="354">
        <v>9</v>
      </c>
      <c r="D243" s="224" t="s">
        <v>1383</v>
      </c>
      <c r="E243" s="224">
        <v>1</v>
      </c>
      <c r="F243" s="354">
        <v>1</v>
      </c>
      <c r="G243" s="224" t="s">
        <v>1383</v>
      </c>
      <c r="H243" s="224" t="s">
        <v>1383</v>
      </c>
      <c r="I243" s="354" t="s">
        <v>1383</v>
      </c>
      <c r="J243" s="222" t="s">
        <v>1383</v>
      </c>
      <c r="K243" s="222" t="s">
        <v>1383</v>
      </c>
      <c r="L243" s="354" t="s">
        <v>1383</v>
      </c>
      <c r="M243" s="222" t="s">
        <v>1383</v>
      </c>
      <c r="N243" s="222" t="s">
        <v>1383</v>
      </c>
      <c r="O243" s="222">
        <f>SUM(Table9[[#This Row],[Urine - IC - Samples]],Table9[[#This Row],[Urine - OOC - Samples]],Table9[[#This Row],[Blood - IC - Samples]],Table9[[#This Row],[Blood - OOC - Samples]])</f>
        <v>10</v>
      </c>
      <c r="Q243" s="364"/>
      <c r="R243" s="364"/>
    </row>
    <row r="244" spans="1:18" ht="22.5" x14ac:dyDescent="0.4">
      <c r="A244" s="203" t="s">
        <v>2424</v>
      </c>
      <c r="B244" s="222" t="s">
        <v>3615</v>
      </c>
      <c r="C244" s="354">
        <v>7</v>
      </c>
      <c r="D244" s="224" t="s">
        <v>1383</v>
      </c>
      <c r="E244" s="224">
        <v>1</v>
      </c>
      <c r="F244" s="354">
        <v>2</v>
      </c>
      <c r="G244" s="224" t="s">
        <v>1383</v>
      </c>
      <c r="H244" s="224" t="s">
        <v>1383</v>
      </c>
      <c r="I244" s="354" t="s">
        <v>1383</v>
      </c>
      <c r="J244" s="222" t="s">
        <v>1383</v>
      </c>
      <c r="K244" s="222" t="s">
        <v>1383</v>
      </c>
      <c r="L244" s="354" t="s">
        <v>1383</v>
      </c>
      <c r="M244" s="222" t="s">
        <v>1383</v>
      </c>
      <c r="N244" s="222" t="s">
        <v>1383</v>
      </c>
      <c r="O244" s="222">
        <f>SUM(Table9[[#This Row],[Urine - IC - Samples]],Table9[[#This Row],[Urine - OOC - Samples]],Table9[[#This Row],[Blood - IC - Samples]],Table9[[#This Row],[Blood - OOC - Samples]])</f>
        <v>9</v>
      </c>
    </row>
    <row r="245" spans="1:18" x14ac:dyDescent="0.4">
      <c r="A245" s="203" t="s">
        <v>2424</v>
      </c>
      <c r="B245" s="222" t="s">
        <v>3616</v>
      </c>
      <c r="C245" s="354">
        <v>6</v>
      </c>
      <c r="D245" s="224" t="s">
        <v>1383</v>
      </c>
      <c r="E245" s="224">
        <v>1</v>
      </c>
      <c r="F245" s="354">
        <v>3</v>
      </c>
      <c r="G245" s="224" t="s">
        <v>1383</v>
      </c>
      <c r="H245" s="224" t="s">
        <v>1383</v>
      </c>
      <c r="I245" s="354" t="s">
        <v>1383</v>
      </c>
      <c r="J245" s="222" t="s">
        <v>1383</v>
      </c>
      <c r="K245" s="222" t="s">
        <v>1383</v>
      </c>
      <c r="L245" s="354" t="s">
        <v>1383</v>
      </c>
      <c r="M245" s="222" t="s">
        <v>1383</v>
      </c>
      <c r="N245" s="222" t="s">
        <v>1383</v>
      </c>
      <c r="O245" s="222">
        <f>SUM(Table9[[#This Row],[Urine - IC - Samples]],Table9[[#This Row],[Urine - OOC - Samples]],Table9[[#This Row],[Blood - IC - Samples]],Table9[[#This Row],[Blood - OOC - Samples]])</f>
        <v>9</v>
      </c>
      <c r="Q245" s="364"/>
      <c r="R245" s="364"/>
    </row>
    <row r="246" spans="1:18" x14ac:dyDescent="0.4">
      <c r="A246" s="203" t="s">
        <v>3617</v>
      </c>
      <c r="B246" s="222" t="s">
        <v>1383</v>
      </c>
      <c r="C246" s="354">
        <v>42</v>
      </c>
      <c r="D246" s="224">
        <v>1</v>
      </c>
      <c r="E246" s="224">
        <v>1</v>
      </c>
      <c r="F246" s="354" t="s">
        <v>1383</v>
      </c>
      <c r="G246" s="224" t="s">
        <v>1383</v>
      </c>
      <c r="H246" s="224" t="s">
        <v>1383</v>
      </c>
      <c r="I246" s="354" t="s">
        <v>1383</v>
      </c>
      <c r="J246" s="222" t="s">
        <v>1383</v>
      </c>
      <c r="K246" s="222" t="s">
        <v>1383</v>
      </c>
      <c r="L246" s="354" t="s">
        <v>1383</v>
      </c>
      <c r="M246" s="222" t="s">
        <v>1383</v>
      </c>
      <c r="N246" s="222" t="s">
        <v>1383</v>
      </c>
      <c r="O246" s="222">
        <f>SUM(Table9[[#This Row],[Urine - IC - Samples]],Table9[[#This Row],[Urine - OOC - Samples]],Table9[[#This Row],[Blood - IC - Samples]],Table9[[#This Row],[Blood - OOC - Samples]])</f>
        <v>42</v>
      </c>
      <c r="P246" s="273">
        <v>42</v>
      </c>
      <c r="Q246" s="231">
        <v>1</v>
      </c>
      <c r="R246" s="244">
        <v>0.02</v>
      </c>
    </row>
    <row r="247" spans="1:18" x14ac:dyDescent="0.4">
      <c r="A247" s="203" t="s">
        <v>3164</v>
      </c>
      <c r="B247" s="222" t="s">
        <v>1383</v>
      </c>
      <c r="C247" s="354">
        <v>92</v>
      </c>
      <c r="D247" s="224" t="s">
        <v>1383</v>
      </c>
      <c r="E247" s="224">
        <v>8</v>
      </c>
      <c r="F247" s="354">
        <v>2</v>
      </c>
      <c r="G247" s="224" t="s">
        <v>1383</v>
      </c>
      <c r="H247" s="224" t="s">
        <v>1383</v>
      </c>
      <c r="I247" s="354" t="s">
        <v>1383</v>
      </c>
      <c r="J247" s="222" t="s">
        <v>1383</v>
      </c>
      <c r="K247" s="222" t="s">
        <v>1383</v>
      </c>
      <c r="L247" s="354" t="s">
        <v>1383</v>
      </c>
      <c r="M247" s="222" t="s">
        <v>1383</v>
      </c>
      <c r="N247" s="222" t="s">
        <v>1383</v>
      </c>
      <c r="O247" s="222">
        <f>SUM(Table9[[#This Row],[Urine - IC - Samples]],Table9[[#This Row],[Urine - OOC - Samples]],Table9[[#This Row],[Blood - IC - Samples]],Table9[[#This Row],[Blood - OOC - Samples]])</f>
        <v>94</v>
      </c>
      <c r="P247" s="273">
        <v>94</v>
      </c>
      <c r="Q247" s="231">
        <v>8</v>
      </c>
      <c r="R247" s="244">
        <v>8.5000000000000006E-2</v>
      </c>
    </row>
    <row r="248" spans="1:18" x14ac:dyDescent="0.4">
      <c r="A248" s="203" t="s">
        <v>3618</v>
      </c>
      <c r="B248" s="222" t="s">
        <v>1383</v>
      </c>
      <c r="C248" s="354">
        <v>29</v>
      </c>
      <c r="D248" s="224" t="s">
        <v>1383</v>
      </c>
      <c r="E248" s="224" t="s">
        <v>1383</v>
      </c>
      <c r="F248" s="354">
        <v>4</v>
      </c>
      <c r="G248" s="224" t="s">
        <v>1383</v>
      </c>
      <c r="H248" s="224" t="s">
        <v>1383</v>
      </c>
      <c r="I248" s="354" t="s">
        <v>1383</v>
      </c>
      <c r="J248" s="222" t="s">
        <v>1383</v>
      </c>
      <c r="K248" s="222" t="s">
        <v>1383</v>
      </c>
      <c r="L248" s="354" t="s">
        <v>1383</v>
      </c>
      <c r="M248" s="222" t="s">
        <v>1383</v>
      </c>
      <c r="N248" s="222" t="s">
        <v>1383</v>
      </c>
      <c r="O248" s="222">
        <f>SUM(Table9[[#This Row],[Urine - IC - Samples]],Table9[[#This Row],[Urine - OOC - Samples]],Table9[[#This Row],[Blood - IC - Samples]],Table9[[#This Row],[Blood - OOC - Samples]])</f>
        <v>33</v>
      </c>
      <c r="P248" s="273">
        <v>33</v>
      </c>
      <c r="Q248" s="231">
        <v>0</v>
      </c>
      <c r="R248" s="244">
        <v>0</v>
      </c>
    </row>
    <row r="249" spans="1:18" x14ac:dyDescent="0.4">
      <c r="A249" s="203" t="s">
        <v>3619</v>
      </c>
      <c r="B249" s="222" t="s">
        <v>1383</v>
      </c>
      <c r="C249" s="354">
        <v>14</v>
      </c>
      <c r="D249" s="224" t="s">
        <v>1383</v>
      </c>
      <c r="E249" s="224">
        <v>1</v>
      </c>
      <c r="F249" s="354">
        <v>5</v>
      </c>
      <c r="G249" s="224" t="s">
        <v>1383</v>
      </c>
      <c r="H249" s="224" t="s">
        <v>1383</v>
      </c>
      <c r="I249" s="354" t="s">
        <v>1383</v>
      </c>
      <c r="J249" s="222" t="s">
        <v>1383</v>
      </c>
      <c r="K249" s="222" t="s">
        <v>1383</v>
      </c>
      <c r="L249" s="354" t="s">
        <v>1383</v>
      </c>
      <c r="M249" s="222" t="s">
        <v>1383</v>
      </c>
      <c r="N249" s="222" t="s">
        <v>1383</v>
      </c>
      <c r="O249" s="222">
        <f>SUM(Table9[[#This Row],[Urine - IC - Samples]],Table9[[#This Row],[Urine - OOC - Samples]],Table9[[#This Row],[Blood - IC - Samples]],Table9[[#This Row],[Blood - OOC - Samples]])</f>
        <v>19</v>
      </c>
      <c r="P249" s="273">
        <v>19</v>
      </c>
      <c r="Q249" s="231">
        <v>1</v>
      </c>
      <c r="R249" s="244">
        <v>0.05</v>
      </c>
    </row>
    <row r="250" spans="1:18" x14ac:dyDescent="0.4">
      <c r="A250" s="203" t="s">
        <v>3620</v>
      </c>
      <c r="B250" s="222" t="s">
        <v>1383</v>
      </c>
      <c r="C250" s="354">
        <v>12</v>
      </c>
      <c r="D250" s="224" t="s">
        <v>1383</v>
      </c>
      <c r="E250" s="224" t="s">
        <v>1383</v>
      </c>
      <c r="F250" s="354">
        <v>18</v>
      </c>
      <c r="G250" s="224" t="s">
        <v>1383</v>
      </c>
      <c r="H250" s="224" t="s">
        <v>1383</v>
      </c>
      <c r="I250" s="354" t="s">
        <v>1383</v>
      </c>
      <c r="J250" s="222" t="s">
        <v>1383</v>
      </c>
      <c r="K250" s="222" t="s">
        <v>1383</v>
      </c>
      <c r="L250" s="354" t="s">
        <v>1383</v>
      </c>
      <c r="M250" s="222" t="s">
        <v>1383</v>
      </c>
      <c r="N250" s="222" t="s">
        <v>1383</v>
      </c>
      <c r="O250" s="222">
        <f>SUM(Table9[[#This Row],[Urine - IC - Samples]],Table9[[#This Row],[Urine - OOC - Samples]],Table9[[#This Row],[Blood - IC - Samples]],Table9[[#This Row],[Blood - OOC - Samples]])</f>
        <v>30</v>
      </c>
      <c r="P250" s="273">
        <v>30</v>
      </c>
      <c r="Q250" s="231">
        <v>0</v>
      </c>
      <c r="R250" s="244">
        <v>0</v>
      </c>
    </row>
    <row r="251" spans="1:18" x14ac:dyDescent="0.4">
      <c r="A251" s="203" t="s">
        <v>3621</v>
      </c>
      <c r="B251" s="222" t="s">
        <v>1383</v>
      </c>
      <c r="C251" s="354">
        <v>7</v>
      </c>
      <c r="D251" s="224" t="s">
        <v>1383</v>
      </c>
      <c r="E251" s="224" t="s">
        <v>1383</v>
      </c>
      <c r="F251" s="354" t="s">
        <v>1383</v>
      </c>
      <c r="G251" s="224" t="s">
        <v>1383</v>
      </c>
      <c r="H251" s="224" t="s">
        <v>1383</v>
      </c>
      <c r="I251" s="354" t="s">
        <v>1383</v>
      </c>
      <c r="J251" s="222" t="s">
        <v>1383</v>
      </c>
      <c r="K251" s="222" t="s">
        <v>1383</v>
      </c>
      <c r="L251" s="354" t="s">
        <v>1383</v>
      </c>
      <c r="M251" s="222" t="s">
        <v>1383</v>
      </c>
      <c r="N251" s="222" t="s">
        <v>1383</v>
      </c>
      <c r="O251" s="222">
        <f>SUM(Table9[[#This Row],[Urine - IC - Samples]],Table9[[#This Row],[Urine - OOC - Samples]],Table9[[#This Row],[Blood - IC - Samples]],Table9[[#This Row],[Blood - OOC - Samples]])</f>
        <v>7</v>
      </c>
      <c r="P251" s="273">
        <v>7</v>
      </c>
      <c r="Q251" s="231">
        <v>0</v>
      </c>
      <c r="R251" s="244">
        <v>0</v>
      </c>
    </row>
    <row r="252" spans="1:18" ht="22.5" x14ac:dyDescent="0.4">
      <c r="A252" s="203" t="s">
        <v>1361</v>
      </c>
      <c r="B252" s="222" t="s">
        <v>1383</v>
      </c>
      <c r="C252" s="354">
        <v>60</v>
      </c>
      <c r="D252" s="224" t="s">
        <v>1383</v>
      </c>
      <c r="E252" s="224" t="s">
        <v>1383</v>
      </c>
      <c r="F252" s="354">
        <v>5</v>
      </c>
      <c r="G252" s="224" t="s">
        <v>1383</v>
      </c>
      <c r="H252" s="224" t="s">
        <v>1383</v>
      </c>
      <c r="I252" s="354" t="s">
        <v>1383</v>
      </c>
      <c r="J252" s="222" t="s">
        <v>1383</v>
      </c>
      <c r="K252" s="222" t="s">
        <v>1383</v>
      </c>
      <c r="L252" s="354" t="s">
        <v>1383</v>
      </c>
      <c r="M252" s="222" t="s">
        <v>1383</v>
      </c>
      <c r="N252" s="222" t="s">
        <v>1383</v>
      </c>
      <c r="O252" s="222">
        <f>SUM(Table9[[#This Row],[Urine - IC - Samples]],Table9[[#This Row],[Urine - OOC - Samples]],Table9[[#This Row],[Blood - IC - Samples]],Table9[[#This Row],[Blood - OOC - Samples]])</f>
        <v>65</v>
      </c>
      <c r="P252" s="273">
        <v>65</v>
      </c>
      <c r="Q252" s="231">
        <v>0</v>
      </c>
      <c r="R252" s="244">
        <v>0</v>
      </c>
    </row>
    <row r="253" spans="1:18" x14ac:dyDescent="0.4">
      <c r="A253" s="203" t="s">
        <v>963</v>
      </c>
      <c r="B253" s="222" t="s">
        <v>1383</v>
      </c>
      <c r="C253" s="354">
        <v>23</v>
      </c>
      <c r="D253" s="224" t="s">
        <v>1383</v>
      </c>
      <c r="E253" s="224">
        <v>1</v>
      </c>
      <c r="F253" s="354">
        <v>66</v>
      </c>
      <c r="G253" s="224" t="s">
        <v>1383</v>
      </c>
      <c r="H253" s="224">
        <v>2</v>
      </c>
      <c r="I253" s="354" t="s">
        <v>1383</v>
      </c>
      <c r="J253" s="222" t="s">
        <v>1383</v>
      </c>
      <c r="K253" s="222" t="s">
        <v>1383</v>
      </c>
      <c r="L253" s="354" t="s">
        <v>1383</v>
      </c>
      <c r="M253" s="222" t="s">
        <v>1383</v>
      </c>
      <c r="N253" s="222" t="s">
        <v>1383</v>
      </c>
      <c r="O253" s="222">
        <f>SUM(Table9[[#This Row],[Urine - IC - Samples]],Table9[[#This Row],[Urine - OOC - Samples]],Table9[[#This Row],[Blood - IC - Samples]],Table9[[#This Row],[Blood - OOC - Samples]])</f>
        <v>89</v>
      </c>
      <c r="P253" s="273">
        <v>89</v>
      </c>
      <c r="Q253" s="231">
        <v>3</v>
      </c>
      <c r="R253" s="244">
        <v>3.4000000000000002E-2</v>
      </c>
    </row>
    <row r="254" spans="1:18" x14ac:dyDescent="0.4">
      <c r="A254" s="203" t="s">
        <v>3622</v>
      </c>
      <c r="B254" s="222" t="s">
        <v>1383</v>
      </c>
      <c r="C254" s="354">
        <v>31</v>
      </c>
      <c r="D254" s="224">
        <v>1</v>
      </c>
      <c r="E254" s="224" t="s">
        <v>1383</v>
      </c>
      <c r="F254" s="354">
        <v>8</v>
      </c>
      <c r="G254" s="224" t="s">
        <v>1383</v>
      </c>
      <c r="H254" s="224" t="s">
        <v>1383</v>
      </c>
      <c r="I254" s="354" t="s">
        <v>1383</v>
      </c>
      <c r="J254" s="222" t="s">
        <v>1383</v>
      </c>
      <c r="K254" s="222" t="s">
        <v>1383</v>
      </c>
      <c r="L254" s="354" t="s">
        <v>1383</v>
      </c>
      <c r="M254" s="222" t="s">
        <v>1383</v>
      </c>
      <c r="N254" s="222" t="s">
        <v>1383</v>
      </c>
      <c r="O254" s="222">
        <f>SUM(Table9[[#This Row],[Urine - IC - Samples]],Table9[[#This Row],[Urine - OOC - Samples]],Table9[[#This Row],[Blood - IC - Samples]],Table9[[#This Row],[Blood - OOC - Samples]])</f>
        <v>39</v>
      </c>
      <c r="P254" s="273">
        <v>39</v>
      </c>
      <c r="Q254" s="231">
        <v>0</v>
      </c>
      <c r="R254" s="244">
        <v>0</v>
      </c>
    </row>
    <row r="255" spans="1:18" x14ac:dyDescent="0.4">
      <c r="A255" s="203" t="s">
        <v>1362</v>
      </c>
      <c r="B255" s="222" t="s">
        <v>1362</v>
      </c>
      <c r="C255" s="354">
        <v>305</v>
      </c>
      <c r="D255" s="224" t="s">
        <v>1383</v>
      </c>
      <c r="E255" s="224">
        <v>18</v>
      </c>
      <c r="F255" s="354">
        <v>123</v>
      </c>
      <c r="G255" s="224" t="s">
        <v>1383</v>
      </c>
      <c r="H255" s="224">
        <v>1</v>
      </c>
      <c r="I255" s="354" t="s">
        <v>1383</v>
      </c>
      <c r="J255" s="222" t="s">
        <v>1383</v>
      </c>
      <c r="K255" s="222" t="s">
        <v>1383</v>
      </c>
      <c r="L255" s="354">
        <v>2</v>
      </c>
      <c r="M255" s="222" t="s">
        <v>1383</v>
      </c>
      <c r="N255" s="222" t="s">
        <v>1383</v>
      </c>
      <c r="O255" s="222">
        <f>SUM(Table9[[#This Row],[Urine - IC - Samples]],Table9[[#This Row],[Urine - OOC - Samples]],Table9[[#This Row],[Blood - IC - Samples]],Table9[[#This Row],[Blood - OOC - Samples]])</f>
        <v>430</v>
      </c>
      <c r="P255" s="273">
        <v>461</v>
      </c>
      <c r="Q255" s="231">
        <v>20</v>
      </c>
      <c r="R255" s="244">
        <v>4.2999999999999997E-2</v>
      </c>
    </row>
    <row r="256" spans="1:18" x14ac:dyDescent="0.4">
      <c r="A256" s="203" t="s">
        <v>1362</v>
      </c>
      <c r="B256" s="222" t="s">
        <v>3623</v>
      </c>
      <c r="C256" s="354">
        <v>6</v>
      </c>
      <c r="D256" s="224" t="s">
        <v>1383</v>
      </c>
      <c r="E256" s="224">
        <v>1</v>
      </c>
      <c r="F256" s="354">
        <v>15</v>
      </c>
      <c r="G256" s="224" t="s">
        <v>1383</v>
      </c>
      <c r="H256" s="224" t="s">
        <v>1383</v>
      </c>
      <c r="I256" s="354" t="s">
        <v>1383</v>
      </c>
      <c r="J256" s="222" t="s">
        <v>1383</v>
      </c>
      <c r="K256" s="222" t="s">
        <v>1383</v>
      </c>
      <c r="L256" s="354" t="s">
        <v>1383</v>
      </c>
      <c r="M256" s="222" t="s">
        <v>1383</v>
      </c>
      <c r="N256" s="222" t="s">
        <v>1383</v>
      </c>
      <c r="O256" s="222">
        <f>SUM(Table9[[#This Row],[Urine - IC - Samples]],Table9[[#This Row],[Urine - OOC - Samples]],Table9[[#This Row],[Blood - IC - Samples]],Table9[[#This Row],[Blood - OOC - Samples]])</f>
        <v>21</v>
      </c>
      <c r="P256" s="364"/>
      <c r="Q256" s="364"/>
      <c r="R256" s="364"/>
    </row>
    <row r="257" spans="1:18" x14ac:dyDescent="0.4">
      <c r="A257" s="203" t="s">
        <v>1362</v>
      </c>
      <c r="B257" s="222" t="s">
        <v>3624</v>
      </c>
      <c r="C257" s="354">
        <v>9</v>
      </c>
      <c r="D257" s="224" t="s">
        <v>1383</v>
      </c>
      <c r="E257" s="224" t="s">
        <v>1383</v>
      </c>
      <c r="F257" s="354" t="s">
        <v>1383</v>
      </c>
      <c r="G257" s="224" t="s">
        <v>1383</v>
      </c>
      <c r="H257" s="224" t="s">
        <v>1383</v>
      </c>
      <c r="I257" s="354" t="s">
        <v>1383</v>
      </c>
      <c r="J257" s="222" t="s">
        <v>1383</v>
      </c>
      <c r="K257" s="222" t="s">
        <v>1383</v>
      </c>
      <c r="L257" s="354" t="s">
        <v>1383</v>
      </c>
      <c r="M257" s="222" t="s">
        <v>1383</v>
      </c>
      <c r="N257" s="222" t="s">
        <v>1383</v>
      </c>
      <c r="O257" s="222">
        <f>SUM(Table9[[#This Row],[Urine - IC - Samples]],Table9[[#This Row],[Urine - OOC - Samples]],Table9[[#This Row],[Blood - IC - Samples]],Table9[[#This Row],[Blood - OOC - Samples]])</f>
        <v>9</v>
      </c>
      <c r="Q257" s="364"/>
      <c r="R257" s="364"/>
    </row>
    <row r="258" spans="1:18" x14ac:dyDescent="0.4">
      <c r="A258" s="203" t="s">
        <v>1362</v>
      </c>
      <c r="B258" s="222" t="s">
        <v>3625</v>
      </c>
      <c r="C258" s="354" t="s">
        <v>1383</v>
      </c>
      <c r="D258" s="224" t="s">
        <v>1383</v>
      </c>
      <c r="E258" s="224" t="s">
        <v>1383</v>
      </c>
      <c r="F258" s="354">
        <v>1</v>
      </c>
      <c r="G258" s="224" t="s">
        <v>1383</v>
      </c>
      <c r="H258" s="224" t="s">
        <v>1383</v>
      </c>
      <c r="I258" s="354" t="s">
        <v>1383</v>
      </c>
      <c r="J258" s="222" t="s">
        <v>1383</v>
      </c>
      <c r="K258" s="222" t="s">
        <v>1383</v>
      </c>
      <c r="L258" s="354" t="s">
        <v>1383</v>
      </c>
      <c r="M258" s="222" t="s">
        <v>1383</v>
      </c>
      <c r="N258" s="222" t="s">
        <v>1383</v>
      </c>
      <c r="O258" s="222">
        <f>SUM(Table9[[#This Row],[Urine - IC - Samples]],Table9[[#This Row],[Urine - OOC - Samples]],Table9[[#This Row],[Blood - IC - Samples]],Table9[[#This Row],[Blood - OOC - Samples]])</f>
        <v>1</v>
      </c>
      <c r="P258" s="364"/>
      <c r="Q258" s="364"/>
      <c r="R258" s="364"/>
    </row>
    <row r="259" spans="1:18" x14ac:dyDescent="0.4">
      <c r="A259" s="203" t="s">
        <v>3626</v>
      </c>
      <c r="B259" s="222" t="s">
        <v>1383</v>
      </c>
      <c r="C259" s="354">
        <v>18</v>
      </c>
      <c r="D259" s="224" t="s">
        <v>1383</v>
      </c>
      <c r="E259" s="224">
        <v>1</v>
      </c>
      <c r="F259" s="354">
        <v>13</v>
      </c>
      <c r="G259" s="224" t="s">
        <v>1383</v>
      </c>
      <c r="H259" s="224" t="s">
        <v>1383</v>
      </c>
      <c r="I259" s="354" t="s">
        <v>1383</v>
      </c>
      <c r="J259" s="222" t="s">
        <v>1383</v>
      </c>
      <c r="K259" s="222" t="s">
        <v>1383</v>
      </c>
      <c r="L259" s="354" t="s">
        <v>1383</v>
      </c>
      <c r="M259" s="222" t="s">
        <v>1383</v>
      </c>
      <c r="N259" s="222" t="s">
        <v>1383</v>
      </c>
      <c r="O259" s="222">
        <f>SUM(Table9[[#This Row],[Urine - IC - Samples]],Table9[[#This Row],[Urine - OOC - Samples]],Table9[[#This Row],[Blood - IC - Samples]],Table9[[#This Row],[Blood - OOC - Samples]])</f>
        <v>31</v>
      </c>
      <c r="P259" s="273">
        <v>31</v>
      </c>
      <c r="Q259" s="231">
        <v>1</v>
      </c>
      <c r="R259" s="244">
        <v>0.03</v>
      </c>
    </row>
    <row r="260" spans="1:18" x14ac:dyDescent="0.4">
      <c r="A260" s="203" t="s">
        <v>3627</v>
      </c>
      <c r="B260" s="222" t="s">
        <v>1383</v>
      </c>
      <c r="C260" s="354">
        <v>30</v>
      </c>
      <c r="D260" s="224" t="s">
        <v>1383</v>
      </c>
      <c r="E260" s="224" t="s">
        <v>1383</v>
      </c>
      <c r="F260" s="354">
        <v>7</v>
      </c>
      <c r="G260" s="224" t="s">
        <v>1383</v>
      </c>
      <c r="H260" s="224" t="s">
        <v>1383</v>
      </c>
      <c r="I260" s="354" t="s">
        <v>1383</v>
      </c>
      <c r="J260" s="222" t="s">
        <v>1383</v>
      </c>
      <c r="K260" s="222" t="s">
        <v>1383</v>
      </c>
      <c r="L260" s="354" t="s">
        <v>1383</v>
      </c>
      <c r="M260" s="222" t="s">
        <v>1383</v>
      </c>
      <c r="N260" s="222" t="s">
        <v>1383</v>
      </c>
      <c r="O260" s="222">
        <f>SUM(Table9[[#This Row],[Urine - IC - Samples]],Table9[[#This Row],[Urine - OOC - Samples]],Table9[[#This Row],[Blood - IC - Samples]],Table9[[#This Row],[Blood - OOC - Samples]])</f>
        <v>37</v>
      </c>
      <c r="P260" s="273">
        <v>37</v>
      </c>
      <c r="Q260" s="231">
        <v>0</v>
      </c>
      <c r="R260" s="244">
        <v>0</v>
      </c>
    </row>
    <row r="261" spans="1:18" x14ac:dyDescent="0.4">
      <c r="A261" s="203" t="s">
        <v>3628</v>
      </c>
      <c r="B261" s="222" t="s">
        <v>1383</v>
      </c>
      <c r="C261" s="354">
        <v>173</v>
      </c>
      <c r="D261" s="224" t="s">
        <v>1383</v>
      </c>
      <c r="E261" s="224">
        <v>5</v>
      </c>
      <c r="F261" s="354">
        <v>40</v>
      </c>
      <c r="G261" s="224" t="s">
        <v>1383</v>
      </c>
      <c r="H261" s="224">
        <v>1</v>
      </c>
      <c r="I261" s="354">
        <v>12</v>
      </c>
      <c r="J261" s="222" t="s">
        <v>1383</v>
      </c>
      <c r="K261" s="222" t="s">
        <v>1383</v>
      </c>
      <c r="L261" s="354" t="s">
        <v>1383</v>
      </c>
      <c r="M261" s="222" t="s">
        <v>1383</v>
      </c>
      <c r="N261" s="222" t="s">
        <v>1383</v>
      </c>
      <c r="O261" s="222">
        <f>SUM(Table9[[#This Row],[Urine - IC - Samples]],Table9[[#This Row],[Urine - OOC - Samples]],Table9[[#This Row],[Blood - IC - Samples]],Table9[[#This Row],[Blood - OOC - Samples]])</f>
        <v>225</v>
      </c>
      <c r="P261" s="273">
        <v>225</v>
      </c>
      <c r="Q261" s="231">
        <v>6</v>
      </c>
      <c r="R261" s="244">
        <v>2.7E-2</v>
      </c>
    </row>
    <row r="262" spans="1:18" x14ac:dyDescent="0.4">
      <c r="A262" s="203" t="s">
        <v>1373</v>
      </c>
      <c r="B262" s="222" t="s">
        <v>1373</v>
      </c>
      <c r="C262" s="354">
        <v>1554</v>
      </c>
      <c r="D262" s="224" t="s">
        <v>1383</v>
      </c>
      <c r="E262" s="224">
        <v>92</v>
      </c>
      <c r="F262" s="354">
        <v>956</v>
      </c>
      <c r="G262" s="224">
        <v>3</v>
      </c>
      <c r="H262" s="224">
        <v>27</v>
      </c>
      <c r="I262" s="354">
        <v>20</v>
      </c>
      <c r="J262" s="222" t="s">
        <v>1383</v>
      </c>
      <c r="K262" s="222" t="s">
        <v>1383</v>
      </c>
      <c r="L262" s="354">
        <v>60</v>
      </c>
      <c r="M262" s="222" t="s">
        <v>1383</v>
      </c>
      <c r="N262" s="222" t="s">
        <v>1383</v>
      </c>
      <c r="O262" s="222">
        <f>SUM(Table9[[#This Row],[Urine - IC - Samples]],Table9[[#This Row],[Urine - OOC - Samples]],Table9[[#This Row],[Blood - IC - Samples]],Table9[[#This Row],[Blood - OOC - Samples]])</f>
        <v>2590</v>
      </c>
      <c r="P262" s="273">
        <v>2789</v>
      </c>
      <c r="Q262" s="231">
        <v>127</v>
      </c>
      <c r="R262" s="244">
        <v>4.5999999999999999E-2</v>
      </c>
    </row>
    <row r="263" spans="1:18" x14ac:dyDescent="0.4">
      <c r="A263" s="203" t="s">
        <v>1373</v>
      </c>
      <c r="B263" s="222" t="s">
        <v>3629</v>
      </c>
      <c r="C263" s="354">
        <v>179</v>
      </c>
      <c r="D263" s="224" t="s">
        <v>1383</v>
      </c>
      <c r="E263" s="224">
        <v>8</v>
      </c>
      <c r="F263" s="354">
        <v>4</v>
      </c>
      <c r="G263" s="224" t="s">
        <v>1383</v>
      </c>
      <c r="H263" s="224" t="s">
        <v>1383</v>
      </c>
      <c r="I263" s="354" t="s">
        <v>1383</v>
      </c>
      <c r="J263" s="222" t="s">
        <v>1383</v>
      </c>
      <c r="K263" s="222" t="s">
        <v>1383</v>
      </c>
      <c r="L263" s="354">
        <v>2</v>
      </c>
      <c r="M263" s="222" t="s">
        <v>1383</v>
      </c>
      <c r="N263" s="222" t="s">
        <v>1383</v>
      </c>
      <c r="O263" s="222">
        <f>SUM(Table9[[#This Row],[Urine - IC - Samples]],Table9[[#This Row],[Urine - OOC - Samples]],Table9[[#This Row],[Blood - IC - Samples]],Table9[[#This Row],[Blood - OOC - Samples]])</f>
        <v>185</v>
      </c>
    </row>
    <row r="264" spans="1:18" ht="22.5" x14ac:dyDescent="0.4">
      <c r="A264" s="203" t="s">
        <v>1373</v>
      </c>
      <c r="B264" s="222" t="s">
        <v>3630</v>
      </c>
      <c r="C264" s="354">
        <v>14</v>
      </c>
      <c r="D264" s="224" t="s">
        <v>1383</v>
      </c>
      <c r="E264" s="224" t="s">
        <v>1383</v>
      </c>
      <c r="F264" s="354" t="s">
        <v>1383</v>
      </c>
      <c r="G264" s="224" t="s">
        <v>1383</v>
      </c>
      <c r="H264" s="224" t="s">
        <v>1383</v>
      </c>
      <c r="I264" s="354" t="s">
        <v>1383</v>
      </c>
      <c r="J264" s="222" t="s">
        <v>1383</v>
      </c>
      <c r="K264" s="222" t="s">
        <v>1383</v>
      </c>
      <c r="L264" s="354" t="s">
        <v>1383</v>
      </c>
      <c r="M264" s="222" t="s">
        <v>1383</v>
      </c>
      <c r="N264" s="222" t="s">
        <v>1383</v>
      </c>
      <c r="O264" s="222">
        <f>SUM(Table9[[#This Row],[Urine - IC - Samples]],Table9[[#This Row],[Urine - OOC - Samples]],Table9[[#This Row],[Blood - IC - Samples]],Table9[[#This Row],[Blood - OOC - Samples]])</f>
        <v>14</v>
      </c>
      <c r="Q264" s="364"/>
      <c r="R264" s="364"/>
    </row>
    <row r="265" spans="1:18" x14ac:dyDescent="0.4">
      <c r="A265" s="203" t="s">
        <v>3631</v>
      </c>
      <c r="B265" s="222" t="s">
        <v>1383</v>
      </c>
      <c r="C265" s="354">
        <v>203</v>
      </c>
      <c r="D265" s="224" t="s">
        <v>1383</v>
      </c>
      <c r="E265" s="224">
        <v>3</v>
      </c>
      <c r="F265" s="354">
        <v>51</v>
      </c>
      <c r="G265" s="224" t="s">
        <v>1383</v>
      </c>
      <c r="H265" s="224" t="s">
        <v>1383</v>
      </c>
      <c r="I265" s="354" t="s">
        <v>1383</v>
      </c>
      <c r="J265" s="222" t="s">
        <v>1383</v>
      </c>
      <c r="K265" s="222" t="s">
        <v>1383</v>
      </c>
      <c r="L265" s="354" t="s">
        <v>1383</v>
      </c>
      <c r="M265" s="222" t="s">
        <v>1383</v>
      </c>
      <c r="N265" s="222" t="s">
        <v>1383</v>
      </c>
      <c r="O265" s="222">
        <f>SUM(Table9[[#This Row],[Urine - IC - Samples]],Table9[[#This Row],[Urine - OOC - Samples]],Table9[[#This Row],[Blood - IC - Samples]],Table9[[#This Row],[Blood - OOC - Samples]])</f>
        <v>254</v>
      </c>
      <c r="P265" s="273">
        <v>254</v>
      </c>
      <c r="Q265" s="231">
        <v>3</v>
      </c>
      <c r="R265" s="244">
        <v>1.2E-2</v>
      </c>
    </row>
    <row r="266" spans="1:18" x14ac:dyDescent="0.4">
      <c r="A266" s="203" t="s">
        <v>1374</v>
      </c>
      <c r="B266" s="222" t="s">
        <v>1383</v>
      </c>
      <c r="C266" s="354">
        <v>34</v>
      </c>
      <c r="D266" s="224" t="s">
        <v>1383</v>
      </c>
      <c r="E266" s="224">
        <v>3</v>
      </c>
      <c r="F266" s="354" t="s">
        <v>1383</v>
      </c>
      <c r="G266" s="224" t="s">
        <v>1383</v>
      </c>
      <c r="H266" s="224" t="s">
        <v>1383</v>
      </c>
      <c r="I266" s="354">
        <v>2</v>
      </c>
      <c r="J266" s="222" t="s">
        <v>1383</v>
      </c>
      <c r="K266" s="222" t="s">
        <v>1383</v>
      </c>
      <c r="L266" s="354" t="s">
        <v>1383</v>
      </c>
      <c r="M266" s="222" t="s">
        <v>1383</v>
      </c>
      <c r="N266" s="222" t="s">
        <v>1383</v>
      </c>
      <c r="O266" s="222">
        <f>SUM(Table9[[#This Row],[Urine - IC - Samples]],Table9[[#This Row],[Urine - OOC - Samples]],Table9[[#This Row],[Blood - IC - Samples]],Table9[[#This Row],[Blood - OOC - Samples]])</f>
        <v>36</v>
      </c>
      <c r="P266" s="273">
        <v>36</v>
      </c>
      <c r="Q266" s="231">
        <v>3</v>
      </c>
      <c r="R266" s="244">
        <v>8.3000000000000004E-2</v>
      </c>
    </row>
    <row r="267" spans="1:18" ht="22.5" x14ac:dyDescent="0.4">
      <c r="A267" s="203" t="s">
        <v>2425</v>
      </c>
      <c r="B267" s="222" t="s">
        <v>2425</v>
      </c>
      <c r="C267" s="354">
        <v>116</v>
      </c>
      <c r="D267" s="224" t="s">
        <v>1383</v>
      </c>
      <c r="E267" s="224">
        <v>2</v>
      </c>
      <c r="F267" s="354">
        <v>231</v>
      </c>
      <c r="G267" s="224" t="s">
        <v>1383</v>
      </c>
      <c r="H267" s="224" t="s">
        <v>1383</v>
      </c>
      <c r="I267" s="354" t="s">
        <v>1383</v>
      </c>
      <c r="J267" s="222" t="s">
        <v>1383</v>
      </c>
      <c r="K267" s="222" t="s">
        <v>1383</v>
      </c>
      <c r="L267" s="354" t="s">
        <v>1383</v>
      </c>
      <c r="M267" s="222" t="s">
        <v>1383</v>
      </c>
      <c r="N267" s="222" t="s">
        <v>1383</v>
      </c>
      <c r="O267" s="222">
        <f>SUM(Table9[[#This Row],[Urine - IC - Samples]],Table9[[#This Row],[Urine - OOC - Samples]],Table9[[#This Row],[Blood - IC - Samples]],Table9[[#This Row],[Blood - OOC - Samples]])</f>
        <v>347</v>
      </c>
      <c r="P267" s="273">
        <v>372</v>
      </c>
      <c r="Q267" s="231">
        <v>2</v>
      </c>
      <c r="R267" s="244">
        <v>0.01</v>
      </c>
    </row>
    <row r="268" spans="1:18" ht="22.5" x14ac:dyDescent="0.4">
      <c r="A268" s="203" t="s">
        <v>2425</v>
      </c>
      <c r="B268" s="222" t="s">
        <v>3632</v>
      </c>
      <c r="C268" s="354">
        <v>18</v>
      </c>
      <c r="D268" s="224" t="s">
        <v>1383</v>
      </c>
      <c r="E268" s="224" t="s">
        <v>1383</v>
      </c>
      <c r="F268" s="354" t="s">
        <v>1383</v>
      </c>
      <c r="G268" s="224" t="s">
        <v>1383</v>
      </c>
      <c r="H268" s="224" t="s">
        <v>1383</v>
      </c>
      <c r="I268" s="354" t="s">
        <v>1383</v>
      </c>
      <c r="J268" s="222" t="s">
        <v>1383</v>
      </c>
      <c r="K268" s="222" t="s">
        <v>1383</v>
      </c>
      <c r="L268" s="354" t="s">
        <v>1383</v>
      </c>
      <c r="M268" s="222" t="s">
        <v>1383</v>
      </c>
      <c r="N268" s="222" t="s">
        <v>1383</v>
      </c>
      <c r="O268" s="222">
        <f>SUM(Table9[[#This Row],[Urine - IC - Samples]],Table9[[#This Row],[Urine - OOC - Samples]],Table9[[#This Row],[Blood - IC - Samples]],Table9[[#This Row],[Blood - OOC - Samples]])</f>
        <v>18</v>
      </c>
      <c r="P268" s="364"/>
      <c r="Q268" s="364"/>
      <c r="R268" s="364"/>
    </row>
    <row r="269" spans="1:18" ht="22.5" x14ac:dyDescent="0.4">
      <c r="A269" s="203" t="s">
        <v>2425</v>
      </c>
      <c r="B269" s="222" t="s">
        <v>3633</v>
      </c>
      <c r="C269" s="354">
        <v>7</v>
      </c>
      <c r="D269" s="224" t="s">
        <v>1383</v>
      </c>
      <c r="E269" s="224" t="s">
        <v>1383</v>
      </c>
      <c r="F269" s="354" t="s">
        <v>1383</v>
      </c>
      <c r="G269" s="224" t="s">
        <v>1383</v>
      </c>
      <c r="H269" s="224" t="s">
        <v>1383</v>
      </c>
      <c r="I269" s="354" t="s">
        <v>1383</v>
      </c>
      <c r="J269" s="222" t="s">
        <v>1383</v>
      </c>
      <c r="K269" s="222" t="s">
        <v>1383</v>
      </c>
      <c r="L269" s="354" t="s">
        <v>1383</v>
      </c>
      <c r="M269" s="222" t="s">
        <v>1383</v>
      </c>
      <c r="N269" s="222" t="s">
        <v>1383</v>
      </c>
      <c r="O269" s="222">
        <f>SUM(Table9[[#This Row],[Urine - IC - Samples]],Table9[[#This Row],[Urine - OOC - Samples]],Table9[[#This Row],[Blood - IC - Samples]],Table9[[#This Row],[Blood - OOC - Samples]])</f>
        <v>7</v>
      </c>
      <c r="Q269" s="364"/>
      <c r="R269" s="364"/>
    </row>
    <row r="270" spans="1:18" x14ac:dyDescent="0.4">
      <c r="A270" s="203" t="s">
        <v>3634</v>
      </c>
      <c r="B270" s="222" t="s">
        <v>1383</v>
      </c>
      <c r="C270" s="354">
        <v>9</v>
      </c>
      <c r="D270" s="224" t="s">
        <v>1383</v>
      </c>
      <c r="E270" s="224" t="s">
        <v>1383</v>
      </c>
      <c r="F270" s="354" t="s">
        <v>1383</v>
      </c>
      <c r="G270" s="224" t="s">
        <v>1383</v>
      </c>
      <c r="H270" s="224" t="s">
        <v>1383</v>
      </c>
      <c r="I270" s="354" t="s">
        <v>1383</v>
      </c>
      <c r="J270" s="222" t="s">
        <v>1383</v>
      </c>
      <c r="K270" s="222" t="s">
        <v>1383</v>
      </c>
      <c r="L270" s="354" t="s">
        <v>1383</v>
      </c>
      <c r="M270" s="222" t="s">
        <v>1383</v>
      </c>
      <c r="N270" s="222" t="s">
        <v>1383</v>
      </c>
      <c r="O270" s="222">
        <f>SUM(Table9[[#This Row],[Urine - IC - Samples]],Table9[[#This Row],[Urine - OOC - Samples]],Table9[[#This Row],[Blood - IC - Samples]],Table9[[#This Row],[Blood - OOC - Samples]])</f>
        <v>9</v>
      </c>
      <c r="P270" s="273">
        <v>9</v>
      </c>
      <c r="Q270" s="231">
        <v>0</v>
      </c>
      <c r="R270" s="244">
        <v>0</v>
      </c>
    </row>
    <row r="271" spans="1:18" x14ac:dyDescent="0.4">
      <c r="A271" s="203" t="s">
        <v>3635</v>
      </c>
      <c r="B271" s="222" t="s">
        <v>1383</v>
      </c>
      <c r="C271" s="354">
        <v>63</v>
      </c>
      <c r="D271" s="224" t="s">
        <v>1383</v>
      </c>
      <c r="E271" s="224">
        <v>1</v>
      </c>
      <c r="F271" s="354">
        <v>69</v>
      </c>
      <c r="G271" s="224" t="s">
        <v>1383</v>
      </c>
      <c r="H271" s="224">
        <v>1</v>
      </c>
      <c r="I271" s="354" t="s">
        <v>1383</v>
      </c>
      <c r="J271" s="222" t="s">
        <v>1383</v>
      </c>
      <c r="K271" s="222" t="s">
        <v>1383</v>
      </c>
      <c r="L271" s="354" t="s">
        <v>1383</v>
      </c>
      <c r="M271" s="222" t="s">
        <v>1383</v>
      </c>
      <c r="N271" s="222" t="s">
        <v>1383</v>
      </c>
      <c r="O271" s="222">
        <f>SUM(Table9[[#This Row],[Urine - IC - Samples]],Table9[[#This Row],[Urine - OOC - Samples]],Table9[[#This Row],[Blood - IC - Samples]],Table9[[#This Row],[Blood - OOC - Samples]])</f>
        <v>132</v>
      </c>
      <c r="P271" s="273">
        <v>132</v>
      </c>
      <c r="Q271" s="231">
        <v>2</v>
      </c>
      <c r="R271" s="244">
        <v>0.02</v>
      </c>
    </row>
    <row r="272" spans="1:18" ht="22.5" x14ac:dyDescent="0.4">
      <c r="A272" s="203" t="s">
        <v>1375</v>
      </c>
      <c r="B272" s="222" t="s">
        <v>3636</v>
      </c>
      <c r="C272" s="354">
        <v>30</v>
      </c>
      <c r="D272" s="224" t="s">
        <v>1383</v>
      </c>
      <c r="E272" s="224" t="s">
        <v>1383</v>
      </c>
      <c r="F272" s="354">
        <v>24</v>
      </c>
      <c r="G272" s="224" t="s">
        <v>1383</v>
      </c>
      <c r="H272" s="224" t="s">
        <v>1383</v>
      </c>
      <c r="I272" s="354" t="s">
        <v>1383</v>
      </c>
      <c r="J272" s="222" t="s">
        <v>1383</v>
      </c>
      <c r="K272" s="222" t="s">
        <v>1383</v>
      </c>
      <c r="L272" s="354" t="s">
        <v>1383</v>
      </c>
      <c r="M272" s="222" t="s">
        <v>1383</v>
      </c>
      <c r="N272" s="222" t="s">
        <v>1383</v>
      </c>
      <c r="O272" s="222">
        <f>SUM(Table9[[#This Row],[Urine - IC - Samples]],Table9[[#This Row],[Urine - OOC - Samples]],Table9[[#This Row],[Blood - IC - Samples]],Table9[[#This Row],[Blood - OOC - Samples]])</f>
        <v>54</v>
      </c>
      <c r="P272" s="273">
        <v>75</v>
      </c>
      <c r="Q272" s="231">
        <v>0</v>
      </c>
      <c r="R272" s="244">
        <v>0</v>
      </c>
    </row>
    <row r="273" spans="1:18" ht="22.5" x14ac:dyDescent="0.4">
      <c r="A273" s="203" t="s">
        <v>1375</v>
      </c>
      <c r="B273" s="222" t="s">
        <v>3637</v>
      </c>
      <c r="C273" s="354">
        <v>20</v>
      </c>
      <c r="D273" s="224" t="s">
        <v>1383</v>
      </c>
      <c r="E273" s="224" t="s">
        <v>1383</v>
      </c>
      <c r="F273" s="354" t="s">
        <v>1383</v>
      </c>
      <c r="G273" s="224" t="s">
        <v>1383</v>
      </c>
      <c r="H273" s="224" t="s">
        <v>1383</v>
      </c>
      <c r="I273" s="354" t="s">
        <v>1383</v>
      </c>
      <c r="J273" s="222" t="s">
        <v>1383</v>
      </c>
      <c r="K273" s="222" t="s">
        <v>1383</v>
      </c>
      <c r="L273" s="354" t="s">
        <v>1383</v>
      </c>
      <c r="M273" s="222" t="s">
        <v>1383</v>
      </c>
      <c r="N273" s="222" t="s">
        <v>1383</v>
      </c>
      <c r="O273" s="222">
        <f>SUM(Table9[[#This Row],[Urine - IC - Samples]],Table9[[#This Row],[Urine - OOC - Samples]],Table9[[#This Row],[Blood - IC - Samples]],Table9[[#This Row],[Blood - OOC - Samples]])</f>
        <v>20</v>
      </c>
      <c r="Q273" s="364"/>
      <c r="R273" s="364"/>
    </row>
    <row r="274" spans="1:18" ht="22.5" x14ac:dyDescent="0.4">
      <c r="A274" s="203" t="s">
        <v>1375</v>
      </c>
      <c r="B274" s="222" t="s">
        <v>3638</v>
      </c>
      <c r="C274" s="354">
        <v>1</v>
      </c>
      <c r="D274" s="224" t="s">
        <v>1383</v>
      </c>
      <c r="E274" s="224" t="s">
        <v>1383</v>
      </c>
      <c r="F274" s="354" t="s">
        <v>1383</v>
      </c>
      <c r="G274" s="224" t="s">
        <v>1383</v>
      </c>
      <c r="H274" s="224" t="s">
        <v>1383</v>
      </c>
      <c r="I274" s="354" t="s">
        <v>1383</v>
      </c>
      <c r="J274" s="222" t="s">
        <v>1383</v>
      </c>
      <c r="K274" s="222" t="s">
        <v>1383</v>
      </c>
      <c r="L274" s="354" t="s">
        <v>1383</v>
      </c>
      <c r="M274" s="222" t="s">
        <v>1383</v>
      </c>
      <c r="N274" s="222" t="s">
        <v>1383</v>
      </c>
      <c r="O274" s="222">
        <f>SUM(Table9[[#This Row],[Urine - IC - Samples]],Table9[[#This Row],[Urine - OOC - Samples]],Table9[[#This Row],[Blood - IC - Samples]],Table9[[#This Row],[Blood - OOC - Samples]])</f>
        <v>1</v>
      </c>
      <c r="Q274" s="364"/>
      <c r="R274" s="364"/>
    </row>
    <row r="275" spans="1:18" x14ac:dyDescent="0.4">
      <c r="A275" s="203" t="s">
        <v>1334</v>
      </c>
      <c r="B275" s="222" t="s">
        <v>3639</v>
      </c>
      <c r="C275" s="354">
        <v>50</v>
      </c>
      <c r="D275" s="224" t="s">
        <v>1383</v>
      </c>
      <c r="E275" s="224">
        <v>3</v>
      </c>
      <c r="F275" s="354">
        <v>32</v>
      </c>
      <c r="G275" s="224" t="s">
        <v>1383</v>
      </c>
      <c r="H275" s="224">
        <v>1</v>
      </c>
      <c r="I275" s="354" t="s">
        <v>1383</v>
      </c>
      <c r="J275" s="222" t="s">
        <v>1383</v>
      </c>
      <c r="K275" s="222" t="s">
        <v>1383</v>
      </c>
      <c r="L275" s="354" t="s">
        <v>1383</v>
      </c>
      <c r="M275" s="222" t="s">
        <v>1383</v>
      </c>
      <c r="N275" s="222" t="s">
        <v>1383</v>
      </c>
      <c r="O275" s="222">
        <f>SUM(Table9[[#This Row],[Urine - IC - Samples]],Table9[[#This Row],[Urine - OOC - Samples]],Table9[[#This Row],[Blood - IC - Samples]],Table9[[#This Row],[Blood - OOC - Samples]])</f>
        <v>82</v>
      </c>
      <c r="P275" s="273">
        <v>82</v>
      </c>
      <c r="Q275" s="231">
        <v>4</v>
      </c>
      <c r="R275" s="244">
        <v>4.9000000000000002E-2</v>
      </c>
    </row>
    <row r="276" spans="1:18" ht="22.5" x14ac:dyDescent="0.4">
      <c r="A276" s="203" t="s">
        <v>3640</v>
      </c>
      <c r="B276" s="222" t="s">
        <v>3641</v>
      </c>
      <c r="C276" s="354">
        <v>18</v>
      </c>
      <c r="D276" s="224" t="s">
        <v>1383</v>
      </c>
      <c r="E276" s="224">
        <v>3</v>
      </c>
      <c r="F276" s="354" t="s">
        <v>1383</v>
      </c>
      <c r="G276" s="224" t="s">
        <v>1383</v>
      </c>
      <c r="H276" s="224" t="s">
        <v>1383</v>
      </c>
      <c r="I276" s="354" t="s">
        <v>1383</v>
      </c>
      <c r="J276" s="222" t="s">
        <v>1383</v>
      </c>
      <c r="K276" s="222" t="s">
        <v>1383</v>
      </c>
      <c r="L276" s="354" t="s">
        <v>1383</v>
      </c>
      <c r="M276" s="222" t="s">
        <v>1383</v>
      </c>
      <c r="N276" s="222" t="s">
        <v>1383</v>
      </c>
      <c r="O276" s="222">
        <f>SUM(Table9[[#This Row],[Urine - IC - Samples]],Table9[[#This Row],[Urine - OOC - Samples]],Table9[[#This Row],[Blood - IC - Samples]],Table9[[#This Row],[Blood - OOC - Samples]])</f>
        <v>18</v>
      </c>
      <c r="P276" s="273">
        <v>18</v>
      </c>
      <c r="Q276" s="231">
        <v>3</v>
      </c>
      <c r="R276" s="244">
        <v>0.17</v>
      </c>
    </row>
    <row r="277" spans="1:18" x14ac:dyDescent="0.4">
      <c r="A277" s="203" t="s">
        <v>1335</v>
      </c>
      <c r="B277" s="222" t="s">
        <v>3642</v>
      </c>
      <c r="C277" s="354">
        <v>40</v>
      </c>
      <c r="D277" s="224" t="s">
        <v>1383</v>
      </c>
      <c r="E277" s="224" t="s">
        <v>1383</v>
      </c>
      <c r="F277" s="354">
        <v>29</v>
      </c>
      <c r="G277" s="224" t="s">
        <v>1383</v>
      </c>
      <c r="H277" s="224" t="s">
        <v>1383</v>
      </c>
      <c r="I277" s="354" t="s">
        <v>1383</v>
      </c>
      <c r="J277" s="222" t="s">
        <v>1383</v>
      </c>
      <c r="K277" s="222" t="s">
        <v>1383</v>
      </c>
      <c r="L277" s="354" t="s">
        <v>1383</v>
      </c>
      <c r="M277" s="222" t="s">
        <v>1383</v>
      </c>
      <c r="N277" s="222" t="s">
        <v>1383</v>
      </c>
      <c r="O277" s="222">
        <f>SUM(Table9[[#This Row],[Urine - IC - Samples]],Table9[[#This Row],[Urine - OOC - Samples]],Table9[[#This Row],[Blood - IC - Samples]],Table9[[#This Row],[Blood - OOC - Samples]])</f>
        <v>69</v>
      </c>
      <c r="P277" s="273">
        <v>141</v>
      </c>
      <c r="Q277" s="231">
        <v>0</v>
      </c>
      <c r="R277" s="244">
        <v>0</v>
      </c>
    </row>
    <row r="278" spans="1:18" x14ac:dyDescent="0.4">
      <c r="A278" s="203" t="s">
        <v>1335</v>
      </c>
      <c r="B278" s="222" t="s">
        <v>3643</v>
      </c>
      <c r="C278" s="354">
        <v>40</v>
      </c>
      <c r="D278" s="224" t="s">
        <v>1383</v>
      </c>
      <c r="E278" s="224" t="s">
        <v>1383</v>
      </c>
      <c r="F278" s="354">
        <v>25</v>
      </c>
      <c r="G278" s="224" t="s">
        <v>1383</v>
      </c>
      <c r="H278" s="224" t="s">
        <v>1383</v>
      </c>
      <c r="I278" s="354" t="s">
        <v>1383</v>
      </c>
      <c r="J278" s="222" t="s">
        <v>1383</v>
      </c>
      <c r="K278" s="222" t="s">
        <v>1383</v>
      </c>
      <c r="L278" s="354" t="s">
        <v>1383</v>
      </c>
      <c r="M278" s="222" t="s">
        <v>1383</v>
      </c>
      <c r="N278" s="222" t="s">
        <v>1383</v>
      </c>
      <c r="O278" s="222">
        <f>SUM(Table9[[#This Row],[Urine - IC - Samples]],Table9[[#This Row],[Urine - OOC - Samples]],Table9[[#This Row],[Blood - IC - Samples]],Table9[[#This Row],[Blood - OOC - Samples]])</f>
        <v>65</v>
      </c>
    </row>
    <row r="279" spans="1:18" x14ac:dyDescent="0.4">
      <c r="A279" s="203" t="s">
        <v>1335</v>
      </c>
      <c r="B279" s="222" t="s">
        <v>3644</v>
      </c>
      <c r="C279" s="354">
        <v>6</v>
      </c>
      <c r="D279" s="224" t="s">
        <v>1383</v>
      </c>
      <c r="E279" s="224" t="s">
        <v>1383</v>
      </c>
      <c r="F279" s="354" t="s">
        <v>1383</v>
      </c>
      <c r="G279" s="224" t="s">
        <v>1383</v>
      </c>
      <c r="H279" s="224" t="s">
        <v>1383</v>
      </c>
      <c r="I279" s="354" t="s">
        <v>1383</v>
      </c>
      <c r="J279" s="222" t="s">
        <v>1383</v>
      </c>
      <c r="K279" s="222" t="s">
        <v>1383</v>
      </c>
      <c r="L279" s="354" t="s">
        <v>1383</v>
      </c>
      <c r="M279" s="222" t="s">
        <v>1383</v>
      </c>
      <c r="N279" s="222" t="s">
        <v>1383</v>
      </c>
      <c r="O279" s="222">
        <f>SUM(Table9[[#This Row],[Urine - IC - Samples]],Table9[[#This Row],[Urine - OOC - Samples]],Table9[[#This Row],[Blood - IC - Samples]],Table9[[#This Row],[Blood - OOC - Samples]])</f>
        <v>6</v>
      </c>
      <c r="Q279" s="364"/>
      <c r="R279" s="364"/>
    </row>
    <row r="280" spans="1:18" ht="22.5" x14ac:dyDescent="0.4">
      <c r="A280" s="203" t="s">
        <v>1335</v>
      </c>
      <c r="B280" s="222" t="s">
        <v>3645</v>
      </c>
      <c r="C280" s="354" t="s">
        <v>1383</v>
      </c>
      <c r="D280" s="224" t="s">
        <v>1383</v>
      </c>
      <c r="E280" s="224" t="s">
        <v>1383</v>
      </c>
      <c r="F280" s="354">
        <v>1</v>
      </c>
      <c r="G280" s="224" t="s">
        <v>1383</v>
      </c>
      <c r="H280" s="224" t="s">
        <v>1383</v>
      </c>
      <c r="I280" s="354" t="s">
        <v>1383</v>
      </c>
      <c r="J280" s="222" t="s">
        <v>1383</v>
      </c>
      <c r="K280" s="222" t="s">
        <v>1383</v>
      </c>
      <c r="L280" s="354" t="s">
        <v>1383</v>
      </c>
      <c r="M280" s="222" t="s">
        <v>1383</v>
      </c>
      <c r="N280" s="222" t="s">
        <v>1383</v>
      </c>
      <c r="O280" s="222">
        <f>SUM(Table9[[#This Row],[Urine - IC - Samples]],Table9[[#This Row],[Urine - OOC - Samples]],Table9[[#This Row],[Blood - IC - Samples]],Table9[[#This Row],[Blood - OOC - Samples]])</f>
        <v>1</v>
      </c>
      <c r="Q280" s="364"/>
      <c r="R280" s="364"/>
    </row>
    <row r="281" spans="1:18" ht="22.5" x14ac:dyDescent="0.4">
      <c r="A281" s="203" t="s">
        <v>1681</v>
      </c>
      <c r="B281" s="222" t="s">
        <v>3646</v>
      </c>
      <c r="C281" s="354">
        <v>17</v>
      </c>
      <c r="D281" s="224" t="s">
        <v>1383</v>
      </c>
      <c r="E281" s="224" t="s">
        <v>1383</v>
      </c>
      <c r="F281" s="354">
        <v>28</v>
      </c>
      <c r="G281" s="224" t="s">
        <v>1383</v>
      </c>
      <c r="H281" s="224" t="s">
        <v>1383</v>
      </c>
      <c r="I281" s="354" t="s">
        <v>1383</v>
      </c>
      <c r="J281" s="222" t="s">
        <v>1383</v>
      </c>
      <c r="K281" s="222" t="s">
        <v>1383</v>
      </c>
      <c r="L281" s="354" t="s">
        <v>1383</v>
      </c>
      <c r="M281" s="222" t="s">
        <v>1383</v>
      </c>
      <c r="N281" s="222" t="s">
        <v>1383</v>
      </c>
      <c r="O281" s="222">
        <f>SUM(Table9[[#This Row],[Urine - IC - Samples]],Table9[[#This Row],[Urine - OOC - Samples]],Table9[[#This Row],[Blood - IC - Samples]],Table9[[#This Row],[Blood - OOC - Samples]])</f>
        <v>45</v>
      </c>
      <c r="P281" s="273">
        <v>55</v>
      </c>
      <c r="Q281" s="231">
        <v>0</v>
      </c>
      <c r="R281" s="244">
        <v>0</v>
      </c>
    </row>
    <row r="282" spans="1:18" ht="22.5" x14ac:dyDescent="0.4">
      <c r="A282" s="203" t="s">
        <v>1681</v>
      </c>
      <c r="B282" s="222" t="s">
        <v>3647</v>
      </c>
      <c r="C282" s="354">
        <v>4</v>
      </c>
      <c r="D282" s="224" t="s">
        <v>1383</v>
      </c>
      <c r="E282" s="224" t="s">
        <v>1383</v>
      </c>
      <c r="F282" s="354">
        <v>6</v>
      </c>
      <c r="G282" s="224" t="s">
        <v>1383</v>
      </c>
      <c r="H282" s="224" t="s">
        <v>1383</v>
      </c>
      <c r="I282" s="354" t="s">
        <v>1383</v>
      </c>
      <c r="J282" s="222" t="s">
        <v>1383</v>
      </c>
      <c r="K282" s="222" t="s">
        <v>1383</v>
      </c>
      <c r="L282" s="354" t="s">
        <v>1383</v>
      </c>
      <c r="M282" s="222" t="s">
        <v>1383</v>
      </c>
      <c r="N282" s="222" t="s">
        <v>1383</v>
      </c>
      <c r="O282" s="222">
        <f>SUM(Table9[[#This Row],[Urine - IC - Samples]],Table9[[#This Row],[Urine - OOC - Samples]],Table9[[#This Row],[Blood - IC - Samples]],Table9[[#This Row],[Blood - OOC - Samples]])</f>
        <v>10</v>
      </c>
    </row>
    <row r="283" spans="1:18" ht="22.5" x14ac:dyDescent="0.4">
      <c r="A283" s="203" t="s">
        <v>1336</v>
      </c>
      <c r="B283" s="222" t="s">
        <v>3648</v>
      </c>
      <c r="C283" s="354">
        <v>75</v>
      </c>
      <c r="D283" s="224" t="s">
        <v>1383</v>
      </c>
      <c r="E283" s="224">
        <v>2</v>
      </c>
      <c r="F283" s="354">
        <v>137</v>
      </c>
      <c r="G283" s="224" t="s">
        <v>1383</v>
      </c>
      <c r="H283" s="224">
        <v>6</v>
      </c>
      <c r="I283" s="354" t="s">
        <v>1383</v>
      </c>
      <c r="J283" s="222" t="s">
        <v>1383</v>
      </c>
      <c r="K283" s="222" t="s">
        <v>1383</v>
      </c>
      <c r="L283" s="354" t="s">
        <v>1383</v>
      </c>
      <c r="M283" s="222" t="s">
        <v>1383</v>
      </c>
      <c r="N283" s="222" t="s">
        <v>1383</v>
      </c>
      <c r="O283" s="222">
        <f>SUM(Table9[[#This Row],[Urine - IC - Samples]],Table9[[#This Row],[Urine - OOC - Samples]],Table9[[#This Row],[Blood - IC - Samples]],Table9[[#This Row],[Blood - OOC - Samples]])</f>
        <v>212</v>
      </c>
      <c r="P283" s="273">
        <v>232</v>
      </c>
      <c r="Q283" s="231">
        <v>8</v>
      </c>
      <c r="R283" s="244">
        <v>0.03</v>
      </c>
    </row>
    <row r="284" spans="1:18" ht="22.5" x14ac:dyDescent="0.4">
      <c r="A284" s="203" t="s">
        <v>1336</v>
      </c>
      <c r="B284" s="222" t="s">
        <v>3649</v>
      </c>
      <c r="C284" s="354">
        <v>12</v>
      </c>
      <c r="D284" s="224" t="s">
        <v>1383</v>
      </c>
      <c r="E284" s="224" t="s">
        <v>1383</v>
      </c>
      <c r="F284" s="354">
        <v>8</v>
      </c>
      <c r="G284" s="224" t="s">
        <v>1383</v>
      </c>
      <c r="H284" s="224" t="s">
        <v>1383</v>
      </c>
      <c r="I284" s="354" t="s">
        <v>1383</v>
      </c>
      <c r="J284" s="222" t="s">
        <v>1383</v>
      </c>
      <c r="K284" s="222" t="s">
        <v>1383</v>
      </c>
      <c r="L284" s="354" t="s">
        <v>1383</v>
      </c>
      <c r="M284" s="222" t="s">
        <v>1383</v>
      </c>
      <c r="N284" s="222" t="s">
        <v>1383</v>
      </c>
      <c r="O284" s="222">
        <f>SUM(Table9[[#This Row],[Urine - IC - Samples]],Table9[[#This Row],[Urine - OOC - Samples]],Table9[[#This Row],[Blood - IC - Samples]],Table9[[#This Row],[Blood - OOC - Samples]])</f>
        <v>20</v>
      </c>
      <c r="Q284" s="364"/>
      <c r="R284" s="364"/>
    </row>
    <row r="285" spans="1:18" x14ac:dyDescent="0.4">
      <c r="A285" s="203" t="s">
        <v>3439</v>
      </c>
      <c r="B285" s="222" t="s">
        <v>3650</v>
      </c>
      <c r="C285" s="354">
        <v>11</v>
      </c>
      <c r="D285" s="224" t="s">
        <v>1383</v>
      </c>
      <c r="E285" s="224" t="s">
        <v>1383</v>
      </c>
      <c r="F285" s="354">
        <v>35</v>
      </c>
      <c r="G285" s="224" t="s">
        <v>1383</v>
      </c>
      <c r="H285" s="224" t="s">
        <v>1383</v>
      </c>
      <c r="I285" s="354" t="s">
        <v>1383</v>
      </c>
      <c r="J285" s="222" t="s">
        <v>1383</v>
      </c>
      <c r="K285" s="222" t="s">
        <v>1383</v>
      </c>
      <c r="L285" s="354" t="s">
        <v>1383</v>
      </c>
      <c r="M285" s="222" t="s">
        <v>1383</v>
      </c>
      <c r="N285" s="222" t="s">
        <v>1383</v>
      </c>
      <c r="O285" s="222">
        <f>SUM(Table9[[#This Row],[Urine - IC - Samples]],Table9[[#This Row],[Urine - OOC - Samples]],Table9[[#This Row],[Blood - IC - Samples]],Table9[[#This Row],[Blood - OOC - Samples]])</f>
        <v>46</v>
      </c>
      <c r="P285" s="273">
        <v>77</v>
      </c>
      <c r="Q285" s="231">
        <v>0</v>
      </c>
      <c r="R285" s="244">
        <v>0</v>
      </c>
    </row>
    <row r="286" spans="1:18" x14ac:dyDescent="0.4">
      <c r="A286" s="203" t="s">
        <v>3439</v>
      </c>
      <c r="B286" s="222" t="s">
        <v>3439</v>
      </c>
      <c r="C286" s="354">
        <v>28</v>
      </c>
      <c r="D286" s="224">
        <v>1</v>
      </c>
      <c r="E286" s="224" t="s">
        <v>1383</v>
      </c>
      <c r="F286" s="354">
        <v>3</v>
      </c>
      <c r="G286" s="224" t="s">
        <v>1383</v>
      </c>
      <c r="H286" s="224" t="s">
        <v>1383</v>
      </c>
      <c r="I286" s="354" t="s">
        <v>1383</v>
      </c>
      <c r="J286" s="222" t="s">
        <v>1383</v>
      </c>
      <c r="K286" s="222" t="s">
        <v>1383</v>
      </c>
      <c r="L286" s="354" t="s">
        <v>1383</v>
      </c>
      <c r="M286" s="222" t="s">
        <v>1383</v>
      </c>
      <c r="N286" s="222" t="s">
        <v>1383</v>
      </c>
      <c r="O286" s="222">
        <f>SUM(Table9[[#This Row],[Urine - IC - Samples]],Table9[[#This Row],[Urine - OOC - Samples]],Table9[[#This Row],[Blood - IC - Samples]],Table9[[#This Row],[Blood - OOC - Samples]])</f>
        <v>31</v>
      </c>
      <c r="Q286" s="364"/>
      <c r="R286" s="364"/>
    </row>
    <row r="287" spans="1:18" x14ac:dyDescent="0.4">
      <c r="A287" s="203" t="s">
        <v>3651</v>
      </c>
      <c r="B287" s="222" t="s">
        <v>3652</v>
      </c>
      <c r="C287" s="354">
        <v>6</v>
      </c>
      <c r="D287" s="224" t="s">
        <v>1383</v>
      </c>
      <c r="E287" s="224">
        <v>1</v>
      </c>
      <c r="F287" s="354" t="s">
        <v>1383</v>
      </c>
      <c r="G287" s="224" t="s">
        <v>1383</v>
      </c>
      <c r="H287" s="224" t="s">
        <v>1383</v>
      </c>
      <c r="I287" s="354" t="s">
        <v>1383</v>
      </c>
      <c r="J287" s="222" t="s">
        <v>1383</v>
      </c>
      <c r="K287" s="222" t="s">
        <v>1383</v>
      </c>
      <c r="L287" s="354" t="s">
        <v>1383</v>
      </c>
      <c r="M287" s="222" t="s">
        <v>1383</v>
      </c>
      <c r="N287" s="222" t="s">
        <v>1383</v>
      </c>
      <c r="O287" s="222">
        <f>SUM(Table9[[#This Row],[Urine - IC - Samples]],Table9[[#This Row],[Urine - OOC - Samples]],Table9[[#This Row],[Blood - IC - Samples]],Table9[[#This Row],[Blood - OOC - Samples]])</f>
        <v>6</v>
      </c>
      <c r="P287" s="273">
        <v>6</v>
      </c>
      <c r="Q287" s="231">
        <v>1</v>
      </c>
      <c r="R287" s="244">
        <v>0.17</v>
      </c>
    </row>
    <row r="288" spans="1:18" ht="22.5" x14ac:dyDescent="0.4">
      <c r="A288" s="203" t="s">
        <v>1337</v>
      </c>
      <c r="B288" s="222" t="s">
        <v>3653</v>
      </c>
      <c r="C288" s="354">
        <v>19</v>
      </c>
      <c r="D288" s="224" t="s">
        <v>1383</v>
      </c>
      <c r="E288" s="224">
        <v>1</v>
      </c>
      <c r="F288" s="354">
        <v>34</v>
      </c>
      <c r="G288" s="224" t="s">
        <v>1383</v>
      </c>
      <c r="H288" s="224" t="s">
        <v>1383</v>
      </c>
      <c r="I288" s="354" t="s">
        <v>1383</v>
      </c>
      <c r="J288" s="222" t="s">
        <v>1383</v>
      </c>
      <c r="K288" s="222" t="s">
        <v>1383</v>
      </c>
      <c r="L288" s="354" t="s">
        <v>1383</v>
      </c>
      <c r="M288" s="222" t="s">
        <v>1383</v>
      </c>
      <c r="N288" s="222" t="s">
        <v>1383</v>
      </c>
      <c r="O288" s="222">
        <f>SUM(Table9[[#This Row],[Urine - IC - Samples]],Table9[[#This Row],[Urine - OOC - Samples]],Table9[[#This Row],[Blood - IC - Samples]],Table9[[#This Row],[Blood - OOC - Samples]])</f>
        <v>53</v>
      </c>
      <c r="P288" s="273">
        <v>53</v>
      </c>
      <c r="Q288" s="231">
        <v>1</v>
      </c>
      <c r="R288" s="244">
        <v>1.9E-2</v>
      </c>
    </row>
    <row r="289" spans="1:18" ht="22.5" x14ac:dyDescent="0.4">
      <c r="A289" s="203" t="s">
        <v>1682</v>
      </c>
      <c r="B289" s="222" t="s">
        <v>3654</v>
      </c>
      <c r="C289" s="354">
        <v>32</v>
      </c>
      <c r="D289" s="224" t="s">
        <v>1383</v>
      </c>
      <c r="E289" s="224">
        <v>1</v>
      </c>
      <c r="F289" s="354">
        <v>32</v>
      </c>
      <c r="G289" s="224" t="s">
        <v>1383</v>
      </c>
      <c r="H289" s="224">
        <v>2</v>
      </c>
      <c r="I289" s="354" t="s">
        <v>1383</v>
      </c>
      <c r="J289" s="222" t="s">
        <v>1383</v>
      </c>
      <c r="K289" s="222" t="s">
        <v>1383</v>
      </c>
      <c r="L289" s="354" t="s">
        <v>1383</v>
      </c>
      <c r="M289" s="222" t="s">
        <v>1383</v>
      </c>
      <c r="N289" s="222" t="s">
        <v>1383</v>
      </c>
      <c r="O289" s="222">
        <f>SUM(Table9[[#This Row],[Urine - IC - Samples]],Table9[[#This Row],[Urine - OOC - Samples]],Table9[[#This Row],[Blood - IC - Samples]],Table9[[#This Row],[Blood - OOC - Samples]])</f>
        <v>64</v>
      </c>
      <c r="P289" s="273">
        <v>97</v>
      </c>
      <c r="Q289" s="231">
        <v>3</v>
      </c>
      <c r="R289" s="244">
        <v>0.03</v>
      </c>
    </row>
    <row r="290" spans="1:18" x14ac:dyDescent="0.4">
      <c r="A290" s="203" t="s">
        <v>1682</v>
      </c>
      <c r="B290" s="222" t="s">
        <v>3655</v>
      </c>
      <c r="C290" s="354">
        <v>8</v>
      </c>
      <c r="D290" s="224" t="s">
        <v>1383</v>
      </c>
      <c r="E290" s="224" t="s">
        <v>1383</v>
      </c>
      <c r="F290" s="354">
        <v>25</v>
      </c>
      <c r="G290" s="224" t="s">
        <v>1383</v>
      </c>
      <c r="H290" s="224" t="s">
        <v>1383</v>
      </c>
      <c r="I290" s="354" t="s">
        <v>1383</v>
      </c>
      <c r="J290" s="222" t="s">
        <v>1383</v>
      </c>
      <c r="K290" s="222" t="s">
        <v>1383</v>
      </c>
      <c r="L290" s="354" t="s">
        <v>1383</v>
      </c>
      <c r="M290" s="222" t="s">
        <v>1383</v>
      </c>
      <c r="N290" s="222" t="s">
        <v>1383</v>
      </c>
      <c r="O290" s="222">
        <f>SUM(Table9[[#This Row],[Urine - IC - Samples]],Table9[[#This Row],[Urine - OOC - Samples]],Table9[[#This Row],[Blood - IC - Samples]],Table9[[#This Row],[Blood - OOC - Samples]])</f>
        <v>33</v>
      </c>
      <c r="Q290" s="364"/>
      <c r="R290" s="364"/>
    </row>
    <row r="291" spans="1:18" ht="22.5" x14ac:dyDescent="0.4">
      <c r="A291" s="203" t="s">
        <v>1338</v>
      </c>
      <c r="B291" s="222" t="s">
        <v>3656</v>
      </c>
      <c r="C291" s="354">
        <v>225</v>
      </c>
      <c r="D291" s="224">
        <v>5</v>
      </c>
      <c r="E291" s="224">
        <v>8</v>
      </c>
      <c r="F291" s="354">
        <v>141</v>
      </c>
      <c r="G291" s="224">
        <v>2</v>
      </c>
      <c r="H291" s="224" t="s">
        <v>1383</v>
      </c>
      <c r="I291" s="354">
        <v>4</v>
      </c>
      <c r="J291" s="222" t="s">
        <v>1383</v>
      </c>
      <c r="K291" s="222" t="s">
        <v>1383</v>
      </c>
      <c r="L291" s="354">
        <v>8</v>
      </c>
      <c r="M291" s="222" t="s">
        <v>1383</v>
      </c>
      <c r="N291" s="222" t="s">
        <v>1383</v>
      </c>
      <c r="O291" s="222">
        <f>SUM(Table9[[#This Row],[Urine - IC - Samples]],Table9[[#This Row],[Urine - OOC - Samples]],Table9[[#This Row],[Blood - IC - Samples]],Table9[[#This Row],[Blood - OOC - Samples]])</f>
        <v>378</v>
      </c>
      <c r="P291" s="273">
        <v>382</v>
      </c>
      <c r="Q291" s="231">
        <v>8</v>
      </c>
      <c r="R291" s="244">
        <v>0.02</v>
      </c>
    </row>
    <row r="292" spans="1:18" ht="22.5" x14ac:dyDescent="0.4">
      <c r="A292" s="203" t="s">
        <v>1338</v>
      </c>
      <c r="B292" s="222" t="s">
        <v>3657</v>
      </c>
      <c r="C292" s="354" t="s">
        <v>1383</v>
      </c>
      <c r="D292" s="224" t="s">
        <v>1383</v>
      </c>
      <c r="E292" s="224" t="s">
        <v>1383</v>
      </c>
      <c r="F292" s="354">
        <v>3</v>
      </c>
      <c r="G292" s="224" t="s">
        <v>1383</v>
      </c>
      <c r="H292" s="224" t="s">
        <v>1383</v>
      </c>
      <c r="I292" s="354" t="s">
        <v>1383</v>
      </c>
      <c r="J292" s="222" t="s">
        <v>1383</v>
      </c>
      <c r="K292" s="222" t="s">
        <v>1383</v>
      </c>
      <c r="L292" s="354" t="s">
        <v>1383</v>
      </c>
      <c r="M292" s="222" t="s">
        <v>1383</v>
      </c>
      <c r="N292" s="222" t="s">
        <v>1383</v>
      </c>
      <c r="O292" s="222">
        <f>SUM(Table9[[#This Row],[Urine - IC - Samples]],Table9[[#This Row],[Urine - OOC - Samples]],Table9[[#This Row],[Blood - IC - Samples]],Table9[[#This Row],[Blood - OOC - Samples]])</f>
        <v>3</v>
      </c>
      <c r="Q292" s="364"/>
      <c r="R292" s="364"/>
    </row>
    <row r="293" spans="1:18" ht="22.5" x14ac:dyDescent="0.4">
      <c r="A293" s="203" t="s">
        <v>1338</v>
      </c>
      <c r="B293" s="222" t="s">
        <v>3658</v>
      </c>
      <c r="C293" s="354" t="s">
        <v>1383</v>
      </c>
      <c r="D293" s="224" t="s">
        <v>1383</v>
      </c>
      <c r="E293" s="224" t="s">
        <v>1383</v>
      </c>
      <c r="F293" s="354">
        <v>1</v>
      </c>
      <c r="G293" s="224" t="s">
        <v>1383</v>
      </c>
      <c r="H293" s="224" t="s">
        <v>1383</v>
      </c>
      <c r="I293" s="354" t="s">
        <v>1383</v>
      </c>
      <c r="J293" s="222" t="s">
        <v>1383</v>
      </c>
      <c r="K293" s="222" t="s">
        <v>1383</v>
      </c>
      <c r="L293" s="354" t="s">
        <v>1383</v>
      </c>
      <c r="M293" s="222" t="s">
        <v>1383</v>
      </c>
      <c r="N293" s="222" t="s">
        <v>1383</v>
      </c>
      <c r="O293" s="222">
        <f>SUM(Table9[[#This Row],[Urine - IC - Samples]],Table9[[#This Row],[Urine - OOC - Samples]],Table9[[#This Row],[Blood - IC - Samples]],Table9[[#This Row],[Blood - OOC - Samples]])</f>
        <v>1</v>
      </c>
      <c r="Q293" s="364"/>
      <c r="R293" s="364"/>
    </row>
    <row r="294" spans="1:18" ht="22.5" x14ac:dyDescent="0.4">
      <c r="A294" s="203" t="s">
        <v>1339</v>
      </c>
      <c r="B294" s="222" t="s">
        <v>3659</v>
      </c>
      <c r="C294" s="354">
        <v>18</v>
      </c>
      <c r="D294" s="224" t="s">
        <v>1383</v>
      </c>
      <c r="E294" s="224" t="s">
        <v>1383</v>
      </c>
      <c r="F294" s="354">
        <v>12</v>
      </c>
      <c r="G294" s="224" t="s">
        <v>1383</v>
      </c>
      <c r="H294" s="224">
        <v>2</v>
      </c>
      <c r="I294" s="354" t="s">
        <v>1383</v>
      </c>
      <c r="J294" s="222" t="s">
        <v>1383</v>
      </c>
      <c r="K294" s="222" t="s">
        <v>1383</v>
      </c>
      <c r="L294" s="354" t="s">
        <v>1383</v>
      </c>
      <c r="M294" s="222" t="s">
        <v>1383</v>
      </c>
      <c r="N294" s="222" t="s">
        <v>1383</v>
      </c>
      <c r="O294" s="222">
        <f>SUM(Table9[[#This Row],[Urine - IC - Samples]],Table9[[#This Row],[Urine - OOC - Samples]],Table9[[#This Row],[Blood - IC - Samples]],Table9[[#This Row],[Blood - OOC - Samples]])</f>
        <v>30</v>
      </c>
      <c r="P294" s="273">
        <v>30</v>
      </c>
      <c r="Q294" s="231">
        <v>2</v>
      </c>
      <c r="R294" s="244">
        <v>6.7000000000000004E-2</v>
      </c>
    </row>
    <row r="295" spans="1:18" ht="22.5" x14ac:dyDescent="0.4">
      <c r="A295" s="203" t="s">
        <v>1340</v>
      </c>
      <c r="B295" s="222" t="s">
        <v>3660</v>
      </c>
      <c r="C295" s="354">
        <v>60</v>
      </c>
      <c r="D295" s="224" t="s">
        <v>1383</v>
      </c>
      <c r="E295" s="224">
        <v>1</v>
      </c>
      <c r="F295" s="354">
        <v>22</v>
      </c>
      <c r="G295" s="224" t="s">
        <v>1383</v>
      </c>
      <c r="H295" s="224" t="s">
        <v>1383</v>
      </c>
      <c r="I295" s="354" t="s">
        <v>1383</v>
      </c>
      <c r="J295" s="222" t="s">
        <v>1383</v>
      </c>
      <c r="K295" s="222" t="s">
        <v>1383</v>
      </c>
      <c r="L295" s="354" t="s">
        <v>1383</v>
      </c>
      <c r="M295" s="222" t="s">
        <v>1383</v>
      </c>
      <c r="N295" s="222" t="s">
        <v>1383</v>
      </c>
      <c r="O295" s="222">
        <f>SUM(Table9[[#This Row],[Urine - IC - Samples]],Table9[[#This Row],[Urine - OOC - Samples]],Table9[[#This Row],[Blood - IC - Samples]],Table9[[#This Row],[Blood - OOC - Samples]])</f>
        <v>82</v>
      </c>
      <c r="P295" s="273">
        <v>82</v>
      </c>
      <c r="Q295" s="231">
        <v>1</v>
      </c>
      <c r="R295" s="244">
        <v>1.2E-2</v>
      </c>
    </row>
    <row r="296" spans="1:18" ht="33.75" x14ac:dyDescent="0.4">
      <c r="A296" s="203" t="s">
        <v>1341</v>
      </c>
      <c r="B296" s="222" t="s">
        <v>3661</v>
      </c>
      <c r="C296" s="354">
        <v>13</v>
      </c>
      <c r="D296" s="224" t="s">
        <v>1383</v>
      </c>
      <c r="E296" s="224" t="s">
        <v>1383</v>
      </c>
      <c r="F296" s="354" t="s">
        <v>1383</v>
      </c>
      <c r="G296" s="224" t="s">
        <v>1383</v>
      </c>
      <c r="H296" s="224" t="s">
        <v>1383</v>
      </c>
      <c r="I296" s="354" t="s">
        <v>1383</v>
      </c>
      <c r="J296" s="222" t="s">
        <v>1383</v>
      </c>
      <c r="K296" s="222" t="s">
        <v>1383</v>
      </c>
      <c r="L296" s="354" t="s">
        <v>1383</v>
      </c>
      <c r="M296" s="222" t="s">
        <v>1383</v>
      </c>
      <c r="N296" s="222" t="s">
        <v>1383</v>
      </c>
      <c r="O296" s="222">
        <f>SUM(Table9[[#This Row],[Urine - IC - Samples]],Table9[[#This Row],[Urine - OOC - Samples]],Table9[[#This Row],[Blood - IC - Samples]],Table9[[#This Row],[Blood - OOC - Samples]])</f>
        <v>13</v>
      </c>
      <c r="P296" s="273">
        <v>13</v>
      </c>
      <c r="Q296" s="231">
        <v>0</v>
      </c>
      <c r="R296" s="244">
        <v>0</v>
      </c>
    </row>
    <row r="297" spans="1:18" x14ac:dyDescent="0.4">
      <c r="A297" s="203" t="s">
        <v>965</v>
      </c>
      <c r="B297" s="222" t="s">
        <v>3662</v>
      </c>
      <c r="C297" s="354">
        <v>25</v>
      </c>
      <c r="D297" s="224" t="s">
        <v>1383</v>
      </c>
      <c r="E297" s="224" t="s">
        <v>1383</v>
      </c>
      <c r="F297" s="354" t="s">
        <v>1383</v>
      </c>
      <c r="G297" s="224" t="s">
        <v>1383</v>
      </c>
      <c r="H297" s="224" t="s">
        <v>1383</v>
      </c>
      <c r="I297" s="354" t="s">
        <v>1383</v>
      </c>
      <c r="J297" s="222" t="s">
        <v>1383</v>
      </c>
      <c r="K297" s="222" t="s">
        <v>1383</v>
      </c>
      <c r="L297" s="354" t="s">
        <v>1383</v>
      </c>
      <c r="M297" s="222" t="s">
        <v>1383</v>
      </c>
      <c r="N297" s="222" t="s">
        <v>1383</v>
      </c>
      <c r="O297" s="222">
        <f>SUM(Table9[[#This Row],[Urine - IC - Samples]],Table9[[#This Row],[Urine - OOC - Samples]],Table9[[#This Row],[Blood - IC - Samples]],Table9[[#This Row],[Blood - OOC - Samples]])</f>
        <v>25</v>
      </c>
      <c r="P297" s="273">
        <v>25</v>
      </c>
      <c r="Q297" s="231">
        <v>0</v>
      </c>
      <c r="R297" s="244">
        <v>0</v>
      </c>
    </row>
    <row r="298" spans="1:18" ht="22.5" x14ac:dyDescent="0.4">
      <c r="A298" s="203" t="s">
        <v>3663</v>
      </c>
      <c r="B298" s="222" t="s">
        <v>3664</v>
      </c>
      <c r="C298" s="354">
        <v>28</v>
      </c>
      <c r="D298" s="224" t="s">
        <v>1383</v>
      </c>
      <c r="E298" s="224" t="s">
        <v>1383</v>
      </c>
      <c r="F298" s="354">
        <v>5</v>
      </c>
      <c r="G298" s="224" t="s">
        <v>1383</v>
      </c>
      <c r="H298" s="224" t="s">
        <v>1383</v>
      </c>
      <c r="I298" s="354" t="s">
        <v>1383</v>
      </c>
      <c r="J298" s="222" t="s">
        <v>1383</v>
      </c>
      <c r="K298" s="222" t="s">
        <v>1383</v>
      </c>
      <c r="L298" s="354" t="s">
        <v>1383</v>
      </c>
      <c r="M298" s="222" t="s">
        <v>1383</v>
      </c>
      <c r="N298" s="222" t="s">
        <v>1383</v>
      </c>
      <c r="O298" s="222">
        <f>SUM(Table9[[#This Row],[Urine - IC - Samples]],Table9[[#This Row],[Urine - OOC - Samples]],Table9[[#This Row],[Blood - IC - Samples]],Table9[[#This Row],[Blood - OOC - Samples]])</f>
        <v>33</v>
      </c>
      <c r="P298" s="273">
        <v>33</v>
      </c>
      <c r="Q298" s="231">
        <v>0</v>
      </c>
      <c r="R298" s="244">
        <v>0</v>
      </c>
    </row>
    <row r="299" spans="1:18" ht="22.5" x14ac:dyDescent="0.4">
      <c r="A299" s="203" t="s">
        <v>3665</v>
      </c>
      <c r="B299" s="222" t="s">
        <v>3666</v>
      </c>
      <c r="C299" s="354">
        <v>26</v>
      </c>
      <c r="D299" s="224" t="s">
        <v>1383</v>
      </c>
      <c r="E299" s="224" t="s">
        <v>1383</v>
      </c>
      <c r="F299" s="354">
        <v>19</v>
      </c>
      <c r="G299" s="224" t="s">
        <v>1383</v>
      </c>
      <c r="H299" s="224" t="s">
        <v>1383</v>
      </c>
      <c r="I299" s="354" t="s">
        <v>1383</v>
      </c>
      <c r="J299" s="222" t="s">
        <v>1383</v>
      </c>
      <c r="K299" s="222" t="s">
        <v>1383</v>
      </c>
      <c r="L299" s="354" t="s">
        <v>1383</v>
      </c>
      <c r="M299" s="222" t="s">
        <v>1383</v>
      </c>
      <c r="N299" s="222" t="s">
        <v>1383</v>
      </c>
      <c r="O299" s="222">
        <f>SUM(Table9[[#This Row],[Urine - IC - Samples]],Table9[[#This Row],[Urine - OOC - Samples]],Table9[[#This Row],[Blood - IC - Samples]],Table9[[#This Row],[Blood - OOC - Samples]])</f>
        <v>45</v>
      </c>
      <c r="P299" s="273">
        <v>45</v>
      </c>
      <c r="Q299" s="231">
        <v>0</v>
      </c>
      <c r="R299" s="244">
        <v>0</v>
      </c>
    </row>
    <row r="300" spans="1:18" x14ac:dyDescent="0.4">
      <c r="A300" s="203" t="s">
        <v>3667</v>
      </c>
      <c r="B300" s="222" t="s">
        <v>1383</v>
      </c>
      <c r="C300" s="354">
        <v>32</v>
      </c>
      <c r="D300" s="224" t="s">
        <v>1383</v>
      </c>
      <c r="E300" s="224">
        <v>1</v>
      </c>
      <c r="F300" s="354">
        <v>53</v>
      </c>
      <c r="G300" s="224" t="s">
        <v>1383</v>
      </c>
      <c r="H300" s="224" t="s">
        <v>1383</v>
      </c>
      <c r="I300" s="354" t="s">
        <v>1383</v>
      </c>
      <c r="J300" s="222" t="s">
        <v>1383</v>
      </c>
      <c r="K300" s="222" t="s">
        <v>1383</v>
      </c>
      <c r="L300" s="354" t="s">
        <v>1383</v>
      </c>
      <c r="M300" s="222" t="s">
        <v>1383</v>
      </c>
      <c r="N300" s="222" t="s">
        <v>1383</v>
      </c>
      <c r="O300" s="222">
        <f>SUM(Table9[[#This Row],[Urine - IC - Samples]],Table9[[#This Row],[Urine - OOC - Samples]],Table9[[#This Row],[Blood - IC - Samples]],Table9[[#This Row],[Blood - OOC - Samples]])</f>
        <v>85</v>
      </c>
      <c r="P300" s="273">
        <v>85</v>
      </c>
      <c r="Q300" s="231">
        <v>1</v>
      </c>
      <c r="R300" s="244">
        <v>1.2E-2</v>
      </c>
    </row>
    <row r="301" spans="1:18" x14ac:dyDescent="0.4">
      <c r="A301" s="203" t="s">
        <v>1343</v>
      </c>
      <c r="B301" s="222" t="s">
        <v>3668</v>
      </c>
      <c r="C301" s="354">
        <v>3</v>
      </c>
      <c r="D301" s="224" t="s">
        <v>1383</v>
      </c>
      <c r="E301" s="224" t="s">
        <v>1383</v>
      </c>
      <c r="F301" s="354">
        <v>16</v>
      </c>
      <c r="G301" s="224" t="s">
        <v>1383</v>
      </c>
      <c r="H301" s="224" t="s">
        <v>1383</v>
      </c>
      <c r="I301" s="354" t="s">
        <v>1383</v>
      </c>
      <c r="J301" s="222" t="s">
        <v>1383</v>
      </c>
      <c r="K301" s="222" t="s">
        <v>1383</v>
      </c>
      <c r="L301" s="354" t="s">
        <v>1383</v>
      </c>
      <c r="M301" s="222" t="s">
        <v>1383</v>
      </c>
      <c r="N301" s="222" t="s">
        <v>1383</v>
      </c>
      <c r="O301" s="222">
        <f>SUM(Table9[[#This Row],[Urine - IC - Samples]],Table9[[#This Row],[Urine - OOC - Samples]],Table9[[#This Row],[Blood - IC - Samples]],Table9[[#This Row],[Blood - OOC - Samples]])</f>
        <v>19</v>
      </c>
      <c r="P301" s="273">
        <v>28</v>
      </c>
      <c r="Q301" s="231">
        <v>0</v>
      </c>
      <c r="R301" s="244">
        <v>0</v>
      </c>
    </row>
    <row r="302" spans="1:18" x14ac:dyDescent="0.4">
      <c r="A302" s="203" t="s">
        <v>1343</v>
      </c>
      <c r="B302" s="222" t="s">
        <v>3669</v>
      </c>
      <c r="C302" s="354">
        <v>9</v>
      </c>
      <c r="D302" s="224" t="s">
        <v>1383</v>
      </c>
      <c r="E302" s="224" t="s">
        <v>1383</v>
      </c>
      <c r="F302" s="354" t="s">
        <v>1383</v>
      </c>
      <c r="G302" s="224" t="s">
        <v>1383</v>
      </c>
      <c r="H302" s="224" t="s">
        <v>1383</v>
      </c>
      <c r="I302" s="354" t="s">
        <v>1383</v>
      </c>
      <c r="J302" s="222" t="s">
        <v>1383</v>
      </c>
      <c r="K302" s="222" t="s">
        <v>1383</v>
      </c>
      <c r="L302" s="354" t="s">
        <v>1383</v>
      </c>
      <c r="M302" s="222" t="s">
        <v>1383</v>
      </c>
      <c r="N302" s="222" t="s">
        <v>1383</v>
      </c>
      <c r="O302" s="222">
        <f>SUM(Table9[[#This Row],[Urine - IC - Samples]],Table9[[#This Row],[Urine - OOC - Samples]],Table9[[#This Row],[Blood - IC - Samples]],Table9[[#This Row],[Blood - OOC - Samples]])</f>
        <v>9</v>
      </c>
      <c r="Q302" s="364"/>
      <c r="R302" s="364"/>
    </row>
    <row r="303" spans="1:18" ht="22.5" x14ac:dyDescent="0.4">
      <c r="A303" s="203" t="s">
        <v>1693</v>
      </c>
      <c r="B303" s="222" t="s">
        <v>3670</v>
      </c>
      <c r="C303" s="354" t="s">
        <v>1383</v>
      </c>
      <c r="D303" s="224" t="s">
        <v>1383</v>
      </c>
      <c r="E303" s="224" t="s">
        <v>1383</v>
      </c>
      <c r="F303" s="354">
        <v>50</v>
      </c>
      <c r="G303" s="224" t="s">
        <v>1383</v>
      </c>
      <c r="H303" s="224" t="s">
        <v>1383</v>
      </c>
      <c r="I303" s="354" t="s">
        <v>1383</v>
      </c>
      <c r="J303" s="222" t="s">
        <v>1383</v>
      </c>
      <c r="K303" s="222" t="s">
        <v>1383</v>
      </c>
      <c r="L303" s="354" t="s">
        <v>1383</v>
      </c>
      <c r="M303" s="222" t="s">
        <v>1383</v>
      </c>
      <c r="N303" s="222" t="s">
        <v>1383</v>
      </c>
      <c r="O303" s="222">
        <f>SUM(Table9[[#This Row],[Urine - IC - Samples]],Table9[[#This Row],[Urine - OOC - Samples]],Table9[[#This Row],[Blood - IC - Samples]],Table9[[#This Row],[Blood - OOC - Samples]])</f>
        <v>50</v>
      </c>
      <c r="P303" s="273">
        <v>50</v>
      </c>
      <c r="Q303" s="231">
        <v>0</v>
      </c>
      <c r="R303" s="244">
        <v>0</v>
      </c>
    </row>
    <row r="304" spans="1:18" x14ac:dyDescent="0.4">
      <c r="A304" s="203" t="s">
        <v>1376</v>
      </c>
      <c r="B304" s="222" t="s">
        <v>3671</v>
      </c>
      <c r="C304" s="354">
        <v>46</v>
      </c>
      <c r="D304" s="224" t="s">
        <v>1383</v>
      </c>
      <c r="E304" s="224">
        <v>1</v>
      </c>
      <c r="F304" s="354">
        <v>32</v>
      </c>
      <c r="G304" s="224" t="s">
        <v>1383</v>
      </c>
      <c r="H304" s="224">
        <v>1</v>
      </c>
      <c r="I304" s="354" t="s">
        <v>1383</v>
      </c>
      <c r="J304" s="222" t="s">
        <v>1383</v>
      </c>
      <c r="K304" s="222" t="s">
        <v>1383</v>
      </c>
      <c r="L304" s="354" t="s">
        <v>1383</v>
      </c>
      <c r="M304" s="222" t="s">
        <v>1383</v>
      </c>
      <c r="N304" s="222" t="s">
        <v>1383</v>
      </c>
      <c r="O304" s="222">
        <f>SUM(Table9[[#This Row],[Urine - IC - Samples]],Table9[[#This Row],[Urine - OOC - Samples]],Table9[[#This Row],[Blood - IC - Samples]],Table9[[#This Row],[Blood - OOC - Samples]])</f>
        <v>78</v>
      </c>
      <c r="P304" s="273">
        <v>94</v>
      </c>
      <c r="Q304" s="231">
        <v>2</v>
      </c>
      <c r="R304" s="244">
        <v>0.02</v>
      </c>
    </row>
    <row r="305" spans="1:18" x14ac:dyDescent="0.4">
      <c r="A305" s="203" t="s">
        <v>1376</v>
      </c>
      <c r="B305" s="222" t="s">
        <v>3672</v>
      </c>
      <c r="C305" s="354">
        <v>16</v>
      </c>
      <c r="D305" s="224" t="s">
        <v>1383</v>
      </c>
      <c r="E305" s="224" t="s">
        <v>1383</v>
      </c>
      <c r="F305" s="354" t="s">
        <v>1383</v>
      </c>
      <c r="G305" s="224" t="s">
        <v>1383</v>
      </c>
      <c r="H305" s="224" t="s">
        <v>1383</v>
      </c>
      <c r="I305" s="354" t="s">
        <v>1383</v>
      </c>
      <c r="J305" s="222" t="s">
        <v>1383</v>
      </c>
      <c r="K305" s="222" t="s">
        <v>1383</v>
      </c>
      <c r="L305" s="354" t="s">
        <v>1383</v>
      </c>
      <c r="M305" s="222" t="s">
        <v>1383</v>
      </c>
      <c r="N305" s="222" t="s">
        <v>1383</v>
      </c>
      <c r="O305" s="222">
        <f>SUM(Table9[[#This Row],[Urine - IC - Samples]],Table9[[#This Row],[Urine - OOC - Samples]],Table9[[#This Row],[Blood - IC - Samples]],Table9[[#This Row],[Blood - OOC - Samples]])</f>
        <v>16</v>
      </c>
      <c r="Q305" s="364"/>
      <c r="R305" s="364"/>
    </row>
    <row r="306" spans="1:18" ht="22.5" x14ac:dyDescent="0.4">
      <c r="A306" s="203" t="s">
        <v>1373</v>
      </c>
      <c r="B306" s="222" t="s">
        <v>3673</v>
      </c>
      <c r="C306" s="354">
        <v>10</v>
      </c>
      <c r="D306" s="224" t="s">
        <v>1383</v>
      </c>
      <c r="E306" s="224" t="s">
        <v>1383</v>
      </c>
      <c r="F306" s="354">
        <v>14</v>
      </c>
      <c r="G306" s="224" t="s">
        <v>1383</v>
      </c>
      <c r="H306" s="224" t="s">
        <v>1383</v>
      </c>
      <c r="I306" s="354" t="s">
        <v>1383</v>
      </c>
      <c r="J306" s="222" t="s">
        <v>1383</v>
      </c>
      <c r="K306" s="222" t="s">
        <v>1383</v>
      </c>
      <c r="L306" s="354" t="s">
        <v>1383</v>
      </c>
      <c r="M306" s="222" t="s">
        <v>1383</v>
      </c>
      <c r="N306" s="222" t="s">
        <v>1383</v>
      </c>
      <c r="O306" s="222">
        <f>SUM(Table9[[#This Row],[Urine - IC - Samples]],Table9[[#This Row],[Urine - OOC - Samples]],Table9[[#This Row],[Blood - IC - Samples]],Table9[[#This Row],[Blood - OOC - Samples]])</f>
        <v>24</v>
      </c>
      <c r="P306" s="273">
        <v>24</v>
      </c>
      <c r="Q306" s="231">
        <v>0</v>
      </c>
      <c r="R306" s="244">
        <v>0</v>
      </c>
    </row>
    <row r="307" spans="1:18" x14ac:dyDescent="0.4">
      <c r="A307" s="203" t="s">
        <v>1675</v>
      </c>
      <c r="B307" s="222" t="s">
        <v>3674</v>
      </c>
      <c r="C307" s="354">
        <v>26</v>
      </c>
      <c r="D307" s="224" t="s">
        <v>1383</v>
      </c>
      <c r="E307" s="224" t="s">
        <v>1383</v>
      </c>
      <c r="F307" s="354">
        <v>32</v>
      </c>
      <c r="G307" s="224" t="s">
        <v>1383</v>
      </c>
      <c r="H307" s="224" t="s">
        <v>1383</v>
      </c>
      <c r="I307" s="354">
        <v>2</v>
      </c>
      <c r="J307" s="222" t="s">
        <v>1383</v>
      </c>
      <c r="K307" s="222" t="s">
        <v>1383</v>
      </c>
      <c r="L307" s="354" t="s">
        <v>1383</v>
      </c>
      <c r="M307" s="222" t="s">
        <v>1383</v>
      </c>
      <c r="N307" s="222" t="s">
        <v>1383</v>
      </c>
      <c r="O307" s="222">
        <f>SUM(Table9[[#This Row],[Urine - IC - Samples]],Table9[[#This Row],[Urine - OOC - Samples]],Table9[[#This Row],[Blood - IC - Samples]],Table9[[#This Row],[Blood - OOC - Samples]])</f>
        <v>60</v>
      </c>
      <c r="P307" s="273">
        <v>60</v>
      </c>
      <c r="Q307" s="231">
        <v>0</v>
      </c>
      <c r="R307" s="244">
        <v>0</v>
      </c>
    </row>
    <row r="308" spans="1:18" ht="22.5" x14ac:dyDescent="0.4">
      <c r="A308" s="203" t="s">
        <v>1697</v>
      </c>
      <c r="B308" s="222" t="s">
        <v>3675</v>
      </c>
      <c r="C308" s="354">
        <v>42</v>
      </c>
      <c r="D308" s="224" t="s">
        <v>1383</v>
      </c>
      <c r="E308" s="224">
        <v>3</v>
      </c>
      <c r="F308" s="354">
        <v>52</v>
      </c>
      <c r="G308" s="224" t="s">
        <v>1383</v>
      </c>
      <c r="H308" s="224" t="s">
        <v>1383</v>
      </c>
      <c r="I308" s="354" t="s">
        <v>1383</v>
      </c>
      <c r="J308" s="222" t="s">
        <v>1383</v>
      </c>
      <c r="K308" s="222" t="s">
        <v>1383</v>
      </c>
      <c r="L308" s="354" t="s">
        <v>1383</v>
      </c>
      <c r="M308" s="222" t="s">
        <v>1383</v>
      </c>
      <c r="N308" s="222" t="s">
        <v>1383</v>
      </c>
      <c r="O308" s="222">
        <f>SUM(Table9[[#This Row],[Urine - IC - Samples]],Table9[[#This Row],[Urine - OOC - Samples]],Table9[[#This Row],[Blood - IC - Samples]],Table9[[#This Row],[Blood - OOC - Samples]])</f>
        <v>94</v>
      </c>
      <c r="P308" s="273">
        <v>94</v>
      </c>
      <c r="Q308" s="231">
        <v>3</v>
      </c>
      <c r="R308" s="244">
        <v>3.2000000000000001E-2</v>
      </c>
    </row>
    <row r="309" spans="1:18" x14ac:dyDescent="0.4">
      <c r="A309" s="203" t="s">
        <v>1345</v>
      </c>
      <c r="B309" s="222" t="s">
        <v>3676</v>
      </c>
      <c r="C309" s="354">
        <v>12</v>
      </c>
      <c r="D309" s="224" t="s">
        <v>1383</v>
      </c>
      <c r="E309" s="224">
        <v>1</v>
      </c>
      <c r="F309" s="354">
        <v>12</v>
      </c>
      <c r="G309" s="224" t="s">
        <v>1383</v>
      </c>
      <c r="H309" s="224">
        <v>2</v>
      </c>
      <c r="I309" s="354" t="s">
        <v>1383</v>
      </c>
      <c r="J309" s="222" t="s">
        <v>1383</v>
      </c>
      <c r="K309" s="222" t="s">
        <v>1383</v>
      </c>
      <c r="L309" s="354" t="s">
        <v>1383</v>
      </c>
      <c r="M309" s="222" t="s">
        <v>1383</v>
      </c>
      <c r="N309" s="222" t="s">
        <v>1383</v>
      </c>
      <c r="O309" s="222">
        <f>SUM(Table9[[#This Row],[Urine - IC - Samples]],Table9[[#This Row],[Urine - OOC - Samples]],Table9[[#This Row],[Blood - IC - Samples]],Table9[[#This Row],[Blood - OOC - Samples]])</f>
        <v>24</v>
      </c>
      <c r="P309" s="273">
        <v>24</v>
      </c>
      <c r="Q309" s="231">
        <v>3</v>
      </c>
      <c r="R309" s="244">
        <v>0.13</v>
      </c>
    </row>
    <row r="310" spans="1:18" ht="33.75" x14ac:dyDescent="0.4">
      <c r="A310" s="203" t="s">
        <v>1353</v>
      </c>
      <c r="B310" s="222" t="s">
        <v>3677</v>
      </c>
      <c r="C310" s="354" t="s">
        <v>1383</v>
      </c>
      <c r="D310" s="224" t="s">
        <v>1383</v>
      </c>
      <c r="E310" s="224" t="s">
        <v>1383</v>
      </c>
      <c r="F310" s="354">
        <v>47</v>
      </c>
      <c r="G310" s="224" t="s">
        <v>1383</v>
      </c>
      <c r="H310" s="224" t="s">
        <v>1383</v>
      </c>
      <c r="I310" s="354" t="s">
        <v>1383</v>
      </c>
      <c r="J310" s="222" t="s">
        <v>1383</v>
      </c>
      <c r="K310" s="222" t="s">
        <v>1383</v>
      </c>
      <c r="L310" s="354">
        <v>1</v>
      </c>
      <c r="M310" s="222" t="s">
        <v>1383</v>
      </c>
      <c r="N310" s="222" t="s">
        <v>1383</v>
      </c>
      <c r="O310" s="222">
        <f>SUM(Table9[[#This Row],[Urine - IC - Samples]],Table9[[#This Row],[Urine - OOC - Samples]],Table9[[#This Row],[Blood - IC - Samples]],Table9[[#This Row],[Blood - OOC - Samples]])</f>
        <v>48</v>
      </c>
      <c r="P310" s="273">
        <v>124</v>
      </c>
      <c r="Q310" s="231">
        <v>0</v>
      </c>
      <c r="R310" s="244">
        <v>0</v>
      </c>
    </row>
    <row r="311" spans="1:18" ht="22.5" x14ac:dyDescent="0.4">
      <c r="A311" s="203" t="s">
        <v>1353</v>
      </c>
      <c r="B311" s="222" t="s">
        <v>3678</v>
      </c>
      <c r="C311" s="354" t="s">
        <v>1383</v>
      </c>
      <c r="D311" s="224" t="s">
        <v>1383</v>
      </c>
      <c r="E311" s="224" t="s">
        <v>1383</v>
      </c>
      <c r="F311" s="354">
        <v>39</v>
      </c>
      <c r="G311" s="224" t="s">
        <v>1383</v>
      </c>
      <c r="H311" s="224" t="s">
        <v>1383</v>
      </c>
      <c r="I311" s="354" t="s">
        <v>1383</v>
      </c>
      <c r="J311" s="222" t="s">
        <v>1383</v>
      </c>
      <c r="K311" s="222" t="s">
        <v>1383</v>
      </c>
      <c r="L311" s="354" t="s">
        <v>1383</v>
      </c>
      <c r="M311" s="222" t="s">
        <v>1383</v>
      </c>
      <c r="N311" s="222" t="s">
        <v>1383</v>
      </c>
      <c r="O311" s="222">
        <f>SUM(Table9[[#This Row],[Urine - IC - Samples]],Table9[[#This Row],[Urine - OOC - Samples]],Table9[[#This Row],[Blood - IC - Samples]],Table9[[#This Row],[Blood - OOC - Samples]])</f>
        <v>39</v>
      </c>
      <c r="P311" s="364"/>
      <c r="Q311" s="364"/>
    </row>
    <row r="312" spans="1:18" ht="22.5" x14ac:dyDescent="0.4">
      <c r="A312" s="203" t="s">
        <v>1353</v>
      </c>
      <c r="B312" s="222" t="s">
        <v>3679</v>
      </c>
      <c r="C312" s="354">
        <v>10</v>
      </c>
      <c r="D312" s="224" t="s">
        <v>1383</v>
      </c>
      <c r="E312" s="224" t="s">
        <v>1383</v>
      </c>
      <c r="F312" s="354">
        <v>23</v>
      </c>
      <c r="G312" s="224" t="s">
        <v>1383</v>
      </c>
      <c r="H312" s="224" t="s">
        <v>1383</v>
      </c>
      <c r="I312" s="354" t="s">
        <v>1383</v>
      </c>
      <c r="J312" s="222" t="s">
        <v>1383</v>
      </c>
      <c r="K312" s="222" t="s">
        <v>1383</v>
      </c>
      <c r="L312" s="354" t="s">
        <v>1383</v>
      </c>
      <c r="M312" s="222" t="s">
        <v>1383</v>
      </c>
      <c r="N312" s="222" t="s">
        <v>1383</v>
      </c>
      <c r="O312" s="222">
        <f>SUM(Table9[[#This Row],[Urine - IC - Samples]],Table9[[#This Row],[Urine - OOC - Samples]],Table9[[#This Row],[Blood - IC - Samples]],Table9[[#This Row],[Blood - OOC - Samples]])</f>
        <v>33</v>
      </c>
      <c r="P312" s="364"/>
      <c r="Q312" s="364"/>
      <c r="R312" s="364"/>
    </row>
    <row r="313" spans="1:18" ht="22.5" x14ac:dyDescent="0.4">
      <c r="A313" s="203" t="s">
        <v>1353</v>
      </c>
      <c r="B313" s="222" t="s">
        <v>3680</v>
      </c>
      <c r="C313" s="354" t="s">
        <v>1383</v>
      </c>
      <c r="D313" s="224" t="s">
        <v>1383</v>
      </c>
      <c r="E313" s="224" t="s">
        <v>1383</v>
      </c>
      <c r="F313" s="354">
        <v>4</v>
      </c>
      <c r="G313" s="224" t="s">
        <v>1383</v>
      </c>
      <c r="H313" s="224" t="s">
        <v>1383</v>
      </c>
      <c r="I313" s="354" t="s">
        <v>1383</v>
      </c>
      <c r="J313" s="222" t="s">
        <v>1383</v>
      </c>
      <c r="K313" s="222" t="s">
        <v>1383</v>
      </c>
      <c r="L313" s="354" t="s">
        <v>1383</v>
      </c>
      <c r="M313" s="222" t="s">
        <v>1383</v>
      </c>
      <c r="N313" s="222" t="s">
        <v>1383</v>
      </c>
      <c r="O313" s="222">
        <f>SUM(Table9[[#This Row],[Urine - IC - Samples]],Table9[[#This Row],[Urine - OOC - Samples]],Table9[[#This Row],[Blood - IC - Samples]],Table9[[#This Row],[Blood - OOC - Samples]])</f>
        <v>4</v>
      </c>
      <c r="P313" s="364"/>
      <c r="Q313" s="364"/>
      <c r="R313" s="364"/>
    </row>
    <row r="314" spans="1:18" ht="22.5" x14ac:dyDescent="0.4">
      <c r="A314" s="203" t="s">
        <v>1367</v>
      </c>
      <c r="B314" s="222" t="s">
        <v>3681</v>
      </c>
      <c r="C314" s="354">
        <v>7</v>
      </c>
      <c r="D314" s="224" t="s">
        <v>1383</v>
      </c>
      <c r="E314" s="224" t="s">
        <v>1383</v>
      </c>
      <c r="F314" s="354" t="s">
        <v>1383</v>
      </c>
      <c r="G314" s="224" t="s">
        <v>1383</v>
      </c>
      <c r="H314" s="224" t="s">
        <v>1383</v>
      </c>
      <c r="I314" s="354" t="s">
        <v>1383</v>
      </c>
      <c r="J314" s="222" t="s">
        <v>1383</v>
      </c>
      <c r="K314" s="222" t="s">
        <v>1383</v>
      </c>
      <c r="L314" s="354" t="s">
        <v>1383</v>
      </c>
      <c r="M314" s="222" t="s">
        <v>1383</v>
      </c>
      <c r="N314" s="222" t="s">
        <v>1383</v>
      </c>
      <c r="O314" s="222">
        <f>SUM(Table9[[#This Row],[Urine - IC - Samples]],Table9[[#This Row],[Urine - OOC - Samples]],Table9[[#This Row],[Blood - IC - Samples]],Table9[[#This Row],[Blood - OOC - Samples]])</f>
        <v>7</v>
      </c>
      <c r="P314" s="273">
        <v>7</v>
      </c>
      <c r="Q314" s="231">
        <v>0</v>
      </c>
      <c r="R314" s="244">
        <v>0</v>
      </c>
    </row>
    <row r="315" spans="1:18" ht="22.5" x14ac:dyDescent="0.4">
      <c r="A315" s="203" t="s">
        <v>1377</v>
      </c>
      <c r="B315" s="222" t="s">
        <v>3682</v>
      </c>
      <c r="C315" s="354">
        <v>71</v>
      </c>
      <c r="D315" s="224" t="s">
        <v>1383</v>
      </c>
      <c r="E315" s="224">
        <v>3</v>
      </c>
      <c r="F315" s="354">
        <v>61</v>
      </c>
      <c r="G315" s="224" t="s">
        <v>1383</v>
      </c>
      <c r="H315" s="224">
        <v>2</v>
      </c>
      <c r="I315" s="354" t="s">
        <v>1383</v>
      </c>
      <c r="J315" s="222" t="s">
        <v>1383</v>
      </c>
      <c r="K315" s="222" t="s">
        <v>1383</v>
      </c>
      <c r="L315" s="354" t="s">
        <v>1383</v>
      </c>
      <c r="M315" s="222" t="s">
        <v>1383</v>
      </c>
      <c r="N315" s="222" t="s">
        <v>1383</v>
      </c>
      <c r="O315" s="222">
        <f>SUM(Table9[[#This Row],[Urine - IC - Samples]],Table9[[#This Row],[Urine - OOC - Samples]],Table9[[#This Row],[Blood - IC - Samples]],Table9[[#This Row],[Blood - OOC - Samples]])</f>
        <v>132</v>
      </c>
      <c r="P315" s="273">
        <v>132</v>
      </c>
      <c r="Q315" s="231">
        <v>5</v>
      </c>
      <c r="R315" s="244">
        <v>3.7999999999999999E-2</v>
      </c>
    </row>
    <row r="316" spans="1:18" ht="22.5" x14ac:dyDescent="0.4">
      <c r="A316" s="203" t="s">
        <v>1347</v>
      </c>
      <c r="B316" s="222" t="s">
        <v>3683</v>
      </c>
      <c r="C316" s="354">
        <v>30</v>
      </c>
      <c r="D316" s="224" t="s">
        <v>1383</v>
      </c>
      <c r="E316" s="224" t="s">
        <v>1383</v>
      </c>
      <c r="F316" s="354" t="s">
        <v>1383</v>
      </c>
      <c r="G316" s="224" t="s">
        <v>1383</v>
      </c>
      <c r="H316" s="224" t="s">
        <v>1383</v>
      </c>
      <c r="I316" s="354" t="s">
        <v>1383</v>
      </c>
      <c r="J316" s="222" t="s">
        <v>1383</v>
      </c>
      <c r="K316" s="222" t="s">
        <v>1383</v>
      </c>
      <c r="L316" s="354" t="s">
        <v>1383</v>
      </c>
      <c r="M316" s="222" t="s">
        <v>1383</v>
      </c>
      <c r="N316" s="222" t="s">
        <v>1383</v>
      </c>
      <c r="O316" s="222">
        <f>SUM(Table9[[#This Row],[Urine - IC - Samples]],Table9[[#This Row],[Urine - OOC - Samples]],Table9[[#This Row],[Blood - IC - Samples]],Table9[[#This Row],[Blood - OOC - Samples]])</f>
        <v>30</v>
      </c>
      <c r="P316" s="273">
        <v>30</v>
      </c>
      <c r="Q316" s="231">
        <v>0</v>
      </c>
      <c r="R316" s="244">
        <v>0</v>
      </c>
    </row>
    <row r="317" spans="1:18" ht="22.5" x14ac:dyDescent="0.4">
      <c r="A317" s="203" t="s">
        <v>1683</v>
      </c>
      <c r="B317" s="222" t="s">
        <v>3684</v>
      </c>
      <c r="C317" s="354">
        <v>48</v>
      </c>
      <c r="D317" s="224" t="s">
        <v>1383</v>
      </c>
      <c r="E317" s="224">
        <v>3</v>
      </c>
      <c r="F317" s="354">
        <v>50</v>
      </c>
      <c r="G317" s="224" t="s">
        <v>1383</v>
      </c>
      <c r="H317" s="224" t="s">
        <v>1383</v>
      </c>
      <c r="I317" s="354" t="s">
        <v>1383</v>
      </c>
      <c r="J317" s="222" t="s">
        <v>1383</v>
      </c>
      <c r="K317" s="222" t="s">
        <v>1383</v>
      </c>
      <c r="L317" s="354">
        <v>28</v>
      </c>
      <c r="M317" s="222" t="s">
        <v>1383</v>
      </c>
      <c r="N317" s="222" t="s">
        <v>1383</v>
      </c>
      <c r="O317" s="222">
        <f>SUM(Table9[[#This Row],[Urine - IC - Samples]],Table9[[#This Row],[Urine - OOC - Samples]],Table9[[#This Row],[Blood - IC - Samples]],Table9[[#This Row],[Blood - OOC - Samples]])</f>
        <v>126</v>
      </c>
      <c r="P317" s="273">
        <v>129</v>
      </c>
      <c r="Q317" s="231">
        <v>4</v>
      </c>
      <c r="R317" s="244">
        <v>3.1E-2</v>
      </c>
    </row>
    <row r="318" spans="1:18" ht="22.5" x14ac:dyDescent="0.4">
      <c r="A318" s="203" t="s">
        <v>1683</v>
      </c>
      <c r="B318" s="222" t="s">
        <v>3685</v>
      </c>
      <c r="C318" s="354">
        <v>3</v>
      </c>
      <c r="D318" s="224" t="s">
        <v>1383</v>
      </c>
      <c r="E318" s="224">
        <v>1</v>
      </c>
      <c r="F318" s="354" t="s">
        <v>1383</v>
      </c>
      <c r="G318" s="224" t="s">
        <v>1383</v>
      </c>
      <c r="H318" s="224" t="s">
        <v>1383</v>
      </c>
      <c r="I318" s="354" t="s">
        <v>1383</v>
      </c>
      <c r="J318" s="222" t="s">
        <v>1383</v>
      </c>
      <c r="K318" s="222" t="s">
        <v>1383</v>
      </c>
      <c r="L318" s="354" t="s">
        <v>1383</v>
      </c>
      <c r="M318" s="222" t="s">
        <v>1383</v>
      </c>
      <c r="N318" s="222" t="s">
        <v>1383</v>
      </c>
      <c r="O318" s="222">
        <f>SUM(Table9[[#This Row],[Urine - IC - Samples]],Table9[[#This Row],[Urine - OOC - Samples]],Table9[[#This Row],[Blood - IC - Samples]],Table9[[#This Row],[Blood - OOC - Samples]])</f>
        <v>3</v>
      </c>
      <c r="P318" s="364"/>
      <c r="Q318" s="364"/>
      <c r="R318" s="364"/>
    </row>
    <row r="319" spans="1:18" ht="22.5" x14ac:dyDescent="0.4">
      <c r="A319" s="203" t="s">
        <v>1348</v>
      </c>
      <c r="B319" s="222" t="s">
        <v>3686</v>
      </c>
      <c r="C319" s="354">
        <v>32</v>
      </c>
      <c r="D319" s="224" t="s">
        <v>1383</v>
      </c>
      <c r="E319" s="224">
        <v>1</v>
      </c>
      <c r="F319" s="354">
        <v>14</v>
      </c>
      <c r="G319" s="224" t="s">
        <v>1383</v>
      </c>
      <c r="H319" s="224" t="s">
        <v>1383</v>
      </c>
      <c r="I319" s="354" t="s">
        <v>1383</v>
      </c>
      <c r="J319" s="222" t="s">
        <v>1383</v>
      </c>
      <c r="K319" s="222" t="s">
        <v>1383</v>
      </c>
      <c r="L319" s="354" t="s">
        <v>1383</v>
      </c>
      <c r="M319" s="222" t="s">
        <v>1383</v>
      </c>
      <c r="N319" s="222" t="s">
        <v>1383</v>
      </c>
      <c r="O319" s="222">
        <f>SUM(Table9[[#This Row],[Urine - IC - Samples]],Table9[[#This Row],[Urine - OOC - Samples]],Table9[[#This Row],[Blood - IC - Samples]],Table9[[#This Row],[Blood - OOC - Samples]])</f>
        <v>46</v>
      </c>
      <c r="P319" s="273">
        <v>46</v>
      </c>
      <c r="Q319" s="231">
        <v>1</v>
      </c>
      <c r="R319" s="244">
        <v>2.1999999999999999E-2</v>
      </c>
    </row>
    <row r="320" spans="1:18" ht="22.5" x14ac:dyDescent="0.4">
      <c r="A320" s="203" t="s">
        <v>1349</v>
      </c>
      <c r="B320" s="222" t="s">
        <v>3687</v>
      </c>
      <c r="C320" s="354">
        <v>26</v>
      </c>
      <c r="D320" s="224" t="s">
        <v>1383</v>
      </c>
      <c r="E320" s="224" t="s">
        <v>1383</v>
      </c>
      <c r="F320" s="354">
        <v>94</v>
      </c>
      <c r="G320" s="224" t="s">
        <v>1383</v>
      </c>
      <c r="H320" s="224" t="s">
        <v>1383</v>
      </c>
      <c r="I320" s="354" t="s">
        <v>1383</v>
      </c>
      <c r="J320" s="222" t="s">
        <v>1383</v>
      </c>
      <c r="K320" s="222" t="s">
        <v>1383</v>
      </c>
      <c r="L320" s="354" t="s">
        <v>1383</v>
      </c>
      <c r="M320" s="222" t="s">
        <v>1383</v>
      </c>
      <c r="N320" s="222" t="s">
        <v>1383</v>
      </c>
      <c r="O320" s="222">
        <f>SUM(Table9[[#This Row],[Urine - IC - Samples]],Table9[[#This Row],[Urine - OOC - Samples]],Table9[[#This Row],[Blood - IC - Samples]],Table9[[#This Row],[Blood - OOC - Samples]])</f>
        <v>120</v>
      </c>
      <c r="P320" s="273">
        <v>120</v>
      </c>
      <c r="Q320" s="231">
        <v>0</v>
      </c>
      <c r="R320" s="244">
        <v>0</v>
      </c>
    </row>
    <row r="321" spans="1:18" ht="33.75" x14ac:dyDescent="0.4">
      <c r="A321" s="203" t="s">
        <v>3513</v>
      </c>
      <c r="B321" s="222" t="s">
        <v>3688</v>
      </c>
      <c r="C321" s="354">
        <v>7</v>
      </c>
      <c r="D321" s="224" t="s">
        <v>1383</v>
      </c>
      <c r="E321" s="224">
        <v>1</v>
      </c>
      <c r="F321" s="354">
        <v>7</v>
      </c>
      <c r="G321" s="224" t="s">
        <v>1383</v>
      </c>
      <c r="H321" s="224" t="s">
        <v>1383</v>
      </c>
      <c r="I321" s="354" t="s">
        <v>1383</v>
      </c>
      <c r="J321" s="222" t="s">
        <v>1383</v>
      </c>
      <c r="K321" s="222" t="s">
        <v>1383</v>
      </c>
      <c r="L321" s="354">
        <v>1</v>
      </c>
      <c r="M321" s="222" t="s">
        <v>1383</v>
      </c>
      <c r="N321" s="222" t="s">
        <v>1383</v>
      </c>
      <c r="O321" s="222">
        <f>SUM(Table9[[#This Row],[Urine - IC - Samples]],Table9[[#This Row],[Urine - OOC - Samples]],Table9[[#This Row],[Blood - IC - Samples]],Table9[[#This Row],[Blood - OOC - Samples]])</f>
        <v>15</v>
      </c>
      <c r="P321" s="273">
        <v>15</v>
      </c>
      <c r="Q321" s="231">
        <v>1</v>
      </c>
      <c r="R321" s="244">
        <v>6.7000000000000004E-2</v>
      </c>
    </row>
    <row r="322" spans="1:18" ht="22.5" x14ac:dyDescent="0.4">
      <c r="A322" s="203" t="s">
        <v>3689</v>
      </c>
      <c r="B322" s="222" t="s">
        <v>3690</v>
      </c>
      <c r="C322" s="354">
        <v>6</v>
      </c>
      <c r="D322" s="224" t="s">
        <v>1383</v>
      </c>
      <c r="E322" s="224" t="s">
        <v>1383</v>
      </c>
      <c r="F322" s="354" t="s">
        <v>1383</v>
      </c>
      <c r="G322" s="224" t="s">
        <v>1383</v>
      </c>
      <c r="H322" s="224" t="s">
        <v>1383</v>
      </c>
      <c r="I322" s="354" t="s">
        <v>1383</v>
      </c>
      <c r="J322" s="222" t="s">
        <v>1383</v>
      </c>
      <c r="K322" s="222" t="s">
        <v>1383</v>
      </c>
      <c r="L322" s="354" t="s">
        <v>1383</v>
      </c>
      <c r="M322" s="222" t="s">
        <v>1383</v>
      </c>
      <c r="N322" s="222" t="s">
        <v>1383</v>
      </c>
      <c r="O322" s="222">
        <f>SUM(Table9[[#This Row],[Urine - IC - Samples]],Table9[[#This Row],[Urine - OOC - Samples]],Table9[[#This Row],[Blood - IC - Samples]],Table9[[#This Row],[Blood - OOC - Samples]])</f>
        <v>6</v>
      </c>
      <c r="P322" s="273">
        <v>6</v>
      </c>
      <c r="Q322" s="231">
        <v>0</v>
      </c>
      <c r="R322" s="244">
        <v>0</v>
      </c>
    </row>
    <row r="323" spans="1:18" ht="33.75" x14ac:dyDescent="0.4">
      <c r="A323" s="203" t="s">
        <v>1350</v>
      </c>
      <c r="B323" s="222" t="s">
        <v>3691</v>
      </c>
      <c r="C323" s="354">
        <v>4</v>
      </c>
      <c r="D323" s="224" t="s">
        <v>1383</v>
      </c>
      <c r="E323" s="224" t="s">
        <v>1383</v>
      </c>
      <c r="F323" s="354" t="s">
        <v>1383</v>
      </c>
      <c r="G323" s="224" t="s">
        <v>1383</v>
      </c>
      <c r="H323" s="224" t="s">
        <v>1383</v>
      </c>
      <c r="I323" s="354" t="s">
        <v>1383</v>
      </c>
      <c r="J323" s="222" t="s">
        <v>1383</v>
      </c>
      <c r="K323" s="222" t="s">
        <v>1383</v>
      </c>
      <c r="L323" s="354" t="s">
        <v>1383</v>
      </c>
      <c r="M323" s="222" t="s">
        <v>1383</v>
      </c>
      <c r="N323" s="222" t="s">
        <v>1383</v>
      </c>
      <c r="O323" s="222">
        <f>SUM(Table9[[#This Row],[Urine - IC - Samples]],Table9[[#This Row],[Urine - OOC - Samples]],Table9[[#This Row],[Blood - IC - Samples]],Table9[[#This Row],[Blood - OOC - Samples]])</f>
        <v>4</v>
      </c>
      <c r="P323" s="273">
        <v>4</v>
      </c>
      <c r="Q323" s="231">
        <v>0</v>
      </c>
      <c r="R323" s="244">
        <v>0</v>
      </c>
    </row>
    <row r="324" spans="1:18" x14ac:dyDescent="0.4">
      <c r="A324" s="203" t="s">
        <v>1375</v>
      </c>
      <c r="B324" s="222" t="s">
        <v>3692</v>
      </c>
      <c r="C324" s="354">
        <v>305</v>
      </c>
      <c r="D324" s="224">
        <v>1</v>
      </c>
      <c r="E324" s="224">
        <v>8</v>
      </c>
      <c r="F324" s="354">
        <v>310</v>
      </c>
      <c r="G324" s="224">
        <v>2</v>
      </c>
      <c r="H324" s="224" t="s">
        <v>1383</v>
      </c>
      <c r="I324" s="354">
        <v>6</v>
      </c>
      <c r="J324" s="222" t="s">
        <v>1383</v>
      </c>
      <c r="K324" s="222" t="s">
        <v>1383</v>
      </c>
      <c r="L324" s="354" t="s">
        <v>1383</v>
      </c>
      <c r="M324" s="222" t="s">
        <v>1383</v>
      </c>
      <c r="N324" s="222" t="s">
        <v>1383</v>
      </c>
      <c r="O324" s="222">
        <f>SUM(Table9[[#This Row],[Urine - IC - Samples]],Table9[[#This Row],[Urine - OOC - Samples]],Table9[[#This Row],[Blood - IC - Samples]],Table9[[#This Row],[Blood - OOC - Samples]])</f>
        <v>621</v>
      </c>
      <c r="P324" s="273">
        <v>621</v>
      </c>
      <c r="Q324" s="231">
        <v>8</v>
      </c>
      <c r="R324" s="244">
        <v>1.2999999999999999E-2</v>
      </c>
    </row>
    <row r="325" spans="1:18" x14ac:dyDescent="0.4">
      <c r="A325" s="203" t="s">
        <v>1335</v>
      </c>
      <c r="B325" s="222" t="s">
        <v>3693</v>
      </c>
      <c r="C325" s="354">
        <v>542</v>
      </c>
      <c r="D325" s="224">
        <v>1</v>
      </c>
      <c r="E325" s="224">
        <v>13</v>
      </c>
      <c r="F325" s="354">
        <v>517</v>
      </c>
      <c r="G325" s="224">
        <v>1</v>
      </c>
      <c r="H325" s="224">
        <v>5</v>
      </c>
      <c r="I325" s="354">
        <v>10</v>
      </c>
      <c r="J325" s="222" t="s">
        <v>1383</v>
      </c>
      <c r="K325" s="222" t="s">
        <v>1383</v>
      </c>
      <c r="L325" s="354">
        <v>17</v>
      </c>
      <c r="M325" s="222" t="s">
        <v>1383</v>
      </c>
      <c r="N325" s="222" t="s">
        <v>1383</v>
      </c>
      <c r="O325" s="222">
        <f>SUM(Table9[[#This Row],[Urine - IC - Samples]],Table9[[#This Row],[Urine - OOC - Samples]],Table9[[#This Row],[Blood - IC - Samples]],Table9[[#This Row],[Blood - OOC - Samples]])</f>
        <v>1086</v>
      </c>
      <c r="P325" s="273">
        <v>1128</v>
      </c>
      <c r="Q325" s="231">
        <v>21</v>
      </c>
      <c r="R325" s="244">
        <v>1.9E-2</v>
      </c>
    </row>
    <row r="326" spans="1:18" ht="33.75" x14ac:dyDescent="0.4">
      <c r="A326" s="203" t="s">
        <v>1335</v>
      </c>
      <c r="B326" s="222" t="s">
        <v>3694</v>
      </c>
      <c r="C326" s="354">
        <v>3</v>
      </c>
      <c r="D326" s="224" t="s">
        <v>1383</v>
      </c>
      <c r="E326" s="224" t="s">
        <v>1383</v>
      </c>
      <c r="F326" s="354">
        <v>25</v>
      </c>
      <c r="G326" s="224" t="s">
        <v>1383</v>
      </c>
      <c r="H326" s="224" t="s">
        <v>1383</v>
      </c>
      <c r="I326" s="354" t="s">
        <v>1383</v>
      </c>
      <c r="J326" s="222" t="s">
        <v>1383</v>
      </c>
      <c r="K326" s="222" t="s">
        <v>1383</v>
      </c>
      <c r="L326" s="354" t="s">
        <v>1383</v>
      </c>
      <c r="M326" s="222" t="s">
        <v>1383</v>
      </c>
      <c r="N326" s="222" t="s">
        <v>1383</v>
      </c>
      <c r="O326" s="222">
        <f>SUM(Table9[[#This Row],[Urine - IC - Samples]],Table9[[#This Row],[Urine - OOC - Samples]],Table9[[#This Row],[Blood - IC - Samples]],Table9[[#This Row],[Blood - OOC - Samples]])</f>
        <v>28</v>
      </c>
      <c r="P326" s="364"/>
      <c r="Q326" s="364"/>
      <c r="R326" s="364"/>
    </row>
    <row r="327" spans="1:18" x14ac:dyDescent="0.4">
      <c r="A327" s="203" t="s">
        <v>1335</v>
      </c>
      <c r="B327" s="222" t="s">
        <v>3695</v>
      </c>
      <c r="C327" s="354">
        <v>11</v>
      </c>
      <c r="D327" s="224" t="s">
        <v>1383</v>
      </c>
      <c r="E327" s="224">
        <v>3</v>
      </c>
      <c r="F327" s="354">
        <v>2</v>
      </c>
      <c r="G327" s="224" t="s">
        <v>1383</v>
      </c>
      <c r="H327" s="224" t="s">
        <v>1383</v>
      </c>
      <c r="I327" s="354" t="s">
        <v>1383</v>
      </c>
      <c r="J327" s="222" t="s">
        <v>1383</v>
      </c>
      <c r="K327" s="222" t="s">
        <v>1383</v>
      </c>
      <c r="L327" s="354" t="s">
        <v>1383</v>
      </c>
      <c r="M327" s="222" t="s">
        <v>1383</v>
      </c>
      <c r="N327" s="222" t="s">
        <v>1383</v>
      </c>
      <c r="O327" s="222">
        <f>SUM(Table9[[#This Row],[Urine - IC - Samples]],Table9[[#This Row],[Urine - OOC - Samples]],Table9[[#This Row],[Blood - IC - Samples]],Table9[[#This Row],[Blood - OOC - Samples]])</f>
        <v>13</v>
      </c>
      <c r="P327" s="364"/>
      <c r="Q327" s="364"/>
      <c r="R327" s="364"/>
    </row>
    <row r="328" spans="1:18" x14ac:dyDescent="0.4">
      <c r="A328" s="203" t="s">
        <v>1335</v>
      </c>
      <c r="B328" s="222" t="s">
        <v>3696</v>
      </c>
      <c r="C328" s="354" t="s">
        <v>1383</v>
      </c>
      <c r="D328" s="224" t="s">
        <v>1383</v>
      </c>
      <c r="E328" s="224" t="s">
        <v>1383</v>
      </c>
      <c r="F328" s="354">
        <v>1</v>
      </c>
      <c r="G328" s="224" t="s">
        <v>1383</v>
      </c>
      <c r="H328" s="224" t="s">
        <v>1383</v>
      </c>
      <c r="I328" s="354" t="s">
        <v>1383</v>
      </c>
      <c r="J328" s="222" t="s">
        <v>1383</v>
      </c>
      <c r="K328" s="222" t="s">
        <v>1383</v>
      </c>
      <c r="L328" s="354" t="s">
        <v>1383</v>
      </c>
      <c r="M328" s="222" t="s">
        <v>1383</v>
      </c>
      <c r="N328" s="222" t="s">
        <v>1383</v>
      </c>
      <c r="O328" s="222">
        <f>SUM(Table9[[#This Row],[Urine - IC - Samples]],Table9[[#This Row],[Urine - OOC - Samples]],Table9[[#This Row],[Blood - IC - Samples]],Table9[[#This Row],[Blood - OOC - Samples]])</f>
        <v>1</v>
      </c>
      <c r="P328" s="364"/>
      <c r="Q328" s="364"/>
      <c r="R328" s="364"/>
    </row>
    <row r="329" spans="1:18" ht="33.75" x14ac:dyDescent="0.4">
      <c r="A329" s="203" t="s">
        <v>3697</v>
      </c>
      <c r="B329" s="222" t="s">
        <v>3698</v>
      </c>
      <c r="C329" s="354">
        <v>10</v>
      </c>
      <c r="D329" s="224" t="s">
        <v>1383</v>
      </c>
      <c r="E329" s="224" t="s">
        <v>1383</v>
      </c>
      <c r="F329" s="354">
        <v>11</v>
      </c>
      <c r="G329" s="224" t="s">
        <v>1383</v>
      </c>
      <c r="H329" s="224" t="s">
        <v>1383</v>
      </c>
      <c r="I329" s="354" t="s">
        <v>1383</v>
      </c>
      <c r="J329" s="222" t="s">
        <v>1383</v>
      </c>
      <c r="K329" s="222" t="s">
        <v>1383</v>
      </c>
      <c r="L329" s="354" t="s">
        <v>1383</v>
      </c>
      <c r="M329" s="222" t="s">
        <v>1383</v>
      </c>
      <c r="N329" s="222" t="s">
        <v>1383</v>
      </c>
      <c r="O329" s="222">
        <f>SUM(Table9[[#This Row],[Urine - IC - Samples]],Table9[[#This Row],[Urine - OOC - Samples]],Table9[[#This Row],[Blood - IC - Samples]],Table9[[#This Row],[Blood - OOC - Samples]])</f>
        <v>21</v>
      </c>
      <c r="P329" s="273">
        <v>21</v>
      </c>
      <c r="Q329" s="231">
        <v>0</v>
      </c>
      <c r="R329" s="244">
        <v>0</v>
      </c>
    </row>
    <row r="330" spans="1:18" ht="33.75" x14ac:dyDescent="0.4">
      <c r="A330" s="203" t="s">
        <v>3699</v>
      </c>
      <c r="B330" s="222" t="s">
        <v>1383</v>
      </c>
      <c r="C330" s="354">
        <v>50</v>
      </c>
      <c r="D330" s="224" t="s">
        <v>1383</v>
      </c>
      <c r="E330" s="224">
        <v>1</v>
      </c>
      <c r="F330" s="354">
        <v>110</v>
      </c>
      <c r="G330" s="224">
        <v>1</v>
      </c>
      <c r="H330" s="224">
        <v>1</v>
      </c>
      <c r="I330" s="354">
        <v>8</v>
      </c>
      <c r="J330" s="222" t="s">
        <v>1383</v>
      </c>
      <c r="K330" s="222" t="s">
        <v>1383</v>
      </c>
      <c r="L330" s="354">
        <v>9</v>
      </c>
      <c r="M330" s="222" t="s">
        <v>1383</v>
      </c>
      <c r="N330" s="222" t="s">
        <v>1383</v>
      </c>
      <c r="O330" s="222">
        <f>SUM(Table9[[#This Row],[Urine - IC - Samples]],Table9[[#This Row],[Urine - OOC - Samples]],Table9[[#This Row],[Blood - IC - Samples]],Table9[[#This Row],[Blood - OOC - Samples]])</f>
        <v>177</v>
      </c>
      <c r="P330" s="273">
        <v>177</v>
      </c>
      <c r="Q330" s="231">
        <v>2</v>
      </c>
      <c r="R330" s="244">
        <v>1.0999999999999999E-2</v>
      </c>
    </row>
    <row r="331" spans="1:18" ht="22.5" x14ac:dyDescent="0.4">
      <c r="A331" s="203" t="s">
        <v>1373</v>
      </c>
      <c r="B331" s="222" t="s">
        <v>3700</v>
      </c>
      <c r="C331" s="354">
        <v>260</v>
      </c>
      <c r="D331" s="224" t="s">
        <v>1383</v>
      </c>
      <c r="E331" s="224">
        <v>7</v>
      </c>
      <c r="F331" s="354">
        <v>186</v>
      </c>
      <c r="G331" s="224" t="s">
        <v>1383</v>
      </c>
      <c r="H331" s="224">
        <v>8</v>
      </c>
      <c r="I331" s="354">
        <v>15</v>
      </c>
      <c r="J331" s="222" t="s">
        <v>1383</v>
      </c>
      <c r="K331" s="222" t="s">
        <v>1383</v>
      </c>
      <c r="L331" s="354">
        <v>51</v>
      </c>
      <c r="M331" s="222" t="s">
        <v>1383</v>
      </c>
      <c r="N331" s="222" t="s">
        <v>1383</v>
      </c>
      <c r="O331" s="222">
        <f>SUM(Table9[[#This Row],[Urine - IC - Samples]],Table9[[#This Row],[Urine - OOC - Samples]],Table9[[#This Row],[Blood - IC - Samples]],Table9[[#This Row],[Blood - OOC - Samples]])</f>
        <v>512</v>
      </c>
      <c r="P331" s="273">
        <v>512</v>
      </c>
      <c r="Q331" s="231">
        <v>15</v>
      </c>
      <c r="R331" s="244">
        <v>2.9000000000000001E-2</v>
      </c>
    </row>
    <row r="332" spans="1:18" x14ac:dyDescent="0.4">
      <c r="A332" s="203" t="s">
        <v>1346</v>
      </c>
      <c r="B332" s="222" t="s">
        <v>3701</v>
      </c>
      <c r="C332" s="354">
        <v>83</v>
      </c>
      <c r="D332" s="224" t="s">
        <v>1383</v>
      </c>
      <c r="E332" s="224">
        <v>3</v>
      </c>
      <c r="F332" s="354">
        <v>36</v>
      </c>
      <c r="G332" s="224" t="s">
        <v>1383</v>
      </c>
      <c r="H332" s="224" t="s">
        <v>1383</v>
      </c>
      <c r="I332" s="354" t="s">
        <v>1383</v>
      </c>
      <c r="J332" s="222" t="s">
        <v>1383</v>
      </c>
      <c r="K332" s="222" t="s">
        <v>1383</v>
      </c>
      <c r="L332" s="354" t="s">
        <v>1383</v>
      </c>
      <c r="M332" s="222" t="s">
        <v>1383</v>
      </c>
      <c r="N332" s="222" t="s">
        <v>1383</v>
      </c>
      <c r="O332" s="222">
        <f>SUM(Table9[[#This Row],[Urine - IC - Samples]],Table9[[#This Row],[Urine - OOC - Samples]],Table9[[#This Row],[Blood - IC - Samples]],Table9[[#This Row],[Blood - OOC - Samples]])</f>
        <v>119</v>
      </c>
      <c r="P332" s="273">
        <v>119</v>
      </c>
      <c r="Q332" s="231">
        <v>3</v>
      </c>
      <c r="R332" s="244">
        <v>2.5000000000000001E-2</v>
      </c>
    </row>
    <row r="333" spans="1:18" x14ac:dyDescent="0.4">
      <c r="A333" s="203" t="s">
        <v>1353</v>
      </c>
      <c r="B333" s="222" t="s">
        <v>3702</v>
      </c>
      <c r="C333" s="354">
        <v>128</v>
      </c>
      <c r="D333" s="224">
        <v>1</v>
      </c>
      <c r="E333" s="224">
        <v>4</v>
      </c>
      <c r="F333" s="354">
        <v>190</v>
      </c>
      <c r="G333" s="224">
        <v>1</v>
      </c>
      <c r="H333" s="224">
        <v>3</v>
      </c>
      <c r="I333" s="354">
        <v>6</v>
      </c>
      <c r="J333" s="222" t="s">
        <v>1383</v>
      </c>
      <c r="K333" s="222" t="s">
        <v>1383</v>
      </c>
      <c r="L333" s="354">
        <v>12</v>
      </c>
      <c r="M333" s="222" t="s">
        <v>1383</v>
      </c>
      <c r="N333" s="222" t="s">
        <v>1383</v>
      </c>
      <c r="O333" s="222">
        <f>SUM(Table9[[#This Row],[Urine - IC - Samples]],Table9[[#This Row],[Urine - OOC - Samples]],Table9[[#This Row],[Blood - IC - Samples]],Table9[[#This Row],[Blood - OOC - Samples]])</f>
        <v>336</v>
      </c>
      <c r="P333" s="273">
        <v>739</v>
      </c>
      <c r="Q333" s="231">
        <v>9</v>
      </c>
      <c r="R333" s="244">
        <v>1.2E-2</v>
      </c>
    </row>
    <row r="334" spans="1:18" ht="22.5" x14ac:dyDescent="0.4">
      <c r="A334" s="203" t="s">
        <v>1353</v>
      </c>
      <c r="B334" s="222" t="s">
        <v>3703</v>
      </c>
      <c r="C334" s="354">
        <v>65</v>
      </c>
      <c r="D334" s="224" t="s">
        <v>1383</v>
      </c>
      <c r="E334" s="224">
        <v>2</v>
      </c>
      <c r="F334" s="354">
        <v>137</v>
      </c>
      <c r="G334" s="224" t="s">
        <v>1383</v>
      </c>
      <c r="H334" s="224" t="s">
        <v>1383</v>
      </c>
      <c r="I334" s="354">
        <v>6</v>
      </c>
      <c r="J334" s="222" t="s">
        <v>1383</v>
      </c>
      <c r="K334" s="222" t="s">
        <v>1383</v>
      </c>
      <c r="L334" s="354">
        <v>24</v>
      </c>
      <c r="M334" s="222" t="s">
        <v>1383</v>
      </c>
      <c r="N334" s="222" t="s">
        <v>1383</v>
      </c>
      <c r="O334" s="222">
        <f>SUM(Table9[[#This Row],[Urine - IC - Samples]],Table9[[#This Row],[Urine - OOC - Samples]],Table9[[#This Row],[Blood - IC - Samples]],Table9[[#This Row],[Blood - OOC - Samples]])</f>
        <v>232</v>
      </c>
      <c r="P334" s="364"/>
      <c r="Q334" s="364"/>
      <c r="R334" s="364"/>
    </row>
    <row r="335" spans="1:18" x14ac:dyDescent="0.4">
      <c r="A335" s="203" t="s">
        <v>1353</v>
      </c>
      <c r="B335" s="222" t="s">
        <v>3704</v>
      </c>
      <c r="C335" s="354">
        <v>39</v>
      </c>
      <c r="D335" s="224" t="s">
        <v>1383</v>
      </c>
      <c r="E335" s="224" t="s">
        <v>1383</v>
      </c>
      <c r="F335" s="354">
        <v>80</v>
      </c>
      <c r="G335" s="224" t="s">
        <v>1383</v>
      </c>
      <c r="H335" s="224" t="s">
        <v>1383</v>
      </c>
      <c r="I335" s="354">
        <v>5</v>
      </c>
      <c r="J335" s="222" t="s">
        <v>1383</v>
      </c>
      <c r="K335" s="222" t="s">
        <v>1383</v>
      </c>
      <c r="L335" s="354">
        <v>13</v>
      </c>
      <c r="M335" s="222" t="s">
        <v>1383</v>
      </c>
      <c r="N335" s="222" t="s">
        <v>1383</v>
      </c>
      <c r="O335" s="222">
        <f>SUM(Table9[[#This Row],[Urine - IC - Samples]],Table9[[#This Row],[Urine - OOC - Samples]],Table9[[#This Row],[Blood - IC - Samples]],Table9[[#This Row],[Blood - OOC - Samples]])</f>
        <v>137</v>
      </c>
      <c r="P335" s="364"/>
    </row>
    <row r="336" spans="1:18" ht="22.5" x14ac:dyDescent="0.4">
      <c r="A336" s="203" t="s">
        <v>1353</v>
      </c>
      <c r="B336" s="222" t="s">
        <v>1380</v>
      </c>
      <c r="C336" s="354">
        <v>15</v>
      </c>
      <c r="D336" s="224" t="s">
        <v>1383</v>
      </c>
      <c r="E336" s="224" t="s">
        <v>1383</v>
      </c>
      <c r="F336" s="354">
        <v>19</v>
      </c>
      <c r="G336" s="224" t="s">
        <v>1383</v>
      </c>
      <c r="H336" s="224" t="s">
        <v>1383</v>
      </c>
      <c r="I336" s="354" t="s">
        <v>1383</v>
      </c>
      <c r="J336" s="222" t="s">
        <v>1383</v>
      </c>
      <c r="K336" s="222" t="s">
        <v>1383</v>
      </c>
      <c r="L336" s="354" t="s">
        <v>1383</v>
      </c>
      <c r="M336" s="222" t="s">
        <v>1383</v>
      </c>
      <c r="N336" s="222" t="s">
        <v>1383</v>
      </c>
      <c r="O336" s="222">
        <f>SUM(Table9[[#This Row],[Urine - IC - Samples]],Table9[[#This Row],[Urine - OOC - Samples]],Table9[[#This Row],[Blood - IC - Samples]],Table9[[#This Row],[Blood - OOC - Samples]])</f>
        <v>34</v>
      </c>
      <c r="P336" s="364"/>
      <c r="Q336" s="364"/>
      <c r="R336" s="364"/>
    </row>
    <row r="337" spans="1:18" ht="22.5" x14ac:dyDescent="0.4">
      <c r="A337" s="203" t="s">
        <v>3640</v>
      </c>
      <c r="B337" s="222" t="s">
        <v>1383</v>
      </c>
      <c r="C337" s="354">
        <v>200</v>
      </c>
      <c r="D337" s="224" t="s">
        <v>1383</v>
      </c>
      <c r="E337" s="224">
        <v>19</v>
      </c>
      <c r="F337" s="354">
        <v>71</v>
      </c>
      <c r="G337" s="224">
        <v>3</v>
      </c>
      <c r="H337" s="224">
        <v>2</v>
      </c>
      <c r="I337" s="354" t="s">
        <v>1383</v>
      </c>
      <c r="J337" s="222" t="s">
        <v>1383</v>
      </c>
      <c r="K337" s="222" t="s">
        <v>1383</v>
      </c>
      <c r="L337" s="354" t="s">
        <v>1383</v>
      </c>
      <c r="M337" s="222" t="s">
        <v>1383</v>
      </c>
      <c r="N337" s="222" t="s">
        <v>1383</v>
      </c>
      <c r="O337" s="222">
        <f>SUM(Table9[[#This Row],[Urine - IC - Samples]],Table9[[#This Row],[Urine - OOC - Samples]],Table9[[#This Row],[Blood - IC - Samples]],Table9[[#This Row],[Blood - OOC - Samples]])</f>
        <v>271</v>
      </c>
      <c r="P337" s="273">
        <v>271</v>
      </c>
      <c r="Q337" s="231">
        <v>21</v>
      </c>
      <c r="R337" s="244">
        <v>7.6999999999999999E-2</v>
      </c>
    </row>
    <row r="338" spans="1:18" x14ac:dyDescent="0.4">
      <c r="A338" s="203" t="s">
        <v>3651</v>
      </c>
      <c r="B338" s="222" t="s">
        <v>1383</v>
      </c>
      <c r="C338" s="354">
        <v>8</v>
      </c>
      <c r="D338" s="224" t="s">
        <v>1383</v>
      </c>
      <c r="E338" s="224" t="s">
        <v>1383</v>
      </c>
      <c r="F338" s="354" t="s">
        <v>1383</v>
      </c>
      <c r="G338" s="224" t="s">
        <v>1383</v>
      </c>
      <c r="H338" s="224" t="s">
        <v>1383</v>
      </c>
      <c r="I338" s="354" t="s">
        <v>1383</v>
      </c>
      <c r="J338" s="222" t="s">
        <v>1383</v>
      </c>
      <c r="K338" s="222" t="s">
        <v>1383</v>
      </c>
      <c r="L338" s="354" t="s">
        <v>1383</v>
      </c>
      <c r="M338" s="222" t="s">
        <v>1383</v>
      </c>
      <c r="N338" s="222" t="s">
        <v>1383</v>
      </c>
      <c r="O338" s="222">
        <f>SUM(Table9[[#This Row],[Urine - IC - Samples]],Table9[[#This Row],[Urine - OOC - Samples]],Table9[[#This Row],[Blood - IC - Samples]],Table9[[#This Row],[Blood - OOC - Samples]])</f>
        <v>8</v>
      </c>
      <c r="P338" s="273">
        <v>8</v>
      </c>
      <c r="Q338" s="231">
        <v>0</v>
      </c>
      <c r="R338" s="244">
        <v>0</v>
      </c>
    </row>
    <row r="339" spans="1:18" ht="22.5" x14ac:dyDescent="0.4">
      <c r="A339" s="203" t="s">
        <v>3697</v>
      </c>
      <c r="B339" s="222" t="s">
        <v>3705</v>
      </c>
      <c r="C339" s="354">
        <v>18</v>
      </c>
      <c r="D339" s="224" t="s">
        <v>1383</v>
      </c>
      <c r="E339" s="224" t="s">
        <v>1383</v>
      </c>
      <c r="F339" s="354" t="s">
        <v>1383</v>
      </c>
      <c r="G339" s="224" t="s">
        <v>1383</v>
      </c>
      <c r="H339" s="224" t="s">
        <v>1383</v>
      </c>
      <c r="I339" s="354" t="s">
        <v>1383</v>
      </c>
      <c r="J339" s="222" t="s">
        <v>1383</v>
      </c>
      <c r="K339" s="222" t="s">
        <v>1383</v>
      </c>
      <c r="L339" s="354" t="s">
        <v>1383</v>
      </c>
      <c r="M339" s="222" t="s">
        <v>1383</v>
      </c>
      <c r="N339" s="222" t="s">
        <v>1383</v>
      </c>
      <c r="O339" s="222">
        <f>SUM(Table9[[#This Row],[Urine - IC - Samples]],Table9[[#This Row],[Urine - OOC - Samples]],Table9[[#This Row],[Blood - IC - Samples]],Table9[[#This Row],[Blood - OOC - Samples]])</f>
        <v>18</v>
      </c>
      <c r="P339" s="273">
        <v>18</v>
      </c>
      <c r="Q339" s="231">
        <v>0</v>
      </c>
      <c r="R339" s="244">
        <v>0</v>
      </c>
    </row>
    <row r="340" spans="1:18" x14ac:dyDescent="0.4">
      <c r="A340" s="203" t="s">
        <v>3706</v>
      </c>
      <c r="B340" s="222" t="s">
        <v>1383</v>
      </c>
      <c r="C340" s="354">
        <v>1</v>
      </c>
      <c r="D340" s="224" t="s">
        <v>1383</v>
      </c>
      <c r="E340" s="224" t="s">
        <v>1383</v>
      </c>
      <c r="F340" s="354" t="s">
        <v>1383</v>
      </c>
      <c r="G340" s="224" t="s">
        <v>1383</v>
      </c>
      <c r="H340" s="224" t="s">
        <v>1383</v>
      </c>
      <c r="I340" s="354" t="s">
        <v>1383</v>
      </c>
      <c r="J340" s="222" t="s">
        <v>1383</v>
      </c>
      <c r="K340" s="222" t="s">
        <v>1383</v>
      </c>
      <c r="L340" s="354" t="s">
        <v>1383</v>
      </c>
      <c r="M340" s="222" t="s">
        <v>1383</v>
      </c>
      <c r="N340" s="222" t="s">
        <v>1383</v>
      </c>
      <c r="O340" s="222">
        <f>SUM(Table9[[#This Row],[Urine - IC - Samples]],Table9[[#This Row],[Urine - OOC - Samples]],Table9[[#This Row],[Blood - IC - Samples]],Table9[[#This Row],[Blood - OOC - Samples]])</f>
        <v>1</v>
      </c>
      <c r="P340" s="273">
        <v>1</v>
      </c>
      <c r="Q340" s="231">
        <v>0</v>
      </c>
      <c r="R340" s="244">
        <v>0</v>
      </c>
    </row>
    <row r="341" spans="1:18" ht="22.5" x14ac:dyDescent="0.4">
      <c r="A341" s="203" t="s">
        <v>1695</v>
      </c>
      <c r="B341" s="222" t="s">
        <v>3707</v>
      </c>
      <c r="C341" s="354">
        <v>16</v>
      </c>
      <c r="D341" s="224" t="s">
        <v>1383</v>
      </c>
      <c r="E341" s="224" t="s">
        <v>1383</v>
      </c>
      <c r="F341" s="354">
        <v>4</v>
      </c>
      <c r="G341" s="224" t="s">
        <v>1383</v>
      </c>
      <c r="H341" s="224" t="s">
        <v>1383</v>
      </c>
      <c r="I341" s="354" t="s">
        <v>1383</v>
      </c>
      <c r="J341" s="222" t="s">
        <v>1383</v>
      </c>
      <c r="K341" s="222" t="s">
        <v>1383</v>
      </c>
      <c r="L341" s="354" t="s">
        <v>1383</v>
      </c>
      <c r="M341" s="222" t="s">
        <v>1383</v>
      </c>
      <c r="N341" s="222" t="s">
        <v>1383</v>
      </c>
      <c r="O341" s="222">
        <f>SUM(Table9[[#This Row],[Urine - IC - Samples]],Table9[[#This Row],[Urine - OOC - Samples]],Table9[[#This Row],[Blood - IC - Samples]],Table9[[#This Row],[Blood - OOC - Samples]])</f>
        <v>20</v>
      </c>
      <c r="P341" s="273">
        <v>20</v>
      </c>
      <c r="Q341" s="231">
        <v>0</v>
      </c>
      <c r="R341" s="244">
        <v>0</v>
      </c>
    </row>
    <row r="342" spans="1:18" x14ac:dyDescent="0.4">
      <c r="A342" s="203" t="s">
        <v>3165</v>
      </c>
      <c r="B342" s="222" t="s">
        <v>1383</v>
      </c>
      <c r="C342" s="354">
        <v>13</v>
      </c>
      <c r="D342" s="224" t="s">
        <v>1383</v>
      </c>
      <c r="E342" s="224">
        <v>1</v>
      </c>
      <c r="F342" s="354">
        <v>41</v>
      </c>
      <c r="G342" s="224" t="s">
        <v>1383</v>
      </c>
      <c r="H342" s="224">
        <v>3</v>
      </c>
      <c r="I342" s="354" t="s">
        <v>1383</v>
      </c>
      <c r="J342" s="222" t="s">
        <v>1383</v>
      </c>
      <c r="K342" s="222" t="s">
        <v>1383</v>
      </c>
      <c r="L342" s="354" t="s">
        <v>1383</v>
      </c>
      <c r="M342" s="222" t="s">
        <v>1383</v>
      </c>
      <c r="N342" s="222" t="s">
        <v>1383</v>
      </c>
      <c r="O342" s="222">
        <f>SUM(Table9[[#This Row],[Urine - IC - Samples]],Table9[[#This Row],[Urine - OOC - Samples]],Table9[[#This Row],[Blood - IC - Samples]],Table9[[#This Row],[Blood - OOC - Samples]])</f>
        <v>54</v>
      </c>
      <c r="P342" s="273">
        <v>54</v>
      </c>
      <c r="Q342" s="231">
        <v>4</v>
      </c>
      <c r="R342" s="244">
        <v>7.3999999999999996E-2</v>
      </c>
    </row>
    <row r="343" spans="1:18" x14ac:dyDescent="0.4">
      <c r="A343" s="203" t="s">
        <v>1697</v>
      </c>
      <c r="B343" s="222" t="s">
        <v>1685</v>
      </c>
      <c r="C343" s="354">
        <v>83</v>
      </c>
      <c r="D343" s="224">
        <v>1</v>
      </c>
      <c r="E343" s="224">
        <v>8</v>
      </c>
      <c r="F343" s="354">
        <v>318</v>
      </c>
      <c r="G343" s="224" t="s">
        <v>1383</v>
      </c>
      <c r="H343" s="224">
        <v>7</v>
      </c>
      <c r="I343" s="354" t="s">
        <v>1383</v>
      </c>
      <c r="J343" s="222" t="s">
        <v>1383</v>
      </c>
      <c r="K343" s="222" t="s">
        <v>1383</v>
      </c>
      <c r="L343" s="354">
        <v>4</v>
      </c>
      <c r="M343" s="222" t="s">
        <v>1383</v>
      </c>
      <c r="N343" s="222" t="s">
        <v>1383</v>
      </c>
      <c r="O343" s="222">
        <f>SUM(Table9[[#This Row],[Urine - IC - Samples]],Table9[[#This Row],[Urine - OOC - Samples]],Table9[[#This Row],[Blood - IC - Samples]],Table9[[#This Row],[Blood - OOC - Samples]])</f>
        <v>405</v>
      </c>
      <c r="P343" s="273">
        <v>405</v>
      </c>
      <c r="Q343" s="231">
        <v>15</v>
      </c>
      <c r="R343" s="244">
        <v>3.6999999999999998E-2</v>
      </c>
    </row>
    <row r="344" spans="1:18" ht="22.5" x14ac:dyDescent="0.4">
      <c r="A344" s="203" t="s">
        <v>1347</v>
      </c>
      <c r="B344" s="222" t="s">
        <v>3708</v>
      </c>
      <c r="C344" s="354">
        <v>12</v>
      </c>
      <c r="D344" s="224" t="s">
        <v>1383</v>
      </c>
      <c r="E344" s="224" t="s">
        <v>1383</v>
      </c>
      <c r="F344" s="354">
        <v>7</v>
      </c>
      <c r="G344" s="224" t="s">
        <v>1383</v>
      </c>
      <c r="H344" s="224" t="s">
        <v>1383</v>
      </c>
      <c r="I344" s="354" t="s">
        <v>1383</v>
      </c>
      <c r="J344" s="222" t="s">
        <v>1383</v>
      </c>
      <c r="K344" s="222" t="s">
        <v>1383</v>
      </c>
      <c r="L344" s="354" t="s">
        <v>1383</v>
      </c>
      <c r="M344" s="222" t="s">
        <v>1383</v>
      </c>
      <c r="N344" s="222" t="s">
        <v>1383</v>
      </c>
      <c r="O344" s="222">
        <f>SUM(Table9[[#This Row],[Urine - IC - Samples]],Table9[[#This Row],[Urine - OOC - Samples]],Table9[[#This Row],[Blood - IC - Samples]],Table9[[#This Row],[Blood - OOC - Samples]])</f>
        <v>19</v>
      </c>
      <c r="P344" s="273">
        <v>19</v>
      </c>
      <c r="Q344" s="231">
        <v>0</v>
      </c>
      <c r="R344" s="244">
        <v>0</v>
      </c>
    </row>
    <row r="345" spans="1:18" x14ac:dyDescent="0.4">
      <c r="A345" s="203" t="s">
        <v>1348</v>
      </c>
      <c r="B345" s="222" t="s">
        <v>3709</v>
      </c>
      <c r="C345" s="354">
        <v>311</v>
      </c>
      <c r="D345" s="224" t="s">
        <v>1383</v>
      </c>
      <c r="E345" s="224">
        <v>5</v>
      </c>
      <c r="F345" s="354">
        <v>261</v>
      </c>
      <c r="G345" s="224" t="s">
        <v>1383</v>
      </c>
      <c r="H345" s="224">
        <v>1</v>
      </c>
      <c r="I345" s="354" t="s">
        <v>1383</v>
      </c>
      <c r="J345" s="222" t="s">
        <v>1383</v>
      </c>
      <c r="K345" s="222" t="s">
        <v>1383</v>
      </c>
      <c r="L345" s="354">
        <v>132</v>
      </c>
      <c r="M345" s="222" t="s">
        <v>1383</v>
      </c>
      <c r="N345" s="222" t="s">
        <v>1383</v>
      </c>
      <c r="O345" s="222">
        <f>SUM(Table9[[#This Row],[Urine - IC - Samples]],Table9[[#This Row],[Urine - OOC - Samples]],Table9[[#This Row],[Blood - IC - Samples]],Table9[[#This Row],[Blood - OOC - Samples]])</f>
        <v>704</v>
      </c>
      <c r="P345" s="273">
        <v>717</v>
      </c>
      <c r="Q345" s="231">
        <v>7</v>
      </c>
      <c r="R345" s="244">
        <v>8.0000000000000002E-3</v>
      </c>
    </row>
    <row r="346" spans="1:18" ht="22.5" x14ac:dyDescent="0.4">
      <c r="A346" s="203" t="s">
        <v>1348</v>
      </c>
      <c r="B346" s="222" t="s">
        <v>3710</v>
      </c>
      <c r="C346" s="354">
        <v>10</v>
      </c>
      <c r="D346" s="224" t="s">
        <v>1383</v>
      </c>
      <c r="E346" s="224">
        <v>1</v>
      </c>
      <c r="F346" s="354">
        <v>2</v>
      </c>
      <c r="G346" s="224" t="s">
        <v>1383</v>
      </c>
      <c r="H346" s="224" t="s">
        <v>1383</v>
      </c>
      <c r="I346" s="354" t="s">
        <v>1383</v>
      </c>
      <c r="J346" s="222" t="s">
        <v>1383</v>
      </c>
      <c r="K346" s="222" t="s">
        <v>1383</v>
      </c>
      <c r="L346" s="354">
        <v>1</v>
      </c>
      <c r="M346" s="222" t="s">
        <v>1383</v>
      </c>
      <c r="N346" s="222" t="s">
        <v>1383</v>
      </c>
      <c r="O346" s="222">
        <f>SUM(Table9[[#This Row],[Urine - IC - Samples]],Table9[[#This Row],[Urine - OOC - Samples]],Table9[[#This Row],[Blood - IC - Samples]],Table9[[#This Row],[Blood - OOC - Samples]])</f>
        <v>13</v>
      </c>
      <c r="P346" s="364"/>
      <c r="Q346" s="364"/>
      <c r="R346" s="364"/>
    </row>
    <row r="347" spans="1:18" x14ac:dyDescent="0.4">
      <c r="A347" s="203" t="s">
        <v>3711</v>
      </c>
      <c r="B347" s="222" t="s">
        <v>1383</v>
      </c>
      <c r="C347" s="354">
        <v>1</v>
      </c>
      <c r="D347" s="224" t="s">
        <v>1383</v>
      </c>
      <c r="E347" s="224" t="s">
        <v>1383</v>
      </c>
      <c r="F347" s="354" t="s">
        <v>1383</v>
      </c>
      <c r="G347" s="224" t="s">
        <v>1383</v>
      </c>
      <c r="H347" s="224" t="s">
        <v>1383</v>
      </c>
      <c r="I347" s="354" t="s">
        <v>1383</v>
      </c>
      <c r="J347" s="222" t="s">
        <v>1383</v>
      </c>
      <c r="K347" s="222" t="s">
        <v>1383</v>
      </c>
      <c r="L347" s="354" t="s">
        <v>1383</v>
      </c>
      <c r="M347" s="222" t="s">
        <v>1383</v>
      </c>
      <c r="N347" s="222" t="s">
        <v>1383</v>
      </c>
      <c r="O347" s="222">
        <f>SUM(Table9[[#This Row],[Urine - IC - Samples]],Table9[[#This Row],[Urine - OOC - Samples]],Table9[[#This Row],[Blood - IC - Samples]],Table9[[#This Row],[Blood - OOC - Samples]])</f>
        <v>1</v>
      </c>
      <c r="P347" s="273">
        <v>1</v>
      </c>
      <c r="Q347" s="231">
        <v>0</v>
      </c>
      <c r="R347" s="244">
        <v>0</v>
      </c>
    </row>
    <row r="348" spans="1:18" ht="22.5" x14ac:dyDescent="0.4">
      <c r="A348" s="203" t="s">
        <v>3440</v>
      </c>
      <c r="B348" s="222" t="s">
        <v>3712</v>
      </c>
      <c r="C348" s="354">
        <v>30</v>
      </c>
      <c r="D348" s="224" t="s">
        <v>1383</v>
      </c>
      <c r="E348" s="224" t="s">
        <v>1383</v>
      </c>
      <c r="F348" s="354">
        <v>212</v>
      </c>
      <c r="G348" s="224" t="s">
        <v>1383</v>
      </c>
      <c r="H348" s="224">
        <v>3</v>
      </c>
      <c r="I348" s="354" t="s">
        <v>1383</v>
      </c>
      <c r="J348" s="222" t="s">
        <v>1383</v>
      </c>
      <c r="K348" s="222" t="s">
        <v>1383</v>
      </c>
      <c r="L348" s="354">
        <v>33</v>
      </c>
      <c r="M348" s="222" t="s">
        <v>1383</v>
      </c>
      <c r="N348" s="222" t="s">
        <v>1383</v>
      </c>
      <c r="O348" s="222">
        <f>SUM(Table9[[#This Row],[Urine - IC - Samples]],Table9[[#This Row],[Urine - OOC - Samples]],Table9[[#This Row],[Blood - IC - Samples]],Table9[[#This Row],[Blood - OOC - Samples]])</f>
        <v>275</v>
      </c>
      <c r="P348" s="273">
        <v>275</v>
      </c>
      <c r="Q348" s="231">
        <v>3</v>
      </c>
      <c r="R348" s="244">
        <v>0.01</v>
      </c>
    </row>
    <row r="349" spans="1:18" ht="22.5" x14ac:dyDescent="0.4">
      <c r="A349" s="203" t="s">
        <v>1375</v>
      </c>
      <c r="B349" s="222" t="s">
        <v>3713</v>
      </c>
      <c r="C349" s="354">
        <v>27</v>
      </c>
      <c r="D349" s="224" t="s">
        <v>1383</v>
      </c>
      <c r="E349" s="224" t="s">
        <v>1383</v>
      </c>
      <c r="F349" s="354">
        <v>1</v>
      </c>
      <c r="G349" s="224" t="s">
        <v>1383</v>
      </c>
      <c r="H349" s="224" t="s">
        <v>1383</v>
      </c>
      <c r="I349" s="354" t="s">
        <v>1383</v>
      </c>
      <c r="J349" s="222" t="s">
        <v>1383</v>
      </c>
      <c r="K349" s="222" t="s">
        <v>1383</v>
      </c>
      <c r="L349" s="354" t="s">
        <v>1383</v>
      </c>
      <c r="M349" s="222" t="s">
        <v>1383</v>
      </c>
      <c r="N349" s="222" t="s">
        <v>1383</v>
      </c>
      <c r="O349" s="222">
        <f>SUM(Table9[[#This Row],[Urine - IC - Samples]],Table9[[#This Row],[Urine - OOC - Samples]],Table9[[#This Row],[Blood - IC - Samples]],Table9[[#This Row],[Blood - OOC - Samples]])</f>
        <v>28</v>
      </c>
      <c r="P349" s="273">
        <v>34</v>
      </c>
      <c r="Q349" s="231">
        <v>0</v>
      </c>
      <c r="R349" s="244">
        <v>0</v>
      </c>
    </row>
    <row r="350" spans="1:18" x14ac:dyDescent="0.4">
      <c r="A350" s="203" t="s">
        <v>1375</v>
      </c>
      <c r="B350" s="222" t="s">
        <v>3714</v>
      </c>
      <c r="C350" s="354" t="s">
        <v>1383</v>
      </c>
      <c r="D350" s="224" t="s">
        <v>1383</v>
      </c>
      <c r="E350" s="224" t="s">
        <v>1383</v>
      </c>
      <c r="F350" s="354">
        <v>2</v>
      </c>
      <c r="G350" s="224" t="s">
        <v>1383</v>
      </c>
      <c r="H350" s="224" t="s">
        <v>1383</v>
      </c>
      <c r="I350" s="354" t="s">
        <v>1383</v>
      </c>
      <c r="J350" s="222" t="s">
        <v>1383</v>
      </c>
      <c r="K350" s="222" t="s">
        <v>1383</v>
      </c>
      <c r="L350" s="354" t="s">
        <v>1383</v>
      </c>
      <c r="M350" s="222" t="s">
        <v>1383</v>
      </c>
      <c r="N350" s="222" t="s">
        <v>1383</v>
      </c>
      <c r="O350" s="222">
        <f>SUM(Table9[[#This Row],[Urine - IC - Samples]],Table9[[#This Row],[Urine - OOC - Samples]],Table9[[#This Row],[Blood - IC - Samples]],Table9[[#This Row],[Blood - OOC - Samples]])</f>
        <v>2</v>
      </c>
      <c r="P350" s="364"/>
      <c r="Q350" s="364"/>
      <c r="R350" s="364"/>
    </row>
    <row r="351" spans="1:18" ht="22.5" x14ac:dyDescent="0.4">
      <c r="A351" s="203" t="s">
        <v>1375</v>
      </c>
      <c r="B351" s="222" t="s">
        <v>3715</v>
      </c>
      <c r="C351" s="354">
        <v>2</v>
      </c>
      <c r="D351" s="224" t="s">
        <v>1383</v>
      </c>
      <c r="E351" s="224" t="s">
        <v>1383</v>
      </c>
      <c r="F351" s="354" t="s">
        <v>1383</v>
      </c>
      <c r="G351" s="224" t="s">
        <v>1383</v>
      </c>
      <c r="H351" s="224" t="s">
        <v>1383</v>
      </c>
      <c r="I351" s="354" t="s">
        <v>1383</v>
      </c>
      <c r="J351" s="222" t="s">
        <v>1383</v>
      </c>
      <c r="K351" s="222" t="s">
        <v>1383</v>
      </c>
      <c r="L351" s="354" t="s">
        <v>1383</v>
      </c>
      <c r="M351" s="222" t="s">
        <v>1383</v>
      </c>
      <c r="N351" s="222" t="s">
        <v>1383</v>
      </c>
      <c r="O351" s="222">
        <f>SUM(Table9[[#This Row],[Urine - IC - Samples]],Table9[[#This Row],[Urine - OOC - Samples]],Table9[[#This Row],[Blood - IC - Samples]],Table9[[#This Row],[Blood - OOC - Samples]])</f>
        <v>2</v>
      </c>
      <c r="P351" s="364"/>
      <c r="Q351" s="364"/>
      <c r="R351" s="364"/>
    </row>
    <row r="352" spans="1:18" ht="22.5" x14ac:dyDescent="0.4">
      <c r="A352" s="203" t="s">
        <v>1375</v>
      </c>
      <c r="B352" s="222" t="s">
        <v>3716</v>
      </c>
      <c r="C352" s="354">
        <v>2</v>
      </c>
      <c r="D352" s="224" t="s">
        <v>1383</v>
      </c>
      <c r="E352" s="224" t="s">
        <v>1383</v>
      </c>
      <c r="F352" s="354" t="s">
        <v>1383</v>
      </c>
      <c r="G352" s="224" t="s">
        <v>1383</v>
      </c>
      <c r="H352" s="224" t="s">
        <v>1383</v>
      </c>
      <c r="I352" s="354" t="s">
        <v>1383</v>
      </c>
      <c r="J352" s="222" t="s">
        <v>1383</v>
      </c>
      <c r="K352" s="222" t="s">
        <v>1383</v>
      </c>
      <c r="L352" s="354" t="s">
        <v>1383</v>
      </c>
      <c r="M352" s="222" t="s">
        <v>1383</v>
      </c>
      <c r="N352" s="222" t="s">
        <v>1383</v>
      </c>
      <c r="O352" s="222">
        <f>SUM(Table9[[#This Row],[Urine - IC - Samples]],Table9[[#This Row],[Urine - OOC - Samples]],Table9[[#This Row],[Blood - IC - Samples]],Table9[[#This Row],[Blood - OOC - Samples]])</f>
        <v>2</v>
      </c>
      <c r="P352" s="364"/>
      <c r="Q352" s="364"/>
      <c r="R352" s="364"/>
    </row>
    <row r="353" spans="1:18" x14ac:dyDescent="0.4">
      <c r="A353" s="203" t="s">
        <v>1334</v>
      </c>
      <c r="B353" s="222" t="s">
        <v>3712</v>
      </c>
      <c r="C353" s="354">
        <v>13</v>
      </c>
      <c r="D353" s="224" t="s">
        <v>1383</v>
      </c>
      <c r="E353" s="224" t="s">
        <v>1383</v>
      </c>
      <c r="F353" s="354" t="s">
        <v>1383</v>
      </c>
      <c r="G353" s="224" t="s">
        <v>1383</v>
      </c>
      <c r="H353" s="224" t="s">
        <v>1383</v>
      </c>
      <c r="I353" s="354" t="s">
        <v>1383</v>
      </c>
      <c r="J353" s="222" t="s">
        <v>1383</v>
      </c>
      <c r="K353" s="222" t="s">
        <v>1383</v>
      </c>
      <c r="L353" s="354" t="s">
        <v>1383</v>
      </c>
      <c r="M353" s="222" t="s">
        <v>1383</v>
      </c>
      <c r="N353" s="222" t="s">
        <v>1383</v>
      </c>
      <c r="O353" s="222">
        <f>SUM(Table9[[#This Row],[Urine - IC - Samples]],Table9[[#This Row],[Urine - OOC - Samples]],Table9[[#This Row],[Blood - IC - Samples]],Table9[[#This Row],[Blood - OOC - Samples]])</f>
        <v>13</v>
      </c>
      <c r="P353" s="273">
        <v>13</v>
      </c>
      <c r="Q353" s="231">
        <v>0</v>
      </c>
      <c r="R353" s="244">
        <v>0</v>
      </c>
    </row>
    <row r="354" spans="1:18" ht="33.75" x14ac:dyDescent="0.4">
      <c r="A354" s="203" t="s">
        <v>1335</v>
      </c>
      <c r="B354" s="222" t="s">
        <v>3717</v>
      </c>
      <c r="C354" s="354">
        <v>34</v>
      </c>
      <c r="D354" s="224" t="s">
        <v>1383</v>
      </c>
      <c r="E354" s="224" t="s">
        <v>1383</v>
      </c>
      <c r="F354" s="354" t="s">
        <v>1383</v>
      </c>
      <c r="G354" s="224" t="s">
        <v>1383</v>
      </c>
      <c r="H354" s="224" t="s">
        <v>1383</v>
      </c>
      <c r="I354" s="354" t="s">
        <v>1383</v>
      </c>
      <c r="J354" s="222" t="s">
        <v>1383</v>
      </c>
      <c r="K354" s="222" t="s">
        <v>1383</v>
      </c>
      <c r="L354" s="354" t="s">
        <v>1383</v>
      </c>
      <c r="M354" s="222" t="s">
        <v>1383</v>
      </c>
      <c r="N354" s="222" t="s">
        <v>1383</v>
      </c>
      <c r="O354" s="222">
        <f>SUM(Table9[[#This Row],[Urine - IC - Samples]],Table9[[#This Row],[Urine - OOC - Samples]],Table9[[#This Row],[Blood - IC - Samples]],Table9[[#This Row],[Blood - OOC - Samples]])</f>
        <v>34</v>
      </c>
      <c r="P354" s="273">
        <v>92</v>
      </c>
      <c r="Q354" s="231">
        <v>1</v>
      </c>
      <c r="R354" s="244">
        <v>0.01</v>
      </c>
    </row>
    <row r="355" spans="1:18" x14ac:dyDescent="0.4">
      <c r="A355" s="203" t="s">
        <v>1335</v>
      </c>
      <c r="B355" s="222" t="s">
        <v>3712</v>
      </c>
      <c r="C355" s="354">
        <v>33</v>
      </c>
      <c r="D355" s="224" t="s">
        <v>1383</v>
      </c>
      <c r="E355" s="224">
        <v>1</v>
      </c>
      <c r="F355" s="354" t="s">
        <v>1383</v>
      </c>
      <c r="G355" s="224" t="s">
        <v>1383</v>
      </c>
      <c r="H355" s="224" t="s">
        <v>1383</v>
      </c>
      <c r="I355" s="354" t="s">
        <v>1383</v>
      </c>
      <c r="J355" s="222" t="s">
        <v>1383</v>
      </c>
      <c r="K355" s="222" t="s">
        <v>1383</v>
      </c>
      <c r="L355" s="354" t="s">
        <v>1383</v>
      </c>
      <c r="M355" s="222" t="s">
        <v>1383</v>
      </c>
      <c r="N355" s="222" t="s">
        <v>1383</v>
      </c>
      <c r="O355" s="222">
        <f>SUM(Table9[[#This Row],[Urine - IC - Samples]],Table9[[#This Row],[Urine - OOC - Samples]],Table9[[#This Row],[Blood - IC - Samples]],Table9[[#This Row],[Blood - OOC - Samples]])</f>
        <v>33</v>
      </c>
      <c r="P355" s="364"/>
      <c r="Q355" s="364"/>
      <c r="R355" s="364"/>
    </row>
    <row r="356" spans="1:18" ht="22.5" x14ac:dyDescent="0.4">
      <c r="A356" s="203" t="s">
        <v>1335</v>
      </c>
      <c r="B356" s="222" t="s">
        <v>3718</v>
      </c>
      <c r="C356" s="354">
        <v>11</v>
      </c>
      <c r="D356" s="224" t="s">
        <v>1383</v>
      </c>
      <c r="E356" s="224" t="s">
        <v>1383</v>
      </c>
      <c r="F356" s="354" t="s">
        <v>1383</v>
      </c>
      <c r="G356" s="224" t="s">
        <v>1383</v>
      </c>
      <c r="H356" s="224" t="s">
        <v>1383</v>
      </c>
      <c r="I356" s="354" t="s">
        <v>1383</v>
      </c>
      <c r="J356" s="222" t="s">
        <v>1383</v>
      </c>
      <c r="K356" s="222" t="s">
        <v>1383</v>
      </c>
      <c r="L356" s="354" t="s">
        <v>1383</v>
      </c>
      <c r="M356" s="222" t="s">
        <v>1383</v>
      </c>
      <c r="N356" s="222" t="s">
        <v>1383</v>
      </c>
      <c r="O356" s="222">
        <f>SUM(Table9[[#This Row],[Urine - IC - Samples]],Table9[[#This Row],[Urine - OOC - Samples]],Table9[[#This Row],[Blood - IC - Samples]],Table9[[#This Row],[Blood - OOC - Samples]])</f>
        <v>11</v>
      </c>
      <c r="P356" s="364"/>
      <c r="Q356" s="364"/>
      <c r="R356" s="364"/>
    </row>
    <row r="357" spans="1:18" ht="22.5" x14ac:dyDescent="0.4">
      <c r="A357" s="203" t="s">
        <v>1335</v>
      </c>
      <c r="B357" s="222" t="s">
        <v>3719</v>
      </c>
      <c r="C357" s="354">
        <v>8</v>
      </c>
      <c r="D357" s="224" t="s">
        <v>1383</v>
      </c>
      <c r="E357" s="224" t="s">
        <v>1383</v>
      </c>
      <c r="F357" s="354" t="s">
        <v>1383</v>
      </c>
      <c r="G357" s="224" t="s">
        <v>1383</v>
      </c>
      <c r="H357" s="224" t="s">
        <v>1383</v>
      </c>
      <c r="I357" s="354" t="s">
        <v>1383</v>
      </c>
      <c r="J357" s="222" t="s">
        <v>1383</v>
      </c>
      <c r="K357" s="222" t="s">
        <v>1383</v>
      </c>
      <c r="L357" s="354" t="s">
        <v>1383</v>
      </c>
      <c r="M357" s="222" t="s">
        <v>1383</v>
      </c>
      <c r="N357" s="222" t="s">
        <v>1383</v>
      </c>
      <c r="O357" s="222">
        <f>SUM(Table9[[#This Row],[Urine - IC - Samples]],Table9[[#This Row],[Urine - OOC - Samples]],Table9[[#This Row],[Blood - IC - Samples]],Table9[[#This Row],[Blood - OOC - Samples]])</f>
        <v>8</v>
      </c>
      <c r="P357" s="364"/>
      <c r="Q357" s="364"/>
      <c r="R357" s="364"/>
    </row>
    <row r="358" spans="1:18" ht="22.5" x14ac:dyDescent="0.4">
      <c r="A358" s="203" t="s">
        <v>1335</v>
      </c>
      <c r="B358" s="222" t="s">
        <v>3720</v>
      </c>
      <c r="C358" s="354">
        <v>3</v>
      </c>
      <c r="D358" s="224" t="s">
        <v>1383</v>
      </c>
      <c r="E358" s="224" t="s">
        <v>1383</v>
      </c>
      <c r="F358" s="354">
        <v>3</v>
      </c>
      <c r="G358" s="224" t="s">
        <v>1383</v>
      </c>
      <c r="H358" s="224" t="s">
        <v>1383</v>
      </c>
      <c r="I358" s="354" t="s">
        <v>1383</v>
      </c>
      <c r="J358" s="222" t="s">
        <v>1383</v>
      </c>
      <c r="K358" s="222" t="s">
        <v>1383</v>
      </c>
      <c r="L358" s="354" t="s">
        <v>1383</v>
      </c>
      <c r="M358" s="222" t="s">
        <v>1383</v>
      </c>
      <c r="N358" s="222" t="s">
        <v>1383</v>
      </c>
      <c r="O358" s="222">
        <f>SUM(Table9[[#This Row],[Urine - IC - Samples]],Table9[[#This Row],[Urine - OOC - Samples]],Table9[[#This Row],[Blood - IC - Samples]],Table9[[#This Row],[Blood - OOC - Samples]])</f>
        <v>6</v>
      </c>
      <c r="P358" s="364"/>
      <c r="Q358" s="364"/>
      <c r="R358" s="366"/>
    </row>
    <row r="359" spans="1:18" ht="22.5" x14ac:dyDescent="0.4">
      <c r="A359" s="203" t="s">
        <v>3721</v>
      </c>
      <c r="B359" s="222" t="s">
        <v>3722</v>
      </c>
      <c r="C359" s="354">
        <v>103</v>
      </c>
      <c r="D359" s="224" t="s">
        <v>1383</v>
      </c>
      <c r="E359" s="224">
        <v>2</v>
      </c>
      <c r="F359" s="354">
        <v>206</v>
      </c>
      <c r="G359" s="224" t="s">
        <v>1383</v>
      </c>
      <c r="H359" s="224" t="s">
        <v>1383</v>
      </c>
      <c r="I359" s="354" t="s">
        <v>1383</v>
      </c>
      <c r="J359" s="222" t="s">
        <v>1383</v>
      </c>
      <c r="K359" s="222" t="s">
        <v>1383</v>
      </c>
      <c r="L359" s="354">
        <v>35</v>
      </c>
      <c r="M359" s="222" t="s">
        <v>1383</v>
      </c>
      <c r="N359" s="222" t="s">
        <v>1383</v>
      </c>
      <c r="O359" s="222">
        <f>SUM(Table9[[#This Row],[Urine - IC - Samples]],Table9[[#This Row],[Urine - OOC - Samples]],Table9[[#This Row],[Blood - IC - Samples]],Table9[[#This Row],[Blood - OOC - Samples]])</f>
        <v>344</v>
      </c>
      <c r="P359" s="273">
        <v>344</v>
      </c>
      <c r="Q359" s="231">
        <v>2</v>
      </c>
      <c r="R359" s="244">
        <v>0.01</v>
      </c>
    </row>
    <row r="360" spans="1:18" x14ac:dyDescent="0.4">
      <c r="A360" s="203" t="s">
        <v>1681</v>
      </c>
      <c r="B360" s="222" t="s">
        <v>3712</v>
      </c>
      <c r="C360" s="354">
        <v>4</v>
      </c>
      <c r="D360" s="224" t="s">
        <v>1383</v>
      </c>
      <c r="E360" s="224" t="s">
        <v>1383</v>
      </c>
      <c r="F360" s="354" t="s">
        <v>1383</v>
      </c>
      <c r="G360" s="224" t="s">
        <v>1383</v>
      </c>
      <c r="H360" s="224" t="s">
        <v>1383</v>
      </c>
      <c r="I360" s="354" t="s">
        <v>1383</v>
      </c>
      <c r="J360" s="222" t="s">
        <v>1383</v>
      </c>
      <c r="K360" s="222" t="s">
        <v>1383</v>
      </c>
      <c r="L360" s="354" t="s">
        <v>1383</v>
      </c>
      <c r="M360" s="222" t="s">
        <v>1383</v>
      </c>
      <c r="N360" s="222" t="s">
        <v>1383</v>
      </c>
      <c r="O360" s="222">
        <f>SUM(Table9[[#This Row],[Urine - IC - Samples]],Table9[[#This Row],[Urine - OOC - Samples]],Table9[[#This Row],[Blood - IC - Samples]],Table9[[#This Row],[Blood - OOC - Samples]])</f>
        <v>4</v>
      </c>
      <c r="P360" s="273">
        <v>4</v>
      </c>
      <c r="Q360" s="231">
        <v>0</v>
      </c>
      <c r="R360" s="244">
        <v>0</v>
      </c>
    </row>
    <row r="361" spans="1:18" ht="22.5" x14ac:dyDescent="0.4">
      <c r="A361" s="203" t="s">
        <v>3723</v>
      </c>
      <c r="B361" s="222" t="s">
        <v>1383</v>
      </c>
      <c r="C361" s="354">
        <v>4</v>
      </c>
      <c r="D361" s="224" t="s">
        <v>1383</v>
      </c>
      <c r="E361" s="224" t="s">
        <v>1383</v>
      </c>
      <c r="F361" s="354" t="s">
        <v>1383</v>
      </c>
      <c r="G361" s="224" t="s">
        <v>1383</v>
      </c>
      <c r="H361" s="224" t="s">
        <v>1383</v>
      </c>
      <c r="I361" s="354" t="s">
        <v>1383</v>
      </c>
      <c r="J361" s="222" t="s">
        <v>1383</v>
      </c>
      <c r="K361" s="222" t="s">
        <v>1383</v>
      </c>
      <c r="L361" s="354" t="s">
        <v>1383</v>
      </c>
      <c r="M361" s="222" t="s">
        <v>1383</v>
      </c>
      <c r="N361" s="222" t="s">
        <v>1383</v>
      </c>
      <c r="O361" s="222">
        <f>SUM(Table9[[#This Row],[Urine - IC - Samples]],Table9[[#This Row],[Urine - OOC - Samples]],Table9[[#This Row],[Blood - IC - Samples]],Table9[[#This Row],[Blood - OOC - Samples]])</f>
        <v>4</v>
      </c>
      <c r="P361" s="273">
        <v>4</v>
      </c>
      <c r="Q361" s="231">
        <v>0</v>
      </c>
      <c r="R361" s="244">
        <v>0</v>
      </c>
    </row>
    <row r="362" spans="1:18" ht="22.5" x14ac:dyDescent="0.4">
      <c r="A362" s="203" t="s">
        <v>3724</v>
      </c>
      <c r="B362" s="222" t="s">
        <v>1383</v>
      </c>
      <c r="C362" s="354">
        <v>6</v>
      </c>
      <c r="D362" s="224" t="s">
        <v>1383</v>
      </c>
      <c r="E362" s="224" t="s">
        <v>1383</v>
      </c>
      <c r="F362" s="354" t="s">
        <v>1383</v>
      </c>
      <c r="G362" s="224" t="s">
        <v>1383</v>
      </c>
      <c r="H362" s="224" t="s">
        <v>1383</v>
      </c>
      <c r="I362" s="354" t="s">
        <v>1383</v>
      </c>
      <c r="J362" s="222" t="s">
        <v>1383</v>
      </c>
      <c r="K362" s="222" t="s">
        <v>1383</v>
      </c>
      <c r="L362" s="354" t="s">
        <v>1383</v>
      </c>
      <c r="M362" s="222" t="s">
        <v>1383</v>
      </c>
      <c r="N362" s="222" t="s">
        <v>1383</v>
      </c>
      <c r="O362" s="222">
        <f>SUM(Table9[[#This Row],[Urine - IC - Samples]],Table9[[#This Row],[Urine - OOC - Samples]],Table9[[#This Row],[Blood - IC - Samples]],Table9[[#This Row],[Blood - OOC - Samples]])</f>
        <v>6</v>
      </c>
      <c r="P362" s="273">
        <v>6</v>
      </c>
      <c r="Q362" s="231">
        <v>0</v>
      </c>
      <c r="R362" s="244">
        <v>0</v>
      </c>
    </row>
    <row r="363" spans="1:18" ht="22.5" x14ac:dyDescent="0.4">
      <c r="A363" s="203" t="s">
        <v>1686</v>
      </c>
      <c r="B363" s="222" t="s">
        <v>3725</v>
      </c>
      <c r="C363" s="354">
        <v>180</v>
      </c>
      <c r="D363" s="224" t="s">
        <v>1383</v>
      </c>
      <c r="E363" s="224">
        <v>1</v>
      </c>
      <c r="F363" s="354">
        <v>2</v>
      </c>
      <c r="G363" s="224" t="s">
        <v>1383</v>
      </c>
      <c r="H363" s="224" t="s">
        <v>1383</v>
      </c>
      <c r="I363" s="354" t="s">
        <v>1383</v>
      </c>
      <c r="J363" s="222" t="s">
        <v>1383</v>
      </c>
      <c r="K363" s="222" t="s">
        <v>1383</v>
      </c>
      <c r="L363" s="354" t="s">
        <v>1383</v>
      </c>
      <c r="M363" s="222" t="s">
        <v>1383</v>
      </c>
      <c r="N363" s="222" t="s">
        <v>1383</v>
      </c>
      <c r="O363" s="222">
        <f>SUM(Table9[[#This Row],[Urine - IC - Samples]],Table9[[#This Row],[Urine - OOC - Samples]],Table9[[#This Row],[Blood - IC - Samples]],Table9[[#This Row],[Blood - OOC - Samples]])</f>
        <v>182</v>
      </c>
      <c r="P363" s="273">
        <v>236</v>
      </c>
      <c r="Q363" s="231">
        <v>1</v>
      </c>
      <c r="R363" s="244">
        <v>0</v>
      </c>
    </row>
    <row r="364" spans="1:18" x14ac:dyDescent="0.4">
      <c r="A364" s="203" t="s">
        <v>1686</v>
      </c>
      <c r="B364" s="222" t="s">
        <v>3726</v>
      </c>
      <c r="C364" s="354">
        <v>24</v>
      </c>
      <c r="D364" s="224" t="s">
        <v>1383</v>
      </c>
      <c r="E364" s="224" t="s">
        <v>1383</v>
      </c>
      <c r="F364" s="354">
        <v>11</v>
      </c>
      <c r="G364" s="224" t="s">
        <v>1383</v>
      </c>
      <c r="H364" s="224" t="s">
        <v>1383</v>
      </c>
      <c r="I364" s="354" t="s">
        <v>1383</v>
      </c>
      <c r="J364" s="222" t="s">
        <v>1383</v>
      </c>
      <c r="K364" s="222" t="s">
        <v>1383</v>
      </c>
      <c r="L364" s="354" t="s">
        <v>1383</v>
      </c>
      <c r="M364" s="222" t="s">
        <v>1383</v>
      </c>
      <c r="N364" s="222" t="s">
        <v>1383</v>
      </c>
      <c r="O364" s="222">
        <f>SUM(Table9[[#This Row],[Urine - IC - Samples]],Table9[[#This Row],[Urine - OOC - Samples]],Table9[[#This Row],[Blood - IC - Samples]],Table9[[#This Row],[Blood - OOC - Samples]])</f>
        <v>35</v>
      </c>
      <c r="P364" s="364"/>
      <c r="Q364" s="364"/>
      <c r="R364" s="364"/>
    </row>
    <row r="365" spans="1:18" ht="22.5" x14ac:dyDescent="0.4">
      <c r="A365" s="203" t="s">
        <v>1686</v>
      </c>
      <c r="B365" s="222" t="s">
        <v>3727</v>
      </c>
      <c r="C365" s="354">
        <v>16</v>
      </c>
      <c r="D365" s="224" t="s">
        <v>1383</v>
      </c>
      <c r="E365" s="224" t="s">
        <v>1383</v>
      </c>
      <c r="F365" s="354" t="s">
        <v>1383</v>
      </c>
      <c r="G365" s="224" t="s">
        <v>1383</v>
      </c>
      <c r="H365" s="224" t="s">
        <v>1383</v>
      </c>
      <c r="I365" s="354" t="s">
        <v>1383</v>
      </c>
      <c r="J365" s="222" t="s">
        <v>1383</v>
      </c>
      <c r="K365" s="222" t="s">
        <v>1383</v>
      </c>
      <c r="L365" s="354" t="s">
        <v>1383</v>
      </c>
      <c r="M365" s="222" t="s">
        <v>1383</v>
      </c>
      <c r="N365" s="222" t="s">
        <v>1383</v>
      </c>
      <c r="O365" s="222">
        <f>SUM(Table9[[#This Row],[Urine - IC - Samples]],Table9[[#This Row],[Urine - OOC - Samples]],Table9[[#This Row],[Blood - IC - Samples]],Table9[[#This Row],[Blood - OOC - Samples]])</f>
        <v>16</v>
      </c>
      <c r="P365" s="364"/>
      <c r="Q365" s="364"/>
      <c r="R365" s="364"/>
    </row>
    <row r="366" spans="1:18" x14ac:dyDescent="0.4">
      <c r="A366" s="203" t="s">
        <v>1686</v>
      </c>
      <c r="B366" s="222" t="s">
        <v>3728</v>
      </c>
      <c r="C366" s="354">
        <v>3</v>
      </c>
      <c r="D366" s="224" t="s">
        <v>1383</v>
      </c>
      <c r="E366" s="224" t="s">
        <v>1383</v>
      </c>
      <c r="F366" s="354" t="s">
        <v>1383</v>
      </c>
      <c r="G366" s="224" t="s">
        <v>1383</v>
      </c>
      <c r="H366" s="224" t="s">
        <v>1383</v>
      </c>
      <c r="I366" s="354" t="s">
        <v>1383</v>
      </c>
      <c r="J366" s="222" t="s">
        <v>1383</v>
      </c>
      <c r="K366" s="222" t="s">
        <v>1383</v>
      </c>
      <c r="L366" s="354" t="s">
        <v>1383</v>
      </c>
      <c r="M366" s="222" t="s">
        <v>1383</v>
      </c>
      <c r="N366" s="222" t="s">
        <v>1383</v>
      </c>
      <c r="O366" s="222">
        <f>SUM(Table9[[#This Row],[Urine - IC - Samples]],Table9[[#This Row],[Urine - OOC - Samples]],Table9[[#This Row],[Blood - IC - Samples]],Table9[[#This Row],[Blood - OOC - Samples]])</f>
        <v>3</v>
      </c>
      <c r="P366" s="364"/>
      <c r="Q366" s="364"/>
      <c r="R366" s="364"/>
    </row>
    <row r="367" spans="1:18" ht="22.5" x14ac:dyDescent="0.4">
      <c r="A367" s="203" t="s">
        <v>1336</v>
      </c>
      <c r="B367" s="222" t="s">
        <v>3729</v>
      </c>
      <c r="C367" s="354">
        <v>47</v>
      </c>
      <c r="D367" s="224" t="s">
        <v>1383</v>
      </c>
      <c r="E367" s="224" t="s">
        <v>1383</v>
      </c>
      <c r="F367" s="354" t="s">
        <v>1383</v>
      </c>
      <c r="G367" s="224" t="s">
        <v>1383</v>
      </c>
      <c r="H367" s="224" t="s">
        <v>1383</v>
      </c>
      <c r="I367" s="354" t="s">
        <v>1383</v>
      </c>
      <c r="J367" s="222" t="s">
        <v>1383</v>
      </c>
      <c r="K367" s="222" t="s">
        <v>1383</v>
      </c>
      <c r="L367" s="354" t="s">
        <v>1383</v>
      </c>
      <c r="M367" s="222" t="s">
        <v>1383</v>
      </c>
      <c r="N367" s="222" t="s">
        <v>1383</v>
      </c>
      <c r="O367" s="222">
        <f>SUM(Table9[[#This Row],[Urine - IC - Samples]],Table9[[#This Row],[Urine - OOC - Samples]],Table9[[#This Row],[Blood - IC - Samples]],Table9[[#This Row],[Blood - OOC - Samples]])</f>
        <v>47</v>
      </c>
      <c r="P367" s="273">
        <v>97</v>
      </c>
      <c r="Q367" s="231">
        <v>0</v>
      </c>
      <c r="R367" s="244">
        <v>0</v>
      </c>
    </row>
    <row r="368" spans="1:18" x14ac:dyDescent="0.4">
      <c r="A368" s="203" t="s">
        <v>1336</v>
      </c>
      <c r="B368" s="222" t="s">
        <v>3730</v>
      </c>
      <c r="C368" s="354">
        <v>32</v>
      </c>
      <c r="D368" s="224" t="s">
        <v>1383</v>
      </c>
      <c r="E368" s="224" t="s">
        <v>1383</v>
      </c>
      <c r="F368" s="354">
        <v>14</v>
      </c>
      <c r="G368" s="224" t="s">
        <v>1383</v>
      </c>
      <c r="H368" s="224" t="s">
        <v>1383</v>
      </c>
      <c r="I368" s="354" t="s">
        <v>1383</v>
      </c>
      <c r="J368" s="222" t="s">
        <v>1383</v>
      </c>
      <c r="K368" s="222" t="s">
        <v>1383</v>
      </c>
      <c r="L368" s="354" t="s">
        <v>1383</v>
      </c>
      <c r="M368" s="222" t="s">
        <v>1383</v>
      </c>
      <c r="N368" s="222" t="s">
        <v>1383</v>
      </c>
      <c r="O368" s="222">
        <f>SUM(Table9[[#This Row],[Urine - IC - Samples]],Table9[[#This Row],[Urine - OOC - Samples]],Table9[[#This Row],[Blood - IC - Samples]],Table9[[#This Row],[Blood - OOC - Samples]])</f>
        <v>46</v>
      </c>
      <c r="P368" s="364"/>
    </row>
    <row r="369" spans="1:18" x14ac:dyDescent="0.4">
      <c r="A369" s="203" t="s">
        <v>1336</v>
      </c>
      <c r="B369" s="222" t="s">
        <v>3712</v>
      </c>
      <c r="C369" s="354">
        <v>4</v>
      </c>
      <c r="D369" s="224" t="s">
        <v>1383</v>
      </c>
      <c r="E369" s="224" t="s">
        <v>1383</v>
      </c>
      <c r="F369" s="354" t="s">
        <v>1383</v>
      </c>
      <c r="G369" s="224" t="s">
        <v>1383</v>
      </c>
      <c r="H369" s="224" t="s">
        <v>1383</v>
      </c>
      <c r="I369" s="354" t="s">
        <v>1383</v>
      </c>
      <c r="J369" s="222" t="s">
        <v>1383</v>
      </c>
      <c r="K369" s="222" t="s">
        <v>1383</v>
      </c>
      <c r="L369" s="354" t="s">
        <v>1383</v>
      </c>
      <c r="M369" s="222" t="s">
        <v>1383</v>
      </c>
      <c r="N369" s="222" t="s">
        <v>1383</v>
      </c>
      <c r="O369" s="222">
        <f>SUM(Table9[[#This Row],[Urine - IC - Samples]],Table9[[#This Row],[Urine - OOC - Samples]],Table9[[#This Row],[Blood - IC - Samples]],Table9[[#This Row],[Blood - OOC - Samples]])</f>
        <v>4</v>
      </c>
      <c r="P369" s="364"/>
      <c r="Q369" s="364"/>
      <c r="R369" s="364"/>
    </row>
    <row r="370" spans="1:18" ht="22.5" x14ac:dyDescent="0.4">
      <c r="A370" s="203" t="s">
        <v>1687</v>
      </c>
      <c r="B370" s="222" t="s">
        <v>3731</v>
      </c>
      <c r="C370" s="354">
        <v>18</v>
      </c>
      <c r="D370" s="224" t="s">
        <v>1383</v>
      </c>
      <c r="E370" s="224">
        <v>1</v>
      </c>
      <c r="F370" s="354" t="s">
        <v>1383</v>
      </c>
      <c r="G370" s="224" t="s">
        <v>1383</v>
      </c>
      <c r="H370" s="224" t="s">
        <v>1383</v>
      </c>
      <c r="I370" s="354" t="s">
        <v>1383</v>
      </c>
      <c r="J370" s="222" t="s">
        <v>1383</v>
      </c>
      <c r="K370" s="222" t="s">
        <v>1383</v>
      </c>
      <c r="L370" s="354" t="s">
        <v>1383</v>
      </c>
      <c r="M370" s="222" t="s">
        <v>1383</v>
      </c>
      <c r="N370" s="222" t="s">
        <v>1383</v>
      </c>
      <c r="O370" s="222">
        <f>SUM(Table9[[#This Row],[Urine - IC - Samples]],Table9[[#This Row],[Urine - OOC - Samples]],Table9[[#This Row],[Blood - IC - Samples]],Table9[[#This Row],[Blood - OOC - Samples]])</f>
        <v>18</v>
      </c>
      <c r="P370" s="273">
        <v>40</v>
      </c>
      <c r="Q370" s="231">
        <v>4</v>
      </c>
      <c r="R370" s="244">
        <v>0.1</v>
      </c>
    </row>
    <row r="371" spans="1:18" ht="22.5" x14ac:dyDescent="0.4">
      <c r="A371" s="203" t="s">
        <v>1687</v>
      </c>
      <c r="B371" s="222" t="s">
        <v>3732</v>
      </c>
      <c r="C371" s="354">
        <v>15</v>
      </c>
      <c r="D371" s="224" t="s">
        <v>1383</v>
      </c>
      <c r="E371" s="224">
        <v>2</v>
      </c>
      <c r="F371" s="354" t="s">
        <v>1383</v>
      </c>
      <c r="G371" s="224" t="s">
        <v>1383</v>
      </c>
      <c r="H371" s="224" t="s">
        <v>1383</v>
      </c>
      <c r="I371" s="354" t="s">
        <v>1383</v>
      </c>
      <c r="J371" s="222" t="s">
        <v>1383</v>
      </c>
      <c r="K371" s="222" t="s">
        <v>1383</v>
      </c>
      <c r="L371" s="354" t="s">
        <v>1383</v>
      </c>
      <c r="M371" s="222" t="s">
        <v>1383</v>
      </c>
      <c r="N371" s="222" t="s">
        <v>1383</v>
      </c>
      <c r="O371" s="222">
        <f>SUM(Table9[[#This Row],[Urine - IC - Samples]],Table9[[#This Row],[Urine - OOC - Samples]],Table9[[#This Row],[Blood - IC - Samples]],Table9[[#This Row],[Blood - OOC - Samples]])</f>
        <v>15</v>
      </c>
      <c r="P371" s="364"/>
    </row>
    <row r="372" spans="1:18" ht="22.5" x14ac:dyDescent="0.4">
      <c r="A372" s="203" t="s">
        <v>1687</v>
      </c>
      <c r="B372" s="222" t="s">
        <v>3733</v>
      </c>
      <c r="C372" s="354">
        <v>6</v>
      </c>
      <c r="D372" s="224" t="s">
        <v>1383</v>
      </c>
      <c r="E372" s="224">
        <v>1</v>
      </c>
      <c r="F372" s="354" t="s">
        <v>1383</v>
      </c>
      <c r="G372" s="224" t="s">
        <v>1383</v>
      </c>
      <c r="H372" s="224" t="s">
        <v>1383</v>
      </c>
      <c r="I372" s="354" t="s">
        <v>1383</v>
      </c>
      <c r="J372" s="222" t="s">
        <v>1383</v>
      </c>
      <c r="K372" s="222" t="s">
        <v>1383</v>
      </c>
      <c r="L372" s="354" t="s">
        <v>1383</v>
      </c>
      <c r="M372" s="222" t="s">
        <v>1383</v>
      </c>
      <c r="N372" s="222" t="s">
        <v>1383</v>
      </c>
      <c r="O372" s="222">
        <f>SUM(Table9[[#This Row],[Urine - IC - Samples]],Table9[[#This Row],[Urine - OOC - Samples]],Table9[[#This Row],[Blood - IC - Samples]],Table9[[#This Row],[Blood - OOC - Samples]])</f>
        <v>6</v>
      </c>
      <c r="P372" s="364"/>
      <c r="Q372" s="364"/>
      <c r="R372" s="364"/>
    </row>
    <row r="373" spans="1:18" ht="22.5" x14ac:dyDescent="0.4">
      <c r="A373" s="203" t="s">
        <v>1687</v>
      </c>
      <c r="B373" s="222" t="s">
        <v>3734</v>
      </c>
      <c r="C373" s="354">
        <v>1</v>
      </c>
      <c r="D373" s="224" t="s">
        <v>1383</v>
      </c>
      <c r="E373" s="224" t="s">
        <v>1383</v>
      </c>
      <c r="F373" s="354" t="s">
        <v>1383</v>
      </c>
      <c r="G373" s="224" t="s">
        <v>1383</v>
      </c>
      <c r="H373" s="224" t="s">
        <v>1383</v>
      </c>
      <c r="I373" s="354" t="s">
        <v>1383</v>
      </c>
      <c r="J373" s="222" t="s">
        <v>1383</v>
      </c>
      <c r="K373" s="222" t="s">
        <v>1383</v>
      </c>
      <c r="L373" s="354" t="s">
        <v>1383</v>
      </c>
      <c r="M373" s="222" t="s">
        <v>1383</v>
      </c>
      <c r="N373" s="222" t="s">
        <v>1383</v>
      </c>
      <c r="O373" s="222">
        <f>SUM(Table9[[#This Row],[Urine - IC - Samples]],Table9[[#This Row],[Urine - OOC - Samples]],Table9[[#This Row],[Blood - IC - Samples]],Table9[[#This Row],[Blood - OOC - Samples]])</f>
        <v>1</v>
      </c>
      <c r="P373" s="364"/>
      <c r="Q373" s="364"/>
      <c r="R373" s="364"/>
    </row>
    <row r="374" spans="1:18" ht="22.5" x14ac:dyDescent="0.4">
      <c r="A374" s="203" t="s">
        <v>1371</v>
      </c>
      <c r="B374" s="222" t="s">
        <v>3735</v>
      </c>
      <c r="C374" s="354">
        <v>32</v>
      </c>
      <c r="D374" s="224" t="s">
        <v>1383</v>
      </c>
      <c r="E374" s="224" t="s">
        <v>1383</v>
      </c>
      <c r="F374" s="354">
        <v>27</v>
      </c>
      <c r="G374" s="224" t="s">
        <v>1383</v>
      </c>
      <c r="H374" s="224" t="s">
        <v>1383</v>
      </c>
      <c r="I374" s="354" t="s">
        <v>1383</v>
      </c>
      <c r="J374" s="222" t="s">
        <v>1383</v>
      </c>
      <c r="K374" s="222" t="s">
        <v>1383</v>
      </c>
      <c r="L374" s="354" t="s">
        <v>1383</v>
      </c>
      <c r="M374" s="222" t="s">
        <v>1383</v>
      </c>
      <c r="N374" s="222" t="s">
        <v>1383</v>
      </c>
      <c r="O374" s="222">
        <f>SUM(Table9[[#This Row],[Urine - IC - Samples]],Table9[[#This Row],[Urine - OOC - Samples]],Table9[[#This Row],[Blood - IC - Samples]],Table9[[#This Row],[Blood - OOC - Samples]])</f>
        <v>59</v>
      </c>
      <c r="P374" s="273">
        <v>70</v>
      </c>
      <c r="Q374" s="231">
        <v>6</v>
      </c>
      <c r="R374" s="244">
        <v>0.09</v>
      </c>
    </row>
    <row r="375" spans="1:18" ht="22.5" x14ac:dyDescent="0.4">
      <c r="A375" s="203" t="s">
        <v>1371</v>
      </c>
      <c r="B375" s="222" t="s">
        <v>3736</v>
      </c>
      <c r="C375" s="354">
        <v>4</v>
      </c>
      <c r="D375" s="224" t="s">
        <v>1383</v>
      </c>
      <c r="E375" s="224">
        <v>2</v>
      </c>
      <c r="F375" s="354">
        <v>7</v>
      </c>
      <c r="G375" s="224" t="s">
        <v>1383</v>
      </c>
      <c r="H375" s="224">
        <v>4</v>
      </c>
      <c r="I375" s="354" t="s">
        <v>1383</v>
      </c>
      <c r="J375" s="222" t="s">
        <v>1383</v>
      </c>
      <c r="K375" s="222" t="s">
        <v>1383</v>
      </c>
      <c r="L375" s="354" t="s">
        <v>1383</v>
      </c>
      <c r="M375" s="222" t="s">
        <v>1383</v>
      </c>
      <c r="N375" s="222" t="s">
        <v>1383</v>
      </c>
      <c r="O375" s="222">
        <f>SUM(Table9[[#This Row],[Urine - IC - Samples]],Table9[[#This Row],[Urine - OOC - Samples]],Table9[[#This Row],[Blood - IC - Samples]],Table9[[#This Row],[Blood - OOC - Samples]])</f>
        <v>11</v>
      </c>
      <c r="P375" s="364"/>
    </row>
    <row r="376" spans="1:18" ht="22.5" x14ac:dyDescent="0.4">
      <c r="A376" s="203" t="s">
        <v>3737</v>
      </c>
      <c r="B376" s="222" t="s">
        <v>3737</v>
      </c>
      <c r="C376" s="354">
        <v>5</v>
      </c>
      <c r="D376" s="224" t="s">
        <v>1383</v>
      </c>
      <c r="E376" s="224" t="s">
        <v>1383</v>
      </c>
      <c r="F376" s="354" t="s">
        <v>1383</v>
      </c>
      <c r="G376" s="224" t="s">
        <v>1383</v>
      </c>
      <c r="H376" s="224" t="s">
        <v>1383</v>
      </c>
      <c r="I376" s="354" t="s">
        <v>1383</v>
      </c>
      <c r="J376" s="222" t="s">
        <v>1383</v>
      </c>
      <c r="K376" s="222" t="s">
        <v>1383</v>
      </c>
      <c r="L376" s="354" t="s">
        <v>1383</v>
      </c>
      <c r="M376" s="222" t="s">
        <v>1383</v>
      </c>
      <c r="N376" s="222" t="s">
        <v>1383</v>
      </c>
      <c r="O376" s="222">
        <f>SUM(Table9[[#This Row],[Urine - IC - Samples]],Table9[[#This Row],[Urine - OOC - Samples]],Table9[[#This Row],[Blood - IC - Samples]],Table9[[#This Row],[Blood - OOC - Samples]])</f>
        <v>5</v>
      </c>
      <c r="P376" s="273">
        <v>5</v>
      </c>
      <c r="Q376" s="231">
        <v>0</v>
      </c>
      <c r="R376" s="244">
        <v>0</v>
      </c>
    </row>
    <row r="377" spans="1:18" ht="22.5" x14ac:dyDescent="0.4">
      <c r="A377" s="203" t="s">
        <v>1688</v>
      </c>
      <c r="B377" s="222" t="s">
        <v>3738</v>
      </c>
      <c r="C377" s="354">
        <v>235</v>
      </c>
      <c r="D377" s="224">
        <v>9</v>
      </c>
      <c r="E377" s="224">
        <v>5</v>
      </c>
      <c r="F377" s="354">
        <v>147</v>
      </c>
      <c r="G377" s="224" t="s">
        <v>1383</v>
      </c>
      <c r="H377" s="224" t="s">
        <v>1383</v>
      </c>
      <c r="I377" s="354">
        <v>8</v>
      </c>
      <c r="J377" s="222" t="s">
        <v>1383</v>
      </c>
      <c r="K377" s="222" t="s">
        <v>1383</v>
      </c>
      <c r="L377" s="354">
        <v>14</v>
      </c>
      <c r="M377" s="222" t="s">
        <v>1383</v>
      </c>
      <c r="N377" s="222" t="s">
        <v>1383</v>
      </c>
      <c r="O377" s="222">
        <f>SUM(Table9[[#This Row],[Urine - IC - Samples]],Table9[[#This Row],[Urine - OOC - Samples]],Table9[[#This Row],[Blood - IC - Samples]],Table9[[#This Row],[Blood - OOC - Samples]])</f>
        <v>404</v>
      </c>
      <c r="P377" s="273">
        <v>636</v>
      </c>
      <c r="Q377" s="231">
        <v>16</v>
      </c>
      <c r="R377" s="244">
        <v>0.03</v>
      </c>
    </row>
    <row r="378" spans="1:18" ht="33.75" x14ac:dyDescent="0.4">
      <c r="A378" s="203" t="s">
        <v>1688</v>
      </c>
      <c r="B378" s="222" t="s">
        <v>3739</v>
      </c>
      <c r="C378" s="354">
        <v>28</v>
      </c>
      <c r="D378" s="224" t="s">
        <v>1383</v>
      </c>
      <c r="E378" s="224">
        <v>1</v>
      </c>
      <c r="F378" s="354">
        <v>36</v>
      </c>
      <c r="G378" s="224" t="s">
        <v>1383</v>
      </c>
      <c r="H378" s="224" t="s">
        <v>1383</v>
      </c>
      <c r="I378" s="354" t="s">
        <v>1383</v>
      </c>
      <c r="J378" s="222" t="s">
        <v>1383</v>
      </c>
      <c r="K378" s="222" t="s">
        <v>1383</v>
      </c>
      <c r="L378" s="354">
        <v>14</v>
      </c>
      <c r="M378" s="222" t="s">
        <v>1383</v>
      </c>
      <c r="N378" s="222" t="s">
        <v>1383</v>
      </c>
      <c r="O378" s="222">
        <f>SUM(Table9[[#This Row],[Urine - IC - Samples]],Table9[[#This Row],[Urine - OOC - Samples]],Table9[[#This Row],[Blood - IC - Samples]],Table9[[#This Row],[Blood - OOC - Samples]])</f>
        <v>78</v>
      </c>
      <c r="P378" s="364"/>
      <c r="Q378" s="364"/>
      <c r="R378" s="364"/>
    </row>
    <row r="379" spans="1:18" ht="33.75" x14ac:dyDescent="0.4">
      <c r="A379" s="203" t="s">
        <v>1688</v>
      </c>
      <c r="B379" s="222" t="s">
        <v>3740</v>
      </c>
      <c r="C379" s="354">
        <v>53</v>
      </c>
      <c r="D379" s="224" t="s">
        <v>1383</v>
      </c>
      <c r="E379" s="224">
        <v>4</v>
      </c>
      <c r="F379" s="354" t="s">
        <v>1383</v>
      </c>
      <c r="G379" s="224" t="s">
        <v>1383</v>
      </c>
      <c r="H379" s="224" t="s">
        <v>1383</v>
      </c>
      <c r="I379" s="354" t="s">
        <v>1383</v>
      </c>
      <c r="J379" s="222" t="s">
        <v>1383</v>
      </c>
      <c r="K379" s="222" t="s">
        <v>1383</v>
      </c>
      <c r="L379" s="354" t="s">
        <v>1383</v>
      </c>
      <c r="M379" s="222" t="s">
        <v>1383</v>
      </c>
      <c r="N379" s="222" t="s">
        <v>1383</v>
      </c>
      <c r="O379" s="222">
        <f>SUM(Table9[[#This Row],[Urine - IC - Samples]],Table9[[#This Row],[Urine - OOC - Samples]],Table9[[#This Row],[Blood - IC - Samples]],Table9[[#This Row],[Blood - OOC - Samples]])</f>
        <v>53</v>
      </c>
      <c r="P379" s="364"/>
      <c r="Q379" s="364"/>
      <c r="R379" s="364"/>
    </row>
    <row r="380" spans="1:18" ht="33.75" x14ac:dyDescent="0.4">
      <c r="A380" s="203" t="s">
        <v>1688</v>
      </c>
      <c r="B380" s="222" t="s">
        <v>3741</v>
      </c>
      <c r="C380" s="354">
        <v>35</v>
      </c>
      <c r="D380" s="224" t="s">
        <v>1383</v>
      </c>
      <c r="E380" s="224">
        <v>3</v>
      </c>
      <c r="F380" s="354" t="s">
        <v>1383</v>
      </c>
      <c r="G380" s="224" t="s">
        <v>1383</v>
      </c>
      <c r="H380" s="224" t="s">
        <v>1383</v>
      </c>
      <c r="I380" s="354" t="s">
        <v>1383</v>
      </c>
      <c r="J380" s="222" t="s">
        <v>1383</v>
      </c>
      <c r="K380" s="222" t="s">
        <v>1383</v>
      </c>
      <c r="L380" s="354" t="s">
        <v>1383</v>
      </c>
      <c r="M380" s="222" t="s">
        <v>1383</v>
      </c>
      <c r="N380" s="222" t="s">
        <v>1383</v>
      </c>
      <c r="O380" s="222">
        <f>SUM(Table9[[#This Row],[Urine - IC - Samples]],Table9[[#This Row],[Urine - OOC - Samples]],Table9[[#This Row],[Blood - IC - Samples]],Table9[[#This Row],[Blood - OOC - Samples]])</f>
        <v>35</v>
      </c>
      <c r="P380" s="364"/>
      <c r="Q380" s="364"/>
      <c r="R380" s="364"/>
    </row>
    <row r="381" spans="1:18" x14ac:dyDescent="0.4">
      <c r="A381" s="203" t="s">
        <v>1688</v>
      </c>
      <c r="B381" s="222" t="s">
        <v>3712</v>
      </c>
      <c r="C381" s="354">
        <v>29</v>
      </c>
      <c r="D381" s="224" t="s">
        <v>1383</v>
      </c>
      <c r="E381" s="224" t="s">
        <v>1383</v>
      </c>
      <c r="F381" s="354" t="s">
        <v>1383</v>
      </c>
      <c r="G381" s="224" t="s">
        <v>1383</v>
      </c>
      <c r="H381" s="224" t="s">
        <v>1383</v>
      </c>
      <c r="I381" s="354" t="s">
        <v>1383</v>
      </c>
      <c r="J381" s="222" t="s">
        <v>1383</v>
      </c>
      <c r="K381" s="222" t="s">
        <v>1383</v>
      </c>
      <c r="L381" s="354" t="s">
        <v>1383</v>
      </c>
      <c r="M381" s="222" t="s">
        <v>1383</v>
      </c>
      <c r="N381" s="222" t="s">
        <v>1383</v>
      </c>
      <c r="O381" s="222">
        <f>SUM(Table9[[#This Row],[Urine - IC - Samples]],Table9[[#This Row],[Urine - OOC - Samples]],Table9[[#This Row],[Blood - IC - Samples]],Table9[[#This Row],[Blood - OOC - Samples]])</f>
        <v>29</v>
      </c>
      <c r="P381" s="364"/>
      <c r="Q381" s="364"/>
      <c r="R381" s="364"/>
    </row>
    <row r="382" spans="1:18" ht="33.75" x14ac:dyDescent="0.4">
      <c r="A382" s="203" t="s">
        <v>1688</v>
      </c>
      <c r="B382" s="222" t="s">
        <v>3742</v>
      </c>
      <c r="C382" s="354">
        <v>14</v>
      </c>
      <c r="D382" s="224" t="s">
        <v>1383</v>
      </c>
      <c r="E382" s="224">
        <v>1</v>
      </c>
      <c r="F382" s="354">
        <v>2</v>
      </c>
      <c r="G382" s="224" t="s">
        <v>1383</v>
      </c>
      <c r="H382" s="224">
        <v>1</v>
      </c>
      <c r="I382" s="354" t="s">
        <v>1383</v>
      </c>
      <c r="J382" s="222" t="s">
        <v>1383</v>
      </c>
      <c r="K382" s="222" t="s">
        <v>1383</v>
      </c>
      <c r="L382" s="354" t="s">
        <v>1383</v>
      </c>
      <c r="M382" s="222" t="s">
        <v>1383</v>
      </c>
      <c r="N382" s="222" t="s">
        <v>1383</v>
      </c>
      <c r="O382" s="222">
        <f>SUM(Table9[[#This Row],[Urine - IC - Samples]],Table9[[#This Row],[Urine - OOC - Samples]],Table9[[#This Row],[Blood - IC - Samples]],Table9[[#This Row],[Blood - OOC - Samples]])</f>
        <v>16</v>
      </c>
      <c r="P382" s="364"/>
      <c r="Q382" s="364"/>
      <c r="R382" s="364"/>
    </row>
    <row r="383" spans="1:18" ht="22.5" x14ac:dyDescent="0.4">
      <c r="A383" s="203" t="s">
        <v>1688</v>
      </c>
      <c r="B383" s="222" t="s">
        <v>3743</v>
      </c>
      <c r="C383" s="354">
        <v>12</v>
      </c>
      <c r="D383" s="224" t="s">
        <v>1383</v>
      </c>
      <c r="E383" s="224" t="s">
        <v>1383</v>
      </c>
      <c r="F383" s="354" t="s">
        <v>1383</v>
      </c>
      <c r="G383" s="224" t="s">
        <v>1383</v>
      </c>
      <c r="H383" s="224" t="s">
        <v>1383</v>
      </c>
      <c r="I383" s="354" t="s">
        <v>1383</v>
      </c>
      <c r="J383" s="222" t="s">
        <v>1383</v>
      </c>
      <c r="K383" s="222" t="s">
        <v>1383</v>
      </c>
      <c r="L383" s="354" t="s">
        <v>1383</v>
      </c>
      <c r="M383" s="222" t="s">
        <v>1383</v>
      </c>
      <c r="N383" s="222" t="s">
        <v>1383</v>
      </c>
      <c r="O383" s="222">
        <f>SUM(Table9[[#This Row],[Urine - IC - Samples]],Table9[[#This Row],[Urine - OOC - Samples]],Table9[[#This Row],[Blood - IC - Samples]],Table9[[#This Row],[Blood - OOC - Samples]])</f>
        <v>12</v>
      </c>
      <c r="P383" s="364"/>
      <c r="Q383" s="364"/>
      <c r="R383" s="364"/>
    </row>
    <row r="384" spans="1:18" ht="33.75" x14ac:dyDescent="0.4">
      <c r="A384" s="203" t="s">
        <v>1688</v>
      </c>
      <c r="B384" s="222" t="s">
        <v>3744</v>
      </c>
      <c r="C384" s="354">
        <v>9</v>
      </c>
      <c r="D384" s="224" t="s">
        <v>1383</v>
      </c>
      <c r="E384" s="224">
        <v>1</v>
      </c>
      <c r="F384" s="354" t="s">
        <v>1383</v>
      </c>
      <c r="G384" s="224" t="s">
        <v>1383</v>
      </c>
      <c r="H384" s="224" t="s">
        <v>1383</v>
      </c>
      <c r="I384" s="354" t="s">
        <v>1383</v>
      </c>
      <c r="J384" s="222" t="s">
        <v>1383</v>
      </c>
      <c r="K384" s="222" t="s">
        <v>1383</v>
      </c>
      <c r="L384" s="354" t="s">
        <v>1383</v>
      </c>
      <c r="M384" s="222" t="s">
        <v>1383</v>
      </c>
      <c r="N384" s="222" t="s">
        <v>1383</v>
      </c>
      <c r="O384" s="222">
        <f>SUM(Table9[[#This Row],[Urine - IC - Samples]],Table9[[#This Row],[Urine - OOC - Samples]],Table9[[#This Row],[Blood - IC - Samples]],Table9[[#This Row],[Blood - OOC - Samples]])</f>
        <v>9</v>
      </c>
      <c r="P384" s="364"/>
      <c r="Q384" s="364"/>
      <c r="R384" s="364"/>
    </row>
    <row r="385" spans="1:18" x14ac:dyDescent="0.4">
      <c r="A385" s="203" t="s">
        <v>3745</v>
      </c>
      <c r="B385" s="222" t="s">
        <v>1383</v>
      </c>
      <c r="C385" s="354">
        <v>45</v>
      </c>
      <c r="D385" s="224" t="s">
        <v>1383</v>
      </c>
      <c r="E385" s="224">
        <v>1</v>
      </c>
      <c r="F385" s="354">
        <v>86</v>
      </c>
      <c r="G385" s="224" t="s">
        <v>1383</v>
      </c>
      <c r="H385" s="224" t="s">
        <v>1383</v>
      </c>
      <c r="I385" s="354" t="s">
        <v>1383</v>
      </c>
      <c r="J385" s="222" t="s">
        <v>1383</v>
      </c>
      <c r="K385" s="222" t="s">
        <v>1383</v>
      </c>
      <c r="L385" s="354" t="s">
        <v>1383</v>
      </c>
      <c r="M385" s="222" t="s">
        <v>1383</v>
      </c>
      <c r="N385" s="222" t="s">
        <v>1383</v>
      </c>
      <c r="O385" s="222">
        <f>SUM(Table9[[#This Row],[Urine - IC - Samples]],Table9[[#This Row],[Urine - OOC - Samples]],Table9[[#This Row],[Blood - IC - Samples]],Table9[[#This Row],[Blood - OOC - Samples]])</f>
        <v>131</v>
      </c>
      <c r="P385" s="273">
        <v>131</v>
      </c>
      <c r="Q385" s="231">
        <v>1</v>
      </c>
      <c r="R385" s="244">
        <v>0.01</v>
      </c>
    </row>
    <row r="386" spans="1:18" ht="22.5" x14ac:dyDescent="0.4">
      <c r="A386" s="203" t="s">
        <v>1337</v>
      </c>
      <c r="B386" s="222" t="s">
        <v>3712</v>
      </c>
      <c r="C386" s="354">
        <v>15</v>
      </c>
      <c r="D386" s="224" t="s">
        <v>1383</v>
      </c>
      <c r="E386" s="224" t="s">
        <v>1383</v>
      </c>
      <c r="F386" s="354" t="s">
        <v>1383</v>
      </c>
      <c r="G386" s="224" t="s">
        <v>1383</v>
      </c>
      <c r="H386" s="224" t="s">
        <v>1383</v>
      </c>
      <c r="I386" s="354" t="s">
        <v>1383</v>
      </c>
      <c r="J386" s="222" t="s">
        <v>1383</v>
      </c>
      <c r="K386" s="222" t="s">
        <v>1383</v>
      </c>
      <c r="L386" s="354" t="s">
        <v>1383</v>
      </c>
      <c r="M386" s="222" t="s">
        <v>1383</v>
      </c>
      <c r="N386" s="222" t="s">
        <v>1383</v>
      </c>
      <c r="O386" s="222">
        <f>SUM(Table9[[#This Row],[Urine - IC - Samples]],Table9[[#This Row],[Urine - OOC - Samples]],Table9[[#This Row],[Blood - IC - Samples]],Table9[[#This Row],[Blood - OOC - Samples]])</f>
        <v>15</v>
      </c>
      <c r="P386" s="273">
        <v>15</v>
      </c>
      <c r="Q386" s="231">
        <v>0</v>
      </c>
      <c r="R386" s="244">
        <v>0</v>
      </c>
    </row>
    <row r="387" spans="1:18" x14ac:dyDescent="0.4">
      <c r="A387" s="203" t="s">
        <v>3557</v>
      </c>
      <c r="B387" s="222" t="s">
        <v>3712</v>
      </c>
      <c r="C387" s="354">
        <v>8</v>
      </c>
      <c r="D387" s="224" t="s">
        <v>1383</v>
      </c>
      <c r="E387" s="224" t="s">
        <v>1383</v>
      </c>
      <c r="F387" s="354" t="s">
        <v>1383</v>
      </c>
      <c r="G387" s="224" t="s">
        <v>1383</v>
      </c>
      <c r="H387" s="224" t="s">
        <v>1383</v>
      </c>
      <c r="I387" s="354" t="s">
        <v>1383</v>
      </c>
      <c r="J387" s="222" t="s">
        <v>1383</v>
      </c>
      <c r="K387" s="222" t="s">
        <v>1383</v>
      </c>
      <c r="L387" s="354" t="s">
        <v>1383</v>
      </c>
      <c r="M387" s="222" t="s">
        <v>1383</v>
      </c>
      <c r="N387" s="222" t="s">
        <v>1383</v>
      </c>
      <c r="O387" s="222">
        <f>SUM(Table9[[#This Row],[Urine - IC - Samples]],Table9[[#This Row],[Urine - OOC - Samples]],Table9[[#This Row],[Blood - IC - Samples]],Table9[[#This Row],[Blood - OOC - Samples]])</f>
        <v>8</v>
      </c>
      <c r="P387" s="273">
        <v>10</v>
      </c>
      <c r="Q387" s="231">
        <v>1</v>
      </c>
      <c r="R387" s="244">
        <v>0.1</v>
      </c>
    </row>
    <row r="388" spans="1:18" x14ac:dyDescent="0.4">
      <c r="A388" s="203" t="s">
        <v>3557</v>
      </c>
      <c r="B388" s="222" t="s">
        <v>3746</v>
      </c>
      <c r="C388" s="354">
        <v>2</v>
      </c>
      <c r="D388" s="224" t="s">
        <v>1383</v>
      </c>
      <c r="E388" s="224">
        <v>1</v>
      </c>
      <c r="F388" s="354" t="s">
        <v>1383</v>
      </c>
      <c r="G388" s="224" t="s">
        <v>1383</v>
      </c>
      <c r="H388" s="224" t="s">
        <v>1383</v>
      </c>
      <c r="I388" s="354" t="s">
        <v>1383</v>
      </c>
      <c r="J388" s="222" t="s">
        <v>1383</v>
      </c>
      <c r="K388" s="222" t="s">
        <v>1383</v>
      </c>
      <c r="L388" s="354" t="s">
        <v>1383</v>
      </c>
      <c r="M388" s="222" t="s">
        <v>1383</v>
      </c>
      <c r="N388" s="222" t="s">
        <v>1383</v>
      </c>
      <c r="O388" s="222">
        <f>SUM(Table9[[#This Row],[Urine - IC - Samples]],Table9[[#This Row],[Urine - OOC - Samples]],Table9[[#This Row],[Blood - IC - Samples]],Table9[[#This Row],[Blood - OOC - Samples]])</f>
        <v>2</v>
      </c>
      <c r="Q388" s="364"/>
      <c r="R388" s="364"/>
    </row>
    <row r="389" spans="1:18" ht="22.5" x14ac:dyDescent="0.4">
      <c r="A389" s="203" t="s">
        <v>3747</v>
      </c>
      <c r="B389" s="222" t="s">
        <v>3748</v>
      </c>
      <c r="C389" s="354">
        <v>40</v>
      </c>
      <c r="D389" s="224" t="s">
        <v>1383</v>
      </c>
      <c r="E389" s="224">
        <v>1</v>
      </c>
      <c r="F389" s="354">
        <v>5</v>
      </c>
      <c r="G389" s="224" t="s">
        <v>1383</v>
      </c>
      <c r="H389" s="224" t="s">
        <v>1383</v>
      </c>
      <c r="I389" s="354" t="s">
        <v>1383</v>
      </c>
      <c r="J389" s="222" t="s">
        <v>1383</v>
      </c>
      <c r="K389" s="222" t="s">
        <v>1383</v>
      </c>
      <c r="L389" s="354" t="s">
        <v>1383</v>
      </c>
      <c r="M389" s="222" t="s">
        <v>1383</v>
      </c>
      <c r="N389" s="222" t="s">
        <v>1383</v>
      </c>
      <c r="O389" s="222">
        <f>SUM(Table9[[#This Row],[Urine - IC - Samples]],Table9[[#This Row],[Urine - OOC - Samples]],Table9[[#This Row],[Blood - IC - Samples]],Table9[[#This Row],[Blood - OOC - Samples]])</f>
        <v>45</v>
      </c>
      <c r="P389" s="273">
        <v>45</v>
      </c>
      <c r="Q389" s="231">
        <v>1</v>
      </c>
      <c r="R389" s="244">
        <v>0.02</v>
      </c>
    </row>
    <row r="390" spans="1:18" ht="22.5" x14ac:dyDescent="0.4">
      <c r="A390" s="203" t="s">
        <v>3749</v>
      </c>
      <c r="B390" s="222" t="s">
        <v>1383</v>
      </c>
      <c r="C390" s="354" t="s">
        <v>1383</v>
      </c>
      <c r="D390" s="224" t="s">
        <v>1383</v>
      </c>
      <c r="E390" s="224" t="s">
        <v>1383</v>
      </c>
      <c r="F390" s="354">
        <v>10</v>
      </c>
      <c r="G390" s="224" t="s">
        <v>1383</v>
      </c>
      <c r="H390" s="224">
        <v>1</v>
      </c>
      <c r="I390" s="354" t="s">
        <v>1383</v>
      </c>
      <c r="J390" s="222" t="s">
        <v>1383</v>
      </c>
      <c r="K390" s="222" t="s">
        <v>1383</v>
      </c>
      <c r="L390" s="354" t="s">
        <v>1383</v>
      </c>
      <c r="M390" s="222" t="s">
        <v>1383</v>
      </c>
      <c r="N390" s="222" t="s">
        <v>1383</v>
      </c>
      <c r="O390" s="222">
        <f>SUM(Table9[[#This Row],[Urine - IC - Samples]],Table9[[#This Row],[Urine - OOC - Samples]],Table9[[#This Row],[Blood - IC - Samples]],Table9[[#This Row],[Blood - OOC - Samples]])</f>
        <v>10</v>
      </c>
      <c r="P390" s="273">
        <v>10</v>
      </c>
      <c r="Q390" s="231">
        <v>1</v>
      </c>
      <c r="R390" s="244">
        <v>0.1</v>
      </c>
    </row>
    <row r="391" spans="1:18" ht="33.75" x14ac:dyDescent="0.4">
      <c r="A391" s="203" t="s">
        <v>3750</v>
      </c>
      <c r="B391" s="222" t="s">
        <v>1383</v>
      </c>
      <c r="C391" s="354">
        <v>34</v>
      </c>
      <c r="D391" s="224">
        <v>2</v>
      </c>
      <c r="E391" s="224" t="s">
        <v>1383</v>
      </c>
      <c r="F391" s="354" t="s">
        <v>1383</v>
      </c>
      <c r="G391" s="224" t="s">
        <v>1383</v>
      </c>
      <c r="H391" s="224" t="s">
        <v>1383</v>
      </c>
      <c r="I391" s="354" t="s">
        <v>1383</v>
      </c>
      <c r="J391" s="222" t="s">
        <v>1383</v>
      </c>
      <c r="K391" s="222" t="s">
        <v>1383</v>
      </c>
      <c r="L391" s="354" t="s">
        <v>1383</v>
      </c>
      <c r="M391" s="222" t="s">
        <v>1383</v>
      </c>
      <c r="N391" s="222" t="s">
        <v>1383</v>
      </c>
      <c r="O391" s="222">
        <f>SUM(Table9[[#This Row],[Urine - IC - Samples]],Table9[[#This Row],[Urine - OOC - Samples]],Table9[[#This Row],[Blood - IC - Samples]],Table9[[#This Row],[Blood - OOC - Samples]])</f>
        <v>34</v>
      </c>
      <c r="P391" s="273">
        <v>34</v>
      </c>
      <c r="Q391" s="231">
        <v>0</v>
      </c>
      <c r="R391" s="244">
        <v>0</v>
      </c>
    </row>
    <row r="392" spans="1:18" ht="22.5" x14ac:dyDescent="0.4">
      <c r="A392" s="203" t="s">
        <v>3751</v>
      </c>
      <c r="B392" s="222" t="s">
        <v>1383</v>
      </c>
      <c r="C392" s="354">
        <v>14</v>
      </c>
      <c r="D392" s="224" t="s">
        <v>1383</v>
      </c>
      <c r="E392" s="224">
        <v>1</v>
      </c>
      <c r="F392" s="354" t="s">
        <v>1383</v>
      </c>
      <c r="G392" s="224" t="s">
        <v>1383</v>
      </c>
      <c r="H392" s="224" t="s">
        <v>1383</v>
      </c>
      <c r="I392" s="354" t="s">
        <v>1383</v>
      </c>
      <c r="J392" s="222" t="s">
        <v>1383</v>
      </c>
      <c r="K392" s="222" t="s">
        <v>1383</v>
      </c>
      <c r="L392" s="354" t="s">
        <v>1383</v>
      </c>
      <c r="M392" s="222" t="s">
        <v>1383</v>
      </c>
      <c r="N392" s="222" t="s">
        <v>1383</v>
      </c>
      <c r="O392" s="222">
        <f>SUM(Table9[[#This Row],[Urine - IC - Samples]],Table9[[#This Row],[Urine - OOC - Samples]],Table9[[#This Row],[Blood - IC - Samples]],Table9[[#This Row],[Blood - OOC - Samples]])</f>
        <v>14</v>
      </c>
      <c r="P392" s="273">
        <v>14</v>
      </c>
      <c r="Q392" s="231">
        <v>1</v>
      </c>
      <c r="R392" s="244">
        <v>7.0000000000000007E-2</v>
      </c>
    </row>
    <row r="393" spans="1:18" x14ac:dyDescent="0.4">
      <c r="A393" s="203" t="s">
        <v>3752</v>
      </c>
      <c r="B393" s="222" t="s">
        <v>1383</v>
      </c>
      <c r="C393" s="354">
        <v>9</v>
      </c>
      <c r="D393" s="224" t="s">
        <v>1383</v>
      </c>
      <c r="E393" s="224" t="s">
        <v>1383</v>
      </c>
      <c r="F393" s="354" t="s">
        <v>1383</v>
      </c>
      <c r="G393" s="224" t="s">
        <v>1383</v>
      </c>
      <c r="H393" s="224" t="s">
        <v>1383</v>
      </c>
      <c r="I393" s="354" t="s">
        <v>1383</v>
      </c>
      <c r="J393" s="222" t="s">
        <v>1383</v>
      </c>
      <c r="K393" s="222" t="s">
        <v>1383</v>
      </c>
      <c r="L393" s="354" t="s">
        <v>1383</v>
      </c>
      <c r="M393" s="222" t="s">
        <v>1383</v>
      </c>
      <c r="N393" s="222" t="s">
        <v>1383</v>
      </c>
      <c r="O393" s="222">
        <f>SUM(Table9[[#This Row],[Urine - IC - Samples]],Table9[[#This Row],[Urine - OOC - Samples]],Table9[[#This Row],[Blood - IC - Samples]],Table9[[#This Row],[Blood - OOC - Samples]])</f>
        <v>9</v>
      </c>
      <c r="P393" s="273">
        <v>9</v>
      </c>
      <c r="Q393" s="231">
        <v>0</v>
      </c>
      <c r="R393" s="244">
        <v>0</v>
      </c>
    </row>
    <row r="394" spans="1:18" ht="22.5" x14ac:dyDescent="0.4">
      <c r="A394" s="203" t="s">
        <v>1339</v>
      </c>
      <c r="B394" s="222" t="s">
        <v>3753</v>
      </c>
      <c r="C394" s="354">
        <v>29</v>
      </c>
      <c r="D394" s="224" t="s">
        <v>1383</v>
      </c>
      <c r="E394" s="224" t="s">
        <v>1383</v>
      </c>
      <c r="F394" s="354" t="s">
        <v>1383</v>
      </c>
      <c r="G394" s="224" t="s">
        <v>1383</v>
      </c>
      <c r="H394" s="224" t="s">
        <v>1383</v>
      </c>
      <c r="I394" s="354" t="s">
        <v>1383</v>
      </c>
      <c r="J394" s="222" t="s">
        <v>1383</v>
      </c>
      <c r="K394" s="222" t="s">
        <v>1383</v>
      </c>
      <c r="L394" s="354" t="s">
        <v>1383</v>
      </c>
      <c r="M394" s="222" t="s">
        <v>1383</v>
      </c>
      <c r="N394" s="222" t="s">
        <v>1383</v>
      </c>
      <c r="O394" s="222">
        <f>SUM(Table9[[#This Row],[Urine - IC - Samples]],Table9[[#This Row],[Urine - OOC - Samples]],Table9[[#This Row],[Blood - IC - Samples]],Table9[[#This Row],[Blood - OOC - Samples]])</f>
        <v>29</v>
      </c>
      <c r="P394" s="273">
        <v>29</v>
      </c>
      <c r="Q394" s="231">
        <v>0</v>
      </c>
      <c r="R394" s="244">
        <v>0</v>
      </c>
    </row>
    <row r="395" spans="1:18" ht="22.5" x14ac:dyDescent="0.4">
      <c r="A395" s="203" t="s">
        <v>2430</v>
      </c>
      <c r="B395" s="222" t="s">
        <v>1383</v>
      </c>
      <c r="C395" s="354">
        <v>17</v>
      </c>
      <c r="D395" s="224" t="s">
        <v>1383</v>
      </c>
      <c r="E395" s="224" t="s">
        <v>1383</v>
      </c>
      <c r="F395" s="354">
        <v>1</v>
      </c>
      <c r="G395" s="224" t="s">
        <v>1383</v>
      </c>
      <c r="H395" s="224" t="s">
        <v>1383</v>
      </c>
      <c r="I395" s="354" t="s">
        <v>1383</v>
      </c>
      <c r="J395" s="222" t="s">
        <v>1383</v>
      </c>
      <c r="K395" s="222" t="s">
        <v>1383</v>
      </c>
      <c r="L395" s="354" t="s">
        <v>1383</v>
      </c>
      <c r="M395" s="222" t="s">
        <v>1383</v>
      </c>
      <c r="N395" s="222" t="s">
        <v>1383</v>
      </c>
      <c r="O395" s="222">
        <f>SUM(Table9[[#This Row],[Urine - IC - Samples]],Table9[[#This Row],[Urine - OOC - Samples]],Table9[[#This Row],[Blood - IC - Samples]],Table9[[#This Row],[Blood - OOC - Samples]])</f>
        <v>18</v>
      </c>
      <c r="P395" s="273">
        <v>41</v>
      </c>
      <c r="Q395" s="231">
        <v>0</v>
      </c>
      <c r="R395" s="244">
        <v>0</v>
      </c>
    </row>
    <row r="396" spans="1:18" ht="22.5" x14ac:dyDescent="0.4">
      <c r="A396" s="203" t="s">
        <v>2430</v>
      </c>
      <c r="B396" s="222" t="s">
        <v>3754</v>
      </c>
      <c r="C396" s="354" t="s">
        <v>1383</v>
      </c>
      <c r="D396" s="224" t="s">
        <v>1383</v>
      </c>
      <c r="E396" s="224" t="s">
        <v>1383</v>
      </c>
      <c r="F396" s="354">
        <v>12</v>
      </c>
      <c r="G396" s="224" t="s">
        <v>1383</v>
      </c>
      <c r="H396" s="224" t="s">
        <v>1383</v>
      </c>
      <c r="I396" s="354" t="s">
        <v>1383</v>
      </c>
      <c r="J396" s="222" t="s">
        <v>1383</v>
      </c>
      <c r="K396" s="222" t="s">
        <v>1383</v>
      </c>
      <c r="L396" s="354" t="s">
        <v>1383</v>
      </c>
      <c r="M396" s="222" t="s">
        <v>1383</v>
      </c>
      <c r="N396" s="222" t="s">
        <v>1383</v>
      </c>
      <c r="O396" s="222">
        <f>SUM(Table9[[#This Row],[Urine - IC - Samples]],Table9[[#This Row],[Urine - OOC - Samples]],Table9[[#This Row],[Blood - IC - Samples]],Table9[[#This Row],[Blood - OOC - Samples]])</f>
        <v>12</v>
      </c>
    </row>
    <row r="397" spans="1:18" ht="22.5" x14ac:dyDescent="0.4">
      <c r="A397" s="203" t="s">
        <v>2430</v>
      </c>
      <c r="B397" s="222" t="s">
        <v>3755</v>
      </c>
      <c r="C397" s="354" t="s">
        <v>1383</v>
      </c>
      <c r="D397" s="224" t="s">
        <v>1383</v>
      </c>
      <c r="E397" s="224" t="s">
        <v>1383</v>
      </c>
      <c r="F397" s="354">
        <v>6</v>
      </c>
      <c r="G397" s="224" t="s">
        <v>1383</v>
      </c>
      <c r="H397" s="224" t="s">
        <v>1383</v>
      </c>
      <c r="I397" s="354" t="s">
        <v>1383</v>
      </c>
      <c r="J397" s="222" t="s">
        <v>1383</v>
      </c>
      <c r="K397" s="222" t="s">
        <v>1383</v>
      </c>
      <c r="L397" s="354" t="s">
        <v>1383</v>
      </c>
      <c r="M397" s="222" t="s">
        <v>1383</v>
      </c>
      <c r="N397" s="222" t="s">
        <v>1383</v>
      </c>
      <c r="O397" s="222">
        <f>SUM(Table9[[#This Row],[Urine - IC - Samples]],Table9[[#This Row],[Urine - OOC - Samples]],Table9[[#This Row],[Blood - IC - Samples]],Table9[[#This Row],[Blood - OOC - Samples]])</f>
        <v>6</v>
      </c>
      <c r="Q397" s="364"/>
      <c r="R397" s="366"/>
    </row>
    <row r="398" spans="1:18" ht="22.5" x14ac:dyDescent="0.4">
      <c r="A398" s="203" t="s">
        <v>2430</v>
      </c>
      <c r="B398" s="222" t="s">
        <v>3756</v>
      </c>
      <c r="C398" s="354" t="s">
        <v>1383</v>
      </c>
      <c r="D398" s="224" t="s">
        <v>1383</v>
      </c>
      <c r="E398" s="224" t="s">
        <v>1383</v>
      </c>
      <c r="F398" s="354">
        <v>5</v>
      </c>
      <c r="G398" s="224" t="s">
        <v>1383</v>
      </c>
      <c r="H398" s="224" t="s">
        <v>1383</v>
      </c>
      <c r="I398" s="354" t="s">
        <v>1383</v>
      </c>
      <c r="J398" s="222" t="s">
        <v>1383</v>
      </c>
      <c r="K398" s="222" t="s">
        <v>1383</v>
      </c>
      <c r="L398" s="354" t="s">
        <v>1383</v>
      </c>
      <c r="M398" s="222" t="s">
        <v>1383</v>
      </c>
      <c r="N398" s="222" t="s">
        <v>1383</v>
      </c>
      <c r="O398" s="222">
        <f>SUM(Table9[[#This Row],[Urine - IC - Samples]],Table9[[#This Row],[Urine - OOC - Samples]],Table9[[#This Row],[Blood - IC - Samples]],Table9[[#This Row],[Blood - OOC - Samples]])</f>
        <v>5</v>
      </c>
      <c r="Q398" s="364"/>
      <c r="R398" s="366"/>
    </row>
    <row r="399" spans="1:18" x14ac:dyDescent="0.4">
      <c r="A399" s="203" t="s">
        <v>1340</v>
      </c>
      <c r="B399" s="222" t="s">
        <v>3712</v>
      </c>
      <c r="C399" s="354">
        <v>5</v>
      </c>
      <c r="D399" s="224" t="s">
        <v>1383</v>
      </c>
      <c r="E399" s="224" t="s">
        <v>1383</v>
      </c>
      <c r="F399" s="354" t="s">
        <v>1383</v>
      </c>
      <c r="G399" s="224" t="s">
        <v>1383</v>
      </c>
      <c r="H399" s="224" t="s">
        <v>1383</v>
      </c>
      <c r="I399" s="354" t="s">
        <v>1383</v>
      </c>
      <c r="J399" s="222" t="s">
        <v>1383</v>
      </c>
      <c r="K399" s="222" t="s">
        <v>1383</v>
      </c>
      <c r="L399" s="354" t="s">
        <v>1383</v>
      </c>
      <c r="M399" s="222" t="s">
        <v>1383</v>
      </c>
      <c r="N399" s="222" t="s">
        <v>1383</v>
      </c>
      <c r="O399" s="222">
        <f>SUM(Table9[[#This Row],[Urine - IC - Samples]],Table9[[#This Row],[Urine - OOC - Samples]],Table9[[#This Row],[Blood - IC - Samples]],Table9[[#This Row],[Blood - OOC - Samples]])</f>
        <v>5</v>
      </c>
      <c r="P399" s="273">
        <v>5</v>
      </c>
      <c r="Q399" s="231">
        <v>0</v>
      </c>
      <c r="R399" s="244">
        <v>0</v>
      </c>
    </row>
    <row r="400" spans="1:18" ht="22.5" x14ac:dyDescent="0.4">
      <c r="A400" s="203" t="s">
        <v>1341</v>
      </c>
      <c r="B400" s="222" t="s">
        <v>3757</v>
      </c>
      <c r="C400" s="354">
        <v>8</v>
      </c>
      <c r="D400" s="224" t="s">
        <v>1383</v>
      </c>
      <c r="E400" s="224" t="s">
        <v>1383</v>
      </c>
      <c r="F400" s="354">
        <v>4</v>
      </c>
      <c r="G400" s="224" t="s">
        <v>1383</v>
      </c>
      <c r="H400" s="224" t="s">
        <v>1383</v>
      </c>
      <c r="I400" s="354" t="s">
        <v>1383</v>
      </c>
      <c r="J400" s="222" t="s">
        <v>1383</v>
      </c>
      <c r="K400" s="222" t="s">
        <v>1383</v>
      </c>
      <c r="L400" s="354" t="s">
        <v>1383</v>
      </c>
      <c r="M400" s="222" t="s">
        <v>1383</v>
      </c>
      <c r="N400" s="222" t="s">
        <v>1383</v>
      </c>
      <c r="O400" s="222">
        <f>SUM(Table9[[#This Row],[Urine - IC - Samples]],Table9[[#This Row],[Urine - OOC - Samples]],Table9[[#This Row],[Blood - IC - Samples]],Table9[[#This Row],[Blood - OOC - Samples]])</f>
        <v>12</v>
      </c>
      <c r="P400" s="273">
        <v>25</v>
      </c>
      <c r="Q400" s="231">
        <v>0</v>
      </c>
      <c r="R400" s="244">
        <v>0</v>
      </c>
    </row>
    <row r="401" spans="1:18" ht="22.5" x14ac:dyDescent="0.4">
      <c r="A401" s="203" t="s">
        <v>1341</v>
      </c>
      <c r="B401" s="222" t="s">
        <v>3758</v>
      </c>
      <c r="C401" s="354">
        <v>8</v>
      </c>
      <c r="D401" s="224" t="s">
        <v>1383</v>
      </c>
      <c r="E401" s="224" t="s">
        <v>1383</v>
      </c>
      <c r="F401" s="354" t="s">
        <v>1383</v>
      </c>
      <c r="G401" s="224" t="s">
        <v>1383</v>
      </c>
      <c r="H401" s="224" t="s">
        <v>1383</v>
      </c>
      <c r="I401" s="354" t="s">
        <v>1383</v>
      </c>
      <c r="J401" s="222" t="s">
        <v>1383</v>
      </c>
      <c r="K401" s="222" t="s">
        <v>1383</v>
      </c>
      <c r="L401" s="354" t="s">
        <v>1383</v>
      </c>
      <c r="M401" s="222" t="s">
        <v>1383</v>
      </c>
      <c r="N401" s="222" t="s">
        <v>1383</v>
      </c>
      <c r="O401" s="222">
        <f>SUM(Table9[[#This Row],[Urine - IC - Samples]],Table9[[#This Row],[Urine - OOC - Samples]],Table9[[#This Row],[Blood - IC - Samples]],Table9[[#This Row],[Blood - OOC - Samples]])</f>
        <v>8</v>
      </c>
      <c r="Q401" s="364"/>
      <c r="R401" s="366"/>
    </row>
    <row r="402" spans="1:18" ht="22.5" x14ac:dyDescent="0.4">
      <c r="A402" s="203" t="s">
        <v>1341</v>
      </c>
      <c r="B402" s="222" t="s">
        <v>3712</v>
      </c>
      <c r="C402" s="354">
        <v>2</v>
      </c>
      <c r="D402" s="224" t="s">
        <v>1383</v>
      </c>
      <c r="E402" s="224" t="s">
        <v>1383</v>
      </c>
      <c r="F402" s="354">
        <v>3</v>
      </c>
      <c r="G402" s="224" t="s">
        <v>1383</v>
      </c>
      <c r="H402" s="224" t="s">
        <v>1383</v>
      </c>
      <c r="I402" s="354" t="s">
        <v>1383</v>
      </c>
      <c r="J402" s="222" t="s">
        <v>1383</v>
      </c>
      <c r="K402" s="222" t="s">
        <v>1383</v>
      </c>
      <c r="L402" s="354" t="s">
        <v>1383</v>
      </c>
      <c r="M402" s="222" t="s">
        <v>1383</v>
      </c>
      <c r="N402" s="222" t="s">
        <v>1383</v>
      </c>
      <c r="O402" s="222">
        <f>SUM(Table9[[#This Row],[Urine - IC - Samples]],Table9[[#This Row],[Urine - OOC - Samples]],Table9[[#This Row],[Blood - IC - Samples]],Table9[[#This Row],[Blood - OOC - Samples]])</f>
        <v>5</v>
      </c>
      <c r="Q402" s="364"/>
      <c r="R402" s="366"/>
    </row>
    <row r="403" spans="1:18" ht="22.5" x14ac:dyDescent="0.4">
      <c r="A403" s="203" t="s">
        <v>3759</v>
      </c>
      <c r="B403" s="222" t="s">
        <v>1383</v>
      </c>
      <c r="C403" s="354">
        <v>20</v>
      </c>
      <c r="D403" s="224" t="s">
        <v>1383</v>
      </c>
      <c r="E403" s="224" t="s">
        <v>1383</v>
      </c>
      <c r="F403" s="354" t="s">
        <v>1383</v>
      </c>
      <c r="G403" s="224" t="s">
        <v>1383</v>
      </c>
      <c r="H403" s="224" t="s">
        <v>1383</v>
      </c>
      <c r="I403" s="354" t="s">
        <v>1383</v>
      </c>
      <c r="J403" s="222" t="s">
        <v>1383</v>
      </c>
      <c r="K403" s="222" t="s">
        <v>1383</v>
      </c>
      <c r="L403" s="354" t="s">
        <v>1383</v>
      </c>
      <c r="M403" s="222" t="s">
        <v>1383</v>
      </c>
      <c r="N403" s="222" t="s">
        <v>1383</v>
      </c>
      <c r="O403" s="222">
        <f>SUM(Table9[[#This Row],[Urine - IC - Samples]],Table9[[#This Row],[Urine - OOC - Samples]],Table9[[#This Row],[Blood - IC - Samples]],Table9[[#This Row],[Blood - OOC - Samples]])</f>
        <v>20</v>
      </c>
      <c r="P403" s="273">
        <v>20</v>
      </c>
      <c r="Q403" s="231">
        <v>0</v>
      </c>
      <c r="R403" s="244">
        <v>0</v>
      </c>
    </row>
    <row r="404" spans="1:18" x14ac:dyDescent="0.4">
      <c r="A404" s="203" t="s">
        <v>3760</v>
      </c>
      <c r="B404" s="222" t="s">
        <v>1383</v>
      </c>
      <c r="C404" s="354">
        <v>7</v>
      </c>
      <c r="D404" s="224" t="s">
        <v>1383</v>
      </c>
      <c r="E404" s="224" t="s">
        <v>1383</v>
      </c>
      <c r="F404" s="354" t="s">
        <v>1383</v>
      </c>
      <c r="G404" s="224" t="s">
        <v>1383</v>
      </c>
      <c r="H404" s="224" t="s">
        <v>1383</v>
      </c>
      <c r="I404" s="354" t="s">
        <v>1383</v>
      </c>
      <c r="J404" s="222" t="s">
        <v>1383</v>
      </c>
      <c r="K404" s="222" t="s">
        <v>1383</v>
      </c>
      <c r="L404" s="354" t="s">
        <v>1383</v>
      </c>
      <c r="M404" s="222" t="s">
        <v>1383</v>
      </c>
      <c r="N404" s="222" t="s">
        <v>1383</v>
      </c>
      <c r="O404" s="222">
        <f>SUM(Table9[[#This Row],[Urine - IC - Samples]],Table9[[#This Row],[Urine - OOC - Samples]],Table9[[#This Row],[Blood - IC - Samples]],Table9[[#This Row],[Blood - OOC - Samples]])</f>
        <v>7</v>
      </c>
      <c r="P404" s="273">
        <v>7</v>
      </c>
      <c r="Q404" s="231">
        <v>0</v>
      </c>
      <c r="R404" s="244">
        <v>0</v>
      </c>
    </row>
    <row r="405" spans="1:18" ht="22.5" x14ac:dyDescent="0.4">
      <c r="A405" s="203" t="s">
        <v>965</v>
      </c>
      <c r="B405" s="222" t="s">
        <v>3761</v>
      </c>
      <c r="C405" s="354">
        <v>18</v>
      </c>
      <c r="D405" s="224" t="s">
        <v>1383</v>
      </c>
      <c r="E405" s="224" t="s">
        <v>1383</v>
      </c>
      <c r="F405" s="354">
        <v>20</v>
      </c>
      <c r="G405" s="224" t="s">
        <v>1383</v>
      </c>
      <c r="H405" s="224" t="s">
        <v>1383</v>
      </c>
      <c r="I405" s="354" t="s">
        <v>1383</v>
      </c>
      <c r="J405" s="222" t="s">
        <v>1383</v>
      </c>
      <c r="K405" s="222" t="s">
        <v>1383</v>
      </c>
      <c r="L405" s="354">
        <v>16</v>
      </c>
      <c r="M405" s="222" t="s">
        <v>1383</v>
      </c>
      <c r="N405" s="222" t="s">
        <v>1383</v>
      </c>
      <c r="O405" s="222">
        <f>SUM(Table9[[#This Row],[Urine - IC - Samples]],Table9[[#This Row],[Urine - OOC - Samples]],Table9[[#This Row],[Blood - IC - Samples]],Table9[[#This Row],[Blood - OOC - Samples]])</f>
        <v>54</v>
      </c>
      <c r="P405" s="273">
        <v>100</v>
      </c>
      <c r="Q405" s="231">
        <v>0</v>
      </c>
      <c r="R405" s="244">
        <v>0</v>
      </c>
    </row>
    <row r="406" spans="1:18" x14ac:dyDescent="0.4">
      <c r="A406" s="203" t="s">
        <v>965</v>
      </c>
      <c r="B406" s="222" t="s">
        <v>3762</v>
      </c>
      <c r="C406" s="354">
        <v>6</v>
      </c>
      <c r="D406" s="224" t="s">
        <v>1383</v>
      </c>
      <c r="E406" s="224" t="s">
        <v>1383</v>
      </c>
      <c r="F406" s="354">
        <v>36</v>
      </c>
      <c r="G406" s="224" t="s">
        <v>1383</v>
      </c>
      <c r="H406" s="224" t="s">
        <v>1383</v>
      </c>
      <c r="I406" s="354" t="s">
        <v>1383</v>
      </c>
      <c r="J406" s="222" t="s">
        <v>1383</v>
      </c>
      <c r="K406" s="222" t="s">
        <v>1383</v>
      </c>
      <c r="L406" s="354" t="s">
        <v>1383</v>
      </c>
      <c r="M406" s="222" t="s">
        <v>1383</v>
      </c>
      <c r="N406" s="222" t="s">
        <v>1383</v>
      </c>
      <c r="O406" s="222">
        <f>SUM(Table9[[#This Row],[Urine - IC - Samples]],Table9[[#This Row],[Urine - OOC - Samples]],Table9[[#This Row],[Blood - IC - Samples]],Table9[[#This Row],[Blood - OOC - Samples]])</f>
        <v>42</v>
      </c>
    </row>
    <row r="407" spans="1:18" ht="22.5" x14ac:dyDescent="0.4">
      <c r="A407" s="203" t="s">
        <v>965</v>
      </c>
      <c r="B407" s="222" t="s">
        <v>3763</v>
      </c>
      <c r="C407" s="354">
        <v>4</v>
      </c>
      <c r="D407" s="224" t="s">
        <v>1383</v>
      </c>
      <c r="E407" s="224" t="s">
        <v>1383</v>
      </c>
      <c r="F407" s="354" t="s">
        <v>1383</v>
      </c>
      <c r="G407" s="224" t="s">
        <v>1383</v>
      </c>
      <c r="H407" s="224" t="s">
        <v>1383</v>
      </c>
      <c r="I407" s="354" t="s">
        <v>1383</v>
      </c>
      <c r="J407" s="222" t="s">
        <v>1383</v>
      </c>
      <c r="K407" s="222" t="s">
        <v>1383</v>
      </c>
      <c r="L407" s="354" t="s">
        <v>1383</v>
      </c>
      <c r="M407" s="222" t="s">
        <v>1383</v>
      </c>
      <c r="N407" s="222" t="s">
        <v>1383</v>
      </c>
      <c r="O407" s="222">
        <f>SUM(Table9[[#This Row],[Urine - IC - Samples]],Table9[[#This Row],[Urine - OOC - Samples]],Table9[[#This Row],[Blood - IC - Samples]],Table9[[#This Row],[Blood - OOC - Samples]])</f>
        <v>4</v>
      </c>
      <c r="Q407" s="364"/>
      <c r="R407" s="366"/>
    </row>
    <row r="408" spans="1:18" x14ac:dyDescent="0.4">
      <c r="A408" s="203" t="s">
        <v>3623</v>
      </c>
      <c r="B408" s="222" t="s">
        <v>1383</v>
      </c>
      <c r="C408" s="354">
        <v>21</v>
      </c>
      <c r="D408" s="224" t="s">
        <v>1383</v>
      </c>
      <c r="E408" s="224">
        <v>2</v>
      </c>
      <c r="F408" s="354" t="s">
        <v>1383</v>
      </c>
      <c r="G408" s="224" t="s">
        <v>1383</v>
      </c>
      <c r="H408" s="224" t="s">
        <v>1383</v>
      </c>
      <c r="I408" s="354" t="s">
        <v>1383</v>
      </c>
      <c r="J408" s="222" t="s">
        <v>1383</v>
      </c>
      <c r="K408" s="222" t="s">
        <v>1383</v>
      </c>
      <c r="L408" s="354" t="s">
        <v>1383</v>
      </c>
      <c r="M408" s="222" t="s">
        <v>1383</v>
      </c>
      <c r="N408" s="222" t="s">
        <v>1383</v>
      </c>
      <c r="O408" s="222">
        <f>SUM(Table9[[#This Row],[Urine - IC - Samples]],Table9[[#This Row],[Urine - OOC - Samples]],Table9[[#This Row],[Blood - IC - Samples]],Table9[[#This Row],[Blood - OOC - Samples]])</f>
        <v>21</v>
      </c>
      <c r="P408" s="273">
        <v>21</v>
      </c>
      <c r="Q408" s="231">
        <v>2</v>
      </c>
      <c r="R408" s="244">
        <v>0.1</v>
      </c>
    </row>
    <row r="409" spans="1:18" ht="22.5" x14ac:dyDescent="0.4">
      <c r="A409" s="203" t="s">
        <v>1690</v>
      </c>
      <c r="B409" s="222" t="s">
        <v>965</v>
      </c>
      <c r="C409" s="354">
        <v>31</v>
      </c>
      <c r="D409" s="224" t="s">
        <v>1383</v>
      </c>
      <c r="E409" s="224" t="s">
        <v>1383</v>
      </c>
      <c r="F409" s="354">
        <v>28</v>
      </c>
      <c r="G409" s="224" t="s">
        <v>1383</v>
      </c>
      <c r="H409" s="224" t="s">
        <v>1383</v>
      </c>
      <c r="I409" s="354" t="s">
        <v>1383</v>
      </c>
      <c r="J409" s="222" t="s">
        <v>1383</v>
      </c>
      <c r="K409" s="222" t="s">
        <v>1383</v>
      </c>
      <c r="L409" s="354" t="s">
        <v>1383</v>
      </c>
      <c r="M409" s="222" t="s">
        <v>1383</v>
      </c>
      <c r="N409" s="222" t="s">
        <v>1383</v>
      </c>
      <c r="O409" s="222">
        <f>SUM(Table9[[#This Row],[Urine - IC - Samples]],Table9[[#This Row],[Urine - OOC - Samples]],Table9[[#This Row],[Blood - IC - Samples]],Table9[[#This Row],[Blood - OOC - Samples]])</f>
        <v>59</v>
      </c>
      <c r="P409" s="273">
        <v>104</v>
      </c>
      <c r="Q409" s="231">
        <v>0</v>
      </c>
      <c r="R409" s="244">
        <v>0</v>
      </c>
    </row>
    <row r="410" spans="1:18" ht="22.5" x14ac:dyDescent="0.4">
      <c r="A410" s="203" t="s">
        <v>1690</v>
      </c>
      <c r="B410" s="222" t="s">
        <v>3764</v>
      </c>
      <c r="C410" s="354">
        <v>18</v>
      </c>
      <c r="D410" s="224" t="s">
        <v>1383</v>
      </c>
      <c r="E410" s="224" t="s">
        <v>1383</v>
      </c>
      <c r="F410" s="354">
        <v>18</v>
      </c>
      <c r="G410" s="224" t="s">
        <v>1383</v>
      </c>
      <c r="H410" s="224" t="s">
        <v>1383</v>
      </c>
      <c r="I410" s="354" t="s">
        <v>1383</v>
      </c>
      <c r="J410" s="222" t="s">
        <v>1383</v>
      </c>
      <c r="K410" s="222" t="s">
        <v>1383</v>
      </c>
      <c r="L410" s="354" t="s">
        <v>1383</v>
      </c>
      <c r="M410" s="222" t="s">
        <v>1383</v>
      </c>
      <c r="N410" s="222" t="s">
        <v>1383</v>
      </c>
      <c r="O410" s="222">
        <f>SUM(Table9[[#This Row],[Urine - IC - Samples]],Table9[[#This Row],[Urine - OOC - Samples]],Table9[[#This Row],[Blood - IC - Samples]],Table9[[#This Row],[Blood - OOC - Samples]])</f>
        <v>36</v>
      </c>
      <c r="Q410" s="364"/>
      <c r="R410" s="366"/>
    </row>
    <row r="411" spans="1:18" ht="22.5" x14ac:dyDescent="0.4">
      <c r="A411" s="203" t="s">
        <v>1690</v>
      </c>
      <c r="B411" s="222" t="s">
        <v>3765</v>
      </c>
      <c r="C411" s="354">
        <v>5</v>
      </c>
      <c r="D411" s="224" t="s">
        <v>1383</v>
      </c>
      <c r="E411" s="224" t="s">
        <v>1383</v>
      </c>
      <c r="F411" s="354" t="s">
        <v>1383</v>
      </c>
      <c r="G411" s="224" t="s">
        <v>1383</v>
      </c>
      <c r="H411" s="224" t="s">
        <v>1383</v>
      </c>
      <c r="I411" s="354" t="s">
        <v>1383</v>
      </c>
      <c r="J411" s="222" t="s">
        <v>1383</v>
      </c>
      <c r="K411" s="222" t="s">
        <v>1383</v>
      </c>
      <c r="L411" s="354" t="s">
        <v>1383</v>
      </c>
      <c r="M411" s="222" t="s">
        <v>1383</v>
      </c>
      <c r="N411" s="222" t="s">
        <v>1383</v>
      </c>
      <c r="O411" s="222">
        <f>SUM(Table9[[#This Row],[Urine - IC - Samples]],Table9[[#This Row],[Urine - OOC - Samples]],Table9[[#This Row],[Blood - IC - Samples]],Table9[[#This Row],[Blood - OOC - Samples]])</f>
        <v>5</v>
      </c>
      <c r="Q411" s="364"/>
      <c r="R411" s="366"/>
    </row>
    <row r="412" spans="1:18" ht="22.5" x14ac:dyDescent="0.4">
      <c r="A412" s="203" t="s">
        <v>1690</v>
      </c>
      <c r="B412" s="222" t="s">
        <v>3766</v>
      </c>
      <c r="C412" s="354">
        <v>4</v>
      </c>
      <c r="D412" s="224" t="s">
        <v>1383</v>
      </c>
      <c r="E412" s="224" t="s">
        <v>1383</v>
      </c>
      <c r="F412" s="354" t="s">
        <v>1383</v>
      </c>
      <c r="G412" s="224" t="s">
        <v>1383</v>
      </c>
      <c r="H412" s="224" t="s">
        <v>1383</v>
      </c>
      <c r="I412" s="354" t="s">
        <v>1383</v>
      </c>
      <c r="J412" s="222" t="s">
        <v>1383</v>
      </c>
      <c r="K412" s="222" t="s">
        <v>1383</v>
      </c>
      <c r="L412" s="354" t="s">
        <v>1383</v>
      </c>
      <c r="M412" s="222" t="s">
        <v>1383</v>
      </c>
      <c r="N412" s="222" t="s">
        <v>1383</v>
      </c>
      <c r="O412" s="222">
        <f>SUM(Table9[[#This Row],[Urine - IC - Samples]],Table9[[#This Row],[Urine - OOC - Samples]],Table9[[#This Row],[Blood - IC - Samples]],Table9[[#This Row],[Blood - OOC - Samples]])</f>
        <v>4</v>
      </c>
      <c r="Q412" s="364"/>
      <c r="R412" s="366"/>
    </row>
    <row r="413" spans="1:18" ht="22.5" x14ac:dyDescent="0.4">
      <c r="A413" s="203" t="s">
        <v>1691</v>
      </c>
      <c r="B413" s="222" t="s">
        <v>3767</v>
      </c>
      <c r="C413" s="354">
        <v>33</v>
      </c>
      <c r="D413" s="224" t="s">
        <v>1383</v>
      </c>
      <c r="E413" s="224" t="s">
        <v>1383</v>
      </c>
      <c r="F413" s="354" t="s">
        <v>1383</v>
      </c>
      <c r="G413" s="224" t="s">
        <v>1383</v>
      </c>
      <c r="H413" s="224" t="s">
        <v>1383</v>
      </c>
      <c r="I413" s="354" t="s">
        <v>1383</v>
      </c>
      <c r="J413" s="222" t="s">
        <v>1383</v>
      </c>
      <c r="K413" s="222" t="s">
        <v>1383</v>
      </c>
      <c r="L413" s="354" t="s">
        <v>1383</v>
      </c>
      <c r="M413" s="222" t="s">
        <v>1383</v>
      </c>
      <c r="N413" s="222" t="s">
        <v>1383</v>
      </c>
      <c r="O413" s="222">
        <f>SUM(Table9[[#This Row],[Urine - IC - Samples]],Table9[[#This Row],[Urine - OOC - Samples]],Table9[[#This Row],[Blood - IC - Samples]],Table9[[#This Row],[Blood - OOC - Samples]])</f>
        <v>33</v>
      </c>
      <c r="P413" s="273">
        <v>41</v>
      </c>
      <c r="Q413" s="231">
        <v>0</v>
      </c>
      <c r="R413" s="244">
        <v>0</v>
      </c>
    </row>
    <row r="414" spans="1:18" x14ac:dyDescent="0.4">
      <c r="A414" s="203" t="s">
        <v>1691</v>
      </c>
      <c r="B414" s="222" t="s">
        <v>3712</v>
      </c>
      <c r="C414" s="354">
        <v>8</v>
      </c>
      <c r="D414" s="224" t="s">
        <v>1383</v>
      </c>
      <c r="E414" s="224" t="s">
        <v>1383</v>
      </c>
      <c r="F414" s="354" t="s">
        <v>1383</v>
      </c>
      <c r="G414" s="224" t="s">
        <v>1383</v>
      </c>
      <c r="H414" s="224" t="s">
        <v>1383</v>
      </c>
      <c r="I414" s="354" t="s">
        <v>1383</v>
      </c>
      <c r="J414" s="222" t="s">
        <v>1383</v>
      </c>
      <c r="K414" s="222" t="s">
        <v>1383</v>
      </c>
      <c r="L414" s="354" t="s">
        <v>1383</v>
      </c>
      <c r="M414" s="222" t="s">
        <v>1383</v>
      </c>
      <c r="N414" s="222" t="s">
        <v>1383</v>
      </c>
      <c r="O414" s="222">
        <f>SUM(Table9[[#This Row],[Urine - IC - Samples]],Table9[[#This Row],[Urine - OOC - Samples]],Table9[[#This Row],[Blood - IC - Samples]],Table9[[#This Row],[Blood - OOC - Samples]])</f>
        <v>8</v>
      </c>
      <c r="Q414" s="364"/>
      <c r="R414" s="366"/>
    </row>
    <row r="415" spans="1:18" ht="22.5" x14ac:dyDescent="0.4">
      <c r="A415" s="203" t="s">
        <v>1342</v>
      </c>
      <c r="B415" s="222" t="s">
        <v>3768</v>
      </c>
      <c r="C415" s="354">
        <v>2</v>
      </c>
      <c r="D415" s="224" t="s">
        <v>1383</v>
      </c>
      <c r="E415" s="224" t="s">
        <v>1383</v>
      </c>
      <c r="F415" s="354" t="s">
        <v>1383</v>
      </c>
      <c r="G415" s="224" t="s">
        <v>1383</v>
      </c>
      <c r="H415" s="224" t="s">
        <v>1383</v>
      </c>
      <c r="I415" s="354" t="s">
        <v>1383</v>
      </c>
      <c r="J415" s="222" t="s">
        <v>1383</v>
      </c>
      <c r="K415" s="222" t="s">
        <v>1383</v>
      </c>
      <c r="L415" s="354" t="s">
        <v>1383</v>
      </c>
      <c r="M415" s="222" t="s">
        <v>1383</v>
      </c>
      <c r="N415" s="222" t="s">
        <v>1383</v>
      </c>
      <c r="O415" s="222">
        <f>SUM(Table9[[#This Row],[Urine - IC - Samples]],Table9[[#This Row],[Urine - OOC - Samples]],Table9[[#This Row],[Blood - IC - Samples]],Table9[[#This Row],[Blood - OOC - Samples]])</f>
        <v>2</v>
      </c>
      <c r="P415" s="273">
        <v>2</v>
      </c>
      <c r="Q415" s="231">
        <v>0</v>
      </c>
      <c r="R415" s="244">
        <v>0</v>
      </c>
    </row>
    <row r="416" spans="1:18" ht="22.5" x14ac:dyDescent="0.4">
      <c r="A416" s="203" t="s">
        <v>3769</v>
      </c>
      <c r="B416" s="222" t="s">
        <v>1383</v>
      </c>
      <c r="C416" s="354" t="s">
        <v>1383</v>
      </c>
      <c r="D416" s="224" t="s">
        <v>1383</v>
      </c>
      <c r="E416" s="224" t="s">
        <v>1383</v>
      </c>
      <c r="F416" s="354">
        <v>11</v>
      </c>
      <c r="G416" s="224" t="s">
        <v>1383</v>
      </c>
      <c r="H416" s="224" t="s">
        <v>1383</v>
      </c>
      <c r="I416" s="354" t="s">
        <v>1383</v>
      </c>
      <c r="J416" s="222" t="s">
        <v>1383</v>
      </c>
      <c r="K416" s="222" t="s">
        <v>1383</v>
      </c>
      <c r="L416" s="354" t="s">
        <v>1383</v>
      </c>
      <c r="M416" s="222" t="s">
        <v>1383</v>
      </c>
      <c r="N416" s="222" t="s">
        <v>1383</v>
      </c>
      <c r="O416" s="222">
        <f>SUM(Table9[[#This Row],[Urine - IC - Samples]],Table9[[#This Row],[Urine - OOC - Samples]],Table9[[#This Row],[Blood - IC - Samples]],Table9[[#This Row],[Blood - OOC - Samples]])</f>
        <v>11</v>
      </c>
      <c r="P416" s="273">
        <v>11</v>
      </c>
      <c r="Q416" s="231">
        <v>0</v>
      </c>
      <c r="R416" s="244">
        <v>0</v>
      </c>
    </row>
    <row r="417" spans="1:18" ht="22.5" x14ac:dyDescent="0.4">
      <c r="A417" s="203" t="s">
        <v>3770</v>
      </c>
      <c r="B417" s="222" t="s">
        <v>1383</v>
      </c>
      <c r="C417" s="354">
        <v>12</v>
      </c>
      <c r="D417" s="224" t="s">
        <v>1383</v>
      </c>
      <c r="E417" s="224" t="s">
        <v>1383</v>
      </c>
      <c r="F417" s="354" t="s">
        <v>1383</v>
      </c>
      <c r="G417" s="224" t="s">
        <v>1383</v>
      </c>
      <c r="H417" s="224" t="s">
        <v>1383</v>
      </c>
      <c r="I417" s="354" t="s">
        <v>1383</v>
      </c>
      <c r="J417" s="222" t="s">
        <v>1383</v>
      </c>
      <c r="K417" s="222" t="s">
        <v>1383</v>
      </c>
      <c r="L417" s="354" t="s">
        <v>1383</v>
      </c>
      <c r="M417" s="222" t="s">
        <v>1383</v>
      </c>
      <c r="N417" s="222" t="s">
        <v>1383</v>
      </c>
      <c r="O417" s="222">
        <f>SUM(Table9[[#This Row],[Urine - IC - Samples]],Table9[[#This Row],[Urine - OOC - Samples]],Table9[[#This Row],[Blood - IC - Samples]],Table9[[#This Row],[Blood - OOC - Samples]])</f>
        <v>12</v>
      </c>
      <c r="P417" s="273">
        <v>12</v>
      </c>
      <c r="Q417" s="231">
        <v>0</v>
      </c>
      <c r="R417" s="244">
        <v>0</v>
      </c>
    </row>
    <row r="418" spans="1:18" x14ac:dyDescent="0.4">
      <c r="A418" s="203" t="s">
        <v>3771</v>
      </c>
      <c r="B418" s="222" t="s">
        <v>1383</v>
      </c>
      <c r="C418" s="354">
        <v>4</v>
      </c>
      <c r="D418" s="224" t="s">
        <v>1383</v>
      </c>
      <c r="E418" s="224" t="s">
        <v>1383</v>
      </c>
      <c r="F418" s="354" t="s">
        <v>1383</v>
      </c>
      <c r="G418" s="224" t="s">
        <v>1383</v>
      </c>
      <c r="H418" s="224" t="s">
        <v>1383</v>
      </c>
      <c r="I418" s="354" t="s">
        <v>1383</v>
      </c>
      <c r="J418" s="222" t="s">
        <v>1383</v>
      </c>
      <c r="K418" s="222" t="s">
        <v>1383</v>
      </c>
      <c r="L418" s="354" t="s">
        <v>1383</v>
      </c>
      <c r="M418" s="222" t="s">
        <v>1383</v>
      </c>
      <c r="N418" s="222" t="s">
        <v>1383</v>
      </c>
      <c r="O418" s="222">
        <f>SUM(Table9[[#This Row],[Urine - IC - Samples]],Table9[[#This Row],[Urine - OOC - Samples]],Table9[[#This Row],[Blood - IC - Samples]],Table9[[#This Row],[Blood - OOC - Samples]])</f>
        <v>4</v>
      </c>
      <c r="P418" s="273">
        <v>4</v>
      </c>
      <c r="Q418" s="231">
        <v>0</v>
      </c>
      <c r="R418" s="244">
        <v>0</v>
      </c>
    </row>
    <row r="419" spans="1:18" ht="22.5" x14ac:dyDescent="0.4">
      <c r="A419" s="203" t="s">
        <v>3772</v>
      </c>
      <c r="B419" s="222" t="s">
        <v>1383</v>
      </c>
      <c r="C419" s="354">
        <v>66</v>
      </c>
      <c r="D419" s="224" t="s">
        <v>1383</v>
      </c>
      <c r="E419" s="224" t="s">
        <v>1383</v>
      </c>
      <c r="F419" s="354" t="s">
        <v>1383</v>
      </c>
      <c r="G419" s="224" t="s">
        <v>1383</v>
      </c>
      <c r="H419" s="224" t="s">
        <v>1383</v>
      </c>
      <c r="I419" s="354" t="s">
        <v>1383</v>
      </c>
      <c r="J419" s="222" t="s">
        <v>1383</v>
      </c>
      <c r="K419" s="222" t="s">
        <v>1383</v>
      </c>
      <c r="L419" s="354" t="s">
        <v>1383</v>
      </c>
      <c r="M419" s="222" t="s">
        <v>1383</v>
      </c>
      <c r="N419" s="222" t="s">
        <v>1383</v>
      </c>
      <c r="O419" s="222">
        <f>SUM(Table9[[#This Row],[Urine - IC - Samples]],Table9[[#This Row],[Urine - OOC - Samples]],Table9[[#This Row],[Blood - IC - Samples]],Table9[[#This Row],[Blood - OOC - Samples]])</f>
        <v>66</v>
      </c>
      <c r="P419" s="273">
        <v>66</v>
      </c>
      <c r="Q419" s="231">
        <v>0</v>
      </c>
      <c r="R419" s="244">
        <v>0</v>
      </c>
    </row>
    <row r="420" spans="1:18" ht="22.5" x14ac:dyDescent="0.4">
      <c r="A420" s="203" t="s">
        <v>3773</v>
      </c>
      <c r="B420" s="222" t="s">
        <v>1383</v>
      </c>
      <c r="C420" s="354">
        <v>4</v>
      </c>
      <c r="D420" s="224" t="s">
        <v>1383</v>
      </c>
      <c r="E420" s="224" t="s">
        <v>1383</v>
      </c>
      <c r="F420" s="354" t="s">
        <v>1383</v>
      </c>
      <c r="G420" s="224" t="s">
        <v>1383</v>
      </c>
      <c r="H420" s="224" t="s">
        <v>1383</v>
      </c>
      <c r="I420" s="354" t="s">
        <v>1383</v>
      </c>
      <c r="J420" s="222" t="s">
        <v>1383</v>
      </c>
      <c r="K420" s="222" t="s">
        <v>1383</v>
      </c>
      <c r="L420" s="354" t="s">
        <v>1383</v>
      </c>
      <c r="M420" s="222" t="s">
        <v>1383</v>
      </c>
      <c r="N420" s="222" t="s">
        <v>1383</v>
      </c>
      <c r="O420" s="222">
        <f>SUM(Table9[[#This Row],[Urine - IC - Samples]],Table9[[#This Row],[Urine - OOC - Samples]],Table9[[#This Row],[Blood - IC - Samples]],Table9[[#This Row],[Blood - OOC - Samples]])</f>
        <v>4</v>
      </c>
      <c r="P420" s="273">
        <v>4</v>
      </c>
      <c r="Q420" s="231">
        <v>0</v>
      </c>
      <c r="R420" s="244">
        <v>0</v>
      </c>
    </row>
    <row r="421" spans="1:18" x14ac:dyDescent="0.4">
      <c r="A421" s="203" t="s">
        <v>1693</v>
      </c>
      <c r="B421" s="222" t="s">
        <v>3712</v>
      </c>
      <c r="C421" s="354">
        <v>4</v>
      </c>
      <c r="D421" s="224" t="s">
        <v>1383</v>
      </c>
      <c r="E421" s="224" t="s">
        <v>1383</v>
      </c>
      <c r="F421" s="354" t="s">
        <v>1383</v>
      </c>
      <c r="G421" s="224" t="s">
        <v>1383</v>
      </c>
      <c r="H421" s="224" t="s">
        <v>1383</v>
      </c>
      <c r="I421" s="354" t="s">
        <v>1383</v>
      </c>
      <c r="J421" s="222" t="s">
        <v>1383</v>
      </c>
      <c r="K421" s="222" t="s">
        <v>1383</v>
      </c>
      <c r="L421" s="354" t="s">
        <v>1383</v>
      </c>
      <c r="M421" s="222" t="s">
        <v>1383</v>
      </c>
      <c r="N421" s="222" t="s">
        <v>1383</v>
      </c>
      <c r="O421" s="222">
        <f>SUM(Table9[[#This Row],[Urine - IC - Samples]],Table9[[#This Row],[Urine - OOC - Samples]],Table9[[#This Row],[Blood - IC - Samples]],Table9[[#This Row],[Blood - OOC - Samples]])</f>
        <v>4</v>
      </c>
      <c r="P421" s="273">
        <v>4</v>
      </c>
      <c r="Q421" s="231">
        <v>0</v>
      </c>
      <c r="R421" s="244">
        <v>0</v>
      </c>
    </row>
    <row r="422" spans="1:18" x14ac:dyDescent="0.4">
      <c r="A422" s="203" t="s">
        <v>3774</v>
      </c>
      <c r="B422" s="222" t="s">
        <v>1383</v>
      </c>
      <c r="C422" s="354">
        <v>4</v>
      </c>
      <c r="D422" s="224" t="s">
        <v>1383</v>
      </c>
      <c r="E422" s="224" t="s">
        <v>1383</v>
      </c>
      <c r="F422" s="354" t="s">
        <v>1383</v>
      </c>
      <c r="G422" s="224" t="s">
        <v>1383</v>
      </c>
      <c r="H422" s="224" t="s">
        <v>1383</v>
      </c>
      <c r="I422" s="354" t="s">
        <v>1383</v>
      </c>
      <c r="J422" s="222" t="s">
        <v>1383</v>
      </c>
      <c r="K422" s="222" t="s">
        <v>1383</v>
      </c>
      <c r="L422" s="354" t="s">
        <v>1383</v>
      </c>
      <c r="M422" s="222" t="s">
        <v>1383</v>
      </c>
      <c r="N422" s="222" t="s">
        <v>1383</v>
      </c>
      <c r="O422" s="222">
        <f>SUM(Table9[[#This Row],[Urine - IC - Samples]],Table9[[#This Row],[Urine - OOC - Samples]],Table9[[#This Row],[Blood - IC - Samples]],Table9[[#This Row],[Blood - OOC - Samples]])</f>
        <v>4</v>
      </c>
      <c r="P422" s="273">
        <v>4</v>
      </c>
      <c r="Q422" s="231">
        <v>0</v>
      </c>
      <c r="R422" s="244">
        <v>0</v>
      </c>
    </row>
    <row r="423" spans="1:18" x14ac:dyDescent="0.4">
      <c r="A423" s="203" t="s">
        <v>1372</v>
      </c>
      <c r="B423" s="222" t="s">
        <v>1383</v>
      </c>
      <c r="C423" s="354">
        <v>10</v>
      </c>
      <c r="D423" s="224" t="s">
        <v>1383</v>
      </c>
      <c r="E423" s="224">
        <v>2</v>
      </c>
      <c r="F423" s="354" t="s">
        <v>1383</v>
      </c>
      <c r="G423" s="224" t="s">
        <v>1383</v>
      </c>
      <c r="H423" s="224" t="s">
        <v>1383</v>
      </c>
      <c r="I423" s="354" t="s">
        <v>1383</v>
      </c>
      <c r="J423" s="222" t="s">
        <v>1383</v>
      </c>
      <c r="K423" s="222" t="s">
        <v>1383</v>
      </c>
      <c r="L423" s="354" t="s">
        <v>1383</v>
      </c>
      <c r="M423" s="222" t="s">
        <v>1383</v>
      </c>
      <c r="N423" s="222" t="s">
        <v>1383</v>
      </c>
      <c r="O423" s="222">
        <f>SUM(Table9[[#This Row],[Urine - IC - Samples]],Table9[[#This Row],[Urine - OOC - Samples]],Table9[[#This Row],[Blood - IC - Samples]],Table9[[#This Row],[Blood - OOC - Samples]])</f>
        <v>10</v>
      </c>
      <c r="P423" s="273">
        <v>10</v>
      </c>
      <c r="Q423" s="231">
        <v>2</v>
      </c>
      <c r="R423" s="244">
        <v>0.2</v>
      </c>
    </row>
    <row r="424" spans="1:18" x14ac:dyDescent="0.4">
      <c r="A424" s="203" t="s">
        <v>1376</v>
      </c>
      <c r="B424" s="222" t="s">
        <v>3712</v>
      </c>
      <c r="C424" s="354">
        <v>7</v>
      </c>
      <c r="D424" s="224" t="s">
        <v>1383</v>
      </c>
      <c r="E424" s="224" t="s">
        <v>1383</v>
      </c>
      <c r="F424" s="354" t="s">
        <v>1383</v>
      </c>
      <c r="G424" s="224" t="s">
        <v>1383</v>
      </c>
      <c r="H424" s="224" t="s">
        <v>1383</v>
      </c>
      <c r="I424" s="354" t="s">
        <v>1383</v>
      </c>
      <c r="J424" s="222" t="s">
        <v>1383</v>
      </c>
      <c r="K424" s="222" t="s">
        <v>1383</v>
      </c>
      <c r="L424" s="354" t="s">
        <v>1383</v>
      </c>
      <c r="M424" s="222" t="s">
        <v>1383</v>
      </c>
      <c r="N424" s="222" t="s">
        <v>1383</v>
      </c>
      <c r="O424" s="222">
        <f>SUM(Table9[[#This Row],[Urine - IC - Samples]],Table9[[#This Row],[Urine - OOC - Samples]],Table9[[#This Row],[Blood - IC - Samples]],Table9[[#This Row],[Blood - OOC - Samples]])</f>
        <v>7</v>
      </c>
      <c r="P424" s="273">
        <v>7</v>
      </c>
      <c r="Q424" s="231">
        <v>0</v>
      </c>
      <c r="R424" s="244">
        <v>0</v>
      </c>
    </row>
    <row r="425" spans="1:18" x14ac:dyDescent="0.4">
      <c r="A425" s="203" t="s">
        <v>1694</v>
      </c>
      <c r="B425" s="222" t="s">
        <v>1694</v>
      </c>
      <c r="C425" s="354">
        <v>318</v>
      </c>
      <c r="D425" s="224" t="s">
        <v>1383</v>
      </c>
      <c r="E425" s="224">
        <v>12</v>
      </c>
      <c r="F425" s="354">
        <v>472</v>
      </c>
      <c r="G425" s="224" t="s">
        <v>1383</v>
      </c>
      <c r="H425" s="224">
        <v>22</v>
      </c>
      <c r="I425" s="354" t="s">
        <v>1383</v>
      </c>
      <c r="J425" s="222" t="s">
        <v>1383</v>
      </c>
      <c r="K425" s="222" t="s">
        <v>1383</v>
      </c>
      <c r="L425" s="354" t="s">
        <v>1383</v>
      </c>
      <c r="M425" s="222" t="s">
        <v>1383</v>
      </c>
      <c r="N425" s="222" t="s">
        <v>1383</v>
      </c>
      <c r="O425" s="222">
        <f>SUM(Table9[[#This Row],[Urine - IC - Samples]],Table9[[#This Row],[Urine - OOC - Samples]],Table9[[#This Row],[Blood - IC - Samples]],Table9[[#This Row],[Blood - OOC - Samples]])</f>
        <v>790</v>
      </c>
      <c r="P425" s="273">
        <v>801</v>
      </c>
      <c r="Q425" s="231">
        <v>34</v>
      </c>
      <c r="R425" s="244">
        <v>0.04</v>
      </c>
    </row>
    <row r="426" spans="1:18" ht="22.5" x14ac:dyDescent="0.4">
      <c r="A426" s="203" t="s">
        <v>1694</v>
      </c>
      <c r="B426" s="222" t="s">
        <v>3775</v>
      </c>
      <c r="C426" s="354">
        <v>11</v>
      </c>
      <c r="D426" s="224" t="s">
        <v>1383</v>
      </c>
      <c r="E426" s="224" t="s">
        <v>1383</v>
      </c>
      <c r="F426" s="354" t="s">
        <v>1383</v>
      </c>
      <c r="G426" s="224" t="s">
        <v>1383</v>
      </c>
      <c r="H426" s="224" t="s">
        <v>1383</v>
      </c>
      <c r="I426" s="354" t="s">
        <v>1383</v>
      </c>
      <c r="J426" s="222" t="s">
        <v>1383</v>
      </c>
      <c r="K426" s="222" t="s">
        <v>1383</v>
      </c>
      <c r="L426" s="354" t="s">
        <v>1383</v>
      </c>
      <c r="M426" s="222" t="s">
        <v>1383</v>
      </c>
      <c r="N426" s="222" t="s">
        <v>1383</v>
      </c>
      <c r="O426" s="222">
        <f>SUM(Table9[[#This Row],[Urine - IC - Samples]],Table9[[#This Row],[Urine - OOC - Samples]],Table9[[#This Row],[Blood - IC - Samples]],Table9[[#This Row],[Blood - OOC - Samples]])</f>
        <v>11</v>
      </c>
    </row>
    <row r="427" spans="1:18" x14ac:dyDescent="0.4">
      <c r="A427" s="203" t="s">
        <v>1695</v>
      </c>
      <c r="B427" s="222" t="s">
        <v>3712</v>
      </c>
      <c r="C427" s="354">
        <v>22</v>
      </c>
      <c r="D427" s="224" t="s">
        <v>1383</v>
      </c>
      <c r="E427" s="224" t="s">
        <v>1383</v>
      </c>
      <c r="F427" s="354" t="s">
        <v>1383</v>
      </c>
      <c r="G427" s="224" t="s">
        <v>1383</v>
      </c>
      <c r="H427" s="224" t="s">
        <v>1383</v>
      </c>
      <c r="I427" s="354" t="s">
        <v>1383</v>
      </c>
      <c r="J427" s="222" t="s">
        <v>1383</v>
      </c>
      <c r="K427" s="222" t="s">
        <v>1383</v>
      </c>
      <c r="L427" s="354" t="s">
        <v>1383</v>
      </c>
      <c r="M427" s="222" t="s">
        <v>1383</v>
      </c>
      <c r="N427" s="222" t="s">
        <v>1383</v>
      </c>
      <c r="O427" s="222">
        <f>SUM(Table9[[#This Row],[Urine - IC - Samples]],Table9[[#This Row],[Urine - OOC - Samples]],Table9[[#This Row],[Blood - IC - Samples]],Table9[[#This Row],[Blood - OOC - Samples]])</f>
        <v>22</v>
      </c>
      <c r="P427" s="273">
        <v>30</v>
      </c>
      <c r="Q427" s="231">
        <v>1</v>
      </c>
      <c r="R427" s="244">
        <v>0.03</v>
      </c>
    </row>
    <row r="428" spans="1:18" x14ac:dyDescent="0.4">
      <c r="A428" s="203" t="s">
        <v>1695</v>
      </c>
      <c r="B428" s="222" t="s">
        <v>3776</v>
      </c>
      <c r="C428" s="354">
        <v>8</v>
      </c>
      <c r="D428" s="224" t="s">
        <v>1383</v>
      </c>
      <c r="E428" s="224">
        <v>1</v>
      </c>
      <c r="F428" s="354" t="s">
        <v>1383</v>
      </c>
      <c r="G428" s="224" t="s">
        <v>1383</v>
      </c>
      <c r="H428" s="224" t="s">
        <v>1383</v>
      </c>
      <c r="I428" s="354" t="s">
        <v>1383</v>
      </c>
      <c r="J428" s="222" t="s">
        <v>1383</v>
      </c>
      <c r="K428" s="222" t="s">
        <v>1383</v>
      </c>
      <c r="L428" s="354" t="s">
        <v>1383</v>
      </c>
      <c r="M428" s="222" t="s">
        <v>1383</v>
      </c>
      <c r="N428" s="222" t="s">
        <v>1383</v>
      </c>
      <c r="O428" s="256">
        <f>SUM(Table9[[#This Row],[Urine - IC - Samples]],Table9[[#This Row],[Urine - OOC - Samples]],Table9[[#This Row],[Blood - IC - Samples]],Table9[[#This Row],[Blood - OOC - Samples]])</f>
        <v>8</v>
      </c>
      <c r="Q428" s="364"/>
      <c r="R428" s="364"/>
    </row>
    <row r="429" spans="1:18" x14ac:dyDescent="0.4">
      <c r="A429" s="203" t="s">
        <v>3777</v>
      </c>
      <c r="B429" s="222" t="s">
        <v>1383</v>
      </c>
      <c r="C429" s="354">
        <v>10</v>
      </c>
      <c r="D429" s="224" t="s">
        <v>1383</v>
      </c>
      <c r="E429" s="224">
        <v>2</v>
      </c>
      <c r="F429" s="354" t="s">
        <v>1383</v>
      </c>
      <c r="G429" s="224" t="s">
        <v>1383</v>
      </c>
      <c r="H429" s="224" t="s">
        <v>1383</v>
      </c>
      <c r="I429" s="354" t="s">
        <v>1383</v>
      </c>
      <c r="J429" s="222" t="s">
        <v>1383</v>
      </c>
      <c r="K429" s="222" t="s">
        <v>1383</v>
      </c>
      <c r="L429" s="354" t="s">
        <v>1383</v>
      </c>
      <c r="M429" s="222" t="s">
        <v>1383</v>
      </c>
      <c r="N429" s="222" t="s">
        <v>1383</v>
      </c>
      <c r="O429" s="222">
        <f>SUM(Table9[[#This Row],[Urine - IC - Samples]],Table9[[#This Row],[Urine - OOC - Samples]],Table9[[#This Row],[Blood - IC - Samples]],Table9[[#This Row],[Blood - OOC - Samples]])</f>
        <v>10</v>
      </c>
      <c r="P429" s="273">
        <v>10</v>
      </c>
      <c r="Q429" s="231">
        <v>2</v>
      </c>
      <c r="R429" s="244">
        <v>0.2</v>
      </c>
    </row>
    <row r="430" spans="1:18" ht="22.5" x14ac:dyDescent="0.4">
      <c r="A430" s="203" t="s">
        <v>3778</v>
      </c>
      <c r="B430" s="222" t="s">
        <v>1383</v>
      </c>
      <c r="C430" s="354">
        <v>110</v>
      </c>
      <c r="D430" s="224" t="s">
        <v>1383</v>
      </c>
      <c r="E430" s="224">
        <v>1</v>
      </c>
      <c r="F430" s="354">
        <v>14</v>
      </c>
      <c r="G430" s="224" t="s">
        <v>1383</v>
      </c>
      <c r="H430" s="224" t="s">
        <v>1383</v>
      </c>
      <c r="I430" s="354" t="s">
        <v>1383</v>
      </c>
      <c r="J430" s="222" t="s">
        <v>1383</v>
      </c>
      <c r="K430" s="222" t="s">
        <v>1383</v>
      </c>
      <c r="L430" s="354" t="s">
        <v>1383</v>
      </c>
      <c r="M430" s="222" t="s">
        <v>1383</v>
      </c>
      <c r="N430" s="222" t="s">
        <v>1383</v>
      </c>
      <c r="O430" s="222">
        <f>SUM(Table9[[#This Row],[Urine - IC - Samples]],Table9[[#This Row],[Urine - OOC - Samples]],Table9[[#This Row],[Blood - IC - Samples]],Table9[[#This Row],[Blood - OOC - Samples]])</f>
        <v>124</v>
      </c>
      <c r="P430" s="273">
        <v>124</v>
      </c>
      <c r="Q430" s="231">
        <v>1</v>
      </c>
      <c r="R430" s="244">
        <v>0.01</v>
      </c>
    </row>
    <row r="431" spans="1:18" x14ac:dyDescent="0.4">
      <c r="A431" s="203" t="s">
        <v>3779</v>
      </c>
      <c r="B431" s="222" t="s">
        <v>1383</v>
      </c>
      <c r="C431" s="354" t="s">
        <v>1383</v>
      </c>
      <c r="D431" s="224" t="s">
        <v>1383</v>
      </c>
      <c r="E431" s="224" t="s">
        <v>1383</v>
      </c>
      <c r="F431" s="354">
        <v>11</v>
      </c>
      <c r="G431" s="224" t="s">
        <v>1383</v>
      </c>
      <c r="H431" s="224" t="s">
        <v>1383</v>
      </c>
      <c r="I431" s="354" t="s">
        <v>1383</v>
      </c>
      <c r="J431" s="222" t="s">
        <v>1383</v>
      </c>
      <c r="K431" s="222" t="s">
        <v>1383</v>
      </c>
      <c r="L431" s="354" t="s">
        <v>1383</v>
      </c>
      <c r="M431" s="222" t="s">
        <v>1383</v>
      </c>
      <c r="N431" s="222" t="s">
        <v>1383</v>
      </c>
      <c r="O431" s="222">
        <f>SUM(Table9[[#This Row],[Urine - IC - Samples]],Table9[[#This Row],[Urine - OOC - Samples]],Table9[[#This Row],[Blood - IC - Samples]],Table9[[#This Row],[Blood - OOC - Samples]])</f>
        <v>11</v>
      </c>
      <c r="P431" s="273">
        <v>11</v>
      </c>
      <c r="Q431" s="231">
        <v>0</v>
      </c>
      <c r="R431" s="244">
        <v>0</v>
      </c>
    </row>
    <row r="432" spans="1:18" ht="22.5" x14ac:dyDescent="0.4">
      <c r="A432" s="203" t="s">
        <v>3780</v>
      </c>
      <c r="B432" s="222" t="s">
        <v>3780</v>
      </c>
      <c r="C432" s="354">
        <v>32</v>
      </c>
      <c r="D432" s="224" t="s">
        <v>1383</v>
      </c>
      <c r="E432" s="224" t="s">
        <v>1383</v>
      </c>
      <c r="F432" s="354">
        <v>3</v>
      </c>
      <c r="G432" s="224" t="s">
        <v>1383</v>
      </c>
      <c r="H432" s="224" t="s">
        <v>1383</v>
      </c>
      <c r="I432" s="354" t="s">
        <v>1383</v>
      </c>
      <c r="J432" s="222" t="s">
        <v>1383</v>
      </c>
      <c r="K432" s="222" t="s">
        <v>1383</v>
      </c>
      <c r="L432" s="354" t="s">
        <v>1383</v>
      </c>
      <c r="M432" s="222" t="s">
        <v>1383</v>
      </c>
      <c r="N432" s="222" t="s">
        <v>1383</v>
      </c>
      <c r="O432" s="222">
        <f>SUM(Table9[[#This Row],[Urine - IC - Samples]],Table9[[#This Row],[Urine - OOC - Samples]],Table9[[#This Row],[Blood - IC - Samples]],Table9[[#This Row],[Blood - OOC - Samples]])</f>
        <v>35</v>
      </c>
      <c r="P432" s="273">
        <v>43</v>
      </c>
      <c r="Q432" s="231">
        <v>0</v>
      </c>
      <c r="R432" s="244">
        <v>0</v>
      </c>
    </row>
    <row r="433" spans="1:18" ht="22.5" x14ac:dyDescent="0.4">
      <c r="A433" s="203" t="s">
        <v>3780</v>
      </c>
      <c r="B433" s="222" t="s">
        <v>3781</v>
      </c>
      <c r="C433" s="354">
        <v>8</v>
      </c>
      <c r="D433" s="224" t="s">
        <v>1383</v>
      </c>
      <c r="E433" s="224" t="s">
        <v>1383</v>
      </c>
      <c r="F433" s="354" t="s">
        <v>1383</v>
      </c>
      <c r="G433" s="224" t="s">
        <v>1383</v>
      </c>
      <c r="H433" s="224" t="s">
        <v>1383</v>
      </c>
      <c r="I433" s="354" t="s">
        <v>1383</v>
      </c>
      <c r="J433" s="222" t="s">
        <v>1383</v>
      </c>
      <c r="K433" s="222" t="s">
        <v>1383</v>
      </c>
      <c r="L433" s="354" t="s">
        <v>1383</v>
      </c>
      <c r="M433" s="222" t="s">
        <v>1383</v>
      </c>
      <c r="N433" s="222" t="s">
        <v>1383</v>
      </c>
      <c r="O433" s="222">
        <f>SUM(Table9[[#This Row],[Urine - IC - Samples]],Table9[[#This Row],[Urine - OOC - Samples]],Table9[[#This Row],[Blood - IC - Samples]],Table9[[#This Row],[Blood - OOC - Samples]])</f>
        <v>8</v>
      </c>
      <c r="Q433" s="364"/>
      <c r="R433" s="366"/>
    </row>
    <row r="434" spans="1:18" x14ac:dyDescent="0.4">
      <c r="A434" s="203" t="s">
        <v>3782</v>
      </c>
      <c r="B434" s="222" t="s">
        <v>3783</v>
      </c>
      <c r="C434" s="354">
        <v>3</v>
      </c>
      <c r="D434" s="224" t="s">
        <v>1383</v>
      </c>
      <c r="E434" s="224" t="s">
        <v>1383</v>
      </c>
      <c r="F434" s="354">
        <v>1</v>
      </c>
      <c r="G434" s="224" t="s">
        <v>1383</v>
      </c>
      <c r="H434" s="224" t="s">
        <v>1383</v>
      </c>
      <c r="I434" s="354" t="s">
        <v>1383</v>
      </c>
      <c r="J434" s="222" t="s">
        <v>1383</v>
      </c>
      <c r="K434" s="222" t="s">
        <v>1383</v>
      </c>
      <c r="L434" s="354" t="s">
        <v>1383</v>
      </c>
      <c r="M434" s="222" t="s">
        <v>1383</v>
      </c>
      <c r="N434" s="222" t="s">
        <v>1383</v>
      </c>
      <c r="O434" s="222">
        <f>SUM(Table9[[#This Row],[Urine - IC - Samples]],Table9[[#This Row],[Urine - OOC - Samples]],Table9[[#This Row],[Blood - IC - Samples]],Table9[[#This Row],[Blood - OOC - Samples]])</f>
        <v>4</v>
      </c>
      <c r="P434" s="273">
        <v>4</v>
      </c>
      <c r="Q434" s="231">
        <v>0</v>
      </c>
      <c r="R434" s="244">
        <v>0</v>
      </c>
    </row>
    <row r="435" spans="1:18" ht="22.5" x14ac:dyDescent="0.4">
      <c r="A435" s="203" t="s">
        <v>1365</v>
      </c>
      <c r="B435" s="222" t="s">
        <v>3712</v>
      </c>
      <c r="C435" s="354">
        <v>9</v>
      </c>
      <c r="D435" s="224" t="s">
        <v>1383</v>
      </c>
      <c r="E435" s="224" t="s">
        <v>1383</v>
      </c>
      <c r="F435" s="354" t="s">
        <v>1383</v>
      </c>
      <c r="G435" s="224" t="s">
        <v>1383</v>
      </c>
      <c r="H435" s="224" t="s">
        <v>1383</v>
      </c>
      <c r="I435" s="354" t="s">
        <v>1383</v>
      </c>
      <c r="J435" s="222" t="s">
        <v>1383</v>
      </c>
      <c r="K435" s="222" t="s">
        <v>1383</v>
      </c>
      <c r="L435" s="354" t="s">
        <v>1383</v>
      </c>
      <c r="M435" s="222" t="s">
        <v>1383</v>
      </c>
      <c r="N435" s="222" t="s">
        <v>1383</v>
      </c>
      <c r="O435" s="222">
        <f>SUM(Table9[[#This Row],[Urine - IC - Samples]],Table9[[#This Row],[Urine - OOC - Samples]],Table9[[#This Row],[Blood - IC - Samples]],Table9[[#This Row],[Blood - OOC - Samples]])</f>
        <v>9</v>
      </c>
      <c r="P435" s="273">
        <v>9</v>
      </c>
      <c r="Q435" s="231">
        <v>0</v>
      </c>
      <c r="R435" s="244">
        <v>0</v>
      </c>
    </row>
    <row r="436" spans="1:18" x14ac:dyDescent="0.4">
      <c r="A436" s="203" t="s">
        <v>3784</v>
      </c>
      <c r="B436" s="222" t="s">
        <v>1383</v>
      </c>
      <c r="C436" s="354">
        <v>24</v>
      </c>
      <c r="D436" s="224" t="s">
        <v>1383</v>
      </c>
      <c r="E436" s="224">
        <v>1</v>
      </c>
      <c r="F436" s="354" t="s">
        <v>1383</v>
      </c>
      <c r="G436" s="224" t="s">
        <v>1383</v>
      </c>
      <c r="H436" s="224" t="s">
        <v>1383</v>
      </c>
      <c r="I436" s="354" t="s">
        <v>1383</v>
      </c>
      <c r="J436" s="222" t="s">
        <v>1383</v>
      </c>
      <c r="K436" s="222" t="s">
        <v>1383</v>
      </c>
      <c r="L436" s="354" t="s">
        <v>1383</v>
      </c>
      <c r="M436" s="222" t="s">
        <v>1383</v>
      </c>
      <c r="N436" s="222" t="s">
        <v>1383</v>
      </c>
      <c r="O436" s="222">
        <f>SUM(Table9[[#This Row],[Urine - IC - Samples]],Table9[[#This Row],[Urine - OOC - Samples]],Table9[[#This Row],[Blood - IC - Samples]],Table9[[#This Row],[Blood - OOC - Samples]])</f>
        <v>24</v>
      </c>
      <c r="P436" s="273">
        <v>24</v>
      </c>
      <c r="Q436" s="231">
        <v>1</v>
      </c>
      <c r="R436" s="244">
        <v>0.04</v>
      </c>
    </row>
    <row r="437" spans="1:18" x14ac:dyDescent="0.4">
      <c r="A437" s="203" t="s">
        <v>3167</v>
      </c>
      <c r="B437" s="222" t="s">
        <v>1383</v>
      </c>
      <c r="C437" s="354">
        <v>18</v>
      </c>
      <c r="D437" s="224" t="s">
        <v>1383</v>
      </c>
      <c r="E437" s="224">
        <v>1</v>
      </c>
      <c r="F437" s="354">
        <v>6</v>
      </c>
      <c r="G437" s="224" t="s">
        <v>1383</v>
      </c>
      <c r="H437" s="224" t="s">
        <v>1383</v>
      </c>
      <c r="I437" s="354" t="s">
        <v>1383</v>
      </c>
      <c r="J437" s="222" t="s">
        <v>1383</v>
      </c>
      <c r="K437" s="222" t="s">
        <v>1383</v>
      </c>
      <c r="L437" s="354" t="s">
        <v>1383</v>
      </c>
      <c r="M437" s="222" t="s">
        <v>1383</v>
      </c>
      <c r="N437" s="222" t="s">
        <v>1383</v>
      </c>
      <c r="O437" s="222">
        <f>SUM(Table9[[#This Row],[Urine - IC - Samples]],Table9[[#This Row],[Urine - OOC - Samples]],Table9[[#This Row],[Blood - IC - Samples]],Table9[[#This Row],[Blood - OOC - Samples]])</f>
        <v>24</v>
      </c>
      <c r="P437" s="273">
        <v>24</v>
      </c>
      <c r="Q437" s="231">
        <v>1</v>
      </c>
      <c r="R437" s="244">
        <v>0.04</v>
      </c>
    </row>
    <row r="438" spans="1:18" x14ac:dyDescent="0.4">
      <c r="A438" s="203" t="s">
        <v>3785</v>
      </c>
      <c r="B438" s="222" t="s">
        <v>1383</v>
      </c>
      <c r="C438" s="354">
        <v>20</v>
      </c>
      <c r="D438" s="224" t="s">
        <v>1383</v>
      </c>
      <c r="E438" s="224">
        <v>1</v>
      </c>
      <c r="F438" s="354">
        <v>19</v>
      </c>
      <c r="G438" s="224" t="s">
        <v>1383</v>
      </c>
      <c r="H438" s="224" t="s">
        <v>1383</v>
      </c>
      <c r="I438" s="354" t="s">
        <v>1383</v>
      </c>
      <c r="J438" s="222" t="s">
        <v>1383</v>
      </c>
      <c r="K438" s="222" t="s">
        <v>1383</v>
      </c>
      <c r="L438" s="354" t="s">
        <v>1383</v>
      </c>
      <c r="M438" s="222" t="s">
        <v>1383</v>
      </c>
      <c r="N438" s="222" t="s">
        <v>1383</v>
      </c>
      <c r="O438" s="222">
        <f>SUM(Table9[[#This Row],[Urine - IC - Samples]],Table9[[#This Row],[Urine - OOC - Samples]],Table9[[#This Row],[Blood - IC - Samples]],Table9[[#This Row],[Blood - OOC - Samples]])</f>
        <v>39</v>
      </c>
      <c r="P438" s="273">
        <v>39</v>
      </c>
      <c r="Q438" s="231">
        <v>1</v>
      </c>
      <c r="R438" s="244">
        <v>0.03</v>
      </c>
    </row>
    <row r="439" spans="1:18" ht="22.5" x14ac:dyDescent="0.4">
      <c r="A439" s="203" t="s">
        <v>1373</v>
      </c>
      <c r="B439" s="222" t="s">
        <v>3786</v>
      </c>
      <c r="C439" s="354">
        <v>6</v>
      </c>
      <c r="D439" s="224" t="s">
        <v>1383</v>
      </c>
      <c r="E439" s="224">
        <v>4</v>
      </c>
      <c r="F439" s="354">
        <v>1</v>
      </c>
      <c r="G439" s="224" t="s">
        <v>1383</v>
      </c>
      <c r="H439" s="224">
        <v>1</v>
      </c>
      <c r="I439" s="354" t="s">
        <v>1383</v>
      </c>
      <c r="J439" s="222" t="s">
        <v>1383</v>
      </c>
      <c r="K439" s="222" t="s">
        <v>1383</v>
      </c>
      <c r="L439" s="354" t="s">
        <v>1383</v>
      </c>
      <c r="M439" s="222" t="s">
        <v>1383</v>
      </c>
      <c r="N439" s="222" t="s">
        <v>1383</v>
      </c>
      <c r="O439" s="222">
        <f>SUM(Table9[[#This Row],[Urine - IC - Samples]],Table9[[#This Row],[Urine - OOC - Samples]],Table9[[#This Row],[Blood - IC - Samples]],Table9[[#This Row],[Blood - OOC - Samples]])</f>
        <v>7</v>
      </c>
      <c r="P439" s="273">
        <v>8</v>
      </c>
      <c r="Q439" s="231">
        <v>6</v>
      </c>
      <c r="R439" s="244">
        <v>0.75</v>
      </c>
    </row>
    <row r="440" spans="1:18" ht="22.5" x14ac:dyDescent="0.4">
      <c r="A440" s="203" t="s">
        <v>1373</v>
      </c>
      <c r="B440" s="222" t="s">
        <v>3787</v>
      </c>
      <c r="C440" s="354">
        <v>1</v>
      </c>
      <c r="D440" s="224" t="s">
        <v>1383</v>
      </c>
      <c r="E440" s="224">
        <v>1</v>
      </c>
      <c r="F440" s="354" t="s">
        <v>1383</v>
      </c>
      <c r="G440" s="224" t="s">
        <v>1383</v>
      </c>
      <c r="H440" s="224" t="s">
        <v>1383</v>
      </c>
      <c r="I440" s="354" t="s">
        <v>1383</v>
      </c>
      <c r="J440" s="222" t="s">
        <v>1383</v>
      </c>
      <c r="K440" s="222" t="s">
        <v>1383</v>
      </c>
      <c r="L440" s="354" t="s">
        <v>1383</v>
      </c>
      <c r="M440" s="222" t="s">
        <v>1383</v>
      </c>
      <c r="N440" s="222" t="s">
        <v>1383</v>
      </c>
      <c r="O440" s="222">
        <f>SUM(Table9[[#This Row],[Urine - IC - Samples]],Table9[[#This Row],[Urine - OOC - Samples]],Table9[[#This Row],[Blood - IC - Samples]],Table9[[#This Row],[Blood - OOC - Samples]])</f>
        <v>1</v>
      </c>
      <c r="Q440" s="364"/>
      <c r="R440" s="364"/>
    </row>
    <row r="441" spans="1:18" x14ac:dyDescent="0.4">
      <c r="A441" s="203" t="s">
        <v>3788</v>
      </c>
      <c r="B441" s="222" t="s">
        <v>1383</v>
      </c>
      <c r="C441" s="354">
        <v>22</v>
      </c>
      <c r="D441" s="224" t="s">
        <v>1383</v>
      </c>
      <c r="E441" s="224" t="s">
        <v>1383</v>
      </c>
      <c r="F441" s="354" t="s">
        <v>1383</v>
      </c>
      <c r="G441" s="224" t="s">
        <v>1383</v>
      </c>
      <c r="H441" s="224" t="s">
        <v>1383</v>
      </c>
      <c r="I441" s="354" t="s">
        <v>1383</v>
      </c>
      <c r="J441" s="222" t="s">
        <v>1383</v>
      </c>
      <c r="K441" s="222" t="s">
        <v>1383</v>
      </c>
      <c r="L441" s="354" t="s">
        <v>1383</v>
      </c>
      <c r="M441" s="222" t="s">
        <v>1383</v>
      </c>
      <c r="N441" s="222" t="s">
        <v>1383</v>
      </c>
      <c r="O441" s="222">
        <f>SUM(Table9[[#This Row],[Urine - IC - Samples]],Table9[[#This Row],[Urine - OOC - Samples]],Table9[[#This Row],[Blood - IC - Samples]],Table9[[#This Row],[Blood - OOC - Samples]])</f>
        <v>22</v>
      </c>
      <c r="P441" s="273">
        <v>22</v>
      </c>
      <c r="Q441" s="231">
        <v>0</v>
      </c>
      <c r="R441" s="244">
        <v>0</v>
      </c>
    </row>
    <row r="442" spans="1:18" x14ac:dyDescent="0.4">
      <c r="A442" s="203" t="s">
        <v>3789</v>
      </c>
      <c r="B442" s="222" t="s">
        <v>1383</v>
      </c>
      <c r="C442" s="354">
        <v>18</v>
      </c>
      <c r="D442" s="224" t="s">
        <v>1383</v>
      </c>
      <c r="E442" s="224" t="s">
        <v>1383</v>
      </c>
      <c r="F442" s="354">
        <v>5</v>
      </c>
      <c r="G442" s="224" t="s">
        <v>1383</v>
      </c>
      <c r="H442" s="224" t="s">
        <v>1383</v>
      </c>
      <c r="I442" s="354" t="s">
        <v>1383</v>
      </c>
      <c r="J442" s="222" t="s">
        <v>1383</v>
      </c>
      <c r="K442" s="222" t="s">
        <v>1383</v>
      </c>
      <c r="L442" s="354" t="s">
        <v>1383</v>
      </c>
      <c r="M442" s="222" t="s">
        <v>1383</v>
      </c>
      <c r="N442" s="222" t="s">
        <v>1383</v>
      </c>
      <c r="O442" s="222">
        <f>SUM(Table9[[#This Row],[Urine - IC - Samples]],Table9[[#This Row],[Urine - OOC - Samples]],Table9[[#This Row],[Blood - IC - Samples]],Table9[[#This Row],[Blood - OOC - Samples]])</f>
        <v>23</v>
      </c>
      <c r="P442" s="273">
        <v>23</v>
      </c>
      <c r="Q442" s="231">
        <v>0</v>
      </c>
      <c r="R442" s="244">
        <v>0</v>
      </c>
    </row>
    <row r="443" spans="1:18" x14ac:dyDescent="0.4">
      <c r="A443" s="203" t="s">
        <v>3790</v>
      </c>
      <c r="B443" s="222" t="s">
        <v>1383</v>
      </c>
      <c r="C443" s="354">
        <v>4</v>
      </c>
      <c r="D443" s="224" t="s">
        <v>1383</v>
      </c>
      <c r="E443" s="224" t="s">
        <v>1383</v>
      </c>
      <c r="F443" s="354" t="s">
        <v>1383</v>
      </c>
      <c r="G443" s="224" t="s">
        <v>1383</v>
      </c>
      <c r="H443" s="224" t="s">
        <v>1383</v>
      </c>
      <c r="I443" s="354" t="s">
        <v>1383</v>
      </c>
      <c r="J443" s="222" t="s">
        <v>1383</v>
      </c>
      <c r="K443" s="222" t="s">
        <v>1383</v>
      </c>
      <c r="L443" s="354" t="s">
        <v>1383</v>
      </c>
      <c r="M443" s="222" t="s">
        <v>1383</v>
      </c>
      <c r="N443" s="222" t="s">
        <v>1383</v>
      </c>
      <c r="O443" s="222">
        <f>SUM(Table9[[#This Row],[Urine - IC - Samples]],Table9[[#This Row],[Urine - OOC - Samples]],Table9[[#This Row],[Blood - IC - Samples]],Table9[[#This Row],[Blood - OOC - Samples]])</f>
        <v>4</v>
      </c>
      <c r="P443" s="273">
        <v>4</v>
      </c>
      <c r="Q443" s="231">
        <v>0</v>
      </c>
      <c r="R443" s="244">
        <v>0</v>
      </c>
    </row>
    <row r="444" spans="1:18" x14ac:dyDescent="0.4">
      <c r="A444" s="203" t="s">
        <v>1675</v>
      </c>
      <c r="B444" s="222" t="s">
        <v>3712</v>
      </c>
      <c r="C444" s="354">
        <v>4</v>
      </c>
      <c r="D444" s="224" t="s">
        <v>1383</v>
      </c>
      <c r="E444" s="224" t="s">
        <v>1383</v>
      </c>
      <c r="F444" s="354" t="s">
        <v>1383</v>
      </c>
      <c r="G444" s="224" t="s">
        <v>1383</v>
      </c>
      <c r="H444" s="224" t="s">
        <v>1383</v>
      </c>
      <c r="I444" s="354" t="s">
        <v>1383</v>
      </c>
      <c r="J444" s="222" t="s">
        <v>1383</v>
      </c>
      <c r="K444" s="222" t="s">
        <v>1383</v>
      </c>
      <c r="L444" s="354" t="s">
        <v>1383</v>
      </c>
      <c r="M444" s="222" t="s">
        <v>1383</v>
      </c>
      <c r="N444" s="222" t="s">
        <v>1383</v>
      </c>
      <c r="O444" s="222">
        <f>SUM(Table9[[#This Row],[Urine - IC - Samples]],Table9[[#This Row],[Urine - OOC - Samples]],Table9[[#This Row],[Blood - IC - Samples]],Table9[[#This Row],[Blood - OOC - Samples]])</f>
        <v>4</v>
      </c>
      <c r="P444" s="273">
        <v>4</v>
      </c>
      <c r="Q444" s="231">
        <v>0</v>
      </c>
      <c r="R444" s="244">
        <v>0</v>
      </c>
    </row>
    <row r="445" spans="1:18" ht="22.5" x14ac:dyDescent="0.4">
      <c r="A445" s="203" t="s">
        <v>1697</v>
      </c>
      <c r="B445" s="222" t="s">
        <v>3791</v>
      </c>
      <c r="C445" s="354">
        <v>278</v>
      </c>
      <c r="D445" s="224">
        <v>1</v>
      </c>
      <c r="E445" s="224">
        <v>2</v>
      </c>
      <c r="F445" s="354">
        <v>500</v>
      </c>
      <c r="G445" s="224">
        <v>1</v>
      </c>
      <c r="H445" s="224">
        <v>1</v>
      </c>
      <c r="I445" s="354" t="s">
        <v>1383</v>
      </c>
      <c r="J445" s="222" t="s">
        <v>1383</v>
      </c>
      <c r="K445" s="222" t="s">
        <v>1383</v>
      </c>
      <c r="L445" s="354">
        <v>60</v>
      </c>
      <c r="M445" s="222" t="s">
        <v>1383</v>
      </c>
      <c r="N445" s="222" t="s">
        <v>1383</v>
      </c>
      <c r="O445" s="222">
        <f>SUM(Table9[[#This Row],[Urine - IC - Samples]],Table9[[#This Row],[Urine - OOC - Samples]],Table9[[#This Row],[Blood - IC - Samples]],Table9[[#This Row],[Blood - OOC - Samples]])</f>
        <v>838</v>
      </c>
      <c r="P445" s="273">
        <v>877</v>
      </c>
      <c r="Q445" s="231">
        <v>4</v>
      </c>
      <c r="R445" s="244">
        <v>5.0000000000000001E-3</v>
      </c>
    </row>
    <row r="446" spans="1:18" ht="22.5" x14ac:dyDescent="0.4">
      <c r="A446" s="203" t="s">
        <v>1697</v>
      </c>
      <c r="B446" s="222" t="s">
        <v>3792</v>
      </c>
      <c r="C446" s="354">
        <v>9</v>
      </c>
      <c r="D446" s="224">
        <v>1</v>
      </c>
      <c r="E446" s="224" t="s">
        <v>1383</v>
      </c>
      <c r="F446" s="354">
        <v>3</v>
      </c>
      <c r="G446" s="224">
        <v>2</v>
      </c>
      <c r="H446" s="224" t="s">
        <v>1383</v>
      </c>
      <c r="I446" s="354" t="s">
        <v>1383</v>
      </c>
      <c r="J446" s="222" t="s">
        <v>1383</v>
      </c>
      <c r="K446" s="222" t="s">
        <v>1383</v>
      </c>
      <c r="L446" s="354" t="s">
        <v>1383</v>
      </c>
      <c r="M446" s="222" t="s">
        <v>1383</v>
      </c>
      <c r="N446" s="222" t="s">
        <v>1383</v>
      </c>
      <c r="O446" s="222">
        <f>SUM(Table9[[#This Row],[Urine - IC - Samples]],Table9[[#This Row],[Urine - OOC - Samples]],Table9[[#This Row],[Blood - IC - Samples]],Table9[[#This Row],[Blood - OOC - Samples]])</f>
        <v>12</v>
      </c>
      <c r="Q446" s="364"/>
      <c r="R446" s="364"/>
    </row>
    <row r="447" spans="1:18" ht="22.5" x14ac:dyDescent="0.4">
      <c r="A447" s="203" t="s">
        <v>1697</v>
      </c>
      <c r="B447" s="222" t="s">
        <v>3793</v>
      </c>
      <c r="C447" s="354">
        <v>9</v>
      </c>
      <c r="D447" s="224">
        <v>1</v>
      </c>
      <c r="E447" s="224" t="s">
        <v>1383</v>
      </c>
      <c r="F447" s="354" t="s">
        <v>1383</v>
      </c>
      <c r="G447" s="224" t="s">
        <v>1383</v>
      </c>
      <c r="H447" s="224" t="s">
        <v>1383</v>
      </c>
      <c r="I447" s="354" t="s">
        <v>1383</v>
      </c>
      <c r="J447" s="222" t="s">
        <v>1383</v>
      </c>
      <c r="K447" s="222" t="s">
        <v>1383</v>
      </c>
      <c r="L447" s="354" t="s">
        <v>1383</v>
      </c>
      <c r="M447" s="222" t="s">
        <v>1383</v>
      </c>
      <c r="N447" s="222" t="s">
        <v>1383</v>
      </c>
      <c r="O447" s="222">
        <f>SUM(Table9[[#This Row],[Urine - IC - Samples]],Table9[[#This Row],[Urine - OOC - Samples]],Table9[[#This Row],[Blood - IC - Samples]],Table9[[#This Row],[Blood - OOC - Samples]])</f>
        <v>9</v>
      </c>
      <c r="Q447" s="364"/>
      <c r="R447" s="364"/>
    </row>
    <row r="448" spans="1:18" x14ac:dyDescent="0.4">
      <c r="A448" s="203" t="s">
        <v>1697</v>
      </c>
      <c r="B448" s="222" t="s">
        <v>3794</v>
      </c>
      <c r="C448" s="354">
        <v>6</v>
      </c>
      <c r="D448" s="224" t="s">
        <v>1383</v>
      </c>
      <c r="E448" s="224">
        <v>1</v>
      </c>
      <c r="F448" s="354" t="s">
        <v>1383</v>
      </c>
      <c r="G448" s="224" t="s">
        <v>1383</v>
      </c>
      <c r="H448" s="224" t="s">
        <v>1383</v>
      </c>
      <c r="I448" s="354" t="s">
        <v>1383</v>
      </c>
      <c r="J448" s="222" t="s">
        <v>1383</v>
      </c>
      <c r="K448" s="222" t="s">
        <v>1383</v>
      </c>
      <c r="L448" s="354" t="s">
        <v>1383</v>
      </c>
      <c r="M448" s="222" t="s">
        <v>1383</v>
      </c>
      <c r="N448" s="222" t="s">
        <v>1383</v>
      </c>
      <c r="O448" s="222">
        <f>SUM(Table9[[#This Row],[Urine - IC - Samples]],Table9[[#This Row],[Urine - OOC - Samples]],Table9[[#This Row],[Blood - IC - Samples]],Table9[[#This Row],[Blood - OOC - Samples]])</f>
        <v>6</v>
      </c>
      <c r="Q448" s="364"/>
      <c r="R448" s="364"/>
    </row>
    <row r="449" spans="1:18" x14ac:dyDescent="0.4">
      <c r="A449" s="203" t="s">
        <v>1697</v>
      </c>
      <c r="B449" s="222" t="s">
        <v>3795</v>
      </c>
      <c r="C449" s="354">
        <v>5</v>
      </c>
      <c r="D449" s="224" t="s">
        <v>1383</v>
      </c>
      <c r="E449" s="224" t="s">
        <v>1383</v>
      </c>
      <c r="F449" s="354" t="s">
        <v>1383</v>
      </c>
      <c r="G449" s="224" t="s">
        <v>1383</v>
      </c>
      <c r="H449" s="224" t="s">
        <v>1383</v>
      </c>
      <c r="I449" s="354" t="s">
        <v>1383</v>
      </c>
      <c r="J449" s="222" t="s">
        <v>1383</v>
      </c>
      <c r="K449" s="222" t="s">
        <v>1383</v>
      </c>
      <c r="L449" s="354" t="s">
        <v>1383</v>
      </c>
      <c r="M449" s="222" t="s">
        <v>1383</v>
      </c>
      <c r="N449" s="222" t="s">
        <v>1383</v>
      </c>
      <c r="O449" s="222">
        <f>SUM(Table9[[#This Row],[Urine - IC - Samples]],Table9[[#This Row],[Urine - OOC - Samples]],Table9[[#This Row],[Blood - IC - Samples]],Table9[[#This Row],[Blood - OOC - Samples]])</f>
        <v>5</v>
      </c>
      <c r="Q449" s="364"/>
      <c r="R449" s="364"/>
    </row>
    <row r="450" spans="1:18" x14ac:dyDescent="0.4">
      <c r="A450" s="203" t="s">
        <v>1697</v>
      </c>
      <c r="B450" s="222" t="s">
        <v>3712</v>
      </c>
      <c r="C450" s="354">
        <v>4</v>
      </c>
      <c r="D450" s="224" t="s">
        <v>1383</v>
      </c>
      <c r="E450" s="224" t="s">
        <v>1383</v>
      </c>
      <c r="F450" s="354" t="s">
        <v>1383</v>
      </c>
      <c r="G450" s="224" t="s">
        <v>1383</v>
      </c>
      <c r="H450" s="224" t="s">
        <v>1383</v>
      </c>
      <c r="I450" s="354" t="s">
        <v>1383</v>
      </c>
      <c r="J450" s="222" t="s">
        <v>1383</v>
      </c>
      <c r="K450" s="222" t="s">
        <v>1383</v>
      </c>
      <c r="L450" s="354" t="s">
        <v>1383</v>
      </c>
      <c r="M450" s="222" t="s">
        <v>1383</v>
      </c>
      <c r="N450" s="222" t="s">
        <v>1383</v>
      </c>
      <c r="O450" s="222">
        <f>SUM(Table9[[#This Row],[Urine - IC - Samples]],Table9[[#This Row],[Urine - OOC - Samples]],Table9[[#This Row],[Blood - IC - Samples]],Table9[[#This Row],[Blood - OOC - Samples]])</f>
        <v>4</v>
      </c>
      <c r="Q450" s="364"/>
      <c r="R450" s="364"/>
    </row>
    <row r="451" spans="1:18" ht="22.5" x14ac:dyDescent="0.4">
      <c r="A451" s="203" t="s">
        <v>1697</v>
      </c>
      <c r="B451" s="222" t="s">
        <v>3796</v>
      </c>
      <c r="C451" s="354">
        <v>3</v>
      </c>
      <c r="D451" s="224" t="s">
        <v>1383</v>
      </c>
      <c r="E451" s="224" t="s">
        <v>1383</v>
      </c>
      <c r="F451" s="354" t="s">
        <v>1383</v>
      </c>
      <c r="G451" s="224" t="s">
        <v>1383</v>
      </c>
      <c r="H451" s="224" t="s">
        <v>1383</v>
      </c>
      <c r="I451" s="354" t="s">
        <v>1383</v>
      </c>
      <c r="J451" s="222" t="s">
        <v>1383</v>
      </c>
      <c r="K451" s="222" t="s">
        <v>1383</v>
      </c>
      <c r="L451" s="354" t="s">
        <v>1383</v>
      </c>
      <c r="M451" s="222" t="s">
        <v>1383</v>
      </c>
      <c r="N451" s="222" t="s">
        <v>1383</v>
      </c>
      <c r="O451" s="222">
        <f>SUM(Table9[[#This Row],[Urine - IC - Samples]],Table9[[#This Row],[Urine - OOC - Samples]],Table9[[#This Row],[Blood - IC - Samples]],Table9[[#This Row],[Blood - OOC - Samples]])</f>
        <v>3</v>
      </c>
      <c r="Q451" s="364"/>
      <c r="R451" s="364"/>
    </row>
    <row r="452" spans="1:18" ht="22.5" x14ac:dyDescent="0.4">
      <c r="A452" s="203" t="s">
        <v>1698</v>
      </c>
      <c r="B452" s="222" t="s">
        <v>1343</v>
      </c>
      <c r="C452" s="354">
        <v>5</v>
      </c>
      <c r="D452" s="224" t="s">
        <v>1383</v>
      </c>
      <c r="E452" s="224" t="s">
        <v>1383</v>
      </c>
      <c r="F452" s="354" t="s">
        <v>1383</v>
      </c>
      <c r="G452" s="224" t="s">
        <v>1383</v>
      </c>
      <c r="H452" s="224" t="s">
        <v>1383</v>
      </c>
      <c r="I452" s="354" t="s">
        <v>1383</v>
      </c>
      <c r="J452" s="222" t="s">
        <v>1383</v>
      </c>
      <c r="K452" s="222" t="s">
        <v>1383</v>
      </c>
      <c r="L452" s="354" t="s">
        <v>1383</v>
      </c>
      <c r="M452" s="222" t="s">
        <v>1383</v>
      </c>
      <c r="N452" s="222" t="s">
        <v>1383</v>
      </c>
      <c r="O452" s="222">
        <f>SUM(Table9[[#This Row],[Urine - IC - Samples]],Table9[[#This Row],[Urine - OOC - Samples]],Table9[[#This Row],[Blood - IC - Samples]],Table9[[#This Row],[Blood - OOC - Samples]])</f>
        <v>5</v>
      </c>
      <c r="P452" s="273">
        <v>5</v>
      </c>
      <c r="Q452" s="231">
        <v>0</v>
      </c>
      <c r="R452" s="244">
        <v>0</v>
      </c>
    </row>
    <row r="453" spans="1:18" ht="22.5" x14ac:dyDescent="0.4">
      <c r="A453" s="203" t="s">
        <v>3797</v>
      </c>
      <c r="B453" s="222" t="s">
        <v>1383</v>
      </c>
      <c r="C453" s="354">
        <v>3</v>
      </c>
      <c r="D453" s="224" t="s">
        <v>1383</v>
      </c>
      <c r="E453" s="224" t="s">
        <v>1383</v>
      </c>
      <c r="F453" s="354" t="s">
        <v>1383</v>
      </c>
      <c r="G453" s="224" t="s">
        <v>1383</v>
      </c>
      <c r="H453" s="224" t="s">
        <v>1383</v>
      </c>
      <c r="I453" s="354" t="s">
        <v>1383</v>
      </c>
      <c r="J453" s="222" t="s">
        <v>1383</v>
      </c>
      <c r="K453" s="222" t="s">
        <v>1383</v>
      </c>
      <c r="L453" s="354" t="s">
        <v>1383</v>
      </c>
      <c r="M453" s="222" t="s">
        <v>1383</v>
      </c>
      <c r="N453" s="222" t="s">
        <v>1383</v>
      </c>
      <c r="O453" s="222">
        <f>SUM(Table9[[#This Row],[Urine - IC - Samples]],Table9[[#This Row],[Urine - OOC - Samples]],Table9[[#This Row],[Blood - IC - Samples]],Table9[[#This Row],[Blood - OOC - Samples]])</f>
        <v>3</v>
      </c>
      <c r="P453" s="273">
        <v>3</v>
      </c>
      <c r="Q453" s="231">
        <v>0</v>
      </c>
      <c r="R453" s="244">
        <v>0</v>
      </c>
    </row>
    <row r="454" spans="1:18" x14ac:dyDescent="0.4">
      <c r="A454" s="203" t="s">
        <v>1346</v>
      </c>
      <c r="B454" s="222" t="s">
        <v>3798</v>
      </c>
      <c r="C454" s="354">
        <v>19</v>
      </c>
      <c r="D454" s="224" t="s">
        <v>1383</v>
      </c>
      <c r="E454" s="224">
        <v>2</v>
      </c>
      <c r="F454" s="354">
        <v>3</v>
      </c>
      <c r="G454" s="224" t="s">
        <v>1383</v>
      </c>
      <c r="H454" s="224" t="s">
        <v>1383</v>
      </c>
      <c r="I454" s="354" t="s">
        <v>1383</v>
      </c>
      <c r="J454" s="222" t="s">
        <v>1383</v>
      </c>
      <c r="K454" s="222" t="s">
        <v>1383</v>
      </c>
      <c r="L454" s="354" t="s">
        <v>1383</v>
      </c>
      <c r="M454" s="222" t="s">
        <v>1383</v>
      </c>
      <c r="N454" s="222" t="s">
        <v>1383</v>
      </c>
      <c r="O454" s="222">
        <f>SUM(Table9[[#This Row],[Urine - IC - Samples]],Table9[[#This Row],[Urine - OOC - Samples]],Table9[[#This Row],[Blood - IC - Samples]],Table9[[#This Row],[Blood - OOC - Samples]])</f>
        <v>22</v>
      </c>
      <c r="P454" s="273">
        <v>22</v>
      </c>
      <c r="Q454" s="231">
        <v>2</v>
      </c>
      <c r="R454" s="244">
        <v>0.09</v>
      </c>
    </row>
    <row r="455" spans="1:18" x14ac:dyDescent="0.4">
      <c r="A455" s="203" t="s">
        <v>3799</v>
      </c>
      <c r="B455" s="222" t="s">
        <v>1383</v>
      </c>
      <c r="C455" s="354">
        <v>2</v>
      </c>
      <c r="D455" s="224" t="s">
        <v>1383</v>
      </c>
      <c r="E455" s="224" t="s">
        <v>1383</v>
      </c>
      <c r="F455" s="354" t="s">
        <v>1383</v>
      </c>
      <c r="G455" s="224" t="s">
        <v>1383</v>
      </c>
      <c r="H455" s="224" t="s">
        <v>1383</v>
      </c>
      <c r="I455" s="354" t="s">
        <v>1383</v>
      </c>
      <c r="J455" s="222" t="s">
        <v>1383</v>
      </c>
      <c r="K455" s="222" t="s">
        <v>1383</v>
      </c>
      <c r="L455" s="354" t="s">
        <v>1383</v>
      </c>
      <c r="M455" s="222" t="s">
        <v>1383</v>
      </c>
      <c r="N455" s="222" t="s">
        <v>1383</v>
      </c>
      <c r="O455" s="222">
        <f>SUM(Table9[[#This Row],[Urine - IC - Samples]],Table9[[#This Row],[Urine - OOC - Samples]],Table9[[#This Row],[Blood - IC - Samples]],Table9[[#This Row],[Blood - OOC - Samples]])</f>
        <v>2</v>
      </c>
      <c r="P455" s="273">
        <v>2</v>
      </c>
      <c r="Q455" s="231">
        <v>0</v>
      </c>
      <c r="R455" s="244">
        <v>0</v>
      </c>
    </row>
    <row r="456" spans="1:18" x14ac:dyDescent="0.4">
      <c r="A456" s="203" t="s">
        <v>1353</v>
      </c>
      <c r="B456" s="222" t="s">
        <v>3800</v>
      </c>
      <c r="C456" s="354">
        <v>10</v>
      </c>
      <c r="D456" s="224" t="s">
        <v>1383</v>
      </c>
      <c r="E456" s="224" t="s">
        <v>1383</v>
      </c>
      <c r="F456" s="354" t="s">
        <v>1383</v>
      </c>
      <c r="G456" s="224" t="s">
        <v>1383</v>
      </c>
      <c r="H456" s="224" t="s">
        <v>1383</v>
      </c>
      <c r="I456" s="354" t="s">
        <v>1383</v>
      </c>
      <c r="J456" s="222" t="s">
        <v>1383</v>
      </c>
      <c r="K456" s="222" t="s">
        <v>1383</v>
      </c>
      <c r="L456" s="354" t="s">
        <v>1383</v>
      </c>
      <c r="M456" s="222" t="s">
        <v>1383</v>
      </c>
      <c r="N456" s="222" t="s">
        <v>1383</v>
      </c>
      <c r="O456" s="222">
        <f>SUM(Table9[[#This Row],[Urine - IC - Samples]],Table9[[#This Row],[Urine - OOC - Samples]],Table9[[#This Row],[Blood - IC - Samples]],Table9[[#This Row],[Blood - OOC - Samples]])</f>
        <v>10</v>
      </c>
      <c r="P456" s="273">
        <v>11</v>
      </c>
      <c r="Q456" s="231">
        <v>0</v>
      </c>
      <c r="R456" s="244">
        <v>0</v>
      </c>
    </row>
    <row r="457" spans="1:18" x14ac:dyDescent="0.4">
      <c r="A457" s="203" t="s">
        <v>1353</v>
      </c>
      <c r="B457" s="222" t="s">
        <v>3801</v>
      </c>
      <c r="C457" s="354" t="s">
        <v>1383</v>
      </c>
      <c r="D457" s="224" t="s">
        <v>1383</v>
      </c>
      <c r="E457" s="224" t="s">
        <v>1383</v>
      </c>
      <c r="F457" s="354">
        <v>1</v>
      </c>
      <c r="G457" s="224" t="s">
        <v>1383</v>
      </c>
      <c r="H457" s="224" t="s">
        <v>1383</v>
      </c>
      <c r="I457" s="354" t="s">
        <v>1383</v>
      </c>
      <c r="J457" s="222" t="s">
        <v>1383</v>
      </c>
      <c r="K457" s="222" t="s">
        <v>1383</v>
      </c>
      <c r="L457" s="354" t="s">
        <v>1383</v>
      </c>
      <c r="M457" s="222" t="s">
        <v>1383</v>
      </c>
      <c r="N457" s="222" t="s">
        <v>1383</v>
      </c>
      <c r="O457" s="222">
        <f>SUM(Table9[[#This Row],[Urine - IC - Samples]],Table9[[#This Row],[Urine - OOC - Samples]],Table9[[#This Row],[Blood - IC - Samples]],Table9[[#This Row],[Blood - OOC - Samples]])</f>
        <v>1</v>
      </c>
      <c r="Q457" s="364"/>
      <c r="R457" s="366"/>
    </row>
    <row r="458" spans="1:18" x14ac:dyDescent="0.4">
      <c r="A458" s="203" t="s">
        <v>3802</v>
      </c>
      <c r="B458" s="222" t="s">
        <v>1383</v>
      </c>
      <c r="C458" s="354">
        <v>9</v>
      </c>
      <c r="D458" s="224" t="s">
        <v>1383</v>
      </c>
      <c r="E458" s="224" t="s">
        <v>1383</v>
      </c>
      <c r="F458" s="354" t="s">
        <v>1383</v>
      </c>
      <c r="G458" s="224" t="s">
        <v>1383</v>
      </c>
      <c r="H458" s="224" t="s">
        <v>1383</v>
      </c>
      <c r="I458" s="354" t="s">
        <v>1383</v>
      </c>
      <c r="J458" s="222" t="s">
        <v>1383</v>
      </c>
      <c r="K458" s="222" t="s">
        <v>1383</v>
      </c>
      <c r="L458" s="354" t="s">
        <v>1383</v>
      </c>
      <c r="M458" s="222" t="s">
        <v>1383</v>
      </c>
      <c r="N458" s="222" t="s">
        <v>1383</v>
      </c>
      <c r="O458" s="222">
        <f>SUM(Table9[[#This Row],[Urine - IC - Samples]],Table9[[#This Row],[Urine - OOC - Samples]],Table9[[#This Row],[Blood - IC - Samples]],Table9[[#This Row],[Blood - OOC - Samples]])</f>
        <v>9</v>
      </c>
      <c r="P458" s="273">
        <v>9</v>
      </c>
      <c r="Q458" s="231">
        <v>0</v>
      </c>
      <c r="R458" s="244">
        <v>0</v>
      </c>
    </row>
    <row r="459" spans="1:18" x14ac:dyDescent="0.4">
      <c r="A459" s="203" t="s">
        <v>3589</v>
      </c>
      <c r="B459" s="222" t="s">
        <v>3712</v>
      </c>
      <c r="C459" s="354">
        <v>2</v>
      </c>
      <c r="D459" s="224" t="s">
        <v>1383</v>
      </c>
      <c r="E459" s="224" t="s">
        <v>1383</v>
      </c>
      <c r="F459" s="354" t="s">
        <v>1383</v>
      </c>
      <c r="G459" s="224" t="s">
        <v>1383</v>
      </c>
      <c r="H459" s="224" t="s">
        <v>1383</v>
      </c>
      <c r="I459" s="354" t="s">
        <v>1383</v>
      </c>
      <c r="J459" s="222" t="s">
        <v>1383</v>
      </c>
      <c r="K459" s="222" t="s">
        <v>1383</v>
      </c>
      <c r="L459" s="354" t="s">
        <v>1383</v>
      </c>
      <c r="M459" s="222" t="s">
        <v>1383</v>
      </c>
      <c r="N459" s="222" t="s">
        <v>1383</v>
      </c>
      <c r="O459" s="222">
        <f>SUM(Table9[[#This Row],[Urine - IC - Samples]],Table9[[#This Row],[Urine - OOC - Samples]],Table9[[#This Row],[Blood - IC - Samples]],Table9[[#This Row],[Blood - OOC - Samples]])</f>
        <v>2</v>
      </c>
      <c r="P459" s="273">
        <v>2</v>
      </c>
      <c r="Q459" s="231">
        <v>0</v>
      </c>
      <c r="R459" s="244">
        <v>0</v>
      </c>
    </row>
    <row r="460" spans="1:18" x14ac:dyDescent="0.4">
      <c r="A460" s="203" t="s">
        <v>3803</v>
      </c>
      <c r="B460" s="222" t="s">
        <v>1383</v>
      </c>
      <c r="C460" s="354">
        <v>6</v>
      </c>
      <c r="D460" s="224" t="s">
        <v>1383</v>
      </c>
      <c r="E460" s="224" t="s">
        <v>1383</v>
      </c>
      <c r="F460" s="354" t="s">
        <v>1383</v>
      </c>
      <c r="G460" s="224" t="s">
        <v>1383</v>
      </c>
      <c r="H460" s="224" t="s">
        <v>1383</v>
      </c>
      <c r="I460" s="354" t="s">
        <v>1383</v>
      </c>
      <c r="J460" s="222" t="s">
        <v>1383</v>
      </c>
      <c r="K460" s="222" t="s">
        <v>1383</v>
      </c>
      <c r="L460" s="354" t="s">
        <v>1383</v>
      </c>
      <c r="M460" s="222" t="s">
        <v>1383</v>
      </c>
      <c r="N460" s="222" t="s">
        <v>1383</v>
      </c>
      <c r="O460" s="222">
        <f>SUM(Table9[[#This Row],[Urine - IC - Samples]],Table9[[#This Row],[Urine - OOC - Samples]],Table9[[#This Row],[Blood - IC - Samples]],Table9[[#This Row],[Blood - OOC - Samples]])</f>
        <v>6</v>
      </c>
      <c r="P460" s="273">
        <v>6</v>
      </c>
      <c r="Q460" s="231">
        <v>0</v>
      </c>
      <c r="R460" s="244">
        <v>0</v>
      </c>
    </row>
    <row r="461" spans="1:18" x14ac:dyDescent="0.4">
      <c r="A461" s="203" t="s">
        <v>3804</v>
      </c>
      <c r="B461" s="222" t="s">
        <v>1383</v>
      </c>
      <c r="C461" s="354">
        <v>4</v>
      </c>
      <c r="D461" s="224" t="s">
        <v>1383</v>
      </c>
      <c r="E461" s="224" t="s">
        <v>1383</v>
      </c>
      <c r="F461" s="354" t="s">
        <v>1383</v>
      </c>
      <c r="G461" s="224" t="s">
        <v>1383</v>
      </c>
      <c r="H461" s="224" t="s">
        <v>1383</v>
      </c>
      <c r="I461" s="354" t="s">
        <v>1383</v>
      </c>
      <c r="J461" s="222" t="s">
        <v>1383</v>
      </c>
      <c r="K461" s="222" t="s">
        <v>1383</v>
      </c>
      <c r="L461" s="354" t="s">
        <v>1383</v>
      </c>
      <c r="M461" s="222" t="s">
        <v>1383</v>
      </c>
      <c r="N461" s="222" t="s">
        <v>1383</v>
      </c>
      <c r="O461" s="222">
        <f>SUM(Table9[[#This Row],[Urine - IC - Samples]],Table9[[#This Row],[Urine - OOC - Samples]],Table9[[#This Row],[Blood - IC - Samples]],Table9[[#This Row],[Blood - OOC - Samples]])</f>
        <v>4</v>
      </c>
      <c r="P461" s="273">
        <v>4</v>
      </c>
      <c r="Q461" s="231">
        <v>0</v>
      </c>
      <c r="R461" s="244">
        <v>0</v>
      </c>
    </row>
    <row r="462" spans="1:18" x14ac:dyDescent="0.4">
      <c r="A462" s="203" t="s">
        <v>1679</v>
      </c>
      <c r="B462" s="222" t="s">
        <v>3805</v>
      </c>
      <c r="C462" s="354">
        <v>23</v>
      </c>
      <c r="D462" s="224" t="s">
        <v>1383</v>
      </c>
      <c r="E462" s="224" t="s">
        <v>1383</v>
      </c>
      <c r="F462" s="354">
        <v>25</v>
      </c>
      <c r="G462" s="224" t="s">
        <v>1383</v>
      </c>
      <c r="H462" s="224" t="s">
        <v>1383</v>
      </c>
      <c r="I462" s="354" t="s">
        <v>1383</v>
      </c>
      <c r="J462" s="222" t="s">
        <v>1383</v>
      </c>
      <c r="K462" s="222" t="s">
        <v>1383</v>
      </c>
      <c r="L462" s="354" t="s">
        <v>1383</v>
      </c>
      <c r="M462" s="222" t="s">
        <v>1383</v>
      </c>
      <c r="N462" s="222" t="s">
        <v>1383</v>
      </c>
      <c r="O462" s="222">
        <f>SUM(Table9[[#This Row],[Urine - IC - Samples]],Table9[[#This Row],[Urine - OOC - Samples]],Table9[[#This Row],[Blood - IC - Samples]],Table9[[#This Row],[Blood - OOC - Samples]])</f>
        <v>48</v>
      </c>
      <c r="P462" s="273">
        <v>49</v>
      </c>
      <c r="Q462" s="231">
        <v>0</v>
      </c>
      <c r="R462" s="244">
        <v>0</v>
      </c>
    </row>
    <row r="463" spans="1:18" ht="22.5" x14ac:dyDescent="0.4">
      <c r="A463" s="203" t="s">
        <v>1679</v>
      </c>
      <c r="B463" s="222" t="s">
        <v>3806</v>
      </c>
      <c r="C463" s="354" t="s">
        <v>1383</v>
      </c>
      <c r="D463" s="224" t="s">
        <v>1383</v>
      </c>
      <c r="E463" s="224" t="s">
        <v>1383</v>
      </c>
      <c r="F463" s="354">
        <v>1</v>
      </c>
      <c r="G463" s="224" t="s">
        <v>1383</v>
      </c>
      <c r="H463" s="224" t="s">
        <v>1383</v>
      </c>
      <c r="I463" s="354" t="s">
        <v>1383</v>
      </c>
      <c r="J463" s="222" t="s">
        <v>1383</v>
      </c>
      <c r="K463" s="222" t="s">
        <v>1383</v>
      </c>
      <c r="L463" s="354" t="s">
        <v>1383</v>
      </c>
      <c r="M463" s="222" t="s">
        <v>1383</v>
      </c>
      <c r="N463" s="222" t="s">
        <v>1383</v>
      </c>
      <c r="O463" s="222">
        <f>SUM(Table9[[#This Row],[Urine - IC - Samples]],Table9[[#This Row],[Urine - OOC - Samples]],Table9[[#This Row],[Blood - IC - Samples]],Table9[[#This Row],[Blood - OOC - Samples]])</f>
        <v>1</v>
      </c>
      <c r="Q463" s="364"/>
      <c r="R463" s="366"/>
    </row>
    <row r="464" spans="1:18" x14ac:dyDescent="0.4">
      <c r="A464" s="203" t="s">
        <v>1377</v>
      </c>
      <c r="B464" s="222" t="s">
        <v>3712</v>
      </c>
      <c r="C464" s="354">
        <v>3</v>
      </c>
      <c r="D464" s="224" t="s">
        <v>1383</v>
      </c>
      <c r="E464" s="224" t="s">
        <v>1383</v>
      </c>
      <c r="F464" s="354" t="s">
        <v>1383</v>
      </c>
      <c r="G464" s="224" t="s">
        <v>1383</v>
      </c>
      <c r="H464" s="224" t="s">
        <v>1383</v>
      </c>
      <c r="I464" s="354" t="s">
        <v>1383</v>
      </c>
      <c r="J464" s="222" t="s">
        <v>1383</v>
      </c>
      <c r="K464" s="222" t="s">
        <v>1383</v>
      </c>
      <c r="L464" s="354" t="s">
        <v>1383</v>
      </c>
      <c r="M464" s="222" t="s">
        <v>1383</v>
      </c>
      <c r="N464" s="222" t="s">
        <v>1383</v>
      </c>
      <c r="O464" s="222">
        <f>SUM(Table9[[#This Row],[Urine - IC - Samples]],Table9[[#This Row],[Urine - OOC - Samples]],Table9[[#This Row],[Blood - IC - Samples]],Table9[[#This Row],[Blood - OOC - Samples]])</f>
        <v>3</v>
      </c>
      <c r="P464" s="273">
        <v>3</v>
      </c>
      <c r="Q464" s="231">
        <v>0</v>
      </c>
      <c r="R464" s="244">
        <v>0</v>
      </c>
    </row>
    <row r="465" spans="1:18" x14ac:dyDescent="0.4">
      <c r="A465" s="203" t="s">
        <v>1347</v>
      </c>
      <c r="B465" s="222" t="s">
        <v>3712</v>
      </c>
      <c r="C465" s="354">
        <v>11</v>
      </c>
      <c r="D465" s="224" t="s">
        <v>1383</v>
      </c>
      <c r="E465" s="224">
        <v>1</v>
      </c>
      <c r="F465" s="354" t="s">
        <v>1383</v>
      </c>
      <c r="G465" s="224" t="s">
        <v>1383</v>
      </c>
      <c r="H465" s="224" t="s">
        <v>1383</v>
      </c>
      <c r="I465" s="354" t="s">
        <v>1383</v>
      </c>
      <c r="J465" s="222" t="s">
        <v>1383</v>
      </c>
      <c r="K465" s="222" t="s">
        <v>1383</v>
      </c>
      <c r="L465" s="354" t="s">
        <v>1383</v>
      </c>
      <c r="M465" s="222" t="s">
        <v>1383</v>
      </c>
      <c r="N465" s="222" t="s">
        <v>1383</v>
      </c>
      <c r="O465" s="222">
        <f>SUM(Table9[[#This Row],[Urine - IC - Samples]],Table9[[#This Row],[Urine - OOC - Samples]],Table9[[#This Row],[Blood - IC - Samples]],Table9[[#This Row],[Blood - OOC - Samples]])</f>
        <v>11</v>
      </c>
      <c r="P465" s="273">
        <v>11</v>
      </c>
      <c r="Q465" s="231">
        <v>1</v>
      </c>
      <c r="R465" s="244">
        <v>0.09</v>
      </c>
    </row>
    <row r="466" spans="1:18" x14ac:dyDescent="0.4">
      <c r="A466" s="203" t="s">
        <v>1683</v>
      </c>
      <c r="B466" s="222" t="s">
        <v>3712</v>
      </c>
      <c r="C466" s="354">
        <v>4</v>
      </c>
      <c r="D466" s="224" t="s">
        <v>1383</v>
      </c>
      <c r="E466" s="224" t="s">
        <v>1383</v>
      </c>
      <c r="F466" s="354" t="s">
        <v>1383</v>
      </c>
      <c r="G466" s="224" t="s">
        <v>1383</v>
      </c>
      <c r="H466" s="224" t="s">
        <v>1383</v>
      </c>
      <c r="I466" s="354" t="s">
        <v>1383</v>
      </c>
      <c r="J466" s="222" t="s">
        <v>1383</v>
      </c>
      <c r="K466" s="222" t="s">
        <v>1383</v>
      </c>
      <c r="L466" s="354" t="s">
        <v>1383</v>
      </c>
      <c r="M466" s="222" t="s">
        <v>1383</v>
      </c>
      <c r="N466" s="222" t="s">
        <v>1383</v>
      </c>
      <c r="O466" s="222">
        <f>SUM(Table9[[#This Row],[Urine - IC - Samples]],Table9[[#This Row],[Urine - OOC - Samples]],Table9[[#This Row],[Blood - IC - Samples]],Table9[[#This Row],[Blood - OOC - Samples]])</f>
        <v>4</v>
      </c>
      <c r="P466" s="273">
        <v>4</v>
      </c>
      <c r="Q466" s="231">
        <v>0</v>
      </c>
      <c r="R466" s="244">
        <v>0</v>
      </c>
    </row>
    <row r="467" spans="1:18" ht="33.75" x14ac:dyDescent="0.4">
      <c r="A467" s="203" t="s">
        <v>3807</v>
      </c>
      <c r="B467" s="222" t="s">
        <v>1383</v>
      </c>
      <c r="C467" s="354" t="s">
        <v>1383</v>
      </c>
      <c r="D467" s="224" t="s">
        <v>1383</v>
      </c>
      <c r="E467" s="224" t="s">
        <v>1383</v>
      </c>
      <c r="F467" s="354">
        <v>6</v>
      </c>
      <c r="G467" s="224">
        <v>1</v>
      </c>
      <c r="H467" s="224" t="s">
        <v>1383</v>
      </c>
      <c r="I467" s="354" t="s">
        <v>1383</v>
      </c>
      <c r="J467" s="222" t="s">
        <v>1383</v>
      </c>
      <c r="K467" s="222" t="s">
        <v>1383</v>
      </c>
      <c r="L467" s="354" t="s">
        <v>1383</v>
      </c>
      <c r="M467" s="222" t="s">
        <v>1383</v>
      </c>
      <c r="N467" s="222" t="s">
        <v>1383</v>
      </c>
      <c r="O467" s="222">
        <f>SUM(Table9[[#This Row],[Urine - IC - Samples]],Table9[[#This Row],[Urine - OOC - Samples]],Table9[[#This Row],[Blood - IC - Samples]],Table9[[#This Row],[Blood - OOC - Samples]])</f>
        <v>6</v>
      </c>
      <c r="P467" s="273">
        <v>6</v>
      </c>
      <c r="Q467" s="231">
        <v>0</v>
      </c>
      <c r="R467" s="244">
        <v>0</v>
      </c>
    </row>
    <row r="468" spans="1:18" ht="22.5" x14ac:dyDescent="0.4">
      <c r="A468" s="203" t="s">
        <v>3808</v>
      </c>
      <c r="B468" s="222" t="s">
        <v>1383</v>
      </c>
      <c r="C468" s="354">
        <v>4</v>
      </c>
      <c r="D468" s="224" t="s">
        <v>1383</v>
      </c>
      <c r="E468" s="224" t="s">
        <v>1383</v>
      </c>
      <c r="F468" s="354">
        <v>2</v>
      </c>
      <c r="G468" s="224" t="s">
        <v>1383</v>
      </c>
      <c r="H468" s="224" t="s">
        <v>1383</v>
      </c>
      <c r="I468" s="354" t="s">
        <v>1383</v>
      </c>
      <c r="J468" s="222" t="s">
        <v>1383</v>
      </c>
      <c r="K468" s="222" t="s">
        <v>1383</v>
      </c>
      <c r="L468" s="354" t="s">
        <v>1383</v>
      </c>
      <c r="M468" s="222" t="s">
        <v>1383</v>
      </c>
      <c r="N468" s="222" t="s">
        <v>1383</v>
      </c>
      <c r="O468" s="222">
        <f>SUM(Table9[[#This Row],[Urine - IC - Samples]],Table9[[#This Row],[Urine - OOC - Samples]],Table9[[#This Row],[Blood - IC - Samples]],Table9[[#This Row],[Blood - OOC - Samples]])</f>
        <v>6</v>
      </c>
      <c r="P468" s="273">
        <v>6</v>
      </c>
      <c r="Q468" s="231">
        <v>0</v>
      </c>
      <c r="R468" s="244">
        <v>0</v>
      </c>
    </row>
    <row r="469" spans="1:18" ht="22.5" x14ac:dyDescent="0.4">
      <c r="A469" s="203" t="s">
        <v>3809</v>
      </c>
      <c r="B469" s="222" t="s">
        <v>1383</v>
      </c>
      <c r="C469" s="354">
        <v>1</v>
      </c>
      <c r="D469" s="224" t="s">
        <v>1383</v>
      </c>
      <c r="E469" s="224" t="s">
        <v>1383</v>
      </c>
      <c r="F469" s="354" t="s">
        <v>1383</v>
      </c>
      <c r="G469" s="224" t="s">
        <v>1383</v>
      </c>
      <c r="H469" s="224" t="s">
        <v>1383</v>
      </c>
      <c r="I469" s="354" t="s">
        <v>1383</v>
      </c>
      <c r="J469" s="222" t="s">
        <v>1383</v>
      </c>
      <c r="K469" s="222" t="s">
        <v>1383</v>
      </c>
      <c r="L469" s="354" t="s">
        <v>1383</v>
      </c>
      <c r="M469" s="222" t="s">
        <v>1383</v>
      </c>
      <c r="N469" s="222" t="s">
        <v>1383</v>
      </c>
      <c r="O469" s="222">
        <f>SUM(Table9[[#This Row],[Urine - IC - Samples]],Table9[[#This Row],[Urine - OOC - Samples]],Table9[[#This Row],[Blood - IC - Samples]],Table9[[#This Row],[Blood - OOC - Samples]])</f>
        <v>1</v>
      </c>
      <c r="P469" s="273">
        <v>1</v>
      </c>
      <c r="Q469" s="231">
        <v>0</v>
      </c>
      <c r="R469" s="244">
        <v>0</v>
      </c>
    </row>
    <row r="470" spans="1:18" ht="22.5" x14ac:dyDescent="0.4">
      <c r="A470" s="203" t="s">
        <v>3441</v>
      </c>
      <c r="B470" s="222" t="s">
        <v>1383</v>
      </c>
      <c r="C470" s="354">
        <v>39</v>
      </c>
      <c r="D470" s="224" t="s">
        <v>1383</v>
      </c>
      <c r="E470" s="224">
        <v>2</v>
      </c>
      <c r="F470" s="354">
        <v>12</v>
      </c>
      <c r="G470" s="224" t="s">
        <v>1383</v>
      </c>
      <c r="H470" s="224" t="s">
        <v>1383</v>
      </c>
      <c r="I470" s="354" t="s">
        <v>1383</v>
      </c>
      <c r="J470" s="222" t="s">
        <v>1383</v>
      </c>
      <c r="K470" s="222" t="s">
        <v>1383</v>
      </c>
      <c r="L470" s="354">
        <v>1</v>
      </c>
      <c r="M470" s="222" t="s">
        <v>1383</v>
      </c>
      <c r="N470" s="222" t="s">
        <v>1383</v>
      </c>
      <c r="O470" s="222">
        <f>SUM(Table9[[#This Row],[Urine - IC - Samples]],Table9[[#This Row],[Urine - OOC - Samples]],Table9[[#This Row],[Blood - IC - Samples]],Table9[[#This Row],[Blood - OOC - Samples]])</f>
        <v>52</v>
      </c>
      <c r="P470" s="273">
        <v>52</v>
      </c>
      <c r="Q470" s="231">
        <v>2</v>
      </c>
      <c r="R470" s="244">
        <v>0.04</v>
      </c>
    </row>
    <row r="471" spans="1:18" ht="22.5" x14ac:dyDescent="0.4">
      <c r="A471" s="203" t="s">
        <v>2432</v>
      </c>
      <c r="B471" s="222" t="s">
        <v>1383</v>
      </c>
      <c r="C471" s="354">
        <v>8</v>
      </c>
      <c r="D471" s="224" t="s">
        <v>1383</v>
      </c>
      <c r="E471" s="224" t="s">
        <v>1383</v>
      </c>
      <c r="F471" s="354" t="s">
        <v>1383</v>
      </c>
      <c r="G471" s="224" t="s">
        <v>1383</v>
      </c>
      <c r="H471" s="224" t="s">
        <v>1383</v>
      </c>
      <c r="I471" s="354" t="s">
        <v>1383</v>
      </c>
      <c r="J471" s="222" t="s">
        <v>1383</v>
      </c>
      <c r="K471" s="222" t="s">
        <v>1383</v>
      </c>
      <c r="L471" s="354" t="s">
        <v>1383</v>
      </c>
      <c r="M471" s="222" t="s">
        <v>1383</v>
      </c>
      <c r="N471" s="222" t="s">
        <v>1383</v>
      </c>
      <c r="O471" s="222">
        <f>SUM(Table9[[#This Row],[Urine - IC - Samples]],Table9[[#This Row],[Urine - OOC - Samples]],Table9[[#This Row],[Blood - IC - Samples]],Table9[[#This Row],[Blood - OOC - Samples]])</f>
        <v>8</v>
      </c>
      <c r="P471" s="273">
        <v>8</v>
      </c>
      <c r="Q471" s="231">
        <v>0</v>
      </c>
      <c r="R471" s="244">
        <v>0</v>
      </c>
    </row>
    <row r="472" spans="1:18" x14ac:dyDescent="0.4">
      <c r="A472" s="203" t="s">
        <v>3810</v>
      </c>
      <c r="B472" s="222" t="s">
        <v>3811</v>
      </c>
      <c r="C472" s="354">
        <v>22</v>
      </c>
      <c r="D472" s="224" t="s">
        <v>1383</v>
      </c>
      <c r="E472" s="224" t="s">
        <v>1383</v>
      </c>
      <c r="F472" s="354" t="s">
        <v>1383</v>
      </c>
      <c r="G472" s="224" t="s">
        <v>1383</v>
      </c>
      <c r="H472" s="224" t="s">
        <v>1383</v>
      </c>
      <c r="I472" s="354" t="s">
        <v>1383</v>
      </c>
      <c r="J472" s="222" t="s">
        <v>1383</v>
      </c>
      <c r="K472" s="222" t="s">
        <v>1383</v>
      </c>
      <c r="L472" s="354" t="s">
        <v>1383</v>
      </c>
      <c r="M472" s="222" t="s">
        <v>1383</v>
      </c>
      <c r="N472" s="222" t="s">
        <v>1383</v>
      </c>
      <c r="O472" s="222">
        <f>SUM(Table9[[#This Row],[Urine - IC - Samples]],Table9[[#This Row],[Urine - OOC - Samples]],Table9[[#This Row],[Blood - IC - Samples]],Table9[[#This Row],[Blood - OOC - Samples]])</f>
        <v>22</v>
      </c>
      <c r="P472" s="273">
        <v>35</v>
      </c>
      <c r="Q472" s="231">
        <v>3</v>
      </c>
      <c r="R472" s="244">
        <v>8.5999999999999993E-2</v>
      </c>
    </row>
    <row r="473" spans="1:18" ht="22.5" x14ac:dyDescent="0.4">
      <c r="A473" s="203" t="s">
        <v>3810</v>
      </c>
      <c r="B473" s="222" t="s">
        <v>3812</v>
      </c>
      <c r="C473" s="354">
        <v>13</v>
      </c>
      <c r="D473" s="224" t="s">
        <v>1383</v>
      </c>
      <c r="E473" s="224">
        <v>3</v>
      </c>
      <c r="F473" s="354" t="s">
        <v>1383</v>
      </c>
      <c r="G473" s="224" t="s">
        <v>1383</v>
      </c>
      <c r="H473" s="224" t="s">
        <v>1383</v>
      </c>
      <c r="I473" s="354" t="s">
        <v>1383</v>
      </c>
      <c r="J473" s="222" t="s">
        <v>1383</v>
      </c>
      <c r="K473" s="222" t="s">
        <v>1383</v>
      </c>
      <c r="L473" s="354" t="s">
        <v>1383</v>
      </c>
      <c r="M473" s="222" t="s">
        <v>1383</v>
      </c>
      <c r="N473" s="222" t="s">
        <v>1383</v>
      </c>
      <c r="O473" s="222">
        <f>SUM(Table9[[#This Row],[Urine - IC - Samples]],Table9[[#This Row],[Urine - OOC - Samples]],Table9[[#This Row],[Blood - IC - Samples]],Table9[[#This Row],[Blood - OOC - Samples]])</f>
        <v>13</v>
      </c>
      <c r="P473" s="364"/>
      <c r="Q473" s="364"/>
      <c r="R473" s="364"/>
    </row>
    <row r="474" spans="1:18" ht="22.5" x14ac:dyDescent="0.4">
      <c r="A474" s="203" t="s">
        <v>1349</v>
      </c>
      <c r="B474" s="222" t="s">
        <v>3813</v>
      </c>
      <c r="C474" s="354">
        <v>57</v>
      </c>
      <c r="D474" s="224" t="s">
        <v>1383</v>
      </c>
      <c r="E474" s="224" t="s">
        <v>1383</v>
      </c>
      <c r="F474" s="354" t="s">
        <v>1383</v>
      </c>
      <c r="G474" s="224" t="s">
        <v>1383</v>
      </c>
      <c r="H474" s="224" t="s">
        <v>1383</v>
      </c>
      <c r="I474" s="354" t="s">
        <v>1383</v>
      </c>
      <c r="J474" s="222" t="s">
        <v>1383</v>
      </c>
      <c r="K474" s="222" t="s">
        <v>1383</v>
      </c>
      <c r="L474" s="354" t="s">
        <v>1383</v>
      </c>
      <c r="M474" s="222" t="s">
        <v>1383</v>
      </c>
      <c r="N474" s="222" t="s">
        <v>1383</v>
      </c>
      <c r="O474" s="222">
        <f>SUM(Table9[[#This Row],[Urine - IC - Samples]],Table9[[#This Row],[Urine - OOC - Samples]],Table9[[#This Row],[Blood - IC - Samples]],Table9[[#This Row],[Blood - OOC - Samples]])</f>
        <v>57</v>
      </c>
      <c r="P474" s="273">
        <v>71</v>
      </c>
      <c r="Q474" s="231">
        <v>0</v>
      </c>
      <c r="R474" s="244">
        <v>0</v>
      </c>
    </row>
    <row r="475" spans="1:18" ht="22.5" x14ac:dyDescent="0.4">
      <c r="A475" s="203" t="s">
        <v>1349</v>
      </c>
      <c r="B475" s="222" t="s">
        <v>3814</v>
      </c>
      <c r="C475" s="354">
        <v>6</v>
      </c>
      <c r="D475" s="224" t="s">
        <v>1383</v>
      </c>
      <c r="E475" s="224" t="s">
        <v>1383</v>
      </c>
      <c r="F475" s="354" t="s">
        <v>1383</v>
      </c>
      <c r="G475" s="224" t="s">
        <v>1383</v>
      </c>
      <c r="H475" s="224" t="s">
        <v>1383</v>
      </c>
      <c r="I475" s="354" t="s">
        <v>1383</v>
      </c>
      <c r="J475" s="222" t="s">
        <v>1383</v>
      </c>
      <c r="K475" s="222" t="s">
        <v>1383</v>
      </c>
      <c r="L475" s="354" t="s">
        <v>1383</v>
      </c>
      <c r="M475" s="222" t="s">
        <v>1383</v>
      </c>
      <c r="N475" s="222" t="s">
        <v>1383</v>
      </c>
      <c r="O475" s="222">
        <f>SUM(Table9[[#This Row],[Urine - IC - Samples]],Table9[[#This Row],[Urine - OOC - Samples]],Table9[[#This Row],[Blood - IC - Samples]],Table9[[#This Row],[Blood - OOC - Samples]])</f>
        <v>6</v>
      </c>
      <c r="P475" s="364"/>
      <c r="Q475" s="364"/>
      <c r="R475" s="366"/>
    </row>
    <row r="476" spans="1:18" ht="22.5" x14ac:dyDescent="0.4">
      <c r="A476" s="203" t="s">
        <v>1349</v>
      </c>
      <c r="B476" s="222" t="s">
        <v>3815</v>
      </c>
      <c r="C476" s="354">
        <v>4</v>
      </c>
      <c r="D476" s="224" t="s">
        <v>1383</v>
      </c>
      <c r="E476" s="224" t="s">
        <v>1383</v>
      </c>
      <c r="F476" s="354" t="s">
        <v>1383</v>
      </c>
      <c r="G476" s="224" t="s">
        <v>1383</v>
      </c>
      <c r="H476" s="224" t="s">
        <v>1383</v>
      </c>
      <c r="I476" s="354" t="s">
        <v>1383</v>
      </c>
      <c r="J476" s="222" t="s">
        <v>1383</v>
      </c>
      <c r="K476" s="222" t="s">
        <v>1383</v>
      </c>
      <c r="L476" s="354" t="s">
        <v>1383</v>
      </c>
      <c r="M476" s="222" t="s">
        <v>1383</v>
      </c>
      <c r="N476" s="222" t="s">
        <v>1383</v>
      </c>
      <c r="O476" s="222">
        <f>SUM(Table9[[#This Row],[Urine - IC - Samples]],Table9[[#This Row],[Urine - OOC - Samples]],Table9[[#This Row],[Blood - IC - Samples]],Table9[[#This Row],[Blood - OOC - Samples]])</f>
        <v>4</v>
      </c>
      <c r="P476" s="364"/>
      <c r="Q476" s="364"/>
      <c r="R476" s="366"/>
    </row>
    <row r="477" spans="1:18" ht="22.5" x14ac:dyDescent="0.4">
      <c r="A477" s="203" t="s">
        <v>1349</v>
      </c>
      <c r="B477" s="222" t="s">
        <v>3816</v>
      </c>
      <c r="C477" s="354">
        <v>4</v>
      </c>
      <c r="D477" s="224" t="s">
        <v>1383</v>
      </c>
      <c r="E477" s="224" t="s">
        <v>1383</v>
      </c>
      <c r="F477" s="354" t="s">
        <v>1383</v>
      </c>
      <c r="G477" s="224" t="s">
        <v>1383</v>
      </c>
      <c r="H477" s="224" t="s">
        <v>1383</v>
      </c>
      <c r="I477" s="354" t="s">
        <v>1383</v>
      </c>
      <c r="J477" s="222" t="s">
        <v>1383</v>
      </c>
      <c r="K477" s="222" t="s">
        <v>1383</v>
      </c>
      <c r="L477" s="354" t="s">
        <v>1383</v>
      </c>
      <c r="M477" s="222" t="s">
        <v>1383</v>
      </c>
      <c r="N477" s="222" t="s">
        <v>1383</v>
      </c>
      <c r="O477" s="222">
        <f>SUM(Table9[[#This Row],[Urine - IC - Samples]],Table9[[#This Row],[Urine - OOC - Samples]],Table9[[#This Row],[Blood - IC - Samples]],Table9[[#This Row],[Blood - OOC - Samples]])</f>
        <v>4</v>
      </c>
      <c r="P477" s="364"/>
      <c r="Q477" s="364"/>
      <c r="R477" s="366"/>
    </row>
    <row r="478" spans="1:18" ht="22.5" x14ac:dyDescent="0.4">
      <c r="A478" s="203" t="s">
        <v>3513</v>
      </c>
      <c r="B478" s="222" t="s">
        <v>3712</v>
      </c>
      <c r="C478" s="354">
        <v>32</v>
      </c>
      <c r="D478" s="224" t="s">
        <v>1383</v>
      </c>
      <c r="E478" s="224" t="s">
        <v>1383</v>
      </c>
      <c r="F478" s="354">
        <v>21</v>
      </c>
      <c r="G478" s="224">
        <v>1</v>
      </c>
      <c r="H478" s="224">
        <v>1</v>
      </c>
      <c r="I478" s="354" t="s">
        <v>1383</v>
      </c>
      <c r="J478" s="222" t="s">
        <v>1383</v>
      </c>
      <c r="K478" s="222" t="s">
        <v>1383</v>
      </c>
      <c r="L478" s="354" t="s">
        <v>1383</v>
      </c>
      <c r="M478" s="222" t="s">
        <v>1383</v>
      </c>
      <c r="N478" s="222" t="s">
        <v>1383</v>
      </c>
      <c r="O478" s="222">
        <f>SUM(Table9[[#This Row],[Urine - IC - Samples]],Table9[[#This Row],[Urine - OOC - Samples]],Table9[[#This Row],[Blood - IC - Samples]],Table9[[#This Row],[Blood - OOC - Samples]])</f>
        <v>53</v>
      </c>
      <c r="P478" s="273">
        <v>53</v>
      </c>
      <c r="Q478" s="231">
        <v>1</v>
      </c>
      <c r="R478" s="244">
        <v>0.02</v>
      </c>
    </row>
    <row r="479" spans="1:18" ht="22.5" x14ac:dyDescent="0.4">
      <c r="A479" s="203" t="s">
        <v>3170</v>
      </c>
      <c r="B479" s="222" t="s">
        <v>3817</v>
      </c>
      <c r="C479" s="354" t="s">
        <v>1383</v>
      </c>
      <c r="D479" s="224" t="s">
        <v>1383</v>
      </c>
      <c r="E479" s="224" t="s">
        <v>1383</v>
      </c>
      <c r="F479" s="354">
        <v>51</v>
      </c>
      <c r="G479" s="224" t="s">
        <v>1383</v>
      </c>
      <c r="H479" s="224" t="s">
        <v>1383</v>
      </c>
      <c r="I479" s="354" t="s">
        <v>1383</v>
      </c>
      <c r="J479" s="222" t="s">
        <v>1383</v>
      </c>
      <c r="K479" s="222" t="s">
        <v>1383</v>
      </c>
      <c r="L479" s="354" t="s">
        <v>1383</v>
      </c>
      <c r="M479" s="222" t="s">
        <v>1383</v>
      </c>
      <c r="N479" s="222" t="s">
        <v>1383</v>
      </c>
      <c r="O479" s="222">
        <f>SUM(Table9[[#This Row],[Urine - IC - Samples]],Table9[[#This Row],[Urine - OOC - Samples]],Table9[[#This Row],[Blood - IC - Samples]],Table9[[#This Row],[Blood - OOC - Samples]])</f>
        <v>51</v>
      </c>
      <c r="P479" s="273">
        <v>89</v>
      </c>
      <c r="Q479" s="231">
        <v>0</v>
      </c>
      <c r="R479" s="244">
        <v>0</v>
      </c>
    </row>
    <row r="480" spans="1:18" x14ac:dyDescent="0.4">
      <c r="A480" s="203" t="s">
        <v>3170</v>
      </c>
      <c r="B480" s="222" t="s">
        <v>1383</v>
      </c>
      <c r="C480" s="354">
        <v>18</v>
      </c>
      <c r="D480" s="224" t="s">
        <v>1383</v>
      </c>
      <c r="E480" s="224" t="s">
        <v>1383</v>
      </c>
      <c r="F480" s="354">
        <v>20</v>
      </c>
      <c r="G480" s="224" t="s">
        <v>1383</v>
      </c>
      <c r="H480" s="224" t="s">
        <v>1383</v>
      </c>
      <c r="I480" s="354" t="s">
        <v>1383</v>
      </c>
      <c r="J480" s="222" t="s">
        <v>1383</v>
      </c>
      <c r="K480" s="222" t="s">
        <v>1383</v>
      </c>
      <c r="L480" s="354" t="s">
        <v>1383</v>
      </c>
      <c r="M480" s="222" t="s">
        <v>1383</v>
      </c>
      <c r="N480" s="222" t="s">
        <v>1383</v>
      </c>
      <c r="O480" s="222">
        <f>SUM(Table9[[#This Row],[Urine - IC - Samples]],Table9[[#This Row],[Urine - OOC - Samples]],Table9[[#This Row],[Blood - IC - Samples]],Table9[[#This Row],[Blood - OOC - Samples]])</f>
        <v>38</v>
      </c>
      <c r="P480" s="364"/>
      <c r="Q480" s="364"/>
      <c r="R480" s="364"/>
    </row>
    <row r="481" spans="1:18" x14ac:dyDescent="0.4">
      <c r="A481" s="203" t="s">
        <v>1350</v>
      </c>
      <c r="B481" s="222" t="s">
        <v>3712</v>
      </c>
      <c r="C481" s="354">
        <v>28</v>
      </c>
      <c r="D481" s="224" t="s">
        <v>1383</v>
      </c>
      <c r="E481" s="224" t="s">
        <v>1383</v>
      </c>
      <c r="F481" s="354" t="s">
        <v>1383</v>
      </c>
      <c r="G481" s="224" t="s">
        <v>1383</v>
      </c>
      <c r="H481" s="224" t="s">
        <v>1383</v>
      </c>
      <c r="I481" s="354" t="s">
        <v>1383</v>
      </c>
      <c r="J481" s="222" t="s">
        <v>1383</v>
      </c>
      <c r="K481" s="222" t="s">
        <v>1383</v>
      </c>
      <c r="L481" s="354" t="s">
        <v>1383</v>
      </c>
      <c r="M481" s="222" t="s">
        <v>1383</v>
      </c>
      <c r="N481" s="222" t="s">
        <v>1383</v>
      </c>
      <c r="O481" s="222">
        <f>SUM(Table9[[#This Row],[Urine - IC - Samples]],Table9[[#This Row],[Urine - OOC - Samples]],Table9[[#This Row],[Blood - IC - Samples]],Table9[[#This Row],[Blood - OOC - Samples]])</f>
        <v>28</v>
      </c>
      <c r="P481" s="273">
        <v>59</v>
      </c>
      <c r="Q481" s="231">
        <v>4</v>
      </c>
      <c r="R481" s="244">
        <v>7.0000000000000007E-2</v>
      </c>
    </row>
    <row r="482" spans="1:18" ht="22.5" x14ac:dyDescent="0.4">
      <c r="A482" s="203" t="s">
        <v>1350</v>
      </c>
      <c r="B482" s="222" t="s">
        <v>3818</v>
      </c>
      <c r="C482" s="354" t="s">
        <v>1383</v>
      </c>
      <c r="D482" s="224" t="s">
        <v>1383</v>
      </c>
      <c r="E482" s="224" t="s">
        <v>1383</v>
      </c>
      <c r="F482" s="354">
        <v>13</v>
      </c>
      <c r="G482" s="224" t="s">
        <v>1383</v>
      </c>
      <c r="H482" s="224" t="s">
        <v>1383</v>
      </c>
      <c r="I482" s="354" t="s">
        <v>1383</v>
      </c>
      <c r="J482" s="222" t="s">
        <v>1383</v>
      </c>
      <c r="K482" s="222" t="s">
        <v>1383</v>
      </c>
      <c r="L482" s="354" t="s">
        <v>1383</v>
      </c>
      <c r="M482" s="222" t="s">
        <v>1383</v>
      </c>
      <c r="N482" s="222" t="s">
        <v>1383</v>
      </c>
      <c r="O482" s="222">
        <f>SUM(Table9[[#This Row],[Urine - IC - Samples]],Table9[[#This Row],[Urine - OOC - Samples]],Table9[[#This Row],[Blood - IC - Samples]],Table9[[#This Row],[Blood - OOC - Samples]])</f>
        <v>13</v>
      </c>
      <c r="P482" s="364"/>
      <c r="Q482" s="364"/>
      <c r="R482" s="364"/>
    </row>
    <row r="483" spans="1:18" x14ac:dyDescent="0.4">
      <c r="A483" s="203" t="s">
        <v>1350</v>
      </c>
      <c r="B483" s="222" t="s">
        <v>3819</v>
      </c>
      <c r="C483" s="354">
        <v>10</v>
      </c>
      <c r="D483" s="224" t="s">
        <v>1383</v>
      </c>
      <c r="E483" s="224" t="s">
        <v>1383</v>
      </c>
      <c r="F483" s="354" t="s">
        <v>1383</v>
      </c>
      <c r="G483" s="224" t="s">
        <v>1383</v>
      </c>
      <c r="H483" s="224" t="s">
        <v>1383</v>
      </c>
      <c r="I483" s="354" t="s">
        <v>1383</v>
      </c>
      <c r="J483" s="222" t="s">
        <v>1383</v>
      </c>
      <c r="K483" s="222" t="s">
        <v>1383</v>
      </c>
      <c r="L483" s="354" t="s">
        <v>1383</v>
      </c>
      <c r="M483" s="222" t="s">
        <v>1383</v>
      </c>
      <c r="N483" s="222" t="s">
        <v>1383</v>
      </c>
      <c r="O483" s="222">
        <f>SUM(Table9[[#This Row],[Urine - IC - Samples]],Table9[[#This Row],[Urine - OOC - Samples]],Table9[[#This Row],[Blood - IC - Samples]],Table9[[#This Row],[Blood - OOC - Samples]])</f>
        <v>10</v>
      </c>
      <c r="P483" s="364"/>
      <c r="Q483" s="364"/>
      <c r="R483" s="364"/>
    </row>
    <row r="484" spans="1:18" ht="22.5" x14ac:dyDescent="0.4">
      <c r="A484" s="212" t="s">
        <v>1350</v>
      </c>
      <c r="B484" s="256" t="s">
        <v>3820</v>
      </c>
      <c r="C484" s="361">
        <v>8</v>
      </c>
      <c r="D484" s="258" t="s">
        <v>1383</v>
      </c>
      <c r="E484" s="258">
        <v>4</v>
      </c>
      <c r="F484" s="361" t="s">
        <v>1383</v>
      </c>
      <c r="G484" s="258" t="s">
        <v>1383</v>
      </c>
      <c r="H484" s="258" t="s">
        <v>1383</v>
      </c>
      <c r="I484" s="361" t="s">
        <v>1383</v>
      </c>
      <c r="J484" s="256" t="s">
        <v>1383</v>
      </c>
      <c r="K484" s="256" t="s">
        <v>1383</v>
      </c>
      <c r="L484" s="361" t="s">
        <v>1383</v>
      </c>
      <c r="M484" s="256" t="s">
        <v>1383</v>
      </c>
      <c r="N484" s="256" t="s">
        <v>1383</v>
      </c>
      <c r="O484" s="222">
        <f>SUM(Table9[[#This Row],[Urine - IC - Samples]],Table9[[#This Row],[Urine - OOC - Samples]],Table9[[#This Row],[Blood - IC - Samples]],Table9[[#This Row],[Blood - OOC - Samples]])</f>
        <v>8</v>
      </c>
      <c r="P484" s="364"/>
      <c r="Q484" s="364"/>
      <c r="R484" s="364"/>
    </row>
    <row r="485" spans="1:18" x14ac:dyDescent="0.4">
      <c r="A485" s="221" t="s">
        <v>3330</v>
      </c>
      <c r="B485" s="352"/>
      <c r="C485" s="353">
        <f>SUM(C3:C484)</f>
        <v>124912</v>
      </c>
      <c r="D485" s="353">
        <f t="shared" ref="D485:R485" si="0">SUM(D3:D484)</f>
        <v>320</v>
      </c>
      <c r="E485" s="353">
        <f t="shared" si="0"/>
        <v>1767</v>
      </c>
      <c r="F485" s="353">
        <f t="shared" si="0"/>
        <v>82659</v>
      </c>
      <c r="G485" s="353">
        <f t="shared" si="0"/>
        <v>168</v>
      </c>
      <c r="H485" s="353">
        <f t="shared" si="0"/>
        <v>513</v>
      </c>
      <c r="I485" s="353">
        <f t="shared" si="0"/>
        <v>3093</v>
      </c>
      <c r="J485" s="353">
        <f t="shared" si="0"/>
        <v>0</v>
      </c>
      <c r="K485" s="353">
        <f t="shared" si="0"/>
        <v>2</v>
      </c>
      <c r="L485" s="353">
        <f t="shared" si="0"/>
        <v>7098</v>
      </c>
      <c r="M485" s="353">
        <f t="shared" si="0"/>
        <v>1</v>
      </c>
      <c r="N485" s="353">
        <f t="shared" si="0"/>
        <v>4</v>
      </c>
      <c r="O485" s="353">
        <f t="shared" si="0"/>
        <v>217762</v>
      </c>
      <c r="P485" s="353">
        <f t="shared" si="0"/>
        <v>217762</v>
      </c>
      <c r="Q485" s="353">
        <f t="shared" si="0"/>
        <v>2287</v>
      </c>
      <c r="R485" s="353">
        <f t="shared" si="0"/>
        <v>5.0509999999999984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0B4B-338C-48F1-8455-C033498FDA4B}">
  <dimension ref="A1:BR605"/>
  <sheetViews>
    <sheetView topLeftCell="A581" workbookViewId="0">
      <selection activeCell="A604" sqref="A604:C604"/>
    </sheetView>
  </sheetViews>
  <sheetFormatPr defaultRowHeight="13.15" x14ac:dyDescent="0.4"/>
  <cols>
    <col min="10" max="15" width="9.7109375" customWidth="1"/>
  </cols>
  <sheetData>
    <row r="1" spans="1:61" ht="13.15" customHeight="1" x14ac:dyDescent="0.4">
      <c r="A1" s="83" t="s">
        <v>3442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</row>
    <row r="2" spans="1:61" ht="22.15" customHeight="1" x14ac:dyDescent="0.4">
      <c r="A2" s="2" t="s">
        <v>646</v>
      </c>
      <c r="B2" s="2" t="s">
        <v>647</v>
      </c>
      <c r="C2" s="35" t="s">
        <v>648</v>
      </c>
      <c r="D2" s="34" t="s">
        <v>649</v>
      </c>
      <c r="E2" s="34" t="s">
        <v>650</v>
      </c>
      <c r="F2" s="35" t="s">
        <v>651</v>
      </c>
      <c r="G2" s="34" t="s">
        <v>652</v>
      </c>
      <c r="H2" s="34" t="s">
        <v>653</v>
      </c>
      <c r="I2" s="35" t="s">
        <v>654</v>
      </c>
      <c r="J2" s="34" t="s">
        <v>655</v>
      </c>
      <c r="K2" s="34" t="s">
        <v>656</v>
      </c>
      <c r="L2" s="35" t="s">
        <v>657</v>
      </c>
      <c r="M2" s="34" t="s">
        <v>658</v>
      </c>
      <c r="N2" s="34" t="s">
        <v>659</v>
      </c>
      <c r="O2" s="34" t="s">
        <v>1389</v>
      </c>
      <c r="P2" s="4" t="s">
        <v>0</v>
      </c>
      <c r="Q2" s="4" t="s">
        <v>1</v>
      </c>
      <c r="R2" s="38" t="s">
        <v>2</v>
      </c>
    </row>
    <row r="3" spans="1:61" x14ac:dyDescent="0.4">
      <c r="A3" s="203" t="s">
        <v>2071</v>
      </c>
      <c r="B3" s="222" t="s">
        <v>2443</v>
      </c>
      <c r="C3" s="354">
        <v>2864</v>
      </c>
      <c r="D3" s="224">
        <v>22</v>
      </c>
      <c r="E3" s="224">
        <v>19</v>
      </c>
      <c r="F3" s="354">
        <v>3131</v>
      </c>
      <c r="G3" s="224">
        <v>39</v>
      </c>
      <c r="H3" s="224">
        <v>9</v>
      </c>
      <c r="I3" s="354">
        <v>235</v>
      </c>
      <c r="J3" s="222" t="s">
        <v>1852</v>
      </c>
      <c r="K3" s="222" t="s">
        <v>1852</v>
      </c>
      <c r="L3" s="354">
        <v>253</v>
      </c>
      <c r="M3" s="222" t="s">
        <v>1852</v>
      </c>
      <c r="N3" s="222" t="s">
        <v>1852</v>
      </c>
      <c r="O3" s="346">
        <f t="shared" ref="O3:O66" si="0">SUM(C3,F3,I3,L3,)</f>
        <v>6483</v>
      </c>
      <c r="P3" s="273">
        <v>12973</v>
      </c>
      <c r="Q3" s="231">
        <v>54</v>
      </c>
      <c r="R3" s="244">
        <v>4.0000000000000001E-3</v>
      </c>
    </row>
    <row r="4" spans="1:61" ht="13.15" customHeight="1" x14ac:dyDescent="0.4">
      <c r="A4" s="203" t="s">
        <v>1375</v>
      </c>
      <c r="B4" s="222" t="s">
        <v>2438</v>
      </c>
      <c r="C4" s="354">
        <v>827</v>
      </c>
      <c r="D4" s="224">
        <v>19</v>
      </c>
      <c r="E4" s="224">
        <v>4</v>
      </c>
      <c r="F4" s="354">
        <v>973</v>
      </c>
      <c r="G4" s="224">
        <v>3</v>
      </c>
      <c r="H4" s="224">
        <v>2</v>
      </c>
      <c r="I4" s="354">
        <v>48</v>
      </c>
      <c r="J4" s="222" t="s">
        <v>1852</v>
      </c>
      <c r="K4" s="222" t="s">
        <v>1852</v>
      </c>
      <c r="L4" s="354">
        <v>22</v>
      </c>
      <c r="M4" s="222" t="s">
        <v>1852</v>
      </c>
      <c r="N4" s="222" t="s">
        <v>1852</v>
      </c>
      <c r="O4" s="346">
        <f t="shared" si="0"/>
        <v>1870</v>
      </c>
      <c r="P4" s="127"/>
    </row>
    <row r="5" spans="1:61" ht="13.15" customHeight="1" x14ac:dyDescent="0.4">
      <c r="A5" s="203" t="s">
        <v>1375</v>
      </c>
      <c r="B5" s="222" t="s">
        <v>2436</v>
      </c>
      <c r="C5" s="354">
        <v>723</v>
      </c>
      <c r="D5" s="224">
        <v>2</v>
      </c>
      <c r="E5" s="224">
        <v>8</v>
      </c>
      <c r="F5" s="354">
        <v>396</v>
      </c>
      <c r="G5" s="222" t="s">
        <v>1852</v>
      </c>
      <c r="H5" s="224">
        <v>1</v>
      </c>
      <c r="I5" s="354">
        <v>29</v>
      </c>
      <c r="J5" s="222" t="s">
        <v>1852</v>
      </c>
      <c r="K5" s="222" t="s">
        <v>1852</v>
      </c>
      <c r="L5" s="354">
        <v>39</v>
      </c>
      <c r="M5" s="222" t="s">
        <v>1852</v>
      </c>
      <c r="N5" s="222" t="s">
        <v>1852</v>
      </c>
      <c r="O5" s="346">
        <f t="shared" si="0"/>
        <v>1187</v>
      </c>
      <c r="P5" s="117"/>
    </row>
    <row r="6" spans="1:61" ht="45" x14ac:dyDescent="0.4">
      <c r="A6" s="203" t="s">
        <v>1375</v>
      </c>
      <c r="B6" s="222" t="s">
        <v>2437</v>
      </c>
      <c r="C6" s="354">
        <v>598</v>
      </c>
      <c r="D6" s="224">
        <v>1</v>
      </c>
      <c r="E6" s="222" t="s">
        <v>1852</v>
      </c>
      <c r="F6" s="354">
        <v>405</v>
      </c>
      <c r="G6" s="224">
        <v>0</v>
      </c>
      <c r="H6" s="224">
        <v>0</v>
      </c>
      <c r="I6" s="354">
        <v>9</v>
      </c>
      <c r="J6" s="222" t="s">
        <v>1852</v>
      </c>
      <c r="K6" s="222" t="s">
        <v>1852</v>
      </c>
      <c r="L6" s="354">
        <v>33</v>
      </c>
      <c r="M6" s="222" t="s">
        <v>1852</v>
      </c>
      <c r="N6" s="222" t="s">
        <v>1852</v>
      </c>
      <c r="O6" s="346">
        <f t="shared" si="0"/>
        <v>1045</v>
      </c>
      <c r="P6" s="117"/>
    </row>
    <row r="7" spans="1:61" x14ac:dyDescent="0.4">
      <c r="A7" s="203" t="s">
        <v>1375</v>
      </c>
      <c r="B7" s="222" t="s">
        <v>2441</v>
      </c>
      <c r="C7" s="354">
        <v>478</v>
      </c>
      <c r="D7" s="224">
        <v>4</v>
      </c>
      <c r="E7" s="224">
        <v>4</v>
      </c>
      <c r="F7" s="354">
        <v>341</v>
      </c>
      <c r="G7" s="224">
        <v>2</v>
      </c>
      <c r="H7" s="224">
        <v>0</v>
      </c>
      <c r="I7" s="355" t="s">
        <v>1852</v>
      </c>
      <c r="J7" s="222" t="s">
        <v>1852</v>
      </c>
      <c r="K7" s="222" t="s">
        <v>1852</v>
      </c>
      <c r="L7" s="354">
        <v>15</v>
      </c>
      <c r="M7" s="222" t="s">
        <v>1852</v>
      </c>
      <c r="N7" s="222" t="s">
        <v>1852</v>
      </c>
      <c r="O7" s="346">
        <f t="shared" si="0"/>
        <v>834</v>
      </c>
      <c r="P7" s="127"/>
    </row>
    <row r="8" spans="1:61" x14ac:dyDescent="0.4">
      <c r="A8" s="203" t="s">
        <v>1375</v>
      </c>
      <c r="B8" s="222" t="s">
        <v>2440</v>
      </c>
      <c r="C8" s="354">
        <v>253</v>
      </c>
      <c r="D8" s="222" t="s">
        <v>1852</v>
      </c>
      <c r="E8" s="224">
        <v>4</v>
      </c>
      <c r="F8" s="354">
        <v>204</v>
      </c>
      <c r="G8" s="224">
        <v>1</v>
      </c>
      <c r="H8" s="222" t="s">
        <v>1852</v>
      </c>
      <c r="I8" s="354">
        <v>39</v>
      </c>
      <c r="J8" s="222" t="s">
        <v>1852</v>
      </c>
      <c r="K8" s="222" t="s">
        <v>1852</v>
      </c>
      <c r="L8" s="354">
        <v>32</v>
      </c>
      <c r="M8" s="222" t="s">
        <v>1852</v>
      </c>
      <c r="N8" s="222" t="s">
        <v>1852</v>
      </c>
      <c r="O8" s="346">
        <f t="shared" si="0"/>
        <v>528</v>
      </c>
      <c r="P8" s="117"/>
    </row>
    <row r="9" spans="1:61" ht="13.15" customHeight="1" x14ac:dyDescent="0.4">
      <c r="A9" s="203" t="s">
        <v>1375</v>
      </c>
      <c r="B9" s="222" t="s">
        <v>2444</v>
      </c>
      <c r="C9" s="354">
        <v>264</v>
      </c>
      <c r="D9" s="222" t="s">
        <v>1852</v>
      </c>
      <c r="E9" s="224">
        <v>1</v>
      </c>
      <c r="F9" s="354">
        <v>96</v>
      </c>
      <c r="G9" s="224">
        <v>0</v>
      </c>
      <c r="H9" s="224">
        <v>0</v>
      </c>
      <c r="I9" s="354">
        <v>23</v>
      </c>
      <c r="J9" s="222" t="s">
        <v>1852</v>
      </c>
      <c r="K9" s="222" t="s">
        <v>1852</v>
      </c>
      <c r="L9" s="354">
        <v>8</v>
      </c>
      <c r="M9" s="222" t="s">
        <v>1852</v>
      </c>
      <c r="N9" s="222" t="s">
        <v>1852</v>
      </c>
      <c r="O9" s="346">
        <f t="shared" si="0"/>
        <v>391</v>
      </c>
      <c r="P9" s="117"/>
    </row>
    <row r="10" spans="1:61" ht="13.15" customHeight="1" x14ac:dyDescent="0.4">
      <c r="A10" s="203" t="s">
        <v>1375</v>
      </c>
      <c r="B10" s="222" t="s">
        <v>2927</v>
      </c>
      <c r="C10" s="354">
        <v>131</v>
      </c>
      <c r="D10" s="222" t="s">
        <v>1852</v>
      </c>
      <c r="E10" s="224">
        <v>1</v>
      </c>
      <c r="F10" s="354">
        <v>226</v>
      </c>
      <c r="G10" s="224">
        <v>0</v>
      </c>
      <c r="H10" s="224">
        <v>0</v>
      </c>
      <c r="I10" s="354">
        <v>8</v>
      </c>
      <c r="J10" s="222" t="s">
        <v>1852</v>
      </c>
      <c r="K10" s="222" t="s">
        <v>1852</v>
      </c>
      <c r="L10" s="354">
        <v>10</v>
      </c>
      <c r="M10" s="222" t="s">
        <v>1852</v>
      </c>
      <c r="N10" s="222" t="s">
        <v>1852</v>
      </c>
      <c r="O10" s="346">
        <f t="shared" si="0"/>
        <v>375</v>
      </c>
      <c r="P10" s="127"/>
    </row>
    <row r="11" spans="1:61" ht="13.15" customHeight="1" x14ac:dyDescent="0.4">
      <c r="A11" s="203" t="s">
        <v>1375</v>
      </c>
      <c r="B11" s="222" t="s">
        <v>3176</v>
      </c>
      <c r="C11" s="354">
        <v>144</v>
      </c>
      <c r="D11" s="222" t="s">
        <v>1852</v>
      </c>
      <c r="E11" s="224">
        <v>1</v>
      </c>
      <c r="F11" s="354">
        <v>103</v>
      </c>
      <c r="G11" s="224">
        <v>1</v>
      </c>
      <c r="H11" s="222" t="s">
        <v>1852</v>
      </c>
      <c r="I11" s="354">
        <v>1</v>
      </c>
      <c r="J11" s="222" t="s">
        <v>1852</v>
      </c>
      <c r="K11" s="222" t="s">
        <v>1852</v>
      </c>
      <c r="L11" s="354">
        <v>12</v>
      </c>
      <c r="M11" s="222" t="s">
        <v>1852</v>
      </c>
      <c r="N11" s="222" t="s">
        <v>1852</v>
      </c>
      <c r="O11" s="346">
        <f t="shared" si="0"/>
        <v>260</v>
      </c>
      <c r="P11" s="117"/>
    </row>
    <row r="12" spans="1:61" x14ac:dyDescent="0.4">
      <c r="A12" s="203" t="s">
        <v>2078</v>
      </c>
      <c r="B12" s="222" t="s">
        <v>2445</v>
      </c>
      <c r="C12" s="354">
        <v>578</v>
      </c>
      <c r="D12" s="224">
        <v>3</v>
      </c>
      <c r="E12" s="224">
        <v>5</v>
      </c>
      <c r="F12" s="354">
        <v>289</v>
      </c>
      <c r="G12" s="224">
        <v>3</v>
      </c>
      <c r="H12" s="224">
        <v>1</v>
      </c>
      <c r="I12" s="355" t="s">
        <v>1852</v>
      </c>
      <c r="J12" s="222" t="s">
        <v>1852</v>
      </c>
      <c r="K12" s="222" t="s">
        <v>1852</v>
      </c>
      <c r="L12" s="354">
        <v>1</v>
      </c>
      <c r="M12" s="222" t="s">
        <v>1852</v>
      </c>
      <c r="N12" s="222" t="s">
        <v>1852</v>
      </c>
      <c r="O12" s="346">
        <f t="shared" si="0"/>
        <v>868</v>
      </c>
      <c r="P12" s="226">
        <v>928</v>
      </c>
      <c r="Q12" s="226">
        <v>7</v>
      </c>
      <c r="R12" s="240">
        <v>8.0000000000000002E-3</v>
      </c>
    </row>
    <row r="13" spans="1:61" x14ac:dyDescent="0.4">
      <c r="A13" s="203" t="s">
        <v>1334</v>
      </c>
      <c r="B13" s="222" t="s">
        <v>2446</v>
      </c>
      <c r="C13" s="354">
        <v>25</v>
      </c>
      <c r="D13" s="222" t="s">
        <v>1852</v>
      </c>
      <c r="E13" s="222" t="s">
        <v>1852</v>
      </c>
      <c r="F13" s="354">
        <v>9</v>
      </c>
      <c r="G13" s="222" t="s">
        <v>1852</v>
      </c>
      <c r="H13" s="222" t="s">
        <v>1852</v>
      </c>
      <c r="I13" s="355" t="s">
        <v>1852</v>
      </c>
      <c r="J13" s="222" t="s">
        <v>1852</v>
      </c>
      <c r="K13" s="222" t="s">
        <v>1852</v>
      </c>
      <c r="L13" s="355" t="s">
        <v>1852</v>
      </c>
      <c r="M13" s="222" t="s">
        <v>1852</v>
      </c>
      <c r="N13" s="222" t="s">
        <v>1852</v>
      </c>
      <c r="O13" s="346">
        <f t="shared" si="0"/>
        <v>34</v>
      </c>
      <c r="P13" s="127"/>
    </row>
    <row r="14" spans="1:61" ht="13.15" customHeight="1" x14ac:dyDescent="0.4">
      <c r="A14" s="203" t="s">
        <v>1334</v>
      </c>
      <c r="B14" s="222" t="s">
        <v>2447</v>
      </c>
      <c r="C14" s="354">
        <v>18</v>
      </c>
      <c r="D14" s="222" t="s">
        <v>1852</v>
      </c>
      <c r="E14" s="224">
        <v>1</v>
      </c>
      <c r="F14" s="354">
        <v>7</v>
      </c>
      <c r="G14" s="222" t="s">
        <v>1852</v>
      </c>
      <c r="H14" s="222" t="s">
        <v>1852</v>
      </c>
      <c r="I14" s="355" t="s">
        <v>1852</v>
      </c>
      <c r="J14" s="222" t="s">
        <v>1852</v>
      </c>
      <c r="K14" s="222" t="s">
        <v>1852</v>
      </c>
      <c r="L14" s="355" t="s">
        <v>1852</v>
      </c>
      <c r="M14" s="222" t="s">
        <v>1852</v>
      </c>
      <c r="N14" s="222" t="s">
        <v>1852</v>
      </c>
      <c r="O14" s="346">
        <f t="shared" si="0"/>
        <v>25</v>
      </c>
      <c r="P14" s="117"/>
    </row>
    <row r="15" spans="1:61" ht="13.15" customHeight="1" x14ac:dyDescent="0.4">
      <c r="A15" s="203" t="s">
        <v>1334</v>
      </c>
      <c r="B15" s="222" t="s">
        <v>3177</v>
      </c>
      <c r="C15" s="355" t="s">
        <v>1852</v>
      </c>
      <c r="D15" s="222" t="s">
        <v>1852</v>
      </c>
      <c r="E15" s="222" t="s">
        <v>1852</v>
      </c>
      <c r="F15" s="354">
        <v>1</v>
      </c>
      <c r="G15" s="222" t="s">
        <v>1852</v>
      </c>
      <c r="H15" s="222" t="s">
        <v>1852</v>
      </c>
      <c r="I15" s="355" t="s">
        <v>1852</v>
      </c>
      <c r="J15" s="222" t="s">
        <v>1852</v>
      </c>
      <c r="K15" s="222" t="s">
        <v>1852</v>
      </c>
      <c r="L15" s="355" t="s">
        <v>1852</v>
      </c>
      <c r="M15" s="222" t="s">
        <v>1852</v>
      </c>
      <c r="N15" s="222" t="s">
        <v>1852</v>
      </c>
      <c r="O15" s="346">
        <f t="shared" si="0"/>
        <v>1</v>
      </c>
      <c r="P15" s="117"/>
    </row>
    <row r="16" spans="1:61" ht="13.15" customHeight="1" x14ac:dyDescent="0.4">
      <c r="A16" s="203" t="s">
        <v>2082</v>
      </c>
      <c r="B16" s="222" t="s">
        <v>2451</v>
      </c>
      <c r="C16" s="354">
        <v>8533</v>
      </c>
      <c r="D16" s="224">
        <v>134</v>
      </c>
      <c r="E16" s="224">
        <v>105</v>
      </c>
      <c r="F16" s="354">
        <v>6109</v>
      </c>
      <c r="G16" s="224">
        <v>98</v>
      </c>
      <c r="H16" s="224">
        <v>36</v>
      </c>
      <c r="I16" s="354">
        <v>385</v>
      </c>
      <c r="J16" s="222" t="s">
        <v>1852</v>
      </c>
      <c r="K16" s="222" t="s">
        <v>1852</v>
      </c>
      <c r="L16" s="354">
        <v>910</v>
      </c>
      <c r="M16" s="222" t="s">
        <v>1852</v>
      </c>
      <c r="N16" s="222" t="s">
        <v>1852</v>
      </c>
      <c r="O16" s="346">
        <f t="shared" si="0"/>
        <v>15937</v>
      </c>
      <c r="P16" s="273">
        <v>30308</v>
      </c>
      <c r="Q16" s="231">
        <v>265</v>
      </c>
      <c r="R16" s="244">
        <v>8.9999999999999993E-3</v>
      </c>
    </row>
    <row r="17" spans="1:16" ht="13.15" customHeight="1" x14ac:dyDescent="0.4">
      <c r="A17" s="203" t="s">
        <v>1335</v>
      </c>
      <c r="B17" s="222" t="s">
        <v>3178</v>
      </c>
      <c r="C17" s="354">
        <v>2336</v>
      </c>
      <c r="D17" s="224">
        <v>12</v>
      </c>
      <c r="E17" s="224">
        <v>21</v>
      </c>
      <c r="F17" s="354">
        <v>1127</v>
      </c>
      <c r="G17" s="224">
        <v>19</v>
      </c>
      <c r="H17" s="224">
        <v>3</v>
      </c>
      <c r="I17" s="354">
        <v>131</v>
      </c>
      <c r="J17" s="222" t="s">
        <v>1852</v>
      </c>
      <c r="K17" s="222" t="s">
        <v>1852</v>
      </c>
      <c r="L17" s="354">
        <v>188</v>
      </c>
      <c r="M17" s="222" t="s">
        <v>1852</v>
      </c>
      <c r="N17" s="222" t="s">
        <v>1852</v>
      </c>
      <c r="O17" s="346">
        <f t="shared" si="0"/>
        <v>3782</v>
      </c>
      <c r="P17" s="117"/>
    </row>
    <row r="18" spans="1:16" ht="22.5" x14ac:dyDescent="0.4">
      <c r="A18" s="203" t="s">
        <v>1335</v>
      </c>
      <c r="B18" s="222" t="s">
        <v>2187</v>
      </c>
      <c r="C18" s="354">
        <v>1171</v>
      </c>
      <c r="D18" s="224">
        <v>10</v>
      </c>
      <c r="E18" s="224">
        <v>15</v>
      </c>
      <c r="F18" s="354">
        <v>1199</v>
      </c>
      <c r="G18" s="224">
        <v>9</v>
      </c>
      <c r="H18" s="224">
        <v>4</v>
      </c>
      <c r="I18" s="354">
        <v>52</v>
      </c>
      <c r="J18" s="222" t="s">
        <v>1852</v>
      </c>
      <c r="K18" s="222" t="s">
        <v>1852</v>
      </c>
      <c r="L18" s="354">
        <v>241</v>
      </c>
      <c r="M18" s="222" t="s">
        <v>1852</v>
      </c>
      <c r="N18" s="222" t="s">
        <v>1852</v>
      </c>
      <c r="O18" s="346">
        <f t="shared" si="0"/>
        <v>2663</v>
      </c>
      <c r="P18" s="117"/>
    </row>
    <row r="19" spans="1:16" x14ac:dyDescent="0.4">
      <c r="A19" s="203" t="s">
        <v>1335</v>
      </c>
      <c r="B19" s="222" t="s">
        <v>2188</v>
      </c>
      <c r="C19" s="354">
        <v>745</v>
      </c>
      <c r="D19" s="222" t="s">
        <v>1852</v>
      </c>
      <c r="E19" s="224">
        <v>13</v>
      </c>
      <c r="F19" s="354">
        <v>561</v>
      </c>
      <c r="G19" s="224">
        <v>2</v>
      </c>
      <c r="H19" s="224">
        <v>1</v>
      </c>
      <c r="I19" s="354">
        <v>30</v>
      </c>
      <c r="J19" s="222" t="s">
        <v>1852</v>
      </c>
      <c r="K19" s="222" t="s">
        <v>1852</v>
      </c>
      <c r="L19" s="354">
        <v>99</v>
      </c>
      <c r="M19" s="222" t="s">
        <v>1852</v>
      </c>
      <c r="N19" s="222" t="s">
        <v>1852</v>
      </c>
      <c r="O19" s="346">
        <f t="shared" si="0"/>
        <v>1435</v>
      </c>
      <c r="P19" s="117"/>
    </row>
    <row r="20" spans="1:16" ht="13.15" customHeight="1" x14ac:dyDescent="0.4">
      <c r="A20" s="203" t="s">
        <v>1335</v>
      </c>
      <c r="B20" s="222" t="s">
        <v>2191</v>
      </c>
      <c r="C20" s="354">
        <v>643</v>
      </c>
      <c r="D20" s="224">
        <v>4</v>
      </c>
      <c r="E20" s="224">
        <v>8</v>
      </c>
      <c r="F20" s="354">
        <v>567</v>
      </c>
      <c r="G20" s="222" t="s">
        <v>1852</v>
      </c>
      <c r="H20" s="224">
        <v>2</v>
      </c>
      <c r="I20" s="354">
        <v>14</v>
      </c>
      <c r="J20" s="222" t="s">
        <v>1852</v>
      </c>
      <c r="K20" s="222" t="s">
        <v>1852</v>
      </c>
      <c r="L20" s="354">
        <v>62</v>
      </c>
      <c r="M20" s="222" t="s">
        <v>1852</v>
      </c>
      <c r="N20" s="222" t="s">
        <v>1852</v>
      </c>
      <c r="O20" s="346">
        <f t="shared" si="0"/>
        <v>1286</v>
      </c>
      <c r="P20" s="127"/>
    </row>
    <row r="21" spans="1:16" ht="33.75" x14ac:dyDescent="0.4">
      <c r="A21" s="203" t="s">
        <v>1335</v>
      </c>
      <c r="B21" s="222" t="s">
        <v>2189</v>
      </c>
      <c r="C21" s="354">
        <v>567</v>
      </c>
      <c r="D21" s="224">
        <v>2</v>
      </c>
      <c r="E21" s="224">
        <v>3</v>
      </c>
      <c r="F21" s="354">
        <v>529</v>
      </c>
      <c r="G21" s="224">
        <v>2</v>
      </c>
      <c r="H21" s="224">
        <v>2</v>
      </c>
      <c r="I21" s="354">
        <v>25</v>
      </c>
      <c r="J21" s="222" t="s">
        <v>1852</v>
      </c>
      <c r="K21" s="222" t="s">
        <v>1852</v>
      </c>
      <c r="L21" s="354">
        <v>82</v>
      </c>
      <c r="M21" s="222" t="s">
        <v>1852</v>
      </c>
      <c r="N21" s="222" t="s">
        <v>1852</v>
      </c>
      <c r="O21" s="346">
        <f t="shared" si="0"/>
        <v>1203</v>
      </c>
      <c r="P21" s="117"/>
    </row>
    <row r="22" spans="1:16" x14ac:dyDescent="0.4">
      <c r="A22" s="203" t="s">
        <v>1335</v>
      </c>
      <c r="B22" s="222" t="s">
        <v>2456</v>
      </c>
      <c r="C22" s="354">
        <v>187</v>
      </c>
      <c r="D22" s="222" t="s">
        <v>1852</v>
      </c>
      <c r="E22" s="224">
        <v>1</v>
      </c>
      <c r="F22" s="354">
        <v>539</v>
      </c>
      <c r="G22" s="222" t="s">
        <v>1852</v>
      </c>
      <c r="H22" s="224">
        <v>1</v>
      </c>
      <c r="I22" s="355" t="s">
        <v>1852</v>
      </c>
      <c r="J22" s="222" t="s">
        <v>1852</v>
      </c>
      <c r="K22" s="222" t="s">
        <v>1852</v>
      </c>
      <c r="L22" s="354">
        <v>150</v>
      </c>
      <c r="M22" s="222" t="s">
        <v>1852</v>
      </c>
      <c r="N22" s="222" t="s">
        <v>1852</v>
      </c>
      <c r="O22" s="346">
        <f t="shared" si="0"/>
        <v>876</v>
      </c>
      <c r="P22" s="117"/>
    </row>
    <row r="23" spans="1:16" ht="13.15" customHeight="1" x14ac:dyDescent="0.4">
      <c r="A23" s="203" t="s">
        <v>1335</v>
      </c>
      <c r="B23" s="222" t="s">
        <v>2449</v>
      </c>
      <c r="C23" s="354">
        <v>558</v>
      </c>
      <c r="D23" s="224">
        <v>1</v>
      </c>
      <c r="E23" s="224">
        <v>11</v>
      </c>
      <c r="F23" s="354">
        <v>118</v>
      </c>
      <c r="G23" s="224">
        <v>1</v>
      </c>
      <c r="H23" s="224">
        <v>1</v>
      </c>
      <c r="I23" s="354">
        <v>12</v>
      </c>
      <c r="J23" s="222" t="s">
        <v>1852</v>
      </c>
      <c r="K23" s="222" t="s">
        <v>1852</v>
      </c>
      <c r="L23" s="354">
        <v>16</v>
      </c>
      <c r="M23" s="222" t="s">
        <v>1852</v>
      </c>
      <c r="N23" s="222" t="s">
        <v>1852</v>
      </c>
      <c r="O23" s="346">
        <f t="shared" si="0"/>
        <v>704</v>
      </c>
      <c r="P23" s="127"/>
    </row>
    <row r="24" spans="1:16" ht="13.15" customHeight="1" x14ac:dyDescent="0.4">
      <c r="A24" s="203" t="s">
        <v>1335</v>
      </c>
      <c r="B24" s="222" t="s">
        <v>2452</v>
      </c>
      <c r="C24" s="354">
        <v>479</v>
      </c>
      <c r="D24" s="224">
        <v>2</v>
      </c>
      <c r="E24" s="224">
        <v>3</v>
      </c>
      <c r="F24" s="354">
        <v>10</v>
      </c>
      <c r="G24" s="222" t="s">
        <v>1852</v>
      </c>
      <c r="H24" s="222" t="s">
        <v>1852</v>
      </c>
      <c r="I24" s="354">
        <v>67</v>
      </c>
      <c r="J24" s="222" t="s">
        <v>1852</v>
      </c>
      <c r="K24" s="222" t="s">
        <v>1852</v>
      </c>
      <c r="L24" s="355" t="s">
        <v>1852</v>
      </c>
      <c r="M24" s="222" t="s">
        <v>1852</v>
      </c>
      <c r="N24" s="222" t="s">
        <v>1852</v>
      </c>
      <c r="O24" s="346">
        <f t="shared" si="0"/>
        <v>556</v>
      </c>
      <c r="P24" s="117"/>
    </row>
    <row r="25" spans="1:16" ht="22.5" x14ac:dyDescent="0.4">
      <c r="A25" s="203" t="s">
        <v>1335</v>
      </c>
      <c r="B25" s="222" t="s">
        <v>2192</v>
      </c>
      <c r="C25" s="354">
        <v>178</v>
      </c>
      <c r="D25" s="222" t="s">
        <v>1852</v>
      </c>
      <c r="E25" s="224">
        <v>1</v>
      </c>
      <c r="F25" s="354">
        <v>260</v>
      </c>
      <c r="G25" s="224">
        <v>1</v>
      </c>
      <c r="H25" s="222" t="s">
        <v>1852</v>
      </c>
      <c r="I25" s="354">
        <v>1</v>
      </c>
      <c r="J25" s="222" t="s">
        <v>1852</v>
      </c>
      <c r="K25" s="222" t="s">
        <v>1852</v>
      </c>
      <c r="L25" s="354">
        <v>40</v>
      </c>
      <c r="M25" s="222" t="s">
        <v>1852</v>
      </c>
      <c r="N25" s="222" t="s">
        <v>1852</v>
      </c>
      <c r="O25" s="346">
        <f t="shared" si="0"/>
        <v>479</v>
      </c>
      <c r="P25" s="117"/>
    </row>
    <row r="26" spans="1:16" x14ac:dyDescent="0.4">
      <c r="A26" s="203" t="s">
        <v>1335</v>
      </c>
      <c r="B26" s="222" t="s">
        <v>2928</v>
      </c>
      <c r="C26" s="354">
        <v>35</v>
      </c>
      <c r="D26" s="222" t="s">
        <v>1852</v>
      </c>
      <c r="E26" s="224">
        <v>1</v>
      </c>
      <c r="F26" s="354">
        <v>353</v>
      </c>
      <c r="G26" s="222" t="s">
        <v>1852</v>
      </c>
      <c r="H26" s="224">
        <v>3</v>
      </c>
      <c r="I26" s="354">
        <v>1</v>
      </c>
      <c r="J26" s="222" t="s">
        <v>1852</v>
      </c>
      <c r="K26" s="222" t="s">
        <v>1852</v>
      </c>
      <c r="L26" s="354">
        <v>52</v>
      </c>
      <c r="M26" s="222" t="s">
        <v>1852</v>
      </c>
      <c r="N26" s="224">
        <v>1</v>
      </c>
      <c r="O26" s="346">
        <f t="shared" si="0"/>
        <v>441</v>
      </c>
      <c r="P26" s="127"/>
    </row>
    <row r="27" spans="1:16" ht="13.15" customHeight="1" x14ac:dyDescent="0.4">
      <c r="A27" s="203" t="s">
        <v>1335</v>
      </c>
      <c r="B27" s="222" t="s">
        <v>2450</v>
      </c>
      <c r="C27" s="354">
        <v>188</v>
      </c>
      <c r="D27" s="222" t="s">
        <v>1852</v>
      </c>
      <c r="E27" s="224">
        <v>4</v>
      </c>
      <c r="F27" s="354">
        <v>201</v>
      </c>
      <c r="G27" s="224">
        <v>1</v>
      </c>
      <c r="H27" s="224">
        <v>16</v>
      </c>
      <c r="I27" s="354">
        <v>1</v>
      </c>
      <c r="J27" s="222" t="s">
        <v>1852</v>
      </c>
      <c r="K27" s="222" t="s">
        <v>1852</v>
      </c>
      <c r="L27" s="354">
        <v>20</v>
      </c>
      <c r="M27" s="222" t="s">
        <v>1852</v>
      </c>
      <c r="N27" s="222" t="s">
        <v>1852</v>
      </c>
      <c r="O27" s="346">
        <f t="shared" si="0"/>
        <v>410</v>
      </c>
      <c r="P27" s="117"/>
    </row>
    <row r="28" spans="1:16" ht="13.15" customHeight="1" x14ac:dyDescent="0.4">
      <c r="A28" s="203" t="s">
        <v>1335</v>
      </c>
      <c r="B28" s="222" t="s">
        <v>1990</v>
      </c>
      <c r="C28" s="354">
        <v>231</v>
      </c>
      <c r="D28" s="224">
        <v>1</v>
      </c>
      <c r="E28" s="224">
        <v>6</v>
      </c>
      <c r="F28" s="355" t="s">
        <v>1852</v>
      </c>
      <c r="G28" s="222" t="s">
        <v>1852</v>
      </c>
      <c r="H28" s="222" t="s">
        <v>1852</v>
      </c>
      <c r="I28" s="354">
        <v>8</v>
      </c>
      <c r="J28" s="222" t="s">
        <v>1852</v>
      </c>
      <c r="K28" s="222" t="s">
        <v>1852</v>
      </c>
      <c r="L28" s="355" t="s">
        <v>1852</v>
      </c>
      <c r="M28" s="222" t="s">
        <v>1852</v>
      </c>
      <c r="N28" s="222" t="s">
        <v>1852</v>
      </c>
      <c r="O28" s="346">
        <f t="shared" si="0"/>
        <v>239</v>
      </c>
      <c r="P28" s="117"/>
    </row>
    <row r="29" spans="1:16" ht="13.15" customHeight="1" x14ac:dyDescent="0.4">
      <c r="A29" s="203" t="s">
        <v>1335</v>
      </c>
      <c r="B29" s="222" t="s">
        <v>2453</v>
      </c>
      <c r="C29" s="354">
        <v>108</v>
      </c>
      <c r="D29" s="222" t="s">
        <v>1852</v>
      </c>
      <c r="E29" s="224">
        <v>1</v>
      </c>
      <c r="F29" s="355" t="s">
        <v>1852</v>
      </c>
      <c r="G29" s="222" t="s">
        <v>1852</v>
      </c>
      <c r="H29" s="222" t="s">
        <v>1852</v>
      </c>
      <c r="I29" s="354">
        <v>31</v>
      </c>
      <c r="J29" s="222" t="s">
        <v>1852</v>
      </c>
      <c r="K29" s="222" t="s">
        <v>1852</v>
      </c>
      <c r="L29" s="355" t="s">
        <v>1852</v>
      </c>
      <c r="M29" s="222" t="s">
        <v>1852</v>
      </c>
      <c r="N29" s="222" t="s">
        <v>1852</v>
      </c>
      <c r="O29" s="346">
        <f t="shared" si="0"/>
        <v>139</v>
      </c>
      <c r="P29" s="127"/>
    </row>
    <row r="30" spans="1:16" ht="13.15" customHeight="1" x14ac:dyDescent="0.4">
      <c r="A30" s="203" t="s">
        <v>1335</v>
      </c>
      <c r="B30" s="222" t="s">
        <v>3179</v>
      </c>
      <c r="C30" s="354">
        <v>70</v>
      </c>
      <c r="D30" s="222" t="s">
        <v>1852</v>
      </c>
      <c r="E30" s="222" t="s">
        <v>1852</v>
      </c>
      <c r="F30" s="355" t="s">
        <v>1852</v>
      </c>
      <c r="G30" s="222" t="s">
        <v>1852</v>
      </c>
      <c r="H30" s="222" t="s">
        <v>1852</v>
      </c>
      <c r="I30" s="354">
        <v>2</v>
      </c>
      <c r="J30" s="222" t="s">
        <v>1852</v>
      </c>
      <c r="K30" s="222" t="s">
        <v>1852</v>
      </c>
      <c r="L30" s="355" t="s">
        <v>1852</v>
      </c>
      <c r="M30" s="222" t="s">
        <v>1852</v>
      </c>
      <c r="N30" s="222" t="s">
        <v>1852</v>
      </c>
      <c r="O30" s="346">
        <f t="shared" si="0"/>
        <v>72</v>
      </c>
      <c r="P30" s="117"/>
    </row>
    <row r="31" spans="1:16" ht="13.15" customHeight="1" x14ac:dyDescent="0.4">
      <c r="A31" s="203" t="s">
        <v>1335</v>
      </c>
      <c r="B31" s="222" t="s">
        <v>2454</v>
      </c>
      <c r="C31" s="354">
        <v>50</v>
      </c>
      <c r="D31" s="222" t="s">
        <v>1852</v>
      </c>
      <c r="E31" s="224">
        <v>1</v>
      </c>
      <c r="F31" s="354">
        <v>8</v>
      </c>
      <c r="G31" s="222" t="s">
        <v>1852</v>
      </c>
      <c r="H31" s="224">
        <v>1</v>
      </c>
      <c r="I31" s="355" t="s">
        <v>1852</v>
      </c>
      <c r="J31" s="222" t="s">
        <v>1852</v>
      </c>
      <c r="K31" s="222" t="s">
        <v>1852</v>
      </c>
      <c r="L31" s="354">
        <v>2</v>
      </c>
      <c r="M31" s="222" t="s">
        <v>1852</v>
      </c>
      <c r="N31" s="222" t="s">
        <v>1852</v>
      </c>
      <c r="O31" s="346">
        <f t="shared" si="0"/>
        <v>60</v>
      </c>
      <c r="P31" s="117"/>
    </row>
    <row r="32" spans="1:16" ht="13.15" customHeight="1" x14ac:dyDescent="0.4">
      <c r="A32" s="203" t="s">
        <v>1335</v>
      </c>
      <c r="B32" s="222" t="s">
        <v>2455</v>
      </c>
      <c r="C32" s="354">
        <v>17</v>
      </c>
      <c r="D32" s="222" t="s">
        <v>1852</v>
      </c>
      <c r="E32" s="222" t="s">
        <v>1852</v>
      </c>
      <c r="F32" s="354">
        <v>2</v>
      </c>
      <c r="G32" s="222" t="s">
        <v>1852</v>
      </c>
      <c r="H32" s="222" t="s">
        <v>1852</v>
      </c>
      <c r="I32" s="355" t="s">
        <v>1852</v>
      </c>
      <c r="J32" s="222" t="s">
        <v>1852</v>
      </c>
      <c r="K32" s="222" t="s">
        <v>1852</v>
      </c>
      <c r="L32" s="355" t="s">
        <v>1852</v>
      </c>
      <c r="M32" s="222" t="s">
        <v>1852</v>
      </c>
      <c r="N32" s="222" t="s">
        <v>1852</v>
      </c>
      <c r="O32" s="346">
        <f t="shared" si="0"/>
        <v>19</v>
      </c>
      <c r="P32" s="127"/>
    </row>
    <row r="33" spans="1:18" ht="13.15" customHeight="1" x14ac:dyDescent="0.4">
      <c r="A33" s="203" t="s">
        <v>1335</v>
      </c>
      <c r="B33" s="222" t="s">
        <v>2929</v>
      </c>
      <c r="C33" s="354">
        <v>3</v>
      </c>
      <c r="D33" s="222" t="s">
        <v>1852</v>
      </c>
      <c r="E33" s="222" t="s">
        <v>1852</v>
      </c>
      <c r="F33" s="355" t="s">
        <v>1852</v>
      </c>
      <c r="G33" s="222" t="s">
        <v>1852</v>
      </c>
      <c r="H33" s="222" t="s">
        <v>1852</v>
      </c>
      <c r="I33" s="355" t="s">
        <v>1852</v>
      </c>
      <c r="J33" s="222" t="s">
        <v>1852</v>
      </c>
      <c r="K33" s="222" t="s">
        <v>1852</v>
      </c>
      <c r="L33" s="355" t="s">
        <v>1852</v>
      </c>
      <c r="M33" s="222" t="s">
        <v>1852</v>
      </c>
      <c r="N33" s="222" t="s">
        <v>1852</v>
      </c>
      <c r="O33" s="346">
        <f t="shared" si="0"/>
        <v>3</v>
      </c>
      <c r="P33" s="117"/>
    </row>
    <row r="34" spans="1:18" ht="13.15" customHeight="1" x14ac:dyDescent="0.4">
      <c r="A34" s="203" t="s">
        <v>1335</v>
      </c>
      <c r="B34" s="222" t="s">
        <v>3180</v>
      </c>
      <c r="C34" s="354">
        <v>1</v>
      </c>
      <c r="D34" s="222" t="s">
        <v>1852</v>
      </c>
      <c r="E34" s="222" t="s">
        <v>1852</v>
      </c>
      <c r="F34" s="354">
        <v>1</v>
      </c>
      <c r="G34" s="222" t="s">
        <v>1852</v>
      </c>
      <c r="H34" s="222" t="s">
        <v>1852</v>
      </c>
      <c r="I34" s="354">
        <v>1</v>
      </c>
      <c r="J34" s="222" t="s">
        <v>1852</v>
      </c>
      <c r="K34" s="222" t="s">
        <v>1852</v>
      </c>
      <c r="L34" s="355" t="s">
        <v>1852</v>
      </c>
      <c r="M34" s="222" t="s">
        <v>1852</v>
      </c>
      <c r="N34" s="222" t="s">
        <v>1852</v>
      </c>
      <c r="O34" s="346">
        <f t="shared" si="0"/>
        <v>3</v>
      </c>
      <c r="P34" s="117"/>
    </row>
    <row r="35" spans="1:18" ht="22.5" x14ac:dyDescent="0.4">
      <c r="A35" s="203" t="s">
        <v>1335</v>
      </c>
      <c r="B35" s="222" t="s">
        <v>3181</v>
      </c>
      <c r="C35" s="355" t="s">
        <v>1852</v>
      </c>
      <c r="D35" s="222" t="s">
        <v>1852</v>
      </c>
      <c r="E35" s="222" t="s">
        <v>1852</v>
      </c>
      <c r="F35" s="354">
        <v>1</v>
      </c>
      <c r="G35" s="222" t="s">
        <v>1852</v>
      </c>
      <c r="H35" s="222" t="s">
        <v>1852</v>
      </c>
      <c r="I35" s="355" t="s">
        <v>1852</v>
      </c>
      <c r="J35" s="222" t="s">
        <v>1852</v>
      </c>
      <c r="K35" s="222" t="s">
        <v>1852</v>
      </c>
      <c r="L35" s="355" t="s">
        <v>1852</v>
      </c>
      <c r="M35" s="222" t="s">
        <v>1852</v>
      </c>
      <c r="N35" s="222" t="s">
        <v>1852</v>
      </c>
      <c r="O35" s="346">
        <f t="shared" si="0"/>
        <v>1</v>
      </c>
      <c r="P35" s="127"/>
    </row>
    <row r="36" spans="1:18" ht="13.15" customHeight="1" x14ac:dyDescent="0.4">
      <c r="A36" s="203" t="s">
        <v>2096</v>
      </c>
      <c r="B36" s="222" t="s">
        <v>1852</v>
      </c>
      <c r="C36" s="354">
        <v>783</v>
      </c>
      <c r="D36" s="224">
        <v>5</v>
      </c>
      <c r="E36" s="224">
        <v>1</v>
      </c>
      <c r="F36" s="354">
        <v>479</v>
      </c>
      <c r="G36" s="224">
        <v>7</v>
      </c>
      <c r="H36" s="224">
        <v>1</v>
      </c>
      <c r="I36" s="354">
        <v>2</v>
      </c>
      <c r="J36" s="222" t="s">
        <v>1852</v>
      </c>
      <c r="K36" s="222" t="s">
        <v>1852</v>
      </c>
      <c r="L36" s="354">
        <v>21</v>
      </c>
      <c r="M36" s="222" t="s">
        <v>1852</v>
      </c>
      <c r="N36" s="222" t="s">
        <v>1852</v>
      </c>
      <c r="O36" s="346">
        <f t="shared" si="0"/>
        <v>1285</v>
      </c>
      <c r="P36" s="250">
        <v>1285</v>
      </c>
      <c r="Q36" s="233">
        <v>2</v>
      </c>
      <c r="R36" s="242">
        <v>2E-3</v>
      </c>
    </row>
    <row r="37" spans="1:18" x14ac:dyDescent="0.4">
      <c r="A37" s="203" t="s">
        <v>2099</v>
      </c>
      <c r="B37" s="222" t="s">
        <v>2458</v>
      </c>
      <c r="C37" s="354">
        <v>3485</v>
      </c>
      <c r="D37" s="224">
        <v>14</v>
      </c>
      <c r="E37" s="224">
        <v>58</v>
      </c>
      <c r="F37" s="354">
        <v>1853</v>
      </c>
      <c r="G37" s="224">
        <v>12</v>
      </c>
      <c r="H37" s="224">
        <v>5</v>
      </c>
      <c r="I37" s="354">
        <v>26</v>
      </c>
      <c r="J37" s="222" t="s">
        <v>1852</v>
      </c>
      <c r="K37" s="222" t="s">
        <v>1852</v>
      </c>
      <c r="L37" s="354">
        <v>113</v>
      </c>
      <c r="M37" s="222" t="s">
        <v>1852</v>
      </c>
      <c r="N37" s="222" t="s">
        <v>1852</v>
      </c>
      <c r="O37" s="346">
        <f t="shared" si="0"/>
        <v>5477</v>
      </c>
      <c r="P37" s="274">
        <v>5504</v>
      </c>
      <c r="Q37" s="226">
        <v>64</v>
      </c>
      <c r="R37" s="240">
        <v>1.2E-2</v>
      </c>
    </row>
    <row r="38" spans="1:18" ht="13.15" customHeight="1" x14ac:dyDescent="0.4">
      <c r="A38" s="203" t="s">
        <v>1336</v>
      </c>
      <c r="B38" s="222" t="s">
        <v>2459</v>
      </c>
      <c r="C38" s="354">
        <v>16</v>
      </c>
      <c r="D38" s="222" t="s">
        <v>1852</v>
      </c>
      <c r="E38" s="222" t="s">
        <v>1852</v>
      </c>
      <c r="F38" s="354">
        <v>3</v>
      </c>
      <c r="G38" s="222" t="s">
        <v>1852</v>
      </c>
      <c r="H38" s="222" t="s">
        <v>1852</v>
      </c>
      <c r="I38" s="355" t="s">
        <v>1852</v>
      </c>
      <c r="J38" s="222" t="s">
        <v>1852</v>
      </c>
      <c r="K38" s="222" t="s">
        <v>1852</v>
      </c>
      <c r="L38" s="355" t="s">
        <v>1852</v>
      </c>
      <c r="M38" s="222" t="s">
        <v>1852</v>
      </c>
      <c r="N38" s="222" t="s">
        <v>1852</v>
      </c>
      <c r="O38" s="346">
        <f t="shared" si="0"/>
        <v>19</v>
      </c>
      <c r="P38" s="127"/>
    </row>
    <row r="39" spans="1:18" ht="13.15" customHeight="1" x14ac:dyDescent="0.4">
      <c r="A39" s="203" t="s">
        <v>1336</v>
      </c>
      <c r="B39" s="222" t="s">
        <v>2931</v>
      </c>
      <c r="C39" s="354">
        <v>8</v>
      </c>
      <c r="D39" s="222" t="s">
        <v>1852</v>
      </c>
      <c r="E39" s="224">
        <v>1</v>
      </c>
      <c r="F39" s="355" t="s">
        <v>1852</v>
      </c>
      <c r="G39" s="222" t="s">
        <v>1852</v>
      </c>
      <c r="H39" s="222" t="s">
        <v>1852</v>
      </c>
      <c r="I39" s="355" t="s">
        <v>1852</v>
      </c>
      <c r="J39" s="222" t="s">
        <v>1852</v>
      </c>
      <c r="K39" s="222" t="s">
        <v>1852</v>
      </c>
      <c r="L39" s="355" t="s">
        <v>1852</v>
      </c>
      <c r="M39" s="222" t="s">
        <v>1852</v>
      </c>
      <c r="N39" s="222" t="s">
        <v>1852</v>
      </c>
      <c r="O39" s="346">
        <f t="shared" si="0"/>
        <v>8</v>
      </c>
      <c r="P39" s="117"/>
    </row>
    <row r="40" spans="1:18" ht="13.15" customHeight="1" x14ac:dyDescent="0.4">
      <c r="A40" s="203" t="s">
        <v>2273</v>
      </c>
      <c r="B40" s="222" t="s">
        <v>2932</v>
      </c>
      <c r="C40" s="354">
        <v>2466</v>
      </c>
      <c r="D40" s="224">
        <v>17</v>
      </c>
      <c r="E40" s="224">
        <v>70</v>
      </c>
      <c r="F40" s="354">
        <v>1740</v>
      </c>
      <c r="G40" s="224">
        <v>11</v>
      </c>
      <c r="H40" s="224">
        <v>15</v>
      </c>
      <c r="I40" s="354">
        <v>108</v>
      </c>
      <c r="J40" s="222" t="s">
        <v>1852</v>
      </c>
      <c r="K40" s="222" t="s">
        <v>1852</v>
      </c>
      <c r="L40" s="354">
        <v>442</v>
      </c>
      <c r="M40" s="222" t="s">
        <v>1852</v>
      </c>
      <c r="N40" s="222" t="s">
        <v>1852</v>
      </c>
      <c r="O40" s="346">
        <f t="shared" si="0"/>
        <v>4756</v>
      </c>
      <c r="P40" s="274">
        <v>4842</v>
      </c>
      <c r="Q40" s="226">
        <v>85</v>
      </c>
      <c r="R40" s="240">
        <v>1.7999999999999999E-2</v>
      </c>
    </row>
    <row r="41" spans="1:18" ht="13.15" customHeight="1" x14ac:dyDescent="0.4">
      <c r="A41" s="203" t="s">
        <v>1688</v>
      </c>
      <c r="B41" s="222" t="s">
        <v>2933</v>
      </c>
      <c r="C41" s="354">
        <v>82</v>
      </c>
      <c r="D41" s="222" t="s">
        <v>1852</v>
      </c>
      <c r="E41" s="222" t="s">
        <v>1852</v>
      </c>
      <c r="F41" s="355" t="s">
        <v>1852</v>
      </c>
      <c r="G41" s="222" t="s">
        <v>1852</v>
      </c>
      <c r="H41" s="222" t="s">
        <v>1852</v>
      </c>
      <c r="I41" s="355" t="s">
        <v>1852</v>
      </c>
      <c r="J41" s="222" t="s">
        <v>1852</v>
      </c>
      <c r="K41" s="222" t="s">
        <v>1852</v>
      </c>
      <c r="L41" s="355" t="s">
        <v>1852</v>
      </c>
      <c r="M41" s="222" t="s">
        <v>1852</v>
      </c>
      <c r="N41" s="222" t="s">
        <v>1852</v>
      </c>
      <c r="O41" s="346">
        <f t="shared" si="0"/>
        <v>82</v>
      </c>
      <c r="P41" s="117"/>
    </row>
    <row r="42" spans="1:18" ht="13.15" customHeight="1" x14ac:dyDescent="0.4">
      <c r="A42" s="203" t="s">
        <v>1688</v>
      </c>
      <c r="B42" s="222" t="s">
        <v>2934</v>
      </c>
      <c r="C42" s="354">
        <v>4</v>
      </c>
      <c r="D42" s="222" t="s">
        <v>1852</v>
      </c>
      <c r="E42" s="222" t="s">
        <v>1852</v>
      </c>
      <c r="F42" s="355" t="s">
        <v>1852</v>
      </c>
      <c r="G42" s="222" t="s">
        <v>1852</v>
      </c>
      <c r="H42" s="222" t="s">
        <v>1852</v>
      </c>
      <c r="I42" s="355" t="s">
        <v>1852</v>
      </c>
      <c r="J42" s="222" t="s">
        <v>1852</v>
      </c>
      <c r="K42" s="222" t="s">
        <v>1852</v>
      </c>
      <c r="L42" s="355" t="s">
        <v>1852</v>
      </c>
      <c r="M42" s="222" t="s">
        <v>1852</v>
      </c>
      <c r="N42" s="222" t="s">
        <v>1852</v>
      </c>
      <c r="O42" s="346">
        <f t="shared" si="0"/>
        <v>4</v>
      </c>
      <c r="P42" s="117"/>
    </row>
    <row r="43" spans="1:18" ht="13.15" customHeight="1" x14ac:dyDescent="0.4">
      <c r="A43" s="203" t="s">
        <v>2109</v>
      </c>
      <c r="B43" s="222" t="s">
        <v>2466</v>
      </c>
      <c r="C43" s="354">
        <v>1179</v>
      </c>
      <c r="D43" s="224">
        <v>21</v>
      </c>
      <c r="E43" s="224">
        <v>16</v>
      </c>
      <c r="F43" s="354">
        <v>1639</v>
      </c>
      <c r="G43" s="224">
        <v>23</v>
      </c>
      <c r="H43" s="224">
        <v>4</v>
      </c>
      <c r="I43" s="354">
        <v>80</v>
      </c>
      <c r="J43" s="222" t="s">
        <v>1852</v>
      </c>
      <c r="K43" s="222" t="s">
        <v>1852</v>
      </c>
      <c r="L43" s="354">
        <v>169</v>
      </c>
      <c r="M43" s="222" t="s">
        <v>1852</v>
      </c>
      <c r="N43" s="222" t="s">
        <v>1852</v>
      </c>
      <c r="O43" s="346">
        <f t="shared" si="0"/>
        <v>3067</v>
      </c>
      <c r="P43" s="273">
        <v>4547</v>
      </c>
      <c r="Q43" s="231">
        <v>31</v>
      </c>
      <c r="R43" s="244">
        <v>7.0000000000000001E-3</v>
      </c>
    </row>
    <row r="44" spans="1:18" ht="13.15" customHeight="1" x14ac:dyDescent="0.4">
      <c r="A44" s="203" t="s">
        <v>1337</v>
      </c>
      <c r="B44" s="222" t="s">
        <v>2463</v>
      </c>
      <c r="C44" s="354">
        <v>164</v>
      </c>
      <c r="D44" s="222" t="s">
        <v>1852</v>
      </c>
      <c r="E44" s="224">
        <v>4</v>
      </c>
      <c r="F44" s="354">
        <v>197</v>
      </c>
      <c r="G44" s="224">
        <v>1</v>
      </c>
      <c r="H44" s="222" t="s">
        <v>1852</v>
      </c>
      <c r="I44" s="354">
        <v>15</v>
      </c>
      <c r="J44" s="222" t="s">
        <v>1852</v>
      </c>
      <c r="K44" s="222" t="s">
        <v>1852</v>
      </c>
      <c r="L44" s="354">
        <v>34</v>
      </c>
      <c r="M44" s="222" t="s">
        <v>1852</v>
      </c>
      <c r="N44" s="222" t="s">
        <v>1852</v>
      </c>
      <c r="O44" s="346">
        <f t="shared" si="0"/>
        <v>410</v>
      </c>
    </row>
    <row r="45" spans="1:18" ht="13.15" customHeight="1" x14ac:dyDescent="0.4">
      <c r="A45" s="203" t="s">
        <v>1337</v>
      </c>
      <c r="B45" s="222" t="s">
        <v>3182</v>
      </c>
      <c r="C45" s="354">
        <v>128</v>
      </c>
      <c r="D45" s="224">
        <v>1</v>
      </c>
      <c r="E45" s="224">
        <v>1</v>
      </c>
      <c r="F45" s="354">
        <v>121</v>
      </c>
      <c r="G45" s="224">
        <v>1</v>
      </c>
      <c r="H45" s="222" t="s">
        <v>1852</v>
      </c>
      <c r="I45" s="354">
        <v>13</v>
      </c>
      <c r="J45" s="222" t="s">
        <v>1852</v>
      </c>
      <c r="K45" s="222" t="s">
        <v>1852</v>
      </c>
      <c r="L45" s="354">
        <v>18</v>
      </c>
      <c r="M45" s="222" t="s">
        <v>1852</v>
      </c>
      <c r="N45" s="222" t="s">
        <v>1852</v>
      </c>
      <c r="O45" s="346">
        <f t="shared" si="0"/>
        <v>280</v>
      </c>
    </row>
    <row r="46" spans="1:18" ht="13.15" customHeight="1" x14ac:dyDescent="0.4">
      <c r="A46" s="203" t="s">
        <v>1337</v>
      </c>
      <c r="B46" s="222" t="s">
        <v>3183</v>
      </c>
      <c r="C46" s="354">
        <v>121</v>
      </c>
      <c r="D46" s="222" t="s">
        <v>1852</v>
      </c>
      <c r="E46" s="222" t="s">
        <v>1852</v>
      </c>
      <c r="F46" s="354">
        <v>120</v>
      </c>
      <c r="G46" s="222" t="s">
        <v>1852</v>
      </c>
      <c r="H46" s="222" t="s">
        <v>1852</v>
      </c>
      <c r="I46" s="354">
        <v>18</v>
      </c>
      <c r="J46" s="222" t="s">
        <v>1852</v>
      </c>
      <c r="K46" s="222" t="s">
        <v>1852</v>
      </c>
      <c r="L46" s="354">
        <v>18</v>
      </c>
      <c r="M46" s="222" t="s">
        <v>1852</v>
      </c>
      <c r="N46" s="222" t="s">
        <v>1852</v>
      </c>
      <c r="O46" s="346">
        <f t="shared" si="0"/>
        <v>277</v>
      </c>
    </row>
    <row r="47" spans="1:18" ht="13.15" customHeight="1" x14ac:dyDescent="0.4">
      <c r="A47" s="203" t="s">
        <v>1337</v>
      </c>
      <c r="B47" s="222" t="s">
        <v>3184</v>
      </c>
      <c r="C47" s="354">
        <v>124</v>
      </c>
      <c r="D47" s="224">
        <v>1</v>
      </c>
      <c r="E47" s="224">
        <v>2</v>
      </c>
      <c r="F47" s="354">
        <v>102</v>
      </c>
      <c r="G47" s="222" t="s">
        <v>1852</v>
      </c>
      <c r="H47" s="224">
        <v>1</v>
      </c>
      <c r="I47" s="354">
        <v>5</v>
      </c>
      <c r="J47" s="222" t="s">
        <v>1852</v>
      </c>
      <c r="K47" s="222" t="s">
        <v>1852</v>
      </c>
      <c r="L47" s="354">
        <v>6</v>
      </c>
      <c r="M47" s="222" t="s">
        <v>1852</v>
      </c>
      <c r="N47" s="222" t="s">
        <v>1852</v>
      </c>
      <c r="O47" s="346">
        <f t="shared" si="0"/>
        <v>237</v>
      </c>
    </row>
    <row r="48" spans="1:18" ht="33.75" x14ac:dyDescent="0.4">
      <c r="A48" s="203" t="s">
        <v>1337</v>
      </c>
      <c r="B48" s="222" t="s">
        <v>2468</v>
      </c>
      <c r="C48" s="354">
        <v>79</v>
      </c>
      <c r="D48" s="222" t="s">
        <v>1852</v>
      </c>
      <c r="E48" s="222" t="s">
        <v>1852</v>
      </c>
      <c r="F48" s="354">
        <v>25</v>
      </c>
      <c r="G48" s="222" t="s">
        <v>1852</v>
      </c>
      <c r="H48" s="222" t="s">
        <v>1852</v>
      </c>
      <c r="I48" s="354">
        <v>2</v>
      </c>
      <c r="J48" s="222" t="s">
        <v>1852</v>
      </c>
      <c r="K48" s="222" t="s">
        <v>1852</v>
      </c>
      <c r="L48" s="354">
        <v>13</v>
      </c>
      <c r="M48" s="222" t="s">
        <v>1852</v>
      </c>
      <c r="N48" s="222" t="s">
        <v>1852</v>
      </c>
      <c r="O48" s="346">
        <f t="shared" si="0"/>
        <v>119</v>
      </c>
    </row>
    <row r="49" spans="1:18" ht="22.5" x14ac:dyDescent="0.4">
      <c r="A49" s="203" t="s">
        <v>1337</v>
      </c>
      <c r="B49" s="222" t="s">
        <v>2465</v>
      </c>
      <c r="C49" s="354">
        <v>55</v>
      </c>
      <c r="D49" s="222" t="s">
        <v>1852</v>
      </c>
      <c r="E49" s="222" t="s">
        <v>1852</v>
      </c>
      <c r="F49" s="354">
        <v>8</v>
      </c>
      <c r="G49" s="222" t="s">
        <v>1852</v>
      </c>
      <c r="H49" s="224">
        <v>1</v>
      </c>
      <c r="I49" s="355" t="s">
        <v>1852</v>
      </c>
      <c r="J49" s="222" t="s">
        <v>1852</v>
      </c>
      <c r="K49" s="222" t="s">
        <v>1852</v>
      </c>
      <c r="L49" s="355" t="s">
        <v>1852</v>
      </c>
      <c r="M49" s="222" t="s">
        <v>1852</v>
      </c>
      <c r="N49" s="222" t="s">
        <v>1852</v>
      </c>
      <c r="O49" s="346">
        <f t="shared" si="0"/>
        <v>63</v>
      </c>
    </row>
    <row r="50" spans="1:18" ht="22.5" x14ac:dyDescent="0.4">
      <c r="A50" s="203" t="s">
        <v>1337</v>
      </c>
      <c r="B50" s="222" t="s">
        <v>2449</v>
      </c>
      <c r="C50" s="354">
        <v>34</v>
      </c>
      <c r="D50" s="222" t="s">
        <v>1852</v>
      </c>
      <c r="E50" s="222" t="s">
        <v>1852</v>
      </c>
      <c r="F50" s="354">
        <v>6</v>
      </c>
      <c r="G50" s="222" t="s">
        <v>1852</v>
      </c>
      <c r="H50" s="224">
        <v>1</v>
      </c>
      <c r="I50" s="354">
        <v>4</v>
      </c>
      <c r="J50" s="222" t="s">
        <v>1852</v>
      </c>
      <c r="K50" s="222" t="s">
        <v>1852</v>
      </c>
      <c r="L50" s="355" t="s">
        <v>1852</v>
      </c>
      <c r="M50" s="222" t="s">
        <v>1852</v>
      </c>
      <c r="N50" s="222" t="s">
        <v>1852</v>
      </c>
      <c r="O50" s="346">
        <f t="shared" si="0"/>
        <v>44</v>
      </c>
    </row>
    <row r="51" spans="1:18" ht="13.15" customHeight="1" x14ac:dyDescent="0.4">
      <c r="A51" s="203" t="s">
        <v>1337</v>
      </c>
      <c r="B51" s="222" t="s">
        <v>2464</v>
      </c>
      <c r="C51" s="354">
        <v>24</v>
      </c>
      <c r="D51" s="222" t="s">
        <v>1852</v>
      </c>
      <c r="E51" s="224">
        <v>1</v>
      </c>
      <c r="F51" s="355" t="s">
        <v>1852</v>
      </c>
      <c r="G51" s="222" t="s">
        <v>1852</v>
      </c>
      <c r="H51" s="222" t="s">
        <v>1852</v>
      </c>
      <c r="I51" s="355" t="s">
        <v>1852</v>
      </c>
      <c r="J51" s="222" t="s">
        <v>1852</v>
      </c>
      <c r="K51" s="222" t="s">
        <v>1852</v>
      </c>
      <c r="L51" s="355" t="s">
        <v>1852</v>
      </c>
      <c r="M51" s="222" t="s">
        <v>1852</v>
      </c>
      <c r="N51" s="222" t="s">
        <v>1852</v>
      </c>
      <c r="O51" s="346">
        <f t="shared" si="0"/>
        <v>24</v>
      </c>
    </row>
    <row r="52" spans="1:18" ht="22.5" x14ac:dyDescent="0.4">
      <c r="A52" s="203" t="s">
        <v>1337</v>
      </c>
      <c r="B52" s="222" t="s">
        <v>2467</v>
      </c>
      <c r="C52" s="354">
        <v>20</v>
      </c>
      <c r="D52" s="222" t="s">
        <v>1852</v>
      </c>
      <c r="E52" s="222" t="s">
        <v>1852</v>
      </c>
      <c r="F52" s="355" t="s">
        <v>1852</v>
      </c>
      <c r="G52" s="222" t="s">
        <v>1852</v>
      </c>
      <c r="H52" s="222" t="s">
        <v>1852</v>
      </c>
      <c r="I52" s="355" t="s">
        <v>1852</v>
      </c>
      <c r="J52" s="222" t="s">
        <v>1852</v>
      </c>
      <c r="K52" s="222" t="s">
        <v>1852</v>
      </c>
      <c r="L52" s="355" t="s">
        <v>1852</v>
      </c>
      <c r="M52" s="222" t="s">
        <v>1852</v>
      </c>
      <c r="N52" s="222" t="s">
        <v>1852</v>
      </c>
      <c r="O52" s="346">
        <f t="shared" si="0"/>
        <v>20</v>
      </c>
    </row>
    <row r="53" spans="1:18" ht="13.15" customHeight="1" x14ac:dyDescent="0.4">
      <c r="A53" s="203" t="s">
        <v>1337</v>
      </c>
      <c r="B53" s="222" t="s">
        <v>1870</v>
      </c>
      <c r="C53" s="354">
        <v>1</v>
      </c>
      <c r="D53" s="222" t="s">
        <v>1852</v>
      </c>
      <c r="E53" s="222" t="s">
        <v>1852</v>
      </c>
      <c r="F53" s="354">
        <v>4</v>
      </c>
      <c r="G53" s="222" t="s">
        <v>1852</v>
      </c>
      <c r="H53" s="222" t="s">
        <v>1852</v>
      </c>
      <c r="I53" s="355" t="s">
        <v>1852</v>
      </c>
      <c r="J53" s="222" t="s">
        <v>1852</v>
      </c>
      <c r="K53" s="222" t="s">
        <v>1852</v>
      </c>
      <c r="L53" s="354">
        <v>1</v>
      </c>
      <c r="M53" s="222" t="s">
        <v>1852</v>
      </c>
      <c r="N53" s="222" t="s">
        <v>1852</v>
      </c>
      <c r="O53" s="346">
        <f t="shared" si="0"/>
        <v>6</v>
      </c>
    </row>
    <row r="54" spans="1:18" x14ac:dyDescent="0.4">
      <c r="A54" s="203" t="s">
        <v>2114</v>
      </c>
      <c r="B54" s="222" t="s">
        <v>2469</v>
      </c>
      <c r="C54" s="354">
        <v>6460</v>
      </c>
      <c r="D54" s="224">
        <v>30</v>
      </c>
      <c r="E54" s="224">
        <v>92</v>
      </c>
      <c r="F54" s="354">
        <v>4123</v>
      </c>
      <c r="G54" s="224">
        <v>39</v>
      </c>
      <c r="H54" s="224">
        <v>18</v>
      </c>
      <c r="I54" s="354">
        <v>407</v>
      </c>
      <c r="J54" s="222" t="s">
        <v>1852</v>
      </c>
      <c r="K54" s="222" t="s">
        <v>1852</v>
      </c>
      <c r="L54" s="354">
        <v>569</v>
      </c>
      <c r="M54" s="222" t="s">
        <v>1852</v>
      </c>
      <c r="N54" s="224">
        <v>1</v>
      </c>
      <c r="O54" s="346">
        <f t="shared" si="0"/>
        <v>11559</v>
      </c>
      <c r="P54" s="273">
        <v>22652</v>
      </c>
      <c r="Q54" s="231">
        <v>244</v>
      </c>
      <c r="R54" s="244">
        <v>1.0999999999999999E-2</v>
      </c>
    </row>
    <row r="55" spans="1:18" ht="13.15" customHeight="1" x14ac:dyDescent="0.4">
      <c r="A55" s="203" t="s">
        <v>1338</v>
      </c>
      <c r="B55" s="222" t="s">
        <v>2475</v>
      </c>
      <c r="C55" s="354">
        <v>2737</v>
      </c>
      <c r="D55" s="224">
        <v>16</v>
      </c>
      <c r="E55" s="224">
        <v>60</v>
      </c>
      <c r="F55" s="354">
        <v>1880</v>
      </c>
      <c r="G55" s="224">
        <v>34</v>
      </c>
      <c r="H55" s="224">
        <v>11</v>
      </c>
      <c r="I55" s="354">
        <v>176</v>
      </c>
      <c r="J55" s="222" t="s">
        <v>1852</v>
      </c>
      <c r="K55" s="224">
        <v>1</v>
      </c>
      <c r="L55" s="354">
        <v>293</v>
      </c>
      <c r="M55" s="222" t="s">
        <v>1852</v>
      </c>
      <c r="N55" s="222" t="s">
        <v>1852</v>
      </c>
      <c r="O55" s="346">
        <f t="shared" si="0"/>
        <v>5086</v>
      </c>
    </row>
    <row r="56" spans="1:18" ht="22.5" x14ac:dyDescent="0.4">
      <c r="A56" s="203" t="s">
        <v>1338</v>
      </c>
      <c r="B56" s="222" t="s">
        <v>2470</v>
      </c>
      <c r="C56" s="354">
        <v>1719</v>
      </c>
      <c r="D56" s="224">
        <v>7</v>
      </c>
      <c r="E56" s="224">
        <v>33</v>
      </c>
      <c r="F56" s="354">
        <v>354</v>
      </c>
      <c r="G56" s="224">
        <v>1</v>
      </c>
      <c r="H56" s="224">
        <v>2</v>
      </c>
      <c r="I56" s="354">
        <v>27</v>
      </c>
      <c r="J56" s="224">
        <v>1</v>
      </c>
      <c r="K56" s="222" t="s">
        <v>1852</v>
      </c>
      <c r="L56" s="354">
        <v>87</v>
      </c>
      <c r="M56" s="222" t="s">
        <v>1852</v>
      </c>
      <c r="N56" s="222" t="s">
        <v>1852</v>
      </c>
      <c r="O56" s="346">
        <f t="shared" si="0"/>
        <v>2187</v>
      </c>
    </row>
    <row r="57" spans="1:18" x14ac:dyDescent="0.4">
      <c r="A57" s="203" t="s">
        <v>1338</v>
      </c>
      <c r="B57" s="222" t="s">
        <v>2456</v>
      </c>
      <c r="C57" s="354">
        <v>908</v>
      </c>
      <c r="D57" s="224">
        <v>3</v>
      </c>
      <c r="E57" s="224">
        <v>12</v>
      </c>
      <c r="F57" s="354">
        <v>384</v>
      </c>
      <c r="G57" s="224">
        <v>3</v>
      </c>
      <c r="H57" s="224">
        <v>1</v>
      </c>
      <c r="I57" s="354">
        <v>43</v>
      </c>
      <c r="J57" s="224">
        <v>2</v>
      </c>
      <c r="K57" s="222" t="s">
        <v>1852</v>
      </c>
      <c r="L57" s="354">
        <v>65</v>
      </c>
      <c r="M57" s="222" t="s">
        <v>1852</v>
      </c>
      <c r="N57" s="222" t="s">
        <v>1852</v>
      </c>
      <c r="O57" s="346">
        <f t="shared" si="0"/>
        <v>1400</v>
      </c>
    </row>
    <row r="58" spans="1:18" ht="13.15" customHeight="1" x14ac:dyDescent="0.4">
      <c r="A58" s="203" t="s">
        <v>1338</v>
      </c>
      <c r="B58" s="222" t="s">
        <v>2473</v>
      </c>
      <c r="C58" s="354">
        <v>687</v>
      </c>
      <c r="D58" s="222" t="s">
        <v>1852</v>
      </c>
      <c r="E58" s="224">
        <v>11</v>
      </c>
      <c r="F58" s="354">
        <v>60</v>
      </c>
      <c r="G58" s="222" t="s">
        <v>1852</v>
      </c>
      <c r="H58" s="222" t="s">
        <v>1852</v>
      </c>
      <c r="I58" s="354">
        <v>23</v>
      </c>
      <c r="J58" s="222" t="s">
        <v>1852</v>
      </c>
      <c r="K58" s="222" t="s">
        <v>1852</v>
      </c>
      <c r="L58" s="354">
        <v>3</v>
      </c>
      <c r="M58" s="222" t="s">
        <v>1852</v>
      </c>
      <c r="N58" s="222" t="s">
        <v>1852</v>
      </c>
      <c r="O58" s="346">
        <f t="shared" si="0"/>
        <v>773</v>
      </c>
    </row>
    <row r="59" spans="1:18" ht="22.5" x14ac:dyDescent="0.4">
      <c r="A59" s="203" t="s">
        <v>1338</v>
      </c>
      <c r="B59" s="222" t="s">
        <v>2472</v>
      </c>
      <c r="C59" s="354">
        <v>374</v>
      </c>
      <c r="D59" s="224">
        <v>2</v>
      </c>
      <c r="E59" s="224">
        <v>2</v>
      </c>
      <c r="F59" s="354">
        <v>172</v>
      </c>
      <c r="G59" s="224">
        <v>2</v>
      </c>
      <c r="H59" s="222" t="s">
        <v>1852</v>
      </c>
      <c r="I59" s="354">
        <v>9</v>
      </c>
      <c r="J59" s="222" t="s">
        <v>1852</v>
      </c>
      <c r="K59" s="222" t="s">
        <v>1852</v>
      </c>
      <c r="L59" s="354">
        <v>37</v>
      </c>
      <c r="M59" s="222" t="s">
        <v>1852</v>
      </c>
      <c r="N59" s="222" t="s">
        <v>1852</v>
      </c>
      <c r="O59" s="346">
        <f t="shared" si="0"/>
        <v>592</v>
      </c>
    </row>
    <row r="60" spans="1:18" x14ac:dyDescent="0.4">
      <c r="A60" s="203" t="s">
        <v>1338</v>
      </c>
      <c r="B60" s="222" t="s">
        <v>2471</v>
      </c>
      <c r="C60" s="354">
        <v>347</v>
      </c>
      <c r="D60" s="224">
        <v>5</v>
      </c>
      <c r="E60" s="222" t="s">
        <v>1852</v>
      </c>
      <c r="F60" s="354">
        <v>137</v>
      </c>
      <c r="G60" s="222" t="s">
        <v>1852</v>
      </c>
      <c r="H60" s="222" t="s">
        <v>1852</v>
      </c>
      <c r="I60" s="354">
        <v>1</v>
      </c>
      <c r="J60" s="222" t="s">
        <v>1852</v>
      </c>
      <c r="K60" s="222" t="s">
        <v>1852</v>
      </c>
      <c r="L60" s="354">
        <v>44</v>
      </c>
      <c r="M60" s="222" t="s">
        <v>1852</v>
      </c>
      <c r="N60" s="222" t="s">
        <v>1852</v>
      </c>
      <c r="O60" s="346">
        <f t="shared" si="0"/>
        <v>529</v>
      </c>
    </row>
    <row r="61" spans="1:18" x14ac:dyDescent="0.4">
      <c r="A61" s="203" t="s">
        <v>1338</v>
      </c>
      <c r="B61" s="222" t="s">
        <v>2474</v>
      </c>
      <c r="C61" s="354">
        <v>256</v>
      </c>
      <c r="D61" s="222" t="s">
        <v>1852</v>
      </c>
      <c r="E61" s="222" t="s">
        <v>1852</v>
      </c>
      <c r="F61" s="354">
        <v>119</v>
      </c>
      <c r="G61" s="222" t="s">
        <v>1852</v>
      </c>
      <c r="H61" s="222" t="s">
        <v>1852</v>
      </c>
      <c r="I61" s="354">
        <v>6</v>
      </c>
      <c r="J61" s="222" t="s">
        <v>1852</v>
      </c>
      <c r="K61" s="222" t="s">
        <v>1852</v>
      </c>
      <c r="L61" s="354">
        <v>6</v>
      </c>
      <c r="M61" s="222" t="s">
        <v>1852</v>
      </c>
      <c r="N61" s="222" t="s">
        <v>1852</v>
      </c>
      <c r="O61" s="346">
        <f t="shared" si="0"/>
        <v>387</v>
      </c>
    </row>
    <row r="62" spans="1:18" ht="13.15" customHeight="1" x14ac:dyDescent="0.4">
      <c r="A62" s="203" t="s">
        <v>1338</v>
      </c>
      <c r="B62" s="222" t="s">
        <v>2476</v>
      </c>
      <c r="C62" s="354">
        <v>103</v>
      </c>
      <c r="D62" s="224">
        <v>5</v>
      </c>
      <c r="E62" s="222" t="s">
        <v>1852</v>
      </c>
      <c r="F62" s="355" t="s">
        <v>1852</v>
      </c>
      <c r="G62" s="222" t="s">
        <v>1852</v>
      </c>
      <c r="H62" s="222" t="s">
        <v>1852</v>
      </c>
      <c r="I62" s="354">
        <v>2</v>
      </c>
      <c r="J62" s="222" t="s">
        <v>1852</v>
      </c>
      <c r="K62" s="222" t="s">
        <v>1852</v>
      </c>
      <c r="L62" s="355" t="s">
        <v>1852</v>
      </c>
      <c r="M62" s="222" t="s">
        <v>1852</v>
      </c>
      <c r="N62" s="222" t="s">
        <v>1852</v>
      </c>
      <c r="O62" s="346">
        <f t="shared" si="0"/>
        <v>105</v>
      </c>
    </row>
    <row r="63" spans="1:18" ht="45" x14ac:dyDescent="0.4">
      <c r="A63" s="203" t="s">
        <v>1338</v>
      </c>
      <c r="B63" s="222" t="s">
        <v>3185</v>
      </c>
      <c r="C63" s="354">
        <v>14</v>
      </c>
      <c r="D63" s="222" t="s">
        <v>1852</v>
      </c>
      <c r="E63" s="222" t="s">
        <v>1852</v>
      </c>
      <c r="F63" s="355" t="s">
        <v>1852</v>
      </c>
      <c r="G63" s="222" t="s">
        <v>1852</v>
      </c>
      <c r="H63" s="222" t="s">
        <v>1852</v>
      </c>
      <c r="I63" s="355" t="s">
        <v>1852</v>
      </c>
      <c r="J63" s="222" t="s">
        <v>1852</v>
      </c>
      <c r="K63" s="222" t="s">
        <v>1852</v>
      </c>
      <c r="L63" s="355" t="s">
        <v>1852</v>
      </c>
      <c r="M63" s="222" t="s">
        <v>1852</v>
      </c>
      <c r="N63" s="222" t="s">
        <v>1852</v>
      </c>
      <c r="O63" s="346">
        <f t="shared" si="0"/>
        <v>14</v>
      </c>
    </row>
    <row r="64" spans="1:18" x14ac:dyDescent="0.4">
      <c r="A64" s="203" t="s">
        <v>1338</v>
      </c>
      <c r="B64" s="222" t="s">
        <v>1978</v>
      </c>
      <c r="C64" s="354">
        <v>4</v>
      </c>
      <c r="D64" s="222" t="s">
        <v>1852</v>
      </c>
      <c r="E64" s="222" t="s">
        <v>1852</v>
      </c>
      <c r="F64" s="354">
        <v>7</v>
      </c>
      <c r="G64" s="222" t="s">
        <v>1852</v>
      </c>
      <c r="H64" s="222" t="s">
        <v>1852</v>
      </c>
      <c r="I64" s="355" t="s">
        <v>1852</v>
      </c>
      <c r="J64" s="222" t="s">
        <v>1852</v>
      </c>
      <c r="K64" s="222" t="s">
        <v>1852</v>
      </c>
      <c r="L64" s="355" t="s">
        <v>1852</v>
      </c>
      <c r="M64" s="222" t="s">
        <v>1852</v>
      </c>
      <c r="N64" s="222" t="s">
        <v>1852</v>
      </c>
      <c r="O64" s="346">
        <f t="shared" si="0"/>
        <v>11</v>
      </c>
    </row>
    <row r="65" spans="1:18" ht="13.15" customHeight="1" x14ac:dyDescent="0.4">
      <c r="A65" s="203" t="s">
        <v>1338</v>
      </c>
      <c r="B65" s="222" t="s">
        <v>2477</v>
      </c>
      <c r="C65" s="354">
        <v>7</v>
      </c>
      <c r="D65" s="222" t="s">
        <v>1852</v>
      </c>
      <c r="E65" s="222" t="s">
        <v>1852</v>
      </c>
      <c r="F65" s="354">
        <v>2</v>
      </c>
      <c r="G65" s="222" t="s">
        <v>1852</v>
      </c>
      <c r="H65" s="222" t="s">
        <v>1852</v>
      </c>
      <c r="I65" s="355" t="s">
        <v>1852</v>
      </c>
      <c r="J65" s="222" t="s">
        <v>1852</v>
      </c>
      <c r="K65" s="222" t="s">
        <v>1852</v>
      </c>
      <c r="L65" s="355" t="s">
        <v>1852</v>
      </c>
      <c r="M65" s="222" t="s">
        <v>1852</v>
      </c>
      <c r="N65" s="222" t="s">
        <v>1852</v>
      </c>
      <c r="O65" s="346">
        <f t="shared" si="0"/>
        <v>9</v>
      </c>
    </row>
    <row r="66" spans="1:18" x14ac:dyDescent="0.4">
      <c r="A66" s="203" t="s">
        <v>2123</v>
      </c>
      <c r="B66" s="222" t="s">
        <v>2483</v>
      </c>
      <c r="C66" s="354">
        <v>86</v>
      </c>
      <c r="D66" s="222" t="s">
        <v>1852</v>
      </c>
      <c r="E66" s="224">
        <v>3</v>
      </c>
      <c r="F66" s="354">
        <v>36</v>
      </c>
      <c r="G66" s="224">
        <v>1</v>
      </c>
      <c r="H66" s="222" t="s">
        <v>1852</v>
      </c>
      <c r="I66" s="355" t="s">
        <v>1852</v>
      </c>
      <c r="J66" s="222" t="s">
        <v>1852</v>
      </c>
      <c r="K66" s="222" t="s">
        <v>1852</v>
      </c>
      <c r="L66" s="354">
        <v>2</v>
      </c>
      <c r="M66" s="222" t="s">
        <v>1852</v>
      </c>
      <c r="N66" s="222" t="s">
        <v>1852</v>
      </c>
      <c r="O66" s="346">
        <f t="shared" si="0"/>
        <v>124</v>
      </c>
      <c r="P66" s="231">
        <v>419</v>
      </c>
      <c r="Q66" s="231">
        <v>9</v>
      </c>
      <c r="R66" s="244">
        <v>2.1000000000000001E-2</v>
      </c>
    </row>
    <row r="67" spans="1:18" x14ac:dyDescent="0.4">
      <c r="A67" s="203" t="s">
        <v>1339</v>
      </c>
      <c r="B67" s="222" t="s">
        <v>2478</v>
      </c>
      <c r="C67" s="354">
        <v>81</v>
      </c>
      <c r="D67" s="224">
        <v>1</v>
      </c>
      <c r="E67" s="224">
        <v>3</v>
      </c>
      <c r="F67" s="354">
        <v>23</v>
      </c>
      <c r="G67" s="222" t="s">
        <v>1852</v>
      </c>
      <c r="H67" s="224">
        <v>1</v>
      </c>
      <c r="I67" s="355" t="s">
        <v>1852</v>
      </c>
      <c r="J67" s="222" t="s">
        <v>1852</v>
      </c>
      <c r="K67" s="222" t="s">
        <v>1852</v>
      </c>
      <c r="L67" s="355" t="s">
        <v>1852</v>
      </c>
      <c r="M67" s="222" t="s">
        <v>1852</v>
      </c>
      <c r="N67" s="222" t="s">
        <v>1852</v>
      </c>
      <c r="O67" s="346">
        <f t="shared" ref="O67:O130" si="1">SUM(C67,F67,I67,L67,)</f>
        <v>104</v>
      </c>
    </row>
    <row r="68" spans="1:18" x14ac:dyDescent="0.4">
      <c r="A68" s="203" t="s">
        <v>1339</v>
      </c>
      <c r="B68" s="222" t="s">
        <v>2480</v>
      </c>
      <c r="C68" s="354">
        <v>34</v>
      </c>
      <c r="D68" s="222" t="s">
        <v>1852</v>
      </c>
      <c r="E68" s="222" t="s">
        <v>1852</v>
      </c>
      <c r="F68" s="354">
        <v>58</v>
      </c>
      <c r="G68" s="222" t="s">
        <v>1852</v>
      </c>
      <c r="H68" s="224">
        <v>1</v>
      </c>
      <c r="I68" s="355" t="s">
        <v>1852</v>
      </c>
      <c r="J68" s="222" t="s">
        <v>1852</v>
      </c>
      <c r="K68" s="222" t="s">
        <v>1852</v>
      </c>
      <c r="L68" s="355" t="s">
        <v>1852</v>
      </c>
      <c r="M68" s="222" t="s">
        <v>1852</v>
      </c>
      <c r="N68" s="222" t="s">
        <v>1852</v>
      </c>
      <c r="O68" s="346">
        <f t="shared" si="1"/>
        <v>92</v>
      </c>
    </row>
    <row r="69" spans="1:18" x14ac:dyDescent="0.4">
      <c r="A69" s="203" t="s">
        <v>1339</v>
      </c>
      <c r="B69" s="222" t="s">
        <v>2479</v>
      </c>
      <c r="C69" s="354">
        <v>29</v>
      </c>
      <c r="D69" s="224">
        <v>1</v>
      </c>
      <c r="E69" s="224">
        <v>1</v>
      </c>
      <c r="F69" s="354">
        <v>25</v>
      </c>
      <c r="G69" s="222" t="s">
        <v>1852</v>
      </c>
      <c r="H69" s="222" t="s">
        <v>1852</v>
      </c>
      <c r="I69" s="355" t="s">
        <v>1852</v>
      </c>
      <c r="J69" s="222" t="s">
        <v>1852</v>
      </c>
      <c r="K69" s="222" t="s">
        <v>1852</v>
      </c>
      <c r="L69" s="355" t="s">
        <v>1852</v>
      </c>
      <c r="M69" s="222" t="s">
        <v>1852</v>
      </c>
      <c r="N69" s="222" t="s">
        <v>1852</v>
      </c>
      <c r="O69" s="346">
        <f t="shared" si="1"/>
        <v>54</v>
      </c>
    </row>
    <row r="70" spans="1:18" x14ac:dyDescent="0.4">
      <c r="A70" s="203" t="s">
        <v>1339</v>
      </c>
      <c r="B70" s="222" t="s">
        <v>2481</v>
      </c>
      <c r="C70" s="354">
        <v>19</v>
      </c>
      <c r="D70" s="222" t="s">
        <v>1852</v>
      </c>
      <c r="E70" s="222" t="s">
        <v>1852</v>
      </c>
      <c r="F70" s="354">
        <v>4</v>
      </c>
      <c r="G70" s="222" t="s">
        <v>1852</v>
      </c>
      <c r="H70" s="222" t="s">
        <v>1852</v>
      </c>
      <c r="I70" s="355" t="s">
        <v>1852</v>
      </c>
      <c r="J70" s="222" t="s">
        <v>1852</v>
      </c>
      <c r="K70" s="222" t="s">
        <v>1852</v>
      </c>
      <c r="L70" s="355" t="s">
        <v>1852</v>
      </c>
      <c r="M70" s="222" t="s">
        <v>1852</v>
      </c>
      <c r="N70" s="222" t="s">
        <v>1852</v>
      </c>
      <c r="O70" s="346">
        <f t="shared" si="1"/>
        <v>23</v>
      </c>
    </row>
    <row r="71" spans="1:18" ht="13.15" customHeight="1" x14ac:dyDescent="0.4">
      <c r="A71" s="203" t="s">
        <v>1339</v>
      </c>
      <c r="B71" s="222" t="s">
        <v>2482</v>
      </c>
      <c r="C71" s="354">
        <v>10</v>
      </c>
      <c r="D71" s="222" t="s">
        <v>1852</v>
      </c>
      <c r="E71" s="222" t="s">
        <v>1852</v>
      </c>
      <c r="F71" s="354">
        <v>2</v>
      </c>
      <c r="G71" s="222" t="s">
        <v>1852</v>
      </c>
      <c r="H71" s="222" t="s">
        <v>1852</v>
      </c>
      <c r="I71" s="355" t="s">
        <v>1852</v>
      </c>
      <c r="J71" s="222" t="s">
        <v>1852</v>
      </c>
      <c r="K71" s="222" t="s">
        <v>1852</v>
      </c>
      <c r="L71" s="355" t="s">
        <v>1852</v>
      </c>
      <c r="M71" s="222" t="s">
        <v>1852</v>
      </c>
      <c r="N71" s="222" t="s">
        <v>1852</v>
      </c>
      <c r="O71" s="346">
        <f t="shared" si="1"/>
        <v>12</v>
      </c>
    </row>
    <row r="72" spans="1:18" ht="22.5" x14ac:dyDescent="0.4">
      <c r="A72" s="203" t="s">
        <v>1339</v>
      </c>
      <c r="B72" s="222" t="s">
        <v>3186</v>
      </c>
      <c r="C72" s="354">
        <v>6</v>
      </c>
      <c r="D72" s="222" t="s">
        <v>1852</v>
      </c>
      <c r="E72" s="222" t="s">
        <v>1852</v>
      </c>
      <c r="F72" s="355" t="s">
        <v>1852</v>
      </c>
      <c r="G72" s="222" t="s">
        <v>1852</v>
      </c>
      <c r="H72" s="222" t="s">
        <v>1852</v>
      </c>
      <c r="I72" s="355" t="s">
        <v>1852</v>
      </c>
      <c r="J72" s="222" t="s">
        <v>1852</v>
      </c>
      <c r="K72" s="222" t="s">
        <v>1852</v>
      </c>
      <c r="L72" s="355" t="s">
        <v>1852</v>
      </c>
      <c r="M72" s="222" t="s">
        <v>1852</v>
      </c>
      <c r="N72" s="222" t="s">
        <v>1852</v>
      </c>
      <c r="O72" s="346">
        <f t="shared" si="1"/>
        <v>6</v>
      </c>
    </row>
    <row r="73" spans="1:18" ht="13.15" customHeight="1" x14ac:dyDescent="0.4">
      <c r="A73" s="203" t="s">
        <v>1339</v>
      </c>
      <c r="B73" s="222" t="s">
        <v>2935</v>
      </c>
      <c r="C73" s="354">
        <v>2</v>
      </c>
      <c r="D73" s="222" t="s">
        <v>1852</v>
      </c>
      <c r="E73" s="222" t="s">
        <v>1852</v>
      </c>
      <c r="F73" s="354">
        <v>2</v>
      </c>
      <c r="G73" s="222" t="s">
        <v>1852</v>
      </c>
      <c r="H73" s="222" t="s">
        <v>1852</v>
      </c>
      <c r="I73" s="355" t="s">
        <v>1852</v>
      </c>
      <c r="J73" s="222" t="s">
        <v>1852</v>
      </c>
      <c r="K73" s="222" t="s">
        <v>1852</v>
      </c>
      <c r="L73" s="355" t="s">
        <v>1852</v>
      </c>
      <c r="M73" s="222" t="s">
        <v>1852</v>
      </c>
      <c r="N73" s="222" t="s">
        <v>1852</v>
      </c>
      <c r="O73" s="346">
        <f t="shared" si="1"/>
        <v>4</v>
      </c>
    </row>
    <row r="74" spans="1:18" x14ac:dyDescent="0.4">
      <c r="A74" s="203" t="s">
        <v>2125</v>
      </c>
      <c r="B74" s="222" t="s">
        <v>2488</v>
      </c>
      <c r="C74" s="354">
        <v>703</v>
      </c>
      <c r="D74" s="224">
        <v>7</v>
      </c>
      <c r="E74" s="224">
        <v>4</v>
      </c>
      <c r="F74" s="354">
        <v>512</v>
      </c>
      <c r="G74" s="224">
        <v>7</v>
      </c>
      <c r="H74" s="222" t="s">
        <v>1852</v>
      </c>
      <c r="I74" s="354">
        <v>9</v>
      </c>
      <c r="J74" s="222" t="s">
        <v>1852</v>
      </c>
      <c r="K74" s="222" t="s">
        <v>1852</v>
      </c>
      <c r="L74" s="354">
        <v>6</v>
      </c>
      <c r="M74" s="222" t="s">
        <v>1852</v>
      </c>
      <c r="N74" s="222" t="s">
        <v>1852</v>
      </c>
      <c r="O74" s="346">
        <f t="shared" si="1"/>
        <v>1230</v>
      </c>
      <c r="P74" s="274">
        <v>1818</v>
      </c>
      <c r="Q74" s="226">
        <v>6</v>
      </c>
      <c r="R74" s="240">
        <v>3.0000000000000001E-3</v>
      </c>
    </row>
    <row r="75" spans="1:18" x14ac:dyDescent="0.4">
      <c r="A75" s="203" t="s">
        <v>1340</v>
      </c>
      <c r="B75" s="222" t="s">
        <v>2487</v>
      </c>
      <c r="C75" s="354">
        <v>102</v>
      </c>
      <c r="D75" s="222" t="s">
        <v>1852</v>
      </c>
      <c r="E75" s="224">
        <v>2</v>
      </c>
      <c r="F75" s="354">
        <v>115</v>
      </c>
      <c r="G75" s="222" t="s">
        <v>1852</v>
      </c>
      <c r="H75" s="222" t="s">
        <v>1852</v>
      </c>
      <c r="I75" s="355" t="s">
        <v>1852</v>
      </c>
      <c r="J75" s="222" t="s">
        <v>1852</v>
      </c>
      <c r="K75" s="222" t="s">
        <v>1852</v>
      </c>
      <c r="L75" s="354">
        <v>6</v>
      </c>
      <c r="M75" s="222" t="s">
        <v>1852</v>
      </c>
      <c r="N75" s="222" t="s">
        <v>1852</v>
      </c>
      <c r="O75" s="346">
        <f t="shared" si="1"/>
        <v>223</v>
      </c>
    </row>
    <row r="76" spans="1:18" x14ac:dyDescent="0.4">
      <c r="A76" s="203" t="s">
        <v>1340</v>
      </c>
      <c r="B76" s="222" t="s">
        <v>2486</v>
      </c>
      <c r="C76" s="354">
        <v>90</v>
      </c>
      <c r="D76" s="222" t="s">
        <v>1852</v>
      </c>
      <c r="E76" s="222" t="s">
        <v>1852</v>
      </c>
      <c r="F76" s="354">
        <v>98</v>
      </c>
      <c r="G76" s="224">
        <v>1</v>
      </c>
      <c r="H76" s="222" t="s">
        <v>1852</v>
      </c>
      <c r="I76" s="354">
        <v>2</v>
      </c>
      <c r="J76" s="222" t="s">
        <v>1852</v>
      </c>
      <c r="K76" s="222" t="s">
        <v>1852</v>
      </c>
      <c r="L76" s="355" t="s">
        <v>1852</v>
      </c>
      <c r="M76" s="222" t="s">
        <v>1852</v>
      </c>
      <c r="N76" s="222" t="s">
        <v>1852</v>
      </c>
      <c r="O76" s="346">
        <f t="shared" si="1"/>
        <v>190</v>
      </c>
    </row>
    <row r="77" spans="1:18" ht="13.15" customHeight="1" x14ac:dyDescent="0.4">
      <c r="A77" s="203" t="s">
        <v>1340</v>
      </c>
      <c r="B77" s="222" t="s">
        <v>2485</v>
      </c>
      <c r="C77" s="354">
        <v>68</v>
      </c>
      <c r="D77" s="224">
        <v>1</v>
      </c>
      <c r="E77" s="222" t="s">
        <v>1852</v>
      </c>
      <c r="F77" s="354">
        <v>102</v>
      </c>
      <c r="G77" s="224">
        <v>2</v>
      </c>
      <c r="H77" s="222" t="s">
        <v>1852</v>
      </c>
      <c r="I77" s="355" t="s">
        <v>1852</v>
      </c>
      <c r="J77" s="222" t="s">
        <v>1852</v>
      </c>
      <c r="K77" s="222" t="s">
        <v>1852</v>
      </c>
      <c r="L77" s="354">
        <v>5</v>
      </c>
      <c r="M77" s="222" t="s">
        <v>1852</v>
      </c>
      <c r="N77" s="222" t="s">
        <v>1852</v>
      </c>
      <c r="O77" s="346">
        <f t="shared" si="1"/>
        <v>175</v>
      </c>
    </row>
    <row r="78" spans="1:18" ht="22.5" x14ac:dyDescent="0.4">
      <c r="A78" s="203" t="s">
        <v>2127</v>
      </c>
      <c r="B78" s="222" t="s">
        <v>2489</v>
      </c>
      <c r="C78" s="354">
        <v>584</v>
      </c>
      <c r="D78" s="224">
        <v>5</v>
      </c>
      <c r="E78" s="224">
        <v>4</v>
      </c>
      <c r="F78" s="354">
        <v>772</v>
      </c>
      <c r="G78" s="224">
        <v>8</v>
      </c>
      <c r="H78" s="224">
        <v>2</v>
      </c>
      <c r="I78" s="354">
        <v>10</v>
      </c>
      <c r="J78" s="222" t="s">
        <v>1852</v>
      </c>
      <c r="K78" s="222" t="s">
        <v>1852</v>
      </c>
      <c r="L78" s="354">
        <v>19</v>
      </c>
      <c r="M78" s="222" t="s">
        <v>1852</v>
      </c>
      <c r="N78" s="222" t="s">
        <v>1852</v>
      </c>
      <c r="O78" s="346">
        <f t="shared" si="1"/>
        <v>1385</v>
      </c>
      <c r="P78" s="274">
        <v>1432</v>
      </c>
      <c r="Q78" s="226">
        <v>6</v>
      </c>
      <c r="R78" s="240">
        <v>4.0000000000000001E-3</v>
      </c>
    </row>
    <row r="79" spans="1:18" ht="13.15" customHeight="1" x14ac:dyDescent="0.4">
      <c r="A79" s="203" t="s">
        <v>1341</v>
      </c>
      <c r="B79" s="222" t="s">
        <v>2490</v>
      </c>
      <c r="C79" s="354">
        <v>43</v>
      </c>
      <c r="D79" s="222" t="s">
        <v>1852</v>
      </c>
      <c r="E79" s="222" t="s">
        <v>1852</v>
      </c>
      <c r="F79" s="354">
        <v>4</v>
      </c>
      <c r="G79" s="222" t="s">
        <v>1852</v>
      </c>
      <c r="H79" s="222" t="s">
        <v>1852</v>
      </c>
      <c r="I79" s="355" t="s">
        <v>1852</v>
      </c>
      <c r="J79" s="222" t="s">
        <v>1852</v>
      </c>
      <c r="K79" s="222" t="s">
        <v>1852</v>
      </c>
      <c r="L79" s="355" t="s">
        <v>1852</v>
      </c>
      <c r="M79" s="222" t="s">
        <v>1852</v>
      </c>
      <c r="N79" s="222" t="s">
        <v>1852</v>
      </c>
      <c r="O79" s="346">
        <f t="shared" si="1"/>
        <v>47</v>
      </c>
    </row>
    <row r="80" spans="1:18" x14ac:dyDescent="0.4">
      <c r="A80" s="203" t="s">
        <v>2129</v>
      </c>
      <c r="B80" s="222" t="s">
        <v>2491</v>
      </c>
      <c r="C80" s="354">
        <v>24654</v>
      </c>
      <c r="D80" s="224">
        <v>154</v>
      </c>
      <c r="E80" s="224">
        <v>141</v>
      </c>
      <c r="F80" s="354">
        <v>5618</v>
      </c>
      <c r="G80" s="224">
        <v>58</v>
      </c>
      <c r="H80" s="224">
        <v>8</v>
      </c>
      <c r="I80" s="354">
        <v>697</v>
      </c>
      <c r="J80" s="222" t="s">
        <v>1852</v>
      </c>
      <c r="K80" s="222" t="s">
        <v>1852</v>
      </c>
      <c r="L80" s="354">
        <v>617</v>
      </c>
      <c r="M80" s="222" t="s">
        <v>1852</v>
      </c>
      <c r="N80" s="222" t="s">
        <v>1852</v>
      </c>
      <c r="O80" s="346">
        <f t="shared" si="1"/>
        <v>31586</v>
      </c>
      <c r="P80" s="274">
        <v>32362</v>
      </c>
      <c r="Q80" s="226">
        <v>160</v>
      </c>
      <c r="R80" s="240">
        <v>5.0000000000000001E-3</v>
      </c>
    </row>
    <row r="81" spans="1:18" x14ac:dyDescent="0.4">
      <c r="A81" s="203" t="s">
        <v>965</v>
      </c>
      <c r="B81" s="222" t="s">
        <v>2492</v>
      </c>
      <c r="C81" s="354">
        <v>513</v>
      </c>
      <c r="D81" s="224">
        <v>8</v>
      </c>
      <c r="E81" s="224">
        <v>8</v>
      </c>
      <c r="F81" s="354">
        <v>66</v>
      </c>
      <c r="G81" s="224">
        <v>4</v>
      </c>
      <c r="H81" s="222" t="s">
        <v>1852</v>
      </c>
      <c r="I81" s="355" t="s">
        <v>1852</v>
      </c>
      <c r="J81" s="222" t="s">
        <v>1852</v>
      </c>
      <c r="K81" s="222" t="s">
        <v>1852</v>
      </c>
      <c r="L81" s="355" t="s">
        <v>1852</v>
      </c>
      <c r="M81" s="222" t="s">
        <v>1852</v>
      </c>
      <c r="N81" s="222" t="s">
        <v>1852</v>
      </c>
      <c r="O81" s="346">
        <f t="shared" si="1"/>
        <v>579</v>
      </c>
    </row>
    <row r="82" spans="1:18" x14ac:dyDescent="0.4">
      <c r="A82" s="203" t="s">
        <v>965</v>
      </c>
      <c r="B82" s="222" t="s">
        <v>2500</v>
      </c>
      <c r="C82" s="354">
        <v>168</v>
      </c>
      <c r="D82" s="222" t="s">
        <v>1852</v>
      </c>
      <c r="E82" s="224">
        <v>3</v>
      </c>
      <c r="F82" s="354">
        <v>29</v>
      </c>
      <c r="G82" s="222" t="s">
        <v>1852</v>
      </c>
      <c r="H82" s="222" t="s">
        <v>1852</v>
      </c>
      <c r="I82" s="355" t="s">
        <v>1852</v>
      </c>
      <c r="J82" s="222" t="s">
        <v>1852</v>
      </c>
      <c r="K82" s="222" t="s">
        <v>1852</v>
      </c>
      <c r="L82" s="355" t="s">
        <v>1852</v>
      </c>
      <c r="M82" s="222" t="s">
        <v>1852</v>
      </c>
      <c r="N82" s="222" t="s">
        <v>1852</v>
      </c>
      <c r="O82" s="346">
        <f t="shared" si="1"/>
        <v>197</v>
      </c>
    </row>
    <row r="83" spans="1:18" ht="13.15" customHeight="1" x14ac:dyDescent="0.4">
      <c r="A83" s="203" t="s">
        <v>2320</v>
      </c>
      <c r="B83" s="222" t="s">
        <v>1852</v>
      </c>
      <c r="C83" s="354">
        <v>329</v>
      </c>
      <c r="D83" s="224">
        <v>2</v>
      </c>
      <c r="E83" s="224">
        <v>8</v>
      </c>
      <c r="F83" s="354">
        <v>88</v>
      </c>
      <c r="G83" s="222" t="s">
        <v>1852</v>
      </c>
      <c r="H83" s="224">
        <v>2</v>
      </c>
      <c r="I83" s="355" t="s">
        <v>1852</v>
      </c>
      <c r="J83" s="222" t="s">
        <v>1852</v>
      </c>
      <c r="K83" s="222" t="s">
        <v>1852</v>
      </c>
      <c r="L83" s="355" t="s">
        <v>1852</v>
      </c>
      <c r="M83" s="222" t="s">
        <v>1852</v>
      </c>
      <c r="N83" s="222" t="s">
        <v>1852</v>
      </c>
      <c r="O83" s="346">
        <f t="shared" si="1"/>
        <v>417</v>
      </c>
      <c r="P83" s="233">
        <v>417</v>
      </c>
      <c r="Q83" s="233">
        <v>10</v>
      </c>
      <c r="R83" s="242">
        <v>2.4E-2</v>
      </c>
    </row>
    <row r="84" spans="1:18" x14ac:dyDescent="0.4">
      <c r="A84" s="203" t="s">
        <v>2323</v>
      </c>
      <c r="B84" s="222" t="s">
        <v>2498</v>
      </c>
      <c r="C84" s="354">
        <v>328</v>
      </c>
      <c r="D84" s="222" t="s">
        <v>1852</v>
      </c>
      <c r="E84" s="224">
        <v>5</v>
      </c>
      <c r="F84" s="354">
        <v>440</v>
      </c>
      <c r="G84" s="224">
        <v>1</v>
      </c>
      <c r="H84" s="222" t="s">
        <v>1852</v>
      </c>
      <c r="I84" s="355" t="s">
        <v>1852</v>
      </c>
      <c r="J84" s="222" t="s">
        <v>1852</v>
      </c>
      <c r="K84" s="222" t="s">
        <v>1852</v>
      </c>
      <c r="L84" s="354">
        <v>13</v>
      </c>
      <c r="M84" s="222" t="s">
        <v>1852</v>
      </c>
      <c r="N84" s="222" t="s">
        <v>1852</v>
      </c>
      <c r="O84" s="346">
        <f t="shared" si="1"/>
        <v>781</v>
      </c>
      <c r="P84" s="273">
        <v>2416</v>
      </c>
      <c r="Q84" s="231">
        <v>10</v>
      </c>
      <c r="R84" s="244">
        <v>4.0000000000000001E-3</v>
      </c>
    </row>
    <row r="85" spans="1:18" x14ac:dyDescent="0.4">
      <c r="A85" s="203" t="s">
        <v>1342</v>
      </c>
      <c r="B85" s="222" t="s">
        <v>1978</v>
      </c>
      <c r="C85" s="354">
        <v>273</v>
      </c>
      <c r="D85" s="222" t="s">
        <v>1852</v>
      </c>
      <c r="E85" s="224">
        <v>3</v>
      </c>
      <c r="F85" s="354">
        <v>459</v>
      </c>
      <c r="G85" s="224">
        <v>2</v>
      </c>
      <c r="H85" s="224">
        <v>1</v>
      </c>
      <c r="I85" s="354">
        <v>2</v>
      </c>
      <c r="J85" s="222" t="s">
        <v>1852</v>
      </c>
      <c r="K85" s="222" t="s">
        <v>1852</v>
      </c>
      <c r="L85" s="354">
        <v>22</v>
      </c>
      <c r="M85" s="222" t="s">
        <v>1852</v>
      </c>
      <c r="N85" s="222" t="s">
        <v>1852</v>
      </c>
      <c r="O85" s="346">
        <f t="shared" si="1"/>
        <v>756</v>
      </c>
    </row>
    <row r="86" spans="1:18" x14ac:dyDescent="0.4">
      <c r="A86" s="203" t="s">
        <v>1342</v>
      </c>
      <c r="B86" s="222" t="s">
        <v>2494</v>
      </c>
      <c r="C86" s="354">
        <v>237</v>
      </c>
      <c r="D86" s="222" t="s">
        <v>1852</v>
      </c>
      <c r="E86" s="222" t="s">
        <v>1852</v>
      </c>
      <c r="F86" s="354">
        <v>139</v>
      </c>
      <c r="G86" s="222" t="s">
        <v>1852</v>
      </c>
      <c r="H86" s="222" t="s">
        <v>1852</v>
      </c>
      <c r="I86" s="355" t="s">
        <v>1852</v>
      </c>
      <c r="J86" s="222" t="s">
        <v>1852</v>
      </c>
      <c r="K86" s="222" t="s">
        <v>1852</v>
      </c>
      <c r="L86" s="354">
        <v>2</v>
      </c>
      <c r="M86" s="222" t="s">
        <v>1852</v>
      </c>
      <c r="N86" s="222" t="s">
        <v>1852</v>
      </c>
      <c r="O86" s="346">
        <f t="shared" si="1"/>
        <v>378</v>
      </c>
    </row>
    <row r="87" spans="1:18" x14ac:dyDescent="0.4">
      <c r="A87" s="203" t="s">
        <v>1342</v>
      </c>
      <c r="B87" s="222" t="s">
        <v>2495</v>
      </c>
      <c r="C87" s="354">
        <v>119</v>
      </c>
      <c r="D87" s="224">
        <v>1</v>
      </c>
      <c r="E87" s="222" t="s">
        <v>1852</v>
      </c>
      <c r="F87" s="354">
        <v>154</v>
      </c>
      <c r="G87" s="224">
        <v>5</v>
      </c>
      <c r="H87" s="222" t="s">
        <v>1852</v>
      </c>
      <c r="I87" s="355" t="s">
        <v>1852</v>
      </c>
      <c r="J87" s="222" t="s">
        <v>1852</v>
      </c>
      <c r="K87" s="222" t="s">
        <v>1852</v>
      </c>
      <c r="L87" s="354">
        <v>5</v>
      </c>
      <c r="M87" s="222" t="s">
        <v>1852</v>
      </c>
      <c r="N87" s="222" t="s">
        <v>1852</v>
      </c>
      <c r="O87" s="346">
        <f t="shared" si="1"/>
        <v>278</v>
      </c>
    </row>
    <row r="88" spans="1:18" x14ac:dyDescent="0.4">
      <c r="A88" s="203" t="s">
        <v>1342</v>
      </c>
      <c r="B88" s="222" t="s">
        <v>2497</v>
      </c>
      <c r="C88" s="354">
        <v>72</v>
      </c>
      <c r="D88" s="222" t="s">
        <v>1852</v>
      </c>
      <c r="E88" s="222" t="s">
        <v>1852</v>
      </c>
      <c r="F88" s="354">
        <v>37</v>
      </c>
      <c r="G88" s="222" t="s">
        <v>1852</v>
      </c>
      <c r="H88" s="222" t="s">
        <v>1852</v>
      </c>
      <c r="I88" s="355" t="s">
        <v>1852</v>
      </c>
      <c r="J88" s="222" t="s">
        <v>1852</v>
      </c>
      <c r="K88" s="222" t="s">
        <v>1852</v>
      </c>
      <c r="L88" s="354">
        <v>3</v>
      </c>
      <c r="M88" s="222" t="s">
        <v>1852</v>
      </c>
      <c r="N88" s="222" t="s">
        <v>1852</v>
      </c>
      <c r="O88" s="346">
        <f t="shared" si="1"/>
        <v>112</v>
      </c>
    </row>
    <row r="89" spans="1:18" x14ac:dyDescent="0.4">
      <c r="A89" s="203" t="s">
        <v>1342</v>
      </c>
      <c r="B89" s="222" t="s">
        <v>2496</v>
      </c>
      <c r="C89" s="354">
        <v>44</v>
      </c>
      <c r="D89" s="222" t="s">
        <v>1852</v>
      </c>
      <c r="E89" s="222" t="s">
        <v>1852</v>
      </c>
      <c r="F89" s="354">
        <v>48</v>
      </c>
      <c r="G89" s="222" t="s">
        <v>1852</v>
      </c>
      <c r="H89" s="222" t="s">
        <v>1852</v>
      </c>
      <c r="I89" s="355" t="s">
        <v>1852</v>
      </c>
      <c r="J89" s="222" t="s">
        <v>1852</v>
      </c>
      <c r="K89" s="222" t="s">
        <v>1852</v>
      </c>
      <c r="L89" s="355" t="s">
        <v>1852</v>
      </c>
      <c r="M89" s="222" t="s">
        <v>1852</v>
      </c>
      <c r="N89" s="222" t="s">
        <v>1852</v>
      </c>
      <c r="O89" s="346">
        <f t="shared" si="1"/>
        <v>92</v>
      </c>
    </row>
    <row r="90" spans="1:18" ht="13.15" customHeight="1" x14ac:dyDescent="0.4">
      <c r="A90" s="203" t="s">
        <v>1342</v>
      </c>
      <c r="B90" s="222" t="s">
        <v>2499</v>
      </c>
      <c r="C90" s="354">
        <v>19</v>
      </c>
      <c r="D90" s="222" t="s">
        <v>1852</v>
      </c>
      <c r="E90" s="224">
        <v>1</v>
      </c>
      <c r="F90" s="355" t="s">
        <v>1852</v>
      </c>
      <c r="G90" s="222" t="s">
        <v>1852</v>
      </c>
      <c r="H90" s="222" t="s">
        <v>1852</v>
      </c>
      <c r="I90" s="355" t="s">
        <v>1852</v>
      </c>
      <c r="J90" s="222" t="s">
        <v>1852</v>
      </c>
      <c r="K90" s="222" t="s">
        <v>1852</v>
      </c>
      <c r="L90" s="355" t="s">
        <v>1852</v>
      </c>
      <c r="M90" s="222" t="s">
        <v>1852</v>
      </c>
      <c r="N90" s="222" t="s">
        <v>1852</v>
      </c>
      <c r="O90" s="346">
        <f t="shared" si="1"/>
        <v>19</v>
      </c>
    </row>
    <row r="91" spans="1:18" x14ac:dyDescent="0.4">
      <c r="A91" s="203" t="s">
        <v>2138</v>
      </c>
      <c r="B91" s="222" t="s">
        <v>2490</v>
      </c>
      <c r="C91" s="354">
        <v>1962</v>
      </c>
      <c r="D91" s="224">
        <v>6</v>
      </c>
      <c r="E91" s="224">
        <v>15</v>
      </c>
      <c r="F91" s="354">
        <v>1655</v>
      </c>
      <c r="G91" s="224">
        <v>2</v>
      </c>
      <c r="H91" s="224">
        <v>10</v>
      </c>
      <c r="I91" s="354">
        <v>6</v>
      </c>
      <c r="J91" s="222" t="s">
        <v>1852</v>
      </c>
      <c r="K91" s="222" t="s">
        <v>1852</v>
      </c>
      <c r="L91" s="354">
        <v>81</v>
      </c>
      <c r="M91" s="222" t="s">
        <v>1852</v>
      </c>
      <c r="N91" s="222" t="s">
        <v>1852</v>
      </c>
      <c r="O91" s="346">
        <f t="shared" si="1"/>
        <v>3704</v>
      </c>
      <c r="P91" s="274">
        <v>3739</v>
      </c>
      <c r="Q91" s="226">
        <v>25</v>
      </c>
      <c r="R91" s="240">
        <v>7.0000000000000001E-3</v>
      </c>
    </row>
    <row r="92" spans="1:18" x14ac:dyDescent="0.4">
      <c r="A92" s="203" t="s">
        <v>1343</v>
      </c>
      <c r="B92" s="222" t="s">
        <v>2500</v>
      </c>
      <c r="C92" s="354">
        <v>32</v>
      </c>
      <c r="D92" s="222" t="s">
        <v>1852</v>
      </c>
      <c r="E92" s="222" t="s">
        <v>1852</v>
      </c>
      <c r="F92" s="354">
        <v>3</v>
      </c>
      <c r="G92" s="222" t="s">
        <v>1852</v>
      </c>
      <c r="H92" s="222" t="s">
        <v>1852</v>
      </c>
      <c r="I92" s="355" t="s">
        <v>1852</v>
      </c>
      <c r="J92" s="222" t="s">
        <v>1852</v>
      </c>
      <c r="K92" s="222" t="s">
        <v>1852</v>
      </c>
      <c r="L92" s="355" t="s">
        <v>1852</v>
      </c>
      <c r="M92" s="222" t="s">
        <v>1852</v>
      </c>
      <c r="N92" s="222" t="s">
        <v>1852</v>
      </c>
      <c r="O92" s="346">
        <f t="shared" si="1"/>
        <v>35</v>
      </c>
    </row>
    <row r="93" spans="1:18" ht="13.15" customHeight="1" x14ac:dyDescent="0.4">
      <c r="A93" s="203" t="s">
        <v>2141</v>
      </c>
      <c r="B93" s="222" t="s">
        <v>1852</v>
      </c>
      <c r="C93" s="354">
        <v>2843</v>
      </c>
      <c r="D93" s="224">
        <v>35</v>
      </c>
      <c r="E93" s="224">
        <v>26</v>
      </c>
      <c r="F93" s="354">
        <v>2051</v>
      </c>
      <c r="G93" s="224">
        <v>29</v>
      </c>
      <c r="H93" s="224">
        <v>9</v>
      </c>
      <c r="I93" s="354">
        <v>29</v>
      </c>
      <c r="J93" s="222" t="s">
        <v>1852</v>
      </c>
      <c r="K93" s="222" t="s">
        <v>1852</v>
      </c>
      <c r="L93" s="354">
        <v>181</v>
      </c>
      <c r="M93" s="222" t="s">
        <v>1852</v>
      </c>
      <c r="N93" s="222" t="s">
        <v>1852</v>
      </c>
      <c r="O93" s="346">
        <f t="shared" si="1"/>
        <v>5104</v>
      </c>
      <c r="P93" s="250">
        <v>5104</v>
      </c>
      <c r="Q93" s="233">
        <v>35</v>
      </c>
      <c r="R93" s="242">
        <v>7.0000000000000001E-3</v>
      </c>
    </row>
    <row r="94" spans="1:18" ht="22.5" x14ac:dyDescent="0.4">
      <c r="A94" s="203" t="s">
        <v>3187</v>
      </c>
      <c r="B94" s="222" t="s">
        <v>3188</v>
      </c>
      <c r="C94" s="354">
        <v>304</v>
      </c>
      <c r="D94" s="224">
        <v>1</v>
      </c>
      <c r="E94" s="222" t="s">
        <v>1852</v>
      </c>
      <c r="F94" s="354">
        <v>298</v>
      </c>
      <c r="G94" s="224">
        <v>4</v>
      </c>
      <c r="H94" s="222" t="s">
        <v>1852</v>
      </c>
      <c r="I94" s="354">
        <v>3</v>
      </c>
      <c r="J94" s="222" t="s">
        <v>1852</v>
      </c>
      <c r="K94" s="222" t="s">
        <v>1852</v>
      </c>
      <c r="L94" s="354">
        <v>26</v>
      </c>
      <c r="M94" s="222" t="s">
        <v>1852</v>
      </c>
      <c r="N94" s="222" t="s">
        <v>1852</v>
      </c>
      <c r="O94" s="346">
        <f t="shared" si="1"/>
        <v>631</v>
      </c>
      <c r="P94" s="226">
        <v>642</v>
      </c>
      <c r="Q94" s="226">
        <v>0</v>
      </c>
      <c r="R94" s="227">
        <v>0</v>
      </c>
    </row>
    <row r="95" spans="1:18" ht="22.5" x14ac:dyDescent="0.4">
      <c r="A95" s="203" t="s">
        <v>3438</v>
      </c>
      <c r="B95" s="222" t="s">
        <v>3189</v>
      </c>
      <c r="C95" s="354">
        <v>11</v>
      </c>
      <c r="D95" s="222" t="s">
        <v>1852</v>
      </c>
      <c r="E95" s="222" t="s">
        <v>1852</v>
      </c>
      <c r="F95" s="355" t="s">
        <v>1852</v>
      </c>
      <c r="G95" s="222" t="s">
        <v>1852</v>
      </c>
      <c r="H95" s="222" t="s">
        <v>1852</v>
      </c>
      <c r="I95" s="355" t="s">
        <v>1852</v>
      </c>
      <c r="J95" s="222" t="s">
        <v>1852</v>
      </c>
      <c r="K95" s="222" t="s">
        <v>1852</v>
      </c>
      <c r="L95" s="355" t="s">
        <v>1852</v>
      </c>
      <c r="M95" s="222" t="s">
        <v>1852</v>
      </c>
      <c r="N95" s="222" t="s">
        <v>1852</v>
      </c>
      <c r="O95" s="346">
        <f t="shared" si="1"/>
        <v>11</v>
      </c>
    </row>
    <row r="96" spans="1:18" ht="13.15" customHeight="1" x14ac:dyDescent="0.4">
      <c r="A96" s="203" t="s">
        <v>2150</v>
      </c>
      <c r="B96" s="222" t="s">
        <v>1852</v>
      </c>
      <c r="C96" s="354">
        <v>1691</v>
      </c>
      <c r="D96" s="224">
        <v>27</v>
      </c>
      <c r="E96" s="224">
        <v>26</v>
      </c>
      <c r="F96" s="354">
        <v>3142</v>
      </c>
      <c r="G96" s="224">
        <v>42</v>
      </c>
      <c r="H96" s="224">
        <v>11</v>
      </c>
      <c r="I96" s="354">
        <v>142</v>
      </c>
      <c r="J96" s="222" t="s">
        <v>1852</v>
      </c>
      <c r="K96" s="222" t="s">
        <v>1852</v>
      </c>
      <c r="L96" s="354">
        <v>313</v>
      </c>
      <c r="M96" s="222" t="s">
        <v>1852</v>
      </c>
      <c r="N96" s="222" t="s">
        <v>1852</v>
      </c>
      <c r="O96" s="346">
        <f t="shared" si="1"/>
        <v>5288</v>
      </c>
      <c r="P96" s="250">
        <v>5288</v>
      </c>
      <c r="Q96" s="233">
        <v>37</v>
      </c>
      <c r="R96" s="242">
        <v>7.0000000000000001E-3</v>
      </c>
    </row>
    <row r="97" spans="1:18" ht="22.5" x14ac:dyDescent="0.4">
      <c r="A97" s="203" t="s">
        <v>2502</v>
      </c>
      <c r="B97" s="222" t="s">
        <v>2503</v>
      </c>
      <c r="C97" s="354">
        <v>1335</v>
      </c>
      <c r="D97" s="224">
        <v>13</v>
      </c>
      <c r="E97" s="224">
        <v>17</v>
      </c>
      <c r="F97" s="354">
        <v>2277</v>
      </c>
      <c r="G97" s="224">
        <v>59</v>
      </c>
      <c r="H97" s="224">
        <v>14</v>
      </c>
      <c r="I97" s="354">
        <v>43</v>
      </c>
      <c r="J97" s="222" t="s">
        <v>1852</v>
      </c>
      <c r="K97" s="222" t="s">
        <v>1852</v>
      </c>
      <c r="L97" s="354">
        <v>390</v>
      </c>
      <c r="M97" s="222" t="s">
        <v>1852</v>
      </c>
      <c r="N97" s="222" t="s">
        <v>1852</v>
      </c>
      <c r="O97" s="346">
        <f t="shared" si="1"/>
        <v>4045</v>
      </c>
      <c r="P97" s="274">
        <v>8451</v>
      </c>
      <c r="Q97" s="226">
        <v>80</v>
      </c>
      <c r="R97" s="240">
        <v>8.9999999999999993E-3</v>
      </c>
    </row>
    <row r="98" spans="1:18" ht="22.5" x14ac:dyDescent="0.4">
      <c r="A98" s="203" t="s">
        <v>1344</v>
      </c>
      <c r="B98" s="222" t="s">
        <v>2505</v>
      </c>
      <c r="C98" s="354">
        <v>1115</v>
      </c>
      <c r="D98" s="224">
        <v>11</v>
      </c>
      <c r="E98" s="224">
        <v>31</v>
      </c>
      <c r="F98" s="354">
        <v>1405</v>
      </c>
      <c r="G98" s="224">
        <v>11</v>
      </c>
      <c r="H98" s="224">
        <v>4</v>
      </c>
      <c r="I98" s="354">
        <v>6</v>
      </c>
      <c r="J98" s="222" t="s">
        <v>1852</v>
      </c>
      <c r="K98" s="222" t="s">
        <v>1852</v>
      </c>
      <c r="L98" s="354">
        <v>249</v>
      </c>
      <c r="M98" s="222" t="s">
        <v>1852</v>
      </c>
      <c r="N98" s="222" t="s">
        <v>1852</v>
      </c>
      <c r="O98" s="346">
        <f t="shared" si="1"/>
        <v>2775</v>
      </c>
    </row>
    <row r="99" spans="1:18" ht="22.5" x14ac:dyDescent="0.4">
      <c r="A99" s="203" t="s">
        <v>1344</v>
      </c>
      <c r="B99" s="222" t="s">
        <v>2504</v>
      </c>
      <c r="C99" s="354">
        <v>662</v>
      </c>
      <c r="D99" s="224">
        <v>29</v>
      </c>
      <c r="E99" s="224">
        <v>10</v>
      </c>
      <c r="F99" s="354">
        <v>827</v>
      </c>
      <c r="G99" s="224">
        <v>31</v>
      </c>
      <c r="H99" s="224">
        <v>4</v>
      </c>
      <c r="I99" s="354">
        <v>15</v>
      </c>
      <c r="J99" s="222" t="s">
        <v>1852</v>
      </c>
      <c r="K99" s="222" t="s">
        <v>1852</v>
      </c>
      <c r="L99" s="354">
        <v>123</v>
      </c>
      <c r="M99" s="222" t="s">
        <v>1852</v>
      </c>
      <c r="N99" s="222" t="s">
        <v>1852</v>
      </c>
      <c r="O99" s="346">
        <f t="shared" si="1"/>
        <v>1627</v>
      </c>
    </row>
    <row r="100" spans="1:18" ht="13.15" customHeight="1" x14ac:dyDescent="0.4">
      <c r="A100" s="203" t="s">
        <v>1344</v>
      </c>
      <c r="B100" s="222" t="s">
        <v>3134</v>
      </c>
      <c r="C100" s="354">
        <v>4</v>
      </c>
      <c r="D100" s="222" t="s">
        <v>1852</v>
      </c>
      <c r="E100" s="222" t="s">
        <v>1852</v>
      </c>
      <c r="F100" s="355" t="s">
        <v>1852</v>
      </c>
      <c r="G100" s="222" t="s">
        <v>1852</v>
      </c>
      <c r="H100" s="222" t="s">
        <v>1852</v>
      </c>
      <c r="I100" s="355" t="s">
        <v>1852</v>
      </c>
      <c r="J100" s="222" t="s">
        <v>1852</v>
      </c>
      <c r="K100" s="222" t="s">
        <v>1852</v>
      </c>
      <c r="L100" s="355" t="s">
        <v>1852</v>
      </c>
      <c r="M100" s="222" t="s">
        <v>1852</v>
      </c>
      <c r="N100" s="222" t="s">
        <v>1852</v>
      </c>
      <c r="O100" s="346">
        <f t="shared" si="1"/>
        <v>4</v>
      </c>
    </row>
    <row r="101" spans="1:18" x14ac:dyDescent="0.4">
      <c r="A101" s="203" t="s">
        <v>2154</v>
      </c>
      <c r="B101" s="222" t="s">
        <v>2506</v>
      </c>
      <c r="C101" s="354">
        <v>385</v>
      </c>
      <c r="D101" s="224">
        <v>6</v>
      </c>
      <c r="E101" s="224">
        <v>1</v>
      </c>
      <c r="F101" s="354">
        <v>313</v>
      </c>
      <c r="G101" s="224">
        <v>1</v>
      </c>
      <c r="H101" s="224">
        <v>1</v>
      </c>
      <c r="I101" s="355" t="s">
        <v>1852</v>
      </c>
      <c r="J101" s="222" t="s">
        <v>1852</v>
      </c>
      <c r="K101" s="222" t="s">
        <v>1852</v>
      </c>
      <c r="L101" s="354">
        <v>11</v>
      </c>
      <c r="M101" s="222" t="s">
        <v>1852</v>
      </c>
      <c r="N101" s="222" t="s">
        <v>1852</v>
      </c>
      <c r="O101" s="346">
        <f t="shared" si="1"/>
        <v>709</v>
      </c>
      <c r="P101" s="231">
        <v>815</v>
      </c>
      <c r="Q101" s="231">
        <v>3</v>
      </c>
      <c r="R101" s="244">
        <v>4.0000000000000001E-3</v>
      </c>
    </row>
    <row r="102" spans="1:18" x14ac:dyDescent="0.4">
      <c r="A102" s="203" t="s">
        <v>1345</v>
      </c>
      <c r="B102" s="222" t="s">
        <v>2509</v>
      </c>
      <c r="C102" s="354">
        <v>14</v>
      </c>
      <c r="D102" s="222" t="s">
        <v>1852</v>
      </c>
      <c r="E102" s="224">
        <v>1</v>
      </c>
      <c r="F102" s="354">
        <v>7</v>
      </c>
      <c r="G102" s="222" t="s">
        <v>1852</v>
      </c>
      <c r="H102" s="222" t="s">
        <v>1852</v>
      </c>
      <c r="I102" s="355" t="s">
        <v>1852</v>
      </c>
      <c r="J102" s="222" t="s">
        <v>1852</v>
      </c>
      <c r="K102" s="222" t="s">
        <v>1852</v>
      </c>
      <c r="L102" s="354">
        <v>3</v>
      </c>
      <c r="M102" s="222" t="s">
        <v>1852</v>
      </c>
      <c r="N102" s="222" t="s">
        <v>1852</v>
      </c>
      <c r="O102" s="346">
        <f t="shared" si="1"/>
        <v>24</v>
      </c>
    </row>
    <row r="103" spans="1:18" x14ac:dyDescent="0.4">
      <c r="A103" s="203" t="s">
        <v>1345</v>
      </c>
      <c r="B103" s="222" t="s">
        <v>2507</v>
      </c>
      <c r="C103" s="354">
        <v>16</v>
      </c>
      <c r="D103" s="222" t="s">
        <v>1852</v>
      </c>
      <c r="E103" s="222" t="s">
        <v>1852</v>
      </c>
      <c r="F103" s="354">
        <v>3</v>
      </c>
      <c r="G103" s="222" t="s">
        <v>1852</v>
      </c>
      <c r="H103" s="222" t="s">
        <v>1852</v>
      </c>
      <c r="I103" s="355" t="s">
        <v>1852</v>
      </c>
      <c r="J103" s="222" t="s">
        <v>1852</v>
      </c>
      <c r="K103" s="222" t="s">
        <v>1852</v>
      </c>
      <c r="L103" s="354">
        <v>1</v>
      </c>
      <c r="M103" s="222" t="s">
        <v>1852</v>
      </c>
      <c r="N103" s="222" t="s">
        <v>1852</v>
      </c>
      <c r="O103" s="346">
        <f t="shared" si="1"/>
        <v>20</v>
      </c>
    </row>
    <row r="104" spans="1:18" x14ac:dyDescent="0.4">
      <c r="A104" s="203" t="s">
        <v>1345</v>
      </c>
      <c r="B104" s="222" t="s">
        <v>2512</v>
      </c>
      <c r="C104" s="354">
        <v>6</v>
      </c>
      <c r="D104" s="222" t="s">
        <v>1852</v>
      </c>
      <c r="E104" s="222" t="s">
        <v>1852</v>
      </c>
      <c r="F104" s="354">
        <v>10</v>
      </c>
      <c r="G104" s="222" t="s">
        <v>1852</v>
      </c>
      <c r="H104" s="222" t="s">
        <v>1852</v>
      </c>
      <c r="I104" s="355" t="s">
        <v>1852</v>
      </c>
      <c r="J104" s="222" t="s">
        <v>1852</v>
      </c>
      <c r="K104" s="222" t="s">
        <v>1852</v>
      </c>
      <c r="L104" s="355" t="s">
        <v>1852</v>
      </c>
      <c r="M104" s="222" t="s">
        <v>1852</v>
      </c>
      <c r="N104" s="222" t="s">
        <v>1852</v>
      </c>
      <c r="O104" s="346">
        <f t="shared" si="1"/>
        <v>16</v>
      </c>
    </row>
    <row r="105" spans="1:18" x14ac:dyDescent="0.4">
      <c r="A105" s="203" t="s">
        <v>1345</v>
      </c>
      <c r="B105" s="222" t="s">
        <v>2513</v>
      </c>
      <c r="C105" s="354">
        <v>5</v>
      </c>
      <c r="D105" s="222" t="s">
        <v>1852</v>
      </c>
      <c r="E105" s="222" t="s">
        <v>1852</v>
      </c>
      <c r="F105" s="354">
        <v>5</v>
      </c>
      <c r="G105" s="222" t="s">
        <v>1852</v>
      </c>
      <c r="H105" s="222" t="s">
        <v>1852</v>
      </c>
      <c r="I105" s="355" t="s">
        <v>1852</v>
      </c>
      <c r="J105" s="222" t="s">
        <v>1852</v>
      </c>
      <c r="K105" s="222" t="s">
        <v>1852</v>
      </c>
      <c r="L105" s="355" t="s">
        <v>1852</v>
      </c>
      <c r="M105" s="222" t="s">
        <v>1852</v>
      </c>
      <c r="N105" s="222" t="s">
        <v>1852</v>
      </c>
      <c r="O105" s="346">
        <f t="shared" si="1"/>
        <v>10</v>
      </c>
    </row>
    <row r="106" spans="1:18" x14ac:dyDescent="0.4">
      <c r="A106" s="203" t="s">
        <v>1345</v>
      </c>
      <c r="B106" s="222" t="s">
        <v>2936</v>
      </c>
      <c r="C106" s="354">
        <v>8</v>
      </c>
      <c r="D106" s="222" t="s">
        <v>1852</v>
      </c>
      <c r="E106" s="222" t="s">
        <v>1852</v>
      </c>
      <c r="F106" s="354">
        <v>1</v>
      </c>
      <c r="G106" s="222" t="s">
        <v>1852</v>
      </c>
      <c r="H106" s="222" t="s">
        <v>1852</v>
      </c>
      <c r="I106" s="355" t="s">
        <v>1852</v>
      </c>
      <c r="J106" s="222" t="s">
        <v>1852</v>
      </c>
      <c r="K106" s="222" t="s">
        <v>1852</v>
      </c>
      <c r="L106" s="355" t="s">
        <v>1852</v>
      </c>
      <c r="M106" s="222" t="s">
        <v>1852</v>
      </c>
      <c r="N106" s="222" t="s">
        <v>1852</v>
      </c>
      <c r="O106" s="346">
        <f t="shared" si="1"/>
        <v>9</v>
      </c>
    </row>
    <row r="107" spans="1:18" x14ac:dyDescent="0.4">
      <c r="A107" s="203" t="s">
        <v>1345</v>
      </c>
      <c r="B107" s="222" t="s">
        <v>2516</v>
      </c>
      <c r="C107" s="354">
        <v>3</v>
      </c>
      <c r="D107" s="222" t="s">
        <v>1852</v>
      </c>
      <c r="E107" s="222" t="s">
        <v>1852</v>
      </c>
      <c r="F107" s="354">
        <v>6</v>
      </c>
      <c r="G107" s="222" t="s">
        <v>1852</v>
      </c>
      <c r="H107" s="222" t="s">
        <v>1852</v>
      </c>
      <c r="I107" s="355" t="s">
        <v>1852</v>
      </c>
      <c r="J107" s="222" t="s">
        <v>1852</v>
      </c>
      <c r="K107" s="222" t="s">
        <v>1852</v>
      </c>
      <c r="L107" s="355" t="s">
        <v>1852</v>
      </c>
      <c r="M107" s="222" t="s">
        <v>1852</v>
      </c>
      <c r="N107" s="222" t="s">
        <v>1852</v>
      </c>
      <c r="O107" s="346">
        <f t="shared" si="1"/>
        <v>9</v>
      </c>
    </row>
    <row r="108" spans="1:18" x14ac:dyDescent="0.4">
      <c r="A108" s="203" t="s">
        <v>1345</v>
      </c>
      <c r="B108" s="222" t="s">
        <v>2508</v>
      </c>
      <c r="C108" s="354">
        <v>6</v>
      </c>
      <c r="D108" s="222" t="s">
        <v>1852</v>
      </c>
      <c r="E108" s="222" t="s">
        <v>1852</v>
      </c>
      <c r="F108" s="354">
        <v>2</v>
      </c>
      <c r="G108" s="222" t="s">
        <v>1852</v>
      </c>
      <c r="H108" s="222" t="s">
        <v>1852</v>
      </c>
      <c r="I108" s="355" t="s">
        <v>1852</v>
      </c>
      <c r="J108" s="222" t="s">
        <v>1852</v>
      </c>
      <c r="K108" s="222" t="s">
        <v>1852</v>
      </c>
      <c r="L108" s="355" t="s">
        <v>1852</v>
      </c>
      <c r="M108" s="222" t="s">
        <v>1852</v>
      </c>
      <c r="N108" s="222" t="s">
        <v>1852</v>
      </c>
      <c r="O108" s="346">
        <f t="shared" si="1"/>
        <v>8</v>
      </c>
    </row>
    <row r="109" spans="1:18" x14ac:dyDescent="0.4">
      <c r="A109" s="203" t="s">
        <v>1345</v>
      </c>
      <c r="B109" s="222" t="s">
        <v>2510</v>
      </c>
      <c r="C109" s="354">
        <v>4</v>
      </c>
      <c r="D109" s="222" t="s">
        <v>1852</v>
      </c>
      <c r="E109" s="222" t="s">
        <v>1852</v>
      </c>
      <c r="F109" s="355" t="s">
        <v>1852</v>
      </c>
      <c r="G109" s="222" t="s">
        <v>1852</v>
      </c>
      <c r="H109" s="222" t="s">
        <v>1852</v>
      </c>
      <c r="I109" s="355" t="s">
        <v>1852</v>
      </c>
      <c r="J109" s="222" t="s">
        <v>1852</v>
      </c>
      <c r="K109" s="222" t="s">
        <v>1852</v>
      </c>
      <c r="L109" s="355" t="s">
        <v>1852</v>
      </c>
      <c r="M109" s="222" t="s">
        <v>1852</v>
      </c>
      <c r="N109" s="222" t="s">
        <v>1852</v>
      </c>
      <c r="O109" s="346">
        <f t="shared" si="1"/>
        <v>4</v>
      </c>
    </row>
    <row r="110" spans="1:18" x14ac:dyDescent="0.4">
      <c r="A110" s="203" t="s">
        <v>1345</v>
      </c>
      <c r="B110" s="222" t="s">
        <v>2514</v>
      </c>
      <c r="C110" s="355" t="s">
        <v>1852</v>
      </c>
      <c r="D110" s="222" t="s">
        <v>1852</v>
      </c>
      <c r="E110" s="222" t="s">
        <v>1852</v>
      </c>
      <c r="F110" s="354">
        <v>2</v>
      </c>
      <c r="G110" s="222" t="s">
        <v>1852</v>
      </c>
      <c r="H110" s="222" t="s">
        <v>1852</v>
      </c>
      <c r="I110" s="355" t="s">
        <v>1852</v>
      </c>
      <c r="J110" s="222" t="s">
        <v>1852</v>
      </c>
      <c r="K110" s="222" t="s">
        <v>1852</v>
      </c>
      <c r="L110" s="355" t="s">
        <v>1852</v>
      </c>
      <c r="M110" s="222" t="s">
        <v>1852</v>
      </c>
      <c r="N110" s="222" t="s">
        <v>1852</v>
      </c>
      <c r="O110" s="346">
        <f t="shared" si="1"/>
        <v>2</v>
      </c>
    </row>
    <row r="111" spans="1:18" x14ac:dyDescent="0.4">
      <c r="A111" s="203" t="s">
        <v>1345</v>
      </c>
      <c r="B111" s="222" t="s">
        <v>2938</v>
      </c>
      <c r="C111" s="354">
        <v>2</v>
      </c>
      <c r="D111" s="222" t="s">
        <v>1852</v>
      </c>
      <c r="E111" s="222" t="s">
        <v>1852</v>
      </c>
      <c r="F111" s="355" t="s">
        <v>1852</v>
      </c>
      <c r="G111" s="222" t="s">
        <v>1852</v>
      </c>
      <c r="H111" s="222" t="s">
        <v>1852</v>
      </c>
      <c r="I111" s="355" t="s">
        <v>1852</v>
      </c>
      <c r="J111" s="222" t="s">
        <v>1852</v>
      </c>
      <c r="K111" s="222" t="s">
        <v>1852</v>
      </c>
      <c r="L111" s="355" t="s">
        <v>1852</v>
      </c>
      <c r="M111" s="222" t="s">
        <v>1852</v>
      </c>
      <c r="N111" s="222" t="s">
        <v>1852</v>
      </c>
      <c r="O111" s="346">
        <f t="shared" si="1"/>
        <v>2</v>
      </c>
    </row>
    <row r="112" spans="1:18" ht="13.15" customHeight="1" x14ac:dyDescent="0.4">
      <c r="A112" s="203" t="s">
        <v>1345</v>
      </c>
      <c r="B112" s="222" t="s">
        <v>2511</v>
      </c>
      <c r="C112" s="355" t="s">
        <v>1852</v>
      </c>
      <c r="D112" s="222" t="s">
        <v>1852</v>
      </c>
      <c r="E112" s="222" t="s">
        <v>1852</v>
      </c>
      <c r="F112" s="354">
        <v>2</v>
      </c>
      <c r="G112" s="222" t="s">
        <v>1852</v>
      </c>
      <c r="H112" s="222" t="s">
        <v>1852</v>
      </c>
      <c r="I112" s="355" t="s">
        <v>1852</v>
      </c>
      <c r="J112" s="222" t="s">
        <v>1852</v>
      </c>
      <c r="K112" s="222" t="s">
        <v>1852</v>
      </c>
      <c r="L112" s="355" t="s">
        <v>1852</v>
      </c>
      <c r="M112" s="222" t="s">
        <v>1852</v>
      </c>
      <c r="N112" s="222" t="s">
        <v>1852</v>
      </c>
      <c r="O112" s="346">
        <f t="shared" si="1"/>
        <v>2</v>
      </c>
    </row>
    <row r="113" spans="1:18" x14ac:dyDescent="0.4">
      <c r="A113" s="203" t="s">
        <v>2207</v>
      </c>
      <c r="B113" s="222" t="s">
        <v>2518</v>
      </c>
      <c r="C113" s="354">
        <v>1746</v>
      </c>
      <c r="D113" s="224">
        <v>11</v>
      </c>
      <c r="E113" s="224">
        <v>14</v>
      </c>
      <c r="F113" s="354">
        <v>663</v>
      </c>
      <c r="G113" s="224">
        <v>5</v>
      </c>
      <c r="H113" s="224">
        <v>3</v>
      </c>
      <c r="I113" s="355" t="s">
        <v>1852</v>
      </c>
      <c r="J113" s="222" t="s">
        <v>1852</v>
      </c>
      <c r="K113" s="222" t="s">
        <v>1852</v>
      </c>
      <c r="L113" s="355" t="s">
        <v>1852</v>
      </c>
      <c r="M113" s="222" t="s">
        <v>1852</v>
      </c>
      <c r="N113" s="222" t="s">
        <v>1852</v>
      </c>
      <c r="O113" s="346">
        <f t="shared" si="1"/>
        <v>2409</v>
      </c>
      <c r="P113" s="274">
        <v>2849</v>
      </c>
      <c r="Q113" s="226">
        <v>21</v>
      </c>
      <c r="R113" s="240">
        <v>7.0000000000000001E-3</v>
      </c>
    </row>
    <row r="114" spans="1:18" x14ac:dyDescent="0.4">
      <c r="A114" s="203" t="s">
        <v>1346</v>
      </c>
      <c r="B114" s="222" t="s">
        <v>2520</v>
      </c>
      <c r="C114" s="354">
        <v>164</v>
      </c>
      <c r="D114" s="224">
        <v>2</v>
      </c>
      <c r="E114" s="224">
        <v>2</v>
      </c>
      <c r="F114" s="354">
        <v>38</v>
      </c>
      <c r="G114" s="222" t="s">
        <v>1852</v>
      </c>
      <c r="H114" s="222" t="s">
        <v>1852</v>
      </c>
      <c r="I114" s="355" t="s">
        <v>1852</v>
      </c>
      <c r="J114" s="222" t="s">
        <v>1852</v>
      </c>
      <c r="K114" s="222" t="s">
        <v>1852</v>
      </c>
      <c r="L114" s="355" t="s">
        <v>1852</v>
      </c>
      <c r="M114" s="222" t="s">
        <v>1852</v>
      </c>
      <c r="N114" s="222" t="s">
        <v>1852</v>
      </c>
      <c r="O114" s="346">
        <f t="shared" si="1"/>
        <v>202</v>
      </c>
    </row>
    <row r="115" spans="1:18" x14ac:dyDescent="0.4">
      <c r="A115" s="203" t="s">
        <v>1346</v>
      </c>
      <c r="B115" s="222" t="s">
        <v>2521</v>
      </c>
      <c r="C115" s="354">
        <v>83</v>
      </c>
      <c r="D115" s="222" t="s">
        <v>1852</v>
      </c>
      <c r="E115" s="224">
        <v>1</v>
      </c>
      <c r="F115" s="354">
        <v>40</v>
      </c>
      <c r="G115" s="222" t="s">
        <v>1852</v>
      </c>
      <c r="H115" s="222" t="s">
        <v>1852</v>
      </c>
      <c r="I115" s="355" t="s">
        <v>1852</v>
      </c>
      <c r="J115" s="222" t="s">
        <v>1852</v>
      </c>
      <c r="K115" s="222" t="s">
        <v>1852</v>
      </c>
      <c r="L115" s="355" t="s">
        <v>1852</v>
      </c>
      <c r="M115" s="222" t="s">
        <v>1852</v>
      </c>
      <c r="N115" s="222" t="s">
        <v>1852</v>
      </c>
      <c r="O115" s="346">
        <f t="shared" si="1"/>
        <v>123</v>
      </c>
    </row>
    <row r="116" spans="1:18" x14ac:dyDescent="0.4">
      <c r="A116" s="203" t="s">
        <v>1346</v>
      </c>
      <c r="B116" s="222" t="s">
        <v>2519</v>
      </c>
      <c r="C116" s="354">
        <v>81</v>
      </c>
      <c r="D116" s="222" t="s">
        <v>1852</v>
      </c>
      <c r="E116" s="224">
        <v>1</v>
      </c>
      <c r="F116" s="354">
        <v>34</v>
      </c>
      <c r="G116" s="222" t="s">
        <v>1852</v>
      </c>
      <c r="H116" s="222" t="s">
        <v>1852</v>
      </c>
      <c r="I116" s="355" t="s">
        <v>1852</v>
      </c>
      <c r="J116" s="222" t="s">
        <v>1852</v>
      </c>
      <c r="K116" s="222" t="s">
        <v>1852</v>
      </c>
      <c r="L116" s="355" t="s">
        <v>1852</v>
      </c>
      <c r="M116" s="222" t="s">
        <v>1852</v>
      </c>
      <c r="N116" s="222" t="s">
        <v>1852</v>
      </c>
      <c r="O116" s="346">
        <f t="shared" si="1"/>
        <v>115</v>
      </c>
    </row>
    <row r="117" spans="1:18" ht="13.15" customHeight="1" x14ac:dyDescent="0.4">
      <c r="A117" s="203" t="s">
        <v>2162</v>
      </c>
      <c r="B117" s="222" t="s">
        <v>1852</v>
      </c>
      <c r="C117" s="354">
        <v>620</v>
      </c>
      <c r="D117" s="224">
        <v>5</v>
      </c>
      <c r="E117" s="224">
        <v>4</v>
      </c>
      <c r="F117" s="354">
        <v>393</v>
      </c>
      <c r="G117" s="222" t="s">
        <v>1852</v>
      </c>
      <c r="H117" s="222" t="s">
        <v>1852</v>
      </c>
      <c r="I117" s="355" t="s">
        <v>1852</v>
      </c>
      <c r="J117" s="222" t="s">
        <v>1852</v>
      </c>
      <c r="K117" s="222" t="s">
        <v>1852</v>
      </c>
      <c r="L117" s="354">
        <v>6</v>
      </c>
      <c r="M117" s="222" t="s">
        <v>1852</v>
      </c>
      <c r="N117" s="222" t="s">
        <v>1852</v>
      </c>
      <c r="O117" s="346">
        <f t="shared" si="1"/>
        <v>1019</v>
      </c>
      <c r="P117" s="250">
        <v>1019</v>
      </c>
      <c r="Q117" s="233">
        <v>4</v>
      </c>
      <c r="R117" s="242">
        <v>4.0000000000000001E-3</v>
      </c>
    </row>
    <row r="118" spans="1:18" x14ac:dyDescent="0.4">
      <c r="A118" s="203" t="s">
        <v>2166</v>
      </c>
      <c r="B118" s="222" t="s">
        <v>2525</v>
      </c>
      <c r="C118" s="354">
        <v>1136</v>
      </c>
      <c r="D118" s="224">
        <v>8</v>
      </c>
      <c r="E118" s="224">
        <v>17</v>
      </c>
      <c r="F118" s="354">
        <v>604</v>
      </c>
      <c r="G118" s="224">
        <v>12</v>
      </c>
      <c r="H118" s="224">
        <v>2</v>
      </c>
      <c r="I118" s="354">
        <v>20</v>
      </c>
      <c r="J118" s="222" t="s">
        <v>1852</v>
      </c>
      <c r="K118" s="222" t="s">
        <v>1852</v>
      </c>
      <c r="L118" s="354">
        <v>29</v>
      </c>
      <c r="M118" s="222" t="s">
        <v>1852</v>
      </c>
      <c r="N118" s="222" t="s">
        <v>1852</v>
      </c>
      <c r="O118" s="346">
        <f t="shared" si="1"/>
        <v>1789</v>
      </c>
      <c r="P118" s="274">
        <v>2184</v>
      </c>
      <c r="Q118" s="226">
        <v>21</v>
      </c>
      <c r="R118" s="240">
        <v>0.01</v>
      </c>
    </row>
    <row r="119" spans="1:18" x14ac:dyDescent="0.4">
      <c r="A119" s="203" t="s">
        <v>1347</v>
      </c>
      <c r="B119" s="222" t="s">
        <v>2524</v>
      </c>
      <c r="C119" s="354">
        <v>182</v>
      </c>
      <c r="D119" s="222" t="s">
        <v>1852</v>
      </c>
      <c r="E119" s="222" t="s">
        <v>1852</v>
      </c>
      <c r="F119" s="354">
        <v>157</v>
      </c>
      <c r="G119" s="224">
        <v>1</v>
      </c>
      <c r="H119" s="224">
        <v>2</v>
      </c>
      <c r="I119" s="355" t="s">
        <v>1852</v>
      </c>
      <c r="J119" s="222" t="s">
        <v>1852</v>
      </c>
      <c r="K119" s="222" t="s">
        <v>1852</v>
      </c>
      <c r="L119" s="354">
        <v>7</v>
      </c>
      <c r="M119" s="222" t="s">
        <v>1852</v>
      </c>
      <c r="N119" s="222" t="s">
        <v>1852</v>
      </c>
      <c r="O119" s="346">
        <f t="shared" si="1"/>
        <v>346</v>
      </c>
    </row>
    <row r="120" spans="1:18" ht="13.15" customHeight="1" x14ac:dyDescent="0.4">
      <c r="A120" s="203" t="s">
        <v>1347</v>
      </c>
      <c r="B120" s="222" t="s">
        <v>2526</v>
      </c>
      <c r="C120" s="354">
        <v>37</v>
      </c>
      <c r="D120" s="222" t="s">
        <v>1852</v>
      </c>
      <c r="E120" s="222" t="s">
        <v>1852</v>
      </c>
      <c r="F120" s="354">
        <v>11</v>
      </c>
      <c r="G120" s="222" t="s">
        <v>1852</v>
      </c>
      <c r="H120" s="222" t="s">
        <v>1852</v>
      </c>
      <c r="I120" s="355" t="s">
        <v>1852</v>
      </c>
      <c r="J120" s="222" t="s">
        <v>1852</v>
      </c>
      <c r="K120" s="222" t="s">
        <v>1852</v>
      </c>
      <c r="L120" s="354">
        <v>1</v>
      </c>
      <c r="M120" s="222" t="s">
        <v>1852</v>
      </c>
      <c r="N120" s="222" t="s">
        <v>1852</v>
      </c>
      <c r="O120" s="346">
        <f t="shared" si="1"/>
        <v>49</v>
      </c>
    </row>
    <row r="121" spans="1:18" ht="13.15" customHeight="1" x14ac:dyDescent="0.4">
      <c r="A121" s="203" t="s">
        <v>2171</v>
      </c>
      <c r="B121" s="222" t="s">
        <v>3190</v>
      </c>
      <c r="C121" s="354">
        <v>2523</v>
      </c>
      <c r="D121" s="224">
        <v>8</v>
      </c>
      <c r="E121" s="224">
        <v>15</v>
      </c>
      <c r="F121" s="354">
        <v>929</v>
      </c>
      <c r="G121" s="224">
        <v>12</v>
      </c>
      <c r="H121" s="224">
        <v>6</v>
      </c>
      <c r="I121" s="354">
        <v>166</v>
      </c>
      <c r="J121" s="222" t="s">
        <v>1852</v>
      </c>
      <c r="K121" s="222" t="s">
        <v>1852</v>
      </c>
      <c r="L121" s="354">
        <v>829</v>
      </c>
      <c r="M121" s="222" t="s">
        <v>1852</v>
      </c>
      <c r="N121" s="222" t="s">
        <v>1852</v>
      </c>
      <c r="O121" s="346">
        <f t="shared" si="1"/>
        <v>4447</v>
      </c>
      <c r="P121" s="274">
        <v>4451</v>
      </c>
      <c r="Q121" s="226">
        <v>21</v>
      </c>
      <c r="R121" s="240">
        <v>5.0000000000000001E-3</v>
      </c>
    </row>
    <row r="122" spans="1:18" ht="13.15" customHeight="1" x14ac:dyDescent="0.4">
      <c r="A122" s="203" t="s">
        <v>1683</v>
      </c>
      <c r="B122" s="222" t="s">
        <v>3060</v>
      </c>
      <c r="C122" s="354">
        <v>4</v>
      </c>
      <c r="D122" s="222" t="s">
        <v>1852</v>
      </c>
      <c r="E122" s="222" t="s">
        <v>1852</v>
      </c>
      <c r="F122" s="355" t="s">
        <v>1852</v>
      </c>
      <c r="G122" s="222" t="s">
        <v>1852</v>
      </c>
      <c r="H122" s="222" t="s">
        <v>1852</v>
      </c>
      <c r="I122" s="355" t="s">
        <v>1852</v>
      </c>
      <c r="J122" s="222" t="s">
        <v>1852</v>
      </c>
      <c r="K122" s="222" t="s">
        <v>1852</v>
      </c>
      <c r="L122" s="355" t="s">
        <v>1852</v>
      </c>
      <c r="M122" s="222" t="s">
        <v>1852</v>
      </c>
      <c r="N122" s="222" t="s">
        <v>1852</v>
      </c>
      <c r="O122" s="346">
        <f t="shared" si="1"/>
        <v>4</v>
      </c>
    </row>
    <row r="123" spans="1:18" x14ac:dyDescent="0.4">
      <c r="A123" s="203" t="s">
        <v>2174</v>
      </c>
      <c r="B123" s="222" t="s">
        <v>2527</v>
      </c>
      <c r="C123" s="354">
        <v>1859</v>
      </c>
      <c r="D123" s="224">
        <v>7</v>
      </c>
      <c r="E123" s="224">
        <v>11</v>
      </c>
      <c r="F123" s="354">
        <v>1554</v>
      </c>
      <c r="G123" s="224">
        <v>6</v>
      </c>
      <c r="H123" s="224">
        <v>2</v>
      </c>
      <c r="I123" s="354">
        <v>146</v>
      </c>
      <c r="J123" s="222" t="s">
        <v>1852</v>
      </c>
      <c r="K123" s="222" t="s">
        <v>1852</v>
      </c>
      <c r="L123" s="354">
        <v>312</v>
      </c>
      <c r="M123" s="222" t="s">
        <v>1852</v>
      </c>
      <c r="N123" s="222" t="s">
        <v>1852</v>
      </c>
      <c r="O123" s="346">
        <f t="shared" si="1"/>
        <v>3871</v>
      </c>
      <c r="P123" s="274">
        <v>4130</v>
      </c>
      <c r="Q123" s="226">
        <v>20</v>
      </c>
      <c r="R123" s="240">
        <v>5.0000000000000001E-3</v>
      </c>
    </row>
    <row r="124" spans="1:18" ht="13.15" customHeight="1" x14ac:dyDescent="0.4">
      <c r="A124" s="203" t="s">
        <v>1348</v>
      </c>
      <c r="B124" s="222" t="s">
        <v>2528</v>
      </c>
      <c r="C124" s="354">
        <v>172</v>
      </c>
      <c r="D124" s="224">
        <v>0</v>
      </c>
      <c r="E124" s="224">
        <v>7</v>
      </c>
      <c r="F124" s="354">
        <v>27</v>
      </c>
      <c r="G124" s="222" t="s">
        <v>1852</v>
      </c>
      <c r="H124" s="222" t="s">
        <v>1852</v>
      </c>
      <c r="I124" s="355" t="s">
        <v>1852</v>
      </c>
      <c r="J124" s="222" t="s">
        <v>1852</v>
      </c>
      <c r="K124" s="222" t="s">
        <v>1852</v>
      </c>
      <c r="L124" s="354">
        <v>4</v>
      </c>
      <c r="M124" s="222" t="s">
        <v>1852</v>
      </c>
      <c r="N124" s="222" t="s">
        <v>1852</v>
      </c>
      <c r="O124" s="346">
        <f t="shared" si="1"/>
        <v>203</v>
      </c>
    </row>
    <row r="125" spans="1:18" ht="22.5" x14ac:dyDescent="0.4">
      <c r="A125" s="203" t="s">
        <v>1348</v>
      </c>
      <c r="B125" s="222" t="s">
        <v>2529</v>
      </c>
      <c r="C125" s="354">
        <v>21</v>
      </c>
      <c r="D125" s="222" t="s">
        <v>1852</v>
      </c>
      <c r="E125" s="222" t="s">
        <v>1852</v>
      </c>
      <c r="F125" s="354">
        <v>9</v>
      </c>
      <c r="G125" s="222" t="s">
        <v>1852</v>
      </c>
      <c r="H125" s="222" t="s">
        <v>1852</v>
      </c>
      <c r="I125" s="355" t="s">
        <v>1852</v>
      </c>
      <c r="J125" s="222" t="s">
        <v>1852</v>
      </c>
      <c r="K125" s="222" t="s">
        <v>1852</v>
      </c>
      <c r="L125" s="354">
        <v>1</v>
      </c>
      <c r="M125" s="222" t="s">
        <v>1852</v>
      </c>
      <c r="N125" s="222" t="s">
        <v>1852</v>
      </c>
      <c r="O125" s="346">
        <f t="shared" si="1"/>
        <v>31</v>
      </c>
    </row>
    <row r="126" spans="1:18" ht="13.15" customHeight="1" x14ac:dyDescent="0.4">
      <c r="A126" s="203" t="s">
        <v>1348</v>
      </c>
      <c r="B126" s="222" t="s">
        <v>2532</v>
      </c>
      <c r="C126" s="354">
        <v>10</v>
      </c>
      <c r="D126" s="224">
        <v>0</v>
      </c>
      <c r="E126" s="224">
        <v>0</v>
      </c>
      <c r="F126" s="354">
        <v>0</v>
      </c>
      <c r="G126" s="222" t="s">
        <v>1852</v>
      </c>
      <c r="H126" s="222" t="s">
        <v>1852</v>
      </c>
      <c r="I126" s="355" t="s">
        <v>1852</v>
      </c>
      <c r="J126" s="222" t="s">
        <v>1852</v>
      </c>
      <c r="K126" s="222" t="s">
        <v>1852</v>
      </c>
      <c r="L126" s="355" t="s">
        <v>1852</v>
      </c>
      <c r="M126" s="222" t="s">
        <v>1852</v>
      </c>
      <c r="N126" s="222" t="s">
        <v>1852</v>
      </c>
      <c r="O126" s="346">
        <f t="shared" si="1"/>
        <v>10</v>
      </c>
    </row>
    <row r="127" spans="1:18" ht="13.15" customHeight="1" x14ac:dyDescent="0.4">
      <c r="A127" s="203" t="s">
        <v>1348</v>
      </c>
      <c r="B127" s="222" t="s">
        <v>2530</v>
      </c>
      <c r="C127" s="355" t="s">
        <v>1852</v>
      </c>
      <c r="D127" s="222" t="s">
        <v>1852</v>
      </c>
      <c r="E127" s="222" t="s">
        <v>1852</v>
      </c>
      <c r="F127" s="354">
        <v>6</v>
      </c>
      <c r="G127" s="222" t="s">
        <v>1852</v>
      </c>
      <c r="H127" s="222" t="s">
        <v>1852</v>
      </c>
      <c r="I127" s="355" t="s">
        <v>1852</v>
      </c>
      <c r="J127" s="222" t="s">
        <v>1852</v>
      </c>
      <c r="K127" s="222" t="s">
        <v>1852</v>
      </c>
      <c r="L127" s="354">
        <v>3</v>
      </c>
      <c r="M127" s="222" t="s">
        <v>1852</v>
      </c>
      <c r="N127" s="222" t="s">
        <v>1852</v>
      </c>
      <c r="O127" s="346">
        <f t="shared" si="1"/>
        <v>9</v>
      </c>
    </row>
    <row r="128" spans="1:18" ht="13.15" customHeight="1" x14ac:dyDescent="0.4">
      <c r="A128" s="203" t="s">
        <v>1348</v>
      </c>
      <c r="B128" s="222" t="s">
        <v>2531</v>
      </c>
      <c r="C128" s="354">
        <v>6</v>
      </c>
      <c r="D128" s="222" t="s">
        <v>1852</v>
      </c>
      <c r="E128" s="222" t="s">
        <v>1852</v>
      </c>
      <c r="F128" s="355" t="s">
        <v>1852</v>
      </c>
      <c r="G128" s="222" t="s">
        <v>1852</v>
      </c>
      <c r="H128" s="222" t="s">
        <v>1852</v>
      </c>
      <c r="I128" s="355" t="s">
        <v>1852</v>
      </c>
      <c r="J128" s="222" t="s">
        <v>1852</v>
      </c>
      <c r="K128" s="222" t="s">
        <v>1852</v>
      </c>
      <c r="L128" s="355" t="s">
        <v>1852</v>
      </c>
      <c r="M128" s="222" t="s">
        <v>1852</v>
      </c>
      <c r="N128" s="222" t="s">
        <v>1852</v>
      </c>
      <c r="O128" s="346">
        <f t="shared" si="1"/>
        <v>6</v>
      </c>
    </row>
    <row r="129" spans="1:18" x14ac:dyDescent="0.4">
      <c r="A129" s="203" t="s">
        <v>2409</v>
      </c>
      <c r="B129" s="222" t="s">
        <v>2533</v>
      </c>
      <c r="C129" s="354">
        <v>2098</v>
      </c>
      <c r="D129" s="224">
        <v>8</v>
      </c>
      <c r="E129" s="224">
        <v>18</v>
      </c>
      <c r="F129" s="354">
        <v>1555</v>
      </c>
      <c r="G129" s="224">
        <v>8</v>
      </c>
      <c r="H129" s="222" t="s">
        <v>1852</v>
      </c>
      <c r="I129" s="354">
        <v>6</v>
      </c>
      <c r="J129" s="222" t="s">
        <v>1852</v>
      </c>
      <c r="K129" s="222" t="s">
        <v>1852</v>
      </c>
      <c r="L129" s="354">
        <v>151</v>
      </c>
      <c r="M129" s="222" t="s">
        <v>1852</v>
      </c>
      <c r="N129" s="222" t="s">
        <v>1852</v>
      </c>
      <c r="O129" s="346">
        <f t="shared" si="1"/>
        <v>3810</v>
      </c>
      <c r="P129" s="274">
        <v>4502</v>
      </c>
      <c r="Q129" s="226">
        <v>21</v>
      </c>
      <c r="R129" s="240">
        <v>5.0000000000000001E-3</v>
      </c>
    </row>
    <row r="130" spans="1:18" x14ac:dyDescent="0.4">
      <c r="A130" s="203" t="s">
        <v>1349</v>
      </c>
      <c r="B130" s="222" t="s">
        <v>2500</v>
      </c>
      <c r="C130" s="354">
        <v>430</v>
      </c>
      <c r="D130" s="222" t="s">
        <v>1852</v>
      </c>
      <c r="E130" s="224">
        <v>1</v>
      </c>
      <c r="F130" s="354">
        <v>226</v>
      </c>
      <c r="G130" s="224">
        <v>1</v>
      </c>
      <c r="H130" s="224">
        <v>2</v>
      </c>
      <c r="I130" s="354">
        <v>8</v>
      </c>
      <c r="J130" s="222" t="s">
        <v>1852</v>
      </c>
      <c r="K130" s="222" t="s">
        <v>1852</v>
      </c>
      <c r="L130" s="354">
        <v>28</v>
      </c>
      <c r="M130" s="222" t="s">
        <v>1852</v>
      </c>
      <c r="N130" s="222" t="s">
        <v>1852</v>
      </c>
      <c r="O130" s="346">
        <f t="shared" si="1"/>
        <v>692</v>
      </c>
    </row>
    <row r="131" spans="1:18" ht="13.15" customHeight="1" x14ac:dyDescent="0.4">
      <c r="A131" s="203" t="s">
        <v>2415</v>
      </c>
      <c r="B131" s="222" t="s">
        <v>1852</v>
      </c>
      <c r="C131" s="354">
        <v>4852</v>
      </c>
      <c r="D131" s="224">
        <v>32</v>
      </c>
      <c r="E131" s="224">
        <v>193</v>
      </c>
      <c r="F131" s="354">
        <v>4343</v>
      </c>
      <c r="G131" s="224">
        <v>63</v>
      </c>
      <c r="H131" s="224">
        <v>79</v>
      </c>
      <c r="I131" s="354">
        <v>402</v>
      </c>
      <c r="J131" s="224">
        <v>1</v>
      </c>
      <c r="K131" s="222" t="s">
        <v>1852</v>
      </c>
      <c r="L131" s="354">
        <v>665</v>
      </c>
      <c r="M131" s="224">
        <v>4</v>
      </c>
      <c r="N131" s="222" t="s">
        <v>1852</v>
      </c>
      <c r="O131" s="346">
        <f t="shared" ref="O131:O194" si="2">SUM(C131,F131,I131,L131,)</f>
        <v>10262</v>
      </c>
      <c r="P131" s="250">
        <v>10262</v>
      </c>
      <c r="Q131" s="233">
        <v>272</v>
      </c>
      <c r="R131" s="242">
        <v>2.7E-2</v>
      </c>
    </row>
    <row r="132" spans="1:18" x14ac:dyDescent="0.4">
      <c r="A132" s="203" t="s">
        <v>2180</v>
      </c>
      <c r="B132" s="222" t="s">
        <v>2535</v>
      </c>
      <c r="C132" s="354">
        <v>1897</v>
      </c>
      <c r="D132" s="224">
        <v>42</v>
      </c>
      <c r="E132" s="224">
        <v>33</v>
      </c>
      <c r="F132" s="354">
        <v>1449</v>
      </c>
      <c r="G132" s="224">
        <v>36</v>
      </c>
      <c r="H132" s="224">
        <v>12</v>
      </c>
      <c r="I132" s="354">
        <v>50</v>
      </c>
      <c r="J132" s="222" t="s">
        <v>1852</v>
      </c>
      <c r="K132" s="222" t="s">
        <v>1852</v>
      </c>
      <c r="L132" s="354">
        <v>154</v>
      </c>
      <c r="M132" s="222" t="s">
        <v>1852</v>
      </c>
      <c r="N132" s="222" t="s">
        <v>1852</v>
      </c>
      <c r="O132" s="346">
        <f t="shared" si="2"/>
        <v>3550</v>
      </c>
      <c r="P132" s="274">
        <v>5381</v>
      </c>
      <c r="Q132" s="226">
        <v>62</v>
      </c>
      <c r="R132" s="240">
        <v>1.2E-2</v>
      </c>
    </row>
    <row r="133" spans="1:18" ht="13.15" customHeight="1" x14ac:dyDescent="0.4">
      <c r="A133" s="203" t="s">
        <v>1350</v>
      </c>
      <c r="B133" s="222" t="s">
        <v>1870</v>
      </c>
      <c r="C133" s="354">
        <v>458</v>
      </c>
      <c r="D133" s="222" t="s">
        <v>1852</v>
      </c>
      <c r="E133" s="224">
        <v>6</v>
      </c>
      <c r="F133" s="354">
        <v>427</v>
      </c>
      <c r="G133" s="222" t="s">
        <v>1852</v>
      </c>
      <c r="H133" s="222" t="s">
        <v>1852</v>
      </c>
      <c r="I133" s="354">
        <v>15</v>
      </c>
      <c r="J133" s="222" t="s">
        <v>1852</v>
      </c>
      <c r="K133" s="222" t="s">
        <v>1852</v>
      </c>
      <c r="L133" s="354">
        <v>40</v>
      </c>
      <c r="M133" s="222" t="s">
        <v>1852</v>
      </c>
      <c r="N133" s="222" t="s">
        <v>1852</v>
      </c>
      <c r="O133" s="346">
        <f t="shared" si="2"/>
        <v>940</v>
      </c>
    </row>
    <row r="134" spans="1:18" ht="13.15" customHeight="1" x14ac:dyDescent="0.4">
      <c r="A134" s="203" t="s">
        <v>1350</v>
      </c>
      <c r="B134" s="222" t="s">
        <v>2536</v>
      </c>
      <c r="C134" s="354">
        <v>359</v>
      </c>
      <c r="D134" s="224">
        <v>4</v>
      </c>
      <c r="E134" s="224">
        <v>8</v>
      </c>
      <c r="F134" s="354">
        <v>375</v>
      </c>
      <c r="G134" s="222" t="s">
        <v>1852</v>
      </c>
      <c r="H134" s="224">
        <v>1</v>
      </c>
      <c r="I134" s="354">
        <v>12</v>
      </c>
      <c r="J134" s="222" t="s">
        <v>1852</v>
      </c>
      <c r="K134" s="222" t="s">
        <v>1852</v>
      </c>
      <c r="L134" s="354">
        <v>82</v>
      </c>
      <c r="M134" s="222" t="s">
        <v>1852</v>
      </c>
      <c r="N134" s="222" t="s">
        <v>1852</v>
      </c>
      <c r="O134" s="346">
        <f t="shared" si="2"/>
        <v>828</v>
      </c>
    </row>
    <row r="135" spans="1:18" ht="13.15" customHeight="1" x14ac:dyDescent="0.4">
      <c r="A135" s="203" t="s">
        <v>1350</v>
      </c>
      <c r="B135" s="222" t="s">
        <v>2537</v>
      </c>
      <c r="C135" s="354">
        <v>39</v>
      </c>
      <c r="D135" s="222" t="s">
        <v>1852</v>
      </c>
      <c r="E135" s="224">
        <v>2</v>
      </c>
      <c r="F135" s="354">
        <v>2</v>
      </c>
      <c r="G135" s="222" t="s">
        <v>1852</v>
      </c>
      <c r="H135" s="222" t="s">
        <v>1852</v>
      </c>
      <c r="I135" s="354">
        <v>1</v>
      </c>
      <c r="J135" s="222" t="s">
        <v>1852</v>
      </c>
      <c r="K135" s="222" t="s">
        <v>1852</v>
      </c>
      <c r="L135" s="355" t="s">
        <v>1852</v>
      </c>
      <c r="M135" s="222" t="s">
        <v>1852</v>
      </c>
      <c r="N135" s="222" t="s">
        <v>1852</v>
      </c>
      <c r="O135" s="346">
        <f t="shared" si="2"/>
        <v>42</v>
      </c>
    </row>
    <row r="136" spans="1:18" ht="22.5" x14ac:dyDescent="0.4">
      <c r="A136" s="203" t="s">
        <v>1350</v>
      </c>
      <c r="B136" s="222" t="s">
        <v>2540</v>
      </c>
      <c r="C136" s="354">
        <v>14</v>
      </c>
      <c r="D136" s="222" t="s">
        <v>1852</v>
      </c>
      <c r="E136" s="222" t="s">
        <v>1852</v>
      </c>
      <c r="F136" s="354">
        <v>2</v>
      </c>
      <c r="G136" s="222" t="s">
        <v>1852</v>
      </c>
      <c r="H136" s="222" t="s">
        <v>1852</v>
      </c>
      <c r="I136" s="355" t="s">
        <v>1852</v>
      </c>
      <c r="J136" s="222" t="s">
        <v>1852</v>
      </c>
      <c r="K136" s="222" t="s">
        <v>1852</v>
      </c>
      <c r="L136" s="355" t="s">
        <v>1852</v>
      </c>
      <c r="M136" s="222" t="s">
        <v>1852</v>
      </c>
      <c r="N136" s="222" t="s">
        <v>1852</v>
      </c>
      <c r="O136" s="346">
        <f t="shared" si="2"/>
        <v>16</v>
      </c>
    </row>
    <row r="137" spans="1:18" x14ac:dyDescent="0.4">
      <c r="A137" s="203" t="s">
        <v>1350</v>
      </c>
      <c r="B137" s="222" t="s">
        <v>2539</v>
      </c>
      <c r="C137" s="354">
        <v>4</v>
      </c>
      <c r="D137" s="222" t="s">
        <v>1852</v>
      </c>
      <c r="E137" s="222" t="s">
        <v>1852</v>
      </c>
      <c r="F137" s="354">
        <v>1</v>
      </c>
      <c r="G137" s="222" t="s">
        <v>1852</v>
      </c>
      <c r="H137" s="222" t="s">
        <v>1852</v>
      </c>
      <c r="I137" s="355" t="s">
        <v>1852</v>
      </c>
      <c r="J137" s="222" t="s">
        <v>1852</v>
      </c>
      <c r="K137" s="222" t="s">
        <v>1852</v>
      </c>
      <c r="L137" s="355" t="s">
        <v>1852</v>
      </c>
      <c r="M137" s="222" t="s">
        <v>1852</v>
      </c>
      <c r="N137" s="222" t="s">
        <v>1852</v>
      </c>
      <c r="O137" s="346">
        <f t="shared" si="2"/>
        <v>5</v>
      </c>
    </row>
    <row r="138" spans="1:18" ht="13.15" customHeight="1" x14ac:dyDescent="0.4">
      <c r="A138" s="203" t="s">
        <v>2542</v>
      </c>
      <c r="B138" s="358" t="s">
        <v>2543</v>
      </c>
      <c r="C138" s="359">
        <v>860</v>
      </c>
      <c r="D138" s="358" t="s">
        <v>2543</v>
      </c>
      <c r="E138" s="330">
        <v>2</v>
      </c>
      <c r="F138" s="359">
        <v>909</v>
      </c>
      <c r="G138" s="330">
        <v>2</v>
      </c>
      <c r="H138" s="348">
        <v>1</v>
      </c>
      <c r="I138" s="359">
        <v>7</v>
      </c>
      <c r="J138" s="358" t="s">
        <v>2543</v>
      </c>
      <c r="K138" s="358" t="s">
        <v>2543</v>
      </c>
      <c r="L138" s="359">
        <v>144</v>
      </c>
      <c r="M138" s="358" t="s">
        <v>2543</v>
      </c>
      <c r="N138" s="358" t="s">
        <v>2543</v>
      </c>
      <c r="O138" s="346">
        <f t="shared" si="2"/>
        <v>1920</v>
      </c>
      <c r="P138" s="332">
        <v>1920</v>
      </c>
      <c r="Q138" s="266">
        <v>3</v>
      </c>
      <c r="R138" s="267">
        <v>2E-3</v>
      </c>
    </row>
    <row r="139" spans="1:18" x14ac:dyDescent="0.4">
      <c r="A139" s="203" t="s">
        <v>2544</v>
      </c>
      <c r="B139" s="358" t="s">
        <v>2545</v>
      </c>
      <c r="C139" s="359">
        <v>93</v>
      </c>
      <c r="D139" s="358" t="s">
        <v>2543</v>
      </c>
      <c r="E139" s="330">
        <v>1</v>
      </c>
      <c r="F139" s="359">
        <v>452</v>
      </c>
      <c r="G139" s="330">
        <v>7</v>
      </c>
      <c r="H139" s="348">
        <v>1</v>
      </c>
      <c r="I139" s="360" t="s">
        <v>2543</v>
      </c>
      <c r="J139" s="358" t="s">
        <v>2543</v>
      </c>
      <c r="K139" s="358" t="s">
        <v>2543</v>
      </c>
      <c r="L139" s="359">
        <v>86</v>
      </c>
      <c r="M139" s="358" t="s">
        <v>2543</v>
      </c>
      <c r="N139" s="358" t="s">
        <v>2543</v>
      </c>
      <c r="O139" s="346">
        <f t="shared" si="2"/>
        <v>631</v>
      </c>
      <c r="P139" s="268">
        <v>854</v>
      </c>
      <c r="Q139" s="268">
        <v>2</v>
      </c>
      <c r="R139" s="269">
        <v>2E-3</v>
      </c>
    </row>
    <row r="140" spans="1:18" x14ac:dyDescent="0.4">
      <c r="A140" s="203" t="s">
        <v>1351</v>
      </c>
      <c r="B140" s="358" t="s">
        <v>2546</v>
      </c>
      <c r="C140" s="359">
        <v>63</v>
      </c>
      <c r="D140" s="358" t="s">
        <v>2543</v>
      </c>
      <c r="E140" s="358" t="s">
        <v>2543</v>
      </c>
      <c r="F140" s="359">
        <v>141</v>
      </c>
      <c r="G140" s="358" t="s">
        <v>2543</v>
      </c>
      <c r="H140" s="349" t="s">
        <v>2543</v>
      </c>
      <c r="I140" s="360" t="s">
        <v>2543</v>
      </c>
      <c r="J140" s="358" t="s">
        <v>2543</v>
      </c>
      <c r="K140" s="358" t="s">
        <v>2543</v>
      </c>
      <c r="L140" s="359">
        <v>19</v>
      </c>
      <c r="M140" s="358" t="s">
        <v>2543</v>
      </c>
      <c r="N140" s="358" t="s">
        <v>2543</v>
      </c>
      <c r="O140" s="346">
        <f t="shared" si="2"/>
        <v>223</v>
      </c>
    </row>
    <row r="141" spans="1:18" ht="13.15" customHeight="1" x14ac:dyDescent="0.4">
      <c r="A141" s="203" t="s">
        <v>2547</v>
      </c>
      <c r="B141" s="358" t="s">
        <v>2543</v>
      </c>
      <c r="C141" s="359">
        <v>143</v>
      </c>
      <c r="D141" s="358" t="s">
        <v>2543</v>
      </c>
      <c r="E141" s="330">
        <v>1</v>
      </c>
      <c r="F141" s="359">
        <v>118</v>
      </c>
      <c r="G141" s="330">
        <v>1</v>
      </c>
      <c r="H141" s="349" t="s">
        <v>2543</v>
      </c>
      <c r="I141" s="360" t="s">
        <v>2543</v>
      </c>
      <c r="J141" s="358" t="s">
        <v>2543</v>
      </c>
      <c r="K141" s="358" t="s">
        <v>2543</v>
      </c>
      <c r="L141" s="359">
        <v>4</v>
      </c>
      <c r="M141" s="358" t="s">
        <v>2543</v>
      </c>
      <c r="N141" s="358" t="s">
        <v>2543</v>
      </c>
      <c r="O141" s="346">
        <f t="shared" si="2"/>
        <v>265</v>
      </c>
      <c r="P141" s="266">
        <v>265</v>
      </c>
      <c r="Q141" s="266">
        <v>1</v>
      </c>
      <c r="R141" s="267">
        <v>4.0000000000000001E-3</v>
      </c>
    </row>
    <row r="142" spans="1:18" ht="13.15" customHeight="1" x14ac:dyDescent="0.4">
      <c r="A142" s="203" t="s">
        <v>2548</v>
      </c>
      <c r="B142" s="358" t="s">
        <v>3191</v>
      </c>
      <c r="C142" s="359">
        <v>1525</v>
      </c>
      <c r="D142" s="330">
        <v>5</v>
      </c>
      <c r="E142" s="330">
        <v>28</v>
      </c>
      <c r="F142" s="359">
        <v>1538</v>
      </c>
      <c r="G142" s="330">
        <v>6</v>
      </c>
      <c r="H142" s="348">
        <v>2</v>
      </c>
      <c r="I142" s="359">
        <v>11</v>
      </c>
      <c r="J142" s="358" t="s">
        <v>2543</v>
      </c>
      <c r="K142" s="358" t="s">
        <v>2543</v>
      </c>
      <c r="L142" s="359">
        <v>126</v>
      </c>
      <c r="M142" s="358" t="s">
        <v>2543</v>
      </c>
      <c r="N142" s="358" t="s">
        <v>2543</v>
      </c>
      <c r="O142" s="346">
        <f t="shared" si="2"/>
        <v>3200</v>
      </c>
      <c r="P142" s="333">
        <v>3359</v>
      </c>
      <c r="Q142" s="268">
        <v>36</v>
      </c>
      <c r="R142" s="269">
        <v>1.0999999999999999E-2</v>
      </c>
    </row>
    <row r="143" spans="1:18" ht="23.25" x14ac:dyDescent="0.4">
      <c r="A143" s="203" t="s">
        <v>1693</v>
      </c>
      <c r="B143" s="358" t="s">
        <v>3192</v>
      </c>
      <c r="C143" s="359">
        <v>134</v>
      </c>
      <c r="D143" s="358" t="s">
        <v>2543</v>
      </c>
      <c r="E143" s="330">
        <v>6</v>
      </c>
      <c r="F143" s="359">
        <v>25</v>
      </c>
      <c r="G143" s="358" t="s">
        <v>2543</v>
      </c>
      <c r="H143" s="349" t="s">
        <v>2543</v>
      </c>
      <c r="I143" s="360" t="s">
        <v>2543</v>
      </c>
      <c r="J143" s="358" t="s">
        <v>2543</v>
      </c>
      <c r="K143" s="358" t="s">
        <v>2543</v>
      </c>
      <c r="L143" s="360" t="s">
        <v>2543</v>
      </c>
      <c r="M143" s="358" t="s">
        <v>2543</v>
      </c>
      <c r="N143" s="358" t="s">
        <v>2543</v>
      </c>
      <c r="O143" s="346">
        <f t="shared" si="2"/>
        <v>159</v>
      </c>
    </row>
    <row r="144" spans="1:18" ht="13.15" customHeight="1" x14ac:dyDescent="0.4">
      <c r="A144" s="203" t="s">
        <v>2549</v>
      </c>
      <c r="B144" s="358" t="s">
        <v>2543</v>
      </c>
      <c r="C144" s="359">
        <v>90</v>
      </c>
      <c r="D144" s="358" t="s">
        <v>2543</v>
      </c>
      <c r="E144" s="358" t="s">
        <v>2543</v>
      </c>
      <c r="F144" s="359">
        <v>197</v>
      </c>
      <c r="G144" s="358" t="s">
        <v>2543</v>
      </c>
      <c r="H144" s="349" t="s">
        <v>2543</v>
      </c>
      <c r="I144" s="360" t="s">
        <v>2543</v>
      </c>
      <c r="J144" s="358" t="s">
        <v>2543</v>
      </c>
      <c r="K144" s="358" t="s">
        <v>2543</v>
      </c>
      <c r="L144" s="359">
        <v>16</v>
      </c>
      <c r="M144" s="358" t="s">
        <v>2543</v>
      </c>
      <c r="N144" s="358" t="s">
        <v>2543</v>
      </c>
      <c r="O144" s="346">
        <f t="shared" si="2"/>
        <v>303</v>
      </c>
      <c r="P144" s="266">
        <v>303</v>
      </c>
      <c r="Q144" s="266">
        <v>0</v>
      </c>
      <c r="R144" s="271">
        <v>0</v>
      </c>
    </row>
    <row r="145" spans="1:18" ht="23.25" x14ac:dyDescent="0.4">
      <c r="A145" s="203" t="s">
        <v>2550</v>
      </c>
      <c r="B145" s="358" t="s">
        <v>2557</v>
      </c>
      <c r="C145" s="359">
        <v>479</v>
      </c>
      <c r="D145" s="330">
        <v>2</v>
      </c>
      <c r="E145" s="358" t="s">
        <v>2543</v>
      </c>
      <c r="F145" s="359">
        <v>569</v>
      </c>
      <c r="G145" s="330">
        <v>5</v>
      </c>
      <c r="H145" s="349" t="s">
        <v>2543</v>
      </c>
      <c r="I145" s="359">
        <v>14</v>
      </c>
      <c r="J145" s="358" t="s">
        <v>2543</v>
      </c>
      <c r="K145" s="358" t="s">
        <v>2543</v>
      </c>
      <c r="L145" s="359">
        <v>66</v>
      </c>
      <c r="M145" s="358" t="s">
        <v>2543</v>
      </c>
      <c r="N145" s="358" t="s">
        <v>2543</v>
      </c>
      <c r="O145" s="346">
        <f t="shared" si="2"/>
        <v>1128</v>
      </c>
      <c r="P145" s="331">
        <v>3605</v>
      </c>
      <c r="Q145" s="261">
        <v>6</v>
      </c>
      <c r="R145" s="263">
        <v>2E-3</v>
      </c>
    </row>
    <row r="146" spans="1:18" ht="13.15" customHeight="1" x14ac:dyDescent="0.4">
      <c r="A146" s="203" t="s">
        <v>1352</v>
      </c>
      <c r="B146" s="358" t="s">
        <v>2551</v>
      </c>
      <c r="C146" s="359">
        <v>391</v>
      </c>
      <c r="D146" s="330">
        <v>6</v>
      </c>
      <c r="E146" s="358" t="s">
        <v>2543</v>
      </c>
      <c r="F146" s="359">
        <v>378</v>
      </c>
      <c r="G146" s="330">
        <v>4</v>
      </c>
      <c r="H146" s="348">
        <v>1</v>
      </c>
      <c r="I146" s="359">
        <v>10</v>
      </c>
      <c r="J146" s="358" t="s">
        <v>2543</v>
      </c>
      <c r="K146" s="358" t="s">
        <v>2543</v>
      </c>
      <c r="L146" s="359">
        <v>31</v>
      </c>
      <c r="M146" s="358" t="s">
        <v>2543</v>
      </c>
      <c r="N146" s="358" t="s">
        <v>2543</v>
      </c>
      <c r="O146" s="346">
        <f t="shared" si="2"/>
        <v>810</v>
      </c>
    </row>
    <row r="147" spans="1:18" ht="13.15" customHeight="1" x14ac:dyDescent="0.4">
      <c r="A147" s="203" t="s">
        <v>1352</v>
      </c>
      <c r="B147" s="358" t="s">
        <v>2554</v>
      </c>
      <c r="C147" s="359">
        <v>335</v>
      </c>
      <c r="D147" s="330">
        <v>3</v>
      </c>
      <c r="E147" s="330">
        <v>2</v>
      </c>
      <c r="F147" s="359">
        <v>235</v>
      </c>
      <c r="G147" s="358" t="s">
        <v>2543</v>
      </c>
      <c r="H147" s="348">
        <v>1</v>
      </c>
      <c r="I147" s="360" t="s">
        <v>2543</v>
      </c>
      <c r="J147" s="358" t="s">
        <v>2543</v>
      </c>
      <c r="K147" s="358" t="s">
        <v>2543</v>
      </c>
      <c r="L147" s="359">
        <v>1</v>
      </c>
      <c r="M147" s="358" t="s">
        <v>2543</v>
      </c>
      <c r="N147" s="358" t="s">
        <v>2543</v>
      </c>
      <c r="O147" s="346">
        <f t="shared" si="2"/>
        <v>571</v>
      </c>
    </row>
    <row r="148" spans="1:18" ht="13.15" customHeight="1" x14ac:dyDescent="0.4">
      <c r="A148" s="203" t="s">
        <v>1352</v>
      </c>
      <c r="B148" s="358" t="s">
        <v>3193</v>
      </c>
      <c r="C148" s="359">
        <v>317</v>
      </c>
      <c r="D148" s="330">
        <v>1</v>
      </c>
      <c r="E148" s="330">
        <v>1</v>
      </c>
      <c r="F148" s="359">
        <v>174</v>
      </c>
      <c r="G148" s="330">
        <v>2</v>
      </c>
      <c r="H148" s="349" t="s">
        <v>2543</v>
      </c>
      <c r="I148" s="359">
        <v>3</v>
      </c>
      <c r="J148" s="358" t="s">
        <v>2543</v>
      </c>
      <c r="K148" s="358" t="s">
        <v>2543</v>
      </c>
      <c r="L148" s="359">
        <v>22</v>
      </c>
      <c r="M148" s="358" t="s">
        <v>2543</v>
      </c>
      <c r="N148" s="358" t="s">
        <v>2543</v>
      </c>
      <c r="O148" s="346">
        <f t="shared" si="2"/>
        <v>516</v>
      </c>
    </row>
    <row r="149" spans="1:18" ht="34.9" x14ac:dyDescent="0.4">
      <c r="A149" s="203" t="s">
        <v>1352</v>
      </c>
      <c r="B149" s="358" t="s">
        <v>3194</v>
      </c>
      <c r="C149" s="359">
        <v>161</v>
      </c>
      <c r="D149" s="330">
        <v>2</v>
      </c>
      <c r="E149" s="358" t="s">
        <v>2543</v>
      </c>
      <c r="F149" s="359">
        <v>169</v>
      </c>
      <c r="G149" s="330">
        <v>2</v>
      </c>
      <c r="H149" s="349" t="s">
        <v>2543</v>
      </c>
      <c r="I149" s="359">
        <v>5</v>
      </c>
      <c r="J149" s="358" t="s">
        <v>2543</v>
      </c>
      <c r="K149" s="358" t="s">
        <v>2543</v>
      </c>
      <c r="L149" s="359">
        <v>35</v>
      </c>
      <c r="M149" s="358" t="s">
        <v>2543</v>
      </c>
      <c r="N149" s="358" t="s">
        <v>2543</v>
      </c>
      <c r="O149" s="346">
        <f t="shared" si="2"/>
        <v>370</v>
      </c>
    </row>
    <row r="150" spans="1:18" ht="13.15" customHeight="1" x14ac:dyDescent="0.4">
      <c r="A150" s="203" t="s">
        <v>1352</v>
      </c>
      <c r="B150" s="358" t="s">
        <v>2556</v>
      </c>
      <c r="C150" s="359">
        <v>48</v>
      </c>
      <c r="D150" s="358" t="s">
        <v>2543</v>
      </c>
      <c r="E150" s="358" t="s">
        <v>2543</v>
      </c>
      <c r="F150" s="359">
        <v>46</v>
      </c>
      <c r="G150" s="358" t="s">
        <v>2543</v>
      </c>
      <c r="H150" s="349" t="s">
        <v>2543</v>
      </c>
      <c r="I150" s="359">
        <v>10</v>
      </c>
      <c r="J150" s="358" t="s">
        <v>2543</v>
      </c>
      <c r="K150" s="358" t="s">
        <v>2543</v>
      </c>
      <c r="L150" s="359">
        <v>17</v>
      </c>
      <c r="M150" s="358" t="s">
        <v>2543</v>
      </c>
      <c r="N150" s="358" t="s">
        <v>2543</v>
      </c>
      <c r="O150" s="346">
        <f t="shared" si="2"/>
        <v>121</v>
      </c>
    </row>
    <row r="151" spans="1:18" ht="13.15" customHeight="1" x14ac:dyDescent="0.4">
      <c r="A151" s="203" t="s">
        <v>1352</v>
      </c>
      <c r="B151" s="358" t="s">
        <v>3195</v>
      </c>
      <c r="C151" s="359">
        <v>19</v>
      </c>
      <c r="D151" s="330">
        <v>1</v>
      </c>
      <c r="E151" s="358" t="s">
        <v>2543</v>
      </c>
      <c r="F151" s="359">
        <v>33</v>
      </c>
      <c r="G151" s="358" t="s">
        <v>2543</v>
      </c>
      <c r="H151" s="349" t="s">
        <v>2543</v>
      </c>
      <c r="I151" s="360" t="s">
        <v>2543</v>
      </c>
      <c r="J151" s="358" t="s">
        <v>2543</v>
      </c>
      <c r="K151" s="358" t="s">
        <v>2543</v>
      </c>
      <c r="L151" s="359">
        <v>5</v>
      </c>
      <c r="M151" s="358" t="s">
        <v>2543</v>
      </c>
      <c r="N151" s="358" t="s">
        <v>2543</v>
      </c>
      <c r="O151" s="346">
        <f t="shared" si="2"/>
        <v>57</v>
      </c>
    </row>
    <row r="152" spans="1:18" ht="13.15" customHeight="1" x14ac:dyDescent="0.4">
      <c r="A152" s="203" t="s">
        <v>1352</v>
      </c>
      <c r="B152" s="358" t="s">
        <v>2555</v>
      </c>
      <c r="C152" s="359">
        <v>26</v>
      </c>
      <c r="D152" s="358" t="s">
        <v>2543</v>
      </c>
      <c r="E152" s="330">
        <v>1</v>
      </c>
      <c r="F152" s="360" t="s">
        <v>2543</v>
      </c>
      <c r="G152" s="358" t="s">
        <v>2543</v>
      </c>
      <c r="H152" s="349" t="s">
        <v>2543</v>
      </c>
      <c r="I152" s="360" t="s">
        <v>2543</v>
      </c>
      <c r="J152" s="358" t="s">
        <v>2543</v>
      </c>
      <c r="K152" s="358" t="s">
        <v>2543</v>
      </c>
      <c r="L152" s="360" t="s">
        <v>2543</v>
      </c>
      <c r="M152" s="358" t="s">
        <v>2543</v>
      </c>
      <c r="N152" s="358" t="s">
        <v>2543</v>
      </c>
      <c r="O152" s="346">
        <f t="shared" si="2"/>
        <v>26</v>
      </c>
    </row>
    <row r="153" spans="1:18" ht="13.15" customHeight="1" x14ac:dyDescent="0.4">
      <c r="A153" s="203" t="s">
        <v>1352</v>
      </c>
      <c r="B153" s="358" t="s">
        <v>3196</v>
      </c>
      <c r="C153" s="359">
        <v>2</v>
      </c>
      <c r="D153" s="358" t="s">
        <v>2543</v>
      </c>
      <c r="E153" s="358" t="s">
        <v>2543</v>
      </c>
      <c r="F153" s="359">
        <v>4</v>
      </c>
      <c r="G153" s="358" t="s">
        <v>2543</v>
      </c>
      <c r="H153" s="349" t="s">
        <v>2543</v>
      </c>
      <c r="I153" s="360" t="s">
        <v>2543</v>
      </c>
      <c r="J153" s="358" t="s">
        <v>2543</v>
      </c>
      <c r="K153" s="358" t="s">
        <v>2543</v>
      </c>
      <c r="L153" s="360" t="s">
        <v>2543</v>
      </c>
      <c r="M153" s="358" t="s">
        <v>2543</v>
      </c>
      <c r="N153" s="358" t="s">
        <v>2543</v>
      </c>
      <c r="O153" s="346">
        <f t="shared" si="2"/>
        <v>6</v>
      </c>
    </row>
    <row r="154" spans="1:18" ht="23.25" x14ac:dyDescent="0.4">
      <c r="A154" s="203" t="s">
        <v>2558</v>
      </c>
      <c r="B154" s="358" t="s">
        <v>2559</v>
      </c>
      <c r="C154" s="359">
        <v>952</v>
      </c>
      <c r="D154" s="330">
        <v>1</v>
      </c>
      <c r="E154" s="330">
        <v>6</v>
      </c>
      <c r="F154" s="359">
        <v>1299</v>
      </c>
      <c r="G154" s="330">
        <v>7</v>
      </c>
      <c r="H154" s="348">
        <v>1</v>
      </c>
      <c r="I154" s="359">
        <v>52</v>
      </c>
      <c r="J154" s="358" t="s">
        <v>2543</v>
      </c>
      <c r="K154" s="358" t="s">
        <v>2543</v>
      </c>
      <c r="L154" s="359">
        <v>429</v>
      </c>
      <c r="M154" s="358" t="s">
        <v>2543</v>
      </c>
      <c r="N154" s="358" t="s">
        <v>2543</v>
      </c>
      <c r="O154" s="346">
        <f t="shared" si="2"/>
        <v>2732</v>
      </c>
      <c r="P154" s="331">
        <v>5555</v>
      </c>
      <c r="Q154" s="261">
        <v>10</v>
      </c>
      <c r="R154" s="263">
        <v>2E-3</v>
      </c>
    </row>
    <row r="155" spans="1:18" ht="13.15" customHeight="1" x14ac:dyDescent="0.4">
      <c r="A155" s="203" t="s">
        <v>1353</v>
      </c>
      <c r="B155" s="358" t="s">
        <v>2560</v>
      </c>
      <c r="C155" s="359">
        <v>364</v>
      </c>
      <c r="D155" s="358" t="s">
        <v>2543</v>
      </c>
      <c r="E155" s="358" t="s">
        <v>2543</v>
      </c>
      <c r="F155" s="359">
        <v>805</v>
      </c>
      <c r="G155" s="330">
        <v>3</v>
      </c>
      <c r="H155" s="349" t="s">
        <v>2543</v>
      </c>
      <c r="I155" s="359">
        <v>16</v>
      </c>
      <c r="J155" s="358" t="s">
        <v>2543</v>
      </c>
      <c r="K155" s="358" t="s">
        <v>2543</v>
      </c>
      <c r="L155" s="359">
        <v>134</v>
      </c>
      <c r="M155" s="358" t="s">
        <v>2543</v>
      </c>
      <c r="N155" s="358" t="s">
        <v>2543</v>
      </c>
      <c r="O155" s="346">
        <f t="shared" si="2"/>
        <v>1319</v>
      </c>
    </row>
    <row r="156" spans="1:18" ht="23.25" x14ac:dyDescent="0.4">
      <c r="A156" s="203" t="s">
        <v>1353</v>
      </c>
      <c r="B156" s="358" t="s">
        <v>2563</v>
      </c>
      <c r="C156" s="359">
        <v>86</v>
      </c>
      <c r="D156" s="358" t="s">
        <v>2543</v>
      </c>
      <c r="E156" s="358" t="s">
        <v>2543</v>
      </c>
      <c r="F156" s="359">
        <v>253</v>
      </c>
      <c r="G156" s="358" t="s">
        <v>2543</v>
      </c>
      <c r="H156" s="349" t="s">
        <v>2543</v>
      </c>
      <c r="I156" s="359">
        <v>7</v>
      </c>
      <c r="J156" s="358" t="s">
        <v>2543</v>
      </c>
      <c r="K156" s="358" t="s">
        <v>2543</v>
      </c>
      <c r="L156" s="359">
        <v>80</v>
      </c>
      <c r="M156" s="358" t="s">
        <v>2543</v>
      </c>
      <c r="N156" s="358" t="s">
        <v>2543</v>
      </c>
      <c r="O156" s="346">
        <f t="shared" si="2"/>
        <v>426</v>
      </c>
    </row>
    <row r="157" spans="1:18" x14ac:dyDescent="0.4">
      <c r="A157" s="203" t="s">
        <v>1353</v>
      </c>
      <c r="B157" s="358" t="s">
        <v>2561</v>
      </c>
      <c r="C157" s="359">
        <v>200</v>
      </c>
      <c r="D157" s="330">
        <v>4</v>
      </c>
      <c r="E157" s="330">
        <v>1</v>
      </c>
      <c r="F157" s="359">
        <v>171</v>
      </c>
      <c r="G157" s="330">
        <v>3</v>
      </c>
      <c r="H157" s="349" t="s">
        <v>2543</v>
      </c>
      <c r="I157" s="360" t="s">
        <v>2543</v>
      </c>
      <c r="J157" s="358" t="s">
        <v>2543</v>
      </c>
      <c r="K157" s="358" t="s">
        <v>2543</v>
      </c>
      <c r="L157" s="359">
        <v>1</v>
      </c>
      <c r="M157" s="358" t="s">
        <v>2543</v>
      </c>
      <c r="N157" s="358" t="s">
        <v>2543</v>
      </c>
      <c r="O157" s="346">
        <f t="shared" si="2"/>
        <v>372</v>
      </c>
    </row>
    <row r="158" spans="1:18" x14ac:dyDescent="0.4">
      <c r="A158" s="203" t="s">
        <v>1353</v>
      </c>
      <c r="B158" s="358" t="s">
        <v>2562</v>
      </c>
      <c r="C158" s="359">
        <v>179</v>
      </c>
      <c r="D158" s="358" t="s">
        <v>2543</v>
      </c>
      <c r="E158" s="330">
        <v>1</v>
      </c>
      <c r="F158" s="359">
        <v>170</v>
      </c>
      <c r="G158" s="330">
        <v>1</v>
      </c>
      <c r="H158" s="349" t="s">
        <v>2543</v>
      </c>
      <c r="I158" s="360" t="s">
        <v>2543</v>
      </c>
      <c r="J158" s="358" t="s">
        <v>2543</v>
      </c>
      <c r="K158" s="358" t="s">
        <v>2543</v>
      </c>
      <c r="L158" s="359">
        <v>7</v>
      </c>
      <c r="M158" s="358" t="s">
        <v>2543</v>
      </c>
      <c r="N158" s="358" t="s">
        <v>2543</v>
      </c>
      <c r="O158" s="346">
        <f t="shared" si="2"/>
        <v>356</v>
      </c>
    </row>
    <row r="159" spans="1:18" x14ac:dyDescent="0.4">
      <c r="A159" s="203" t="s">
        <v>1353</v>
      </c>
      <c r="B159" s="358" t="s">
        <v>2564</v>
      </c>
      <c r="C159" s="359">
        <v>124</v>
      </c>
      <c r="D159" s="358" t="s">
        <v>2543</v>
      </c>
      <c r="E159" s="330">
        <v>1</v>
      </c>
      <c r="F159" s="359">
        <v>148</v>
      </c>
      <c r="G159" s="330">
        <v>2</v>
      </c>
      <c r="H159" s="349" t="s">
        <v>2543</v>
      </c>
      <c r="I159" s="360" t="s">
        <v>2543</v>
      </c>
      <c r="J159" s="358" t="s">
        <v>2543</v>
      </c>
      <c r="K159" s="358" t="s">
        <v>2543</v>
      </c>
      <c r="L159" s="359">
        <v>31</v>
      </c>
      <c r="M159" s="358" t="s">
        <v>2543</v>
      </c>
      <c r="N159" s="358" t="s">
        <v>2543</v>
      </c>
      <c r="O159" s="346">
        <f t="shared" si="2"/>
        <v>303</v>
      </c>
    </row>
    <row r="160" spans="1:18" x14ac:dyDescent="0.4">
      <c r="A160" s="203" t="s">
        <v>1353</v>
      </c>
      <c r="B160" s="358" t="s">
        <v>2565</v>
      </c>
      <c r="C160" s="359">
        <v>15</v>
      </c>
      <c r="D160" s="358" t="s">
        <v>2543</v>
      </c>
      <c r="E160" s="330">
        <v>0</v>
      </c>
      <c r="F160" s="359">
        <v>28</v>
      </c>
      <c r="G160" s="358" t="s">
        <v>2543</v>
      </c>
      <c r="H160" s="349" t="s">
        <v>2543</v>
      </c>
      <c r="I160" s="360" t="s">
        <v>2543</v>
      </c>
      <c r="J160" s="358" t="s">
        <v>2543</v>
      </c>
      <c r="K160" s="358" t="s">
        <v>2543</v>
      </c>
      <c r="L160" s="360" t="s">
        <v>2543</v>
      </c>
      <c r="M160" s="358" t="s">
        <v>2543</v>
      </c>
      <c r="N160" s="358" t="s">
        <v>2543</v>
      </c>
      <c r="O160" s="346">
        <f t="shared" si="2"/>
        <v>43</v>
      </c>
    </row>
    <row r="161" spans="1:18" ht="13.15" customHeight="1" x14ac:dyDescent="0.4">
      <c r="A161" s="203" t="s">
        <v>1353</v>
      </c>
      <c r="B161" s="358" t="s">
        <v>3197</v>
      </c>
      <c r="C161" s="360" t="s">
        <v>2543</v>
      </c>
      <c r="D161" s="358" t="s">
        <v>2543</v>
      </c>
      <c r="E161" s="358" t="s">
        <v>2543</v>
      </c>
      <c r="F161" s="359">
        <v>4</v>
      </c>
      <c r="G161" s="358" t="s">
        <v>2543</v>
      </c>
      <c r="H161" s="349" t="s">
        <v>2543</v>
      </c>
      <c r="I161" s="360" t="s">
        <v>2543</v>
      </c>
      <c r="J161" s="358" t="s">
        <v>2543</v>
      </c>
      <c r="K161" s="358" t="s">
        <v>2543</v>
      </c>
      <c r="L161" s="360" t="s">
        <v>2543</v>
      </c>
      <c r="M161" s="358" t="s">
        <v>2543</v>
      </c>
      <c r="N161" s="358" t="s">
        <v>2543</v>
      </c>
      <c r="O161" s="346">
        <f t="shared" si="2"/>
        <v>4</v>
      </c>
    </row>
    <row r="162" spans="1:18" ht="13.15" customHeight="1" x14ac:dyDescent="0.4">
      <c r="A162" s="203" t="s">
        <v>3198</v>
      </c>
      <c r="B162" s="228" t="s">
        <v>3199</v>
      </c>
      <c r="C162" s="356">
        <v>38</v>
      </c>
      <c r="D162" s="228" t="s">
        <v>1701</v>
      </c>
      <c r="E162" s="228" t="s">
        <v>1701</v>
      </c>
      <c r="F162" s="356">
        <v>23</v>
      </c>
      <c r="G162" s="228" t="s">
        <v>1701</v>
      </c>
      <c r="H162" s="228" t="s">
        <v>1701</v>
      </c>
      <c r="I162" s="357" t="s">
        <v>1701</v>
      </c>
      <c r="J162" s="228" t="s">
        <v>1701</v>
      </c>
      <c r="K162" s="228" t="s">
        <v>1701</v>
      </c>
      <c r="L162" s="357" t="s">
        <v>1701</v>
      </c>
      <c r="M162" s="228" t="s">
        <v>1701</v>
      </c>
      <c r="N162" s="228" t="s">
        <v>1701</v>
      </c>
      <c r="O162" s="346">
        <f t="shared" si="2"/>
        <v>61</v>
      </c>
      <c r="P162" s="261">
        <v>139</v>
      </c>
      <c r="Q162" s="261">
        <v>3</v>
      </c>
      <c r="R162" s="263">
        <v>2.1999999999999999E-2</v>
      </c>
    </row>
    <row r="163" spans="1:18" ht="13.15" customHeight="1" x14ac:dyDescent="0.4">
      <c r="A163" s="203" t="s">
        <v>1354</v>
      </c>
      <c r="B163" s="228" t="s">
        <v>3200</v>
      </c>
      <c r="C163" s="356">
        <v>16</v>
      </c>
      <c r="D163" s="228" t="s">
        <v>1701</v>
      </c>
      <c r="E163" s="276">
        <v>1</v>
      </c>
      <c r="F163" s="356">
        <v>2</v>
      </c>
      <c r="G163" s="228" t="s">
        <v>1701</v>
      </c>
      <c r="H163" s="276">
        <v>1</v>
      </c>
      <c r="I163" s="357" t="s">
        <v>1701</v>
      </c>
      <c r="J163" s="228" t="s">
        <v>1701</v>
      </c>
      <c r="K163" s="228" t="s">
        <v>1701</v>
      </c>
      <c r="L163" s="357" t="s">
        <v>1701</v>
      </c>
      <c r="M163" s="228" t="s">
        <v>1701</v>
      </c>
      <c r="N163" s="228" t="s">
        <v>1701</v>
      </c>
      <c r="O163" s="346">
        <f t="shared" si="2"/>
        <v>18</v>
      </c>
    </row>
    <row r="164" spans="1:18" ht="21" x14ac:dyDescent="0.4">
      <c r="A164" s="203" t="s">
        <v>1354</v>
      </c>
      <c r="B164" s="228" t="s">
        <v>3201</v>
      </c>
      <c r="C164" s="356">
        <v>6</v>
      </c>
      <c r="D164" s="228" t="s">
        <v>1701</v>
      </c>
      <c r="E164" s="228" t="s">
        <v>1701</v>
      </c>
      <c r="F164" s="356">
        <v>11</v>
      </c>
      <c r="G164" s="228" t="s">
        <v>1701</v>
      </c>
      <c r="H164" s="228" t="s">
        <v>1701</v>
      </c>
      <c r="I164" s="357" t="s">
        <v>1701</v>
      </c>
      <c r="J164" s="228" t="s">
        <v>1701</v>
      </c>
      <c r="K164" s="228" t="s">
        <v>1701</v>
      </c>
      <c r="L164" s="357" t="s">
        <v>1701</v>
      </c>
      <c r="M164" s="228" t="s">
        <v>1701</v>
      </c>
      <c r="N164" s="228" t="s">
        <v>1701</v>
      </c>
      <c r="O164" s="346">
        <f t="shared" si="2"/>
        <v>17</v>
      </c>
    </row>
    <row r="165" spans="1:18" x14ac:dyDescent="0.4">
      <c r="A165" s="203" t="s">
        <v>1354</v>
      </c>
      <c r="B165" s="228" t="s">
        <v>3202</v>
      </c>
      <c r="C165" s="356">
        <v>4</v>
      </c>
      <c r="D165" s="228" t="s">
        <v>1701</v>
      </c>
      <c r="E165" s="228" t="s">
        <v>1701</v>
      </c>
      <c r="F165" s="356">
        <v>6</v>
      </c>
      <c r="G165" s="228" t="s">
        <v>1701</v>
      </c>
      <c r="H165" s="228" t="s">
        <v>1701</v>
      </c>
      <c r="I165" s="357" t="s">
        <v>1701</v>
      </c>
      <c r="J165" s="228" t="s">
        <v>1701</v>
      </c>
      <c r="K165" s="228" t="s">
        <v>1701</v>
      </c>
      <c r="L165" s="357" t="s">
        <v>1701</v>
      </c>
      <c r="M165" s="228" t="s">
        <v>1701</v>
      </c>
      <c r="N165" s="228" t="s">
        <v>1701</v>
      </c>
      <c r="O165" s="346">
        <f t="shared" si="2"/>
        <v>10</v>
      </c>
    </row>
    <row r="166" spans="1:18" ht="13.15" customHeight="1" x14ac:dyDescent="0.4">
      <c r="A166" s="203" t="s">
        <v>1354</v>
      </c>
      <c r="B166" s="228" t="s">
        <v>3203</v>
      </c>
      <c r="C166" s="356">
        <v>6</v>
      </c>
      <c r="D166" s="228" t="s">
        <v>1701</v>
      </c>
      <c r="E166" s="228" t="s">
        <v>1701</v>
      </c>
      <c r="F166" s="356">
        <v>2</v>
      </c>
      <c r="G166" s="228" t="s">
        <v>1701</v>
      </c>
      <c r="H166" s="228" t="s">
        <v>1701</v>
      </c>
      <c r="I166" s="357" t="s">
        <v>1701</v>
      </c>
      <c r="J166" s="228" t="s">
        <v>1701</v>
      </c>
      <c r="K166" s="228" t="s">
        <v>1701</v>
      </c>
      <c r="L166" s="357" t="s">
        <v>1701</v>
      </c>
      <c r="M166" s="228" t="s">
        <v>1701</v>
      </c>
      <c r="N166" s="228" t="s">
        <v>1701</v>
      </c>
      <c r="O166" s="346">
        <f t="shared" si="2"/>
        <v>8</v>
      </c>
    </row>
    <row r="167" spans="1:18" ht="13.15" customHeight="1" x14ac:dyDescent="0.4">
      <c r="A167" s="203" t="s">
        <v>1354</v>
      </c>
      <c r="B167" s="228" t="s">
        <v>3204</v>
      </c>
      <c r="C167" s="356">
        <v>4</v>
      </c>
      <c r="D167" s="228" t="s">
        <v>1701</v>
      </c>
      <c r="E167" s="228" t="s">
        <v>1701</v>
      </c>
      <c r="F167" s="356">
        <v>3</v>
      </c>
      <c r="G167" s="228" t="s">
        <v>1701</v>
      </c>
      <c r="H167" s="228" t="s">
        <v>1701</v>
      </c>
      <c r="I167" s="357" t="s">
        <v>1701</v>
      </c>
      <c r="J167" s="228" t="s">
        <v>1701</v>
      </c>
      <c r="K167" s="228" t="s">
        <v>1701</v>
      </c>
      <c r="L167" s="357" t="s">
        <v>1701</v>
      </c>
      <c r="M167" s="228" t="s">
        <v>1701</v>
      </c>
      <c r="N167" s="228" t="s">
        <v>1701</v>
      </c>
      <c r="O167" s="346">
        <f t="shared" si="2"/>
        <v>7</v>
      </c>
    </row>
    <row r="168" spans="1:18" ht="13.15" customHeight="1" x14ac:dyDescent="0.4">
      <c r="A168" s="203" t="s">
        <v>1354</v>
      </c>
      <c r="B168" s="228" t="s">
        <v>3205</v>
      </c>
      <c r="C168" s="356">
        <v>4</v>
      </c>
      <c r="D168" s="228" t="s">
        <v>1701</v>
      </c>
      <c r="E168" s="228" t="s">
        <v>1701</v>
      </c>
      <c r="F168" s="356">
        <v>2</v>
      </c>
      <c r="G168" s="228" t="s">
        <v>1701</v>
      </c>
      <c r="H168" s="228" t="s">
        <v>1701</v>
      </c>
      <c r="I168" s="357" t="s">
        <v>1701</v>
      </c>
      <c r="J168" s="228" t="s">
        <v>1701</v>
      </c>
      <c r="K168" s="228" t="s">
        <v>1701</v>
      </c>
      <c r="L168" s="357" t="s">
        <v>1701</v>
      </c>
      <c r="M168" s="228" t="s">
        <v>1701</v>
      </c>
      <c r="N168" s="228" t="s">
        <v>1701</v>
      </c>
      <c r="O168" s="346">
        <f t="shared" si="2"/>
        <v>6</v>
      </c>
    </row>
    <row r="169" spans="1:18" ht="21" x14ac:dyDescent="0.4">
      <c r="A169" s="203" t="s">
        <v>1354</v>
      </c>
      <c r="B169" s="228" t="s">
        <v>3206</v>
      </c>
      <c r="C169" s="356">
        <v>5</v>
      </c>
      <c r="D169" s="228" t="s">
        <v>1701</v>
      </c>
      <c r="E169" s="228" t="s">
        <v>1701</v>
      </c>
      <c r="F169" s="357" t="s">
        <v>1701</v>
      </c>
      <c r="G169" s="228" t="s">
        <v>1701</v>
      </c>
      <c r="H169" s="228" t="s">
        <v>1701</v>
      </c>
      <c r="I169" s="357" t="s">
        <v>1701</v>
      </c>
      <c r="J169" s="228" t="s">
        <v>1701</v>
      </c>
      <c r="K169" s="228" t="s">
        <v>1701</v>
      </c>
      <c r="L169" s="357" t="s">
        <v>1701</v>
      </c>
      <c r="M169" s="228" t="s">
        <v>1701</v>
      </c>
      <c r="N169" s="228" t="s">
        <v>1701</v>
      </c>
      <c r="O169" s="346">
        <f t="shared" si="2"/>
        <v>5</v>
      </c>
    </row>
    <row r="170" spans="1:18" x14ac:dyDescent="0.4">
      <c r="A170" s="203" t="s">
        <v>1354</v>
      </c>
      <c r="B170" s="228" t="s">
        <v>3207</v>
      </c>
      <c r="C170" s="356">
        <v>4</v>
      </c>
      <c r="D170" s="228" t="s">
        <v>1701</v>
      </c>
      <c r="E170" s="276">
        <v>1</v>
      </c>
      <c r="F170" s="357" t="s">
        <v>1701</v>
      </c>
      <c r="G170" s="228" t="s">
        <v>1701</v>
      </c>
      <c r="H170" s="228" t="s">
        <v>1701</v>
      </c>
      <c r="I170" s="357" t="s">
        <v>1701</v>
      </c>
      <c r="J170" s="228" t="s">
        <v>1701</v>
      </c>
      <c r="K170" s="228" t="s">
        <v>1701</v>
      </c>
      <c r="L170" s="357" t="s">
        <v>1701</v>
      </c>
      <c r="M170" s="228" t="s">
        <v>1701</v>
      </c>
      <c r="N170" s="228" t="s">
        <v>1701</v>
      </c>
      <c r="O170" s="346">
        <f t="shared" si="2"/>
        <v>4</v>
      </c>
    </row>
    <row r="171" spans="1:18" ht="13.15" customHeight="1" x14ac:dyDescent="0.4">
      <c r="A171" s="203" t="s">
        <v>1354</v>
      </c>
      <c r="B171" s="228" t="s">
        <v>3208</v>
      </c>
      <c r="C171" s="357" t="s">
        <v>1701</v>
      </c>
      <c r="D171" s="228" t="s">
        <v>1701</v>
      </c>
      <c r="E171" s="228" t="s">
        <v>1701</v>
      </c>
      <c r="F171" s="356">
        <v>3</v>
      </c>
      <c r="G171" s="228" t="s">
        <v>1701</v>
      </c>
      <c r="H171" s="228" t="s">
        <v>1701</v>
      </c>
      <c r="I171" s="357" t="s">
        <v>1701</v>
      </c>
      <c r="J171" s="228" t="s">
        <v>1701</v>
      </c>
      <c r="K171" s="228" t="s">
        <v>1701</v>
      </c>
      <c r="L171" s="357" t="s">
        <v>1701</v>
      </c>
      <c r="M171" s="228" t="s">
        <v>1701</v>
      </c>
      <c r="N171" s="228" t="s">
        <v>1701</v>
      </c>
      <c r="O171" s="346">
        <f t="shared" si="2"/>
        <v>3</v>
      </c>
    </row>
    <row r="172" spans="1:18" ht="13.15" customHeight="1" x14ac:dyDescent="0.4">
      <c r="A172" s="203" t="s">
        <v>3209</v>
      </c>
      <c r="B172" s="228" t="s">
        <v>1701</v>
      </c>
      <c r="C172" s="356">
        <v>318</v>
      </c>
      <c r="D172" s="228" t="s">
        <v>1701</v>
      </c>
      <c r="E172" s="276">
        <v>8</v>
      </c>
      <c r="F172" s="356">
        <v>340</v>
      </c>
      <c r="G172" s="276">
        <v>1</v>
      </c>
      <c r="H172" s="276">
        <v>16</v>
      </c>
      <c r="I172" s="356">
        <v>4</v>
      </c>
      <c r="J172" s="228" t="s">
        <v>1701</v>
      </c>
      <c r="K172" s="228" t="s">
        <v>1701</v>
      </c>
      <c r="L172" s="356">
        <v>15</v>
      </c>
      <c r="M172" s="228" t="s">
        <v>1701</v>
      </c>
      <c r="N172" s="228" t="s">
        <v>1701</v>
      </c>
      <c r="O172" s="346">
        <f t="shared" si="2"/>
        <v>677</v>
      </c>
      <c r="P172" s="266">
        <v>677</v>
      </c>
      <c r="Q172" s="266">
        <v>24</v>
      </c>
      <c r="R172" s="271">
        <v>0.04</v>
      </c>
    </row>
    <row r="173" spans="1:18" ht="21" x14ac:dyDescent="0.4">
      <c r="A173" s="203" t="s">
        <v>3210</v>
      </c>
      <c r="B173" s="228" t="s">
        <v>3211</v>
      </c>
      <c r="C173" s="356">
        <v>344</v>
      </c>
      <c r="D173" s="228" t="s">
        <v>1701</v>
      </c>
      <c r="E173" s="276">
        <v>10</v>
      </c>
      <c r="F173" s="356">
        <v>10</v>
      </c>
      <c r="G173" s="228" t="s">
        <v>1701</v>
      </c>
      <c r="H173" s="228" t="s">
        <v>1701</v>
      </c>
      <c r="I173" s="357" t="s">
        <v>1701</v>
      </c>
      <c r="J173" s="228" t="s">
        <v>1701</v>
      </c>
      <c r="K173" s="228" t="s">
        <v>1701</v>
      </c>
      <c r="L173" s="356">
        <v>6</v>
      </c>
      <c r="M173" s="228" t="s">
        <v>1701</v>
      </c>
      <c r="N173" s="228" t="s">
        <v>1701</v>
      </c>
      <c r="O173" s="346">
        <f t="shared" si="2"/>
        <v>360</v>
      </c>
      <c r="P173" s="268">
        <v>471</v>
      </c>
      <c r="Q173" s="268">
        <v>18</v>
      </c>
      <c r="R173" s="269">
        <v>3.7999999999999999E-2</v>
      </c>
    </row>
    <row r="174" spans="1:18" x14ac:dyDescent="0.4">
      <c r="A174" s="203" t="s">
        <v>1355</v>
      </c>
      <c r="B174" s="228" t="s">
        <v>3212</v>
      </c>
      <c r="C174" s="356">
        <v>49</v>
      </c>
      <c r="D174" s="228" t="s">
        <v>1701</v>
      </c>
      <c r="E174" s="276">
        <v>6</v>
      </c>
      <c r="F174" s="356">
        <v>2</v>
      </c>
      <c r="G174" s="228" t="s">
        <v>1701</v>
      </c>
      <c r="H174" s="228" t="s">
        <v>1701</v>
      </c>
      <c r="I174" s="357" t="s">
        <v>1701</v>
      </c>
      <c r="J174" s="228" t="s">
        <v>1701</v>
      </c>
      <c r="K174" s="228" t="s">
        <v>1701</v>
      </c>
      <c r="L174" s="357" t="s">
        <v>1701</v>
      </c>
      <c r="M174" s="228" t="s">
        <v>1701</v>
      </c>
      <c r="N174" s="228" t="s">
        <v>1701</v>
      </c>
      <c r="O174" s="346">
        <f t="shared" si="2"/>
        <v>51</v>
      </c>
    </row>
    <row r="175" spans="1:18" x14ac:dyDescent="0.4">
      <c r="A175" s="203" t="s">
        <v>1355</v>
      </c>
      <c r="B175" s="228" t="s">
        <v>3213</v>
      </c>
      <c r="C175" s="356">
        <v>46</v>
      </c>
      <c r="D175" s="228" t="s">
        <v>1701</v>
      </c>
      <c r="E175" s="276">
        <v>2</v>
      </c>
      <c r="F175" s="357" t="s">
        <v>1701</v>
      </c>
      <c r="G175" s="228" t="s">
        <v>1701</v>
      </c>
      <c r="H175" s="228" t="s">
        <v>1701</v>
      </c>
      <c r="I175" s="357" t="s">
        <v>1701</v>
      </c>
      <c r="J175" s="228" t="s">
        <v>1701</v>
      </c>
      <c r="K175" s="228" t="s">
        <v>1701</v>
      </c>
      <c r="L175" s="357" t="s">
        <v>1701</v>
      </c>
      <c r="M175" s="228" t="s">
        <v>1701</v>
      </c>
      <c r="N175" s="228" t="s">
        <v>1701</v>
      </c>
      <c r="O175" s="346">
        <f t="shared" si="2"/>
        <v>46</v>
      </c>
    </row>
    <row r="176" spans="1:18" x14ac:dyDescent="0.4">
      <c r="A176" s="203" t="s">
        <v>1355</v>
      </c>
      <c r="B176" s="228" t="s">
        <v>3214</v>
      </c>
      <c r="C176" s="356">
        <v>14</v>
      </c>
      <c r="D176" s="228" t="s">
        <v>1701</v>
      </c>
      <c r="E176" s="228" t="s">
        <v>1701</v>
      </c>
      <c r="F176" s="357" t="s">
        <v>1701</v>
      </c>
      <c r="G176" s="228" t="s">
        <v>1701</v>
      </c>
      <c r="H176" s="228" t="s">
        <v>1701</v>
      </c>
      <c r="I176" s="357" t="s">
        <v>1701</v>
      </c>
      <c r="J176" s="228" t="s">
        <v>1701</v>
      </c>
      <c r="K176" s="228" t="s">
        <v>1701</v>
      </c>
      <c r="L176" s="357" t="s">
        <v>1701</v>
      </c>
      <c r="M176" s="228" t="s">
        <v>1701</v>
      </c>
      <c r="N176" s="228" t="s">
        <v>1701</v>
      </c>
      <c r="O176" s="346">
        <f t="shared" si="2"/>
        <v>14</v>
      </c>
    </row>
    <row r="177" spans="1:18" x14ac:dyDescent="0.4">
      <c r="A177" s="203" t="s">
        <v>3215</v>
      </c>
      <c r="B177" s="228" t="s">
        <v>1701</v>
      </c>
      <c r="C177" s="356">
        <v>78</v>
      </c>
      <c r="D177" s="228" t="s">
        <v>1701</v>
      </c>
      <c r="E177" s="276">
        <v>2</v>
      </c>
      <c r="F177" s="356">
        <v>43</v>
      </c>
      <c r="G177" s="228" t="s">
        <v>1701</v>
      </c>
      <c r="H177" s="228" t="s">
        <v>1701</v>
      </c>
      <c r="I177" s="356">
        <v>2</v>
      </c>
      <c r="J177" s="228" t="s">
        <v>1701</v>
      </c>
      <c r="K177" s="228" t="s">
        <v>1701</v>
      </c>
      <c r="L177" s="356">
        <v>3</v>
      </c>
      <c r="M177" s="228" t="s">
        <v>1701</v>
      </c>
      <c r="N177" s="228" t="s">
        <v>1701</v>
      </c>
      <c r="O177" s="346">
        <f t="shared" si="2"/>
        <v>126</v>
      </c>
      <c r="P177" s="266">
        <v>126</v>
      </c>
      <c r="Q177" s="266">
        <v>2</v>
      </c>
      <c r="R177" s="267">
        <v>1.6E-2</v>
      </c>
    </row>
    <row r="178" spans="1:18" ht="13.15" customHeight="1" x14ac:dyDescent="0.4">
      <c r="A178" s="203" t="s">
        <v>3216</v>
      </c>
      <c r="B178" s="228" t="s">
        <v>1701</v>
      </c>
      <c r="C178" s="356">
        <v>716</v>
      </c>
      <c r="D178" s="276">
        <v>29</v>
      </c>
      <c r="E178" s="276">
        <v>27</v>
      </c>
      <c r="F178" s="356">
        <v>737</v>
      </c>
      <c r="G178" s="276">
        <v>25</v>
      </c>
      <c r="H178" s="276">
        <v>7</v>
      </c>
      <c r="I178" s="356">
        <v>61</v>
      </c>
      <c r="J178" s="228" t="s">
        <v>1701</v>
      </c>
      <c r="K178" s="228" t="s">
        <v>1701</v>
      </c>
      <c r="L178" s="356">
        <v>24</v>
      </c>
      <c r="M178" s="228" t="s">
        <v>1701</v>
      </c>
      <c r="N178" s="228" t="s">
        <v>1701</v>
      </c>
      <c r="O178" s="346">
        <f t="shared" si="2"/>
        <v>1538</v>
      </c>
      <c r="P178" s="266">
        <v>1538</v>
      </c>
      <c r="Q178" s="266">
        <v>34</v>
      </c>
      <c r="R178" s="267">
        <v>2.1999999999999999E-2</v>
      </c>
    </row>
    <row r="179" spans="1:18" ht="13.15" customHeight="1" x14ac:dyDescent="0.4">
      <c r="A179" s="203" t="s">
        <v>3217</v>
      </c>
      <c r="B179" s="228" t="s">
        <v>1701</v>
      </c>
      <c r="C179" s="356">
        <v>71</v>
      </c>
      <c r="D179" s="276">
        <v>1</v>
      </c>
      <c r="E179" s="276">
        <v>1</v>
      </c>
      <c r="F179" s="356">
        <v>67</v>
      </c>
      <c r="G179" s="228" t="s">
        <v>1701</v>
      </c>
      <c r="H179" s="276">
        <v>4</v>
      </c>
      <c r="I179" s="357" t="s">
        <v>1701</v>
      </c>
      <c r="J179" s="228" t="s">
        <v>1701</v>
      </c>
      <c r="K179" s="228" t="s">
        <v>1701</v>
      </c>
      <c r="L179" s="357" t="s">
        <v>1701</v>
      </c>
      <c r="M179" s="228" t="s">
        <v>1701</v>
      </c>
      <c r="N179" s="228" t="s">
        <v>1701</v>
      </c>
      <c r="O179" s="346">
        <f t="shared" si="2"/>
        <v>138</v>
      </c>
      <c r="P179" s="266">
        <v>138</v>
      </c>
      <c r="Q179" s="266">
        <v>5</v>
      </c>
      <c r="R179" s="267">
        <v>3.5999999999999997E-2</v>
      </c>
    </row>
    <row r="180" spans="1:18" x14ac:dyDescent="0.4">
      <c r="A180" s="203" t="s">
        <v>3218</v>
      </c>
      <c r="B180" s="228" t="s">
        <v>3219</v>
      </c>
      <c r="C180" s="356">
        <v>117</v>
      </c>
      <c r="D180" s="276">
        <v>3</v>
      </c>
      <c r="E180" s="276">
        <v>4</v>
      </c>
      <c r="F180" s="356">
        <v>23</v>
      </c>
      <c r="G180" s="228" t="s">
        <v>1701</v>
      </c>
      <c r="H180" s="228" t="s">
        <v>1701</v>
      </c>
      <c r="I180" s="357" t="s">
        <v>1701</v>
      </c>
      <c r="J180" s="228" t="s">
        <v>1701</v>
      </c>
      <c r="K180" s="228" t="s">
        <v>1701</v>
      </c>
      <c r="L180" s="357" t="s">
        <v>1701</v>
      </c>
      <c r="M180" s="228" t="s">
        <v>1701</v>
      </c>
      <c r="N180" s="228" t="s">
        <v>1701</v>
      </c>
      <c r="O180" s="346">
        <f t="shared" si="2"/>
        <v>140</v>
      </c>
      <c r="P180" s="268">
        <v>213</v>
      </c>
      <c r="Q180" s="268">
        <v>5</v>
      </c>
      <c r="R180" s="269">
        <v>2.3E-2</v>
      </c>
    </row>
    <row r="181" spans="1:18" x14ac:dyDescent="0.4">
      <c r="A181" s="203" t="s">
        <v>1357</v>
      </c>
      <c r="B181" s="228" t="s">
        <v>3220</v>
      </c>
      <c r="C181" s="356">
        <v>27</v>
      </c>
      <c r="D181" s="276">
        <v>1</v>
      </c>
      <c r="E181" s="228" t="s">
        <v>1701</v>
      </c>
      <c r="F181" s="356">
        <v>10</v>
      </c>
      <c r="G181" s="228" t="s">
        <v>1701</v>
      </c>
      <c r="H181" s="228" t="s">
        <v>1701</v>
      </c>
      <c r="I181" s="357" t="s">
        <v>1701</v>
      </c>
      <c r="J181" s="228" t="s">
        <v>1701</v>
      </c>
      <c r="K181" s="228" t="s">
        <v>1701</v>
      </c>
      <c r="L181" s="357" t="s">
        <v>1701</v>
      </c>
      <c r="M181" s="228" t="s">
        <v>1701</v>
      </c>
      <c r="N181" s="228" t="s">
        <v>1701</v>
      </c>
      <c r="O181" s="346">
        <f t="shared" si="2"/>
        <v>37</v>
      </c>
    </row>
    <row r="182" spans="1:18" x14ac:dyDescent="0.4">
      <c r="A182" s="203" t="s">
        <v>1357</v>
      </c>
      <c r="B182" s="228" t="s">
        <v>3221</v>
      </c>
      <c r="C182" s="356">
        <v>28</v>
      </c>
      <c r="D182" s="228" t="s">
        <v>1701</v>
      </c>
      <c r="E182" s="276">
        <v>1</v>
      </c>
      <c r="F182" s="356">
        <v>1</v>
      </c>
      <c r="G182" s="228" t="s">
        <v>1701</v>
      </c>
      <c r="H182" s="228" t="s">
        <v>1701</v>
      </c>
      <c r="I182" s="357" t="s">
        <v>1701</v>
      </c>
      <c r="J182" s="228" t="s">
        <v>1701</v>
      </c>
      <c r="K182" s="228" t="s">
        <v>1701</v>
      </c>
      <c r="L182" s="357" t="s">
        <v>1701</v>
      </c>
      <c r="M182" s="228" t="s">
        <v>1701</v>
      </c>
      <c r="N182" s="228" t="s">
        <v>1701</v>
      </c>
      <c r="O182" s="346">
        <f t="shared" si="2"/>
        <v>29</v>
      </c>
    </row>
    <row r="183" spans="1:18" ht="13.15" customHeight="1" x14ac:dyDescent="0.4">
      <c r="A183" s="203" t="s">
        <v>1357</v>
      </c>
      <c r="B183" s="228" t="s">
        <v>3222</v>
      </c>
      <c r="C183" s="356">
        <v>4</v>
      </c>
      <c r="D183" s="228" t="s">
        <v>1701</v>
      </c>
      <c r="E183" s="228" t="s">
        <v>1701</v>
      </c>
      <c r="F183" s="356">
        <v>3</v>
      </c>
      <c r="G183" s="228" t="s">
        <v>1701</v>
      </c>
      <c r="H183" s="228" t="s">
        <v>1701</v>
      </c>
      <c r="I183" s="357" t="s">
        <v>1701</v>
      </c>
      <c r="J183" s="228" t="s">
        <v>1701</v>
      </c>
      <c r="K183" s="228" t="s">
        <v>1701</v>
      </c>
      <c r="L183" s="357" t="s">
        <v>1701</v>
      </c>
      <c r="M183" s="228" t="s">
        <v>1701</v>
      </c>
      <c r="N183" s="228" t="s">
        <v>1701</v>
      </c>
      <c r="O183" s="346">
        <f t="shared" si="2"/>
        <v>7</v>
      </c>
    </row>
    <row r="184" spans="1:18" x14ac:dyDescent="0.4">
      <c r="A184" s="203" t="s">
        <v>3223</v>
      </c>
      <c r="B184" s="228" t="s">
        <v>3224</v>
      </c>
      <c r="C184" s="356">
        <v>92</v>
      </c>
      <c r="D184" s="276">
        <v>2</v>
      </c>
      <c r="E184" s="276">
        <v>5</v>
      </c>
      <c r="F184" s="356">
        <v>30</v>
      </c>
      <c r="G184" s="228" t="s">
        <v>1701</v>
      </c>
      <c r="H184" s="228" t="s">
        <v>1701</v>
      </c>
      <c r="I184" s="357" t="s">
        <v>1701</v>
      </c>
      <c r="J184" s="228" t="s">
        <v>1701</v>
      </c>
      <c r="K184" s="228" t="s">
        <v>1701</v>
      </c>
      <c r="L184" s="357" t="s">
        <v>1701</v>
      </c>
      <c r="M184" s="228" t="s">
        <v>1701</v>
      </c>
      <c r="N184" s="228" t="s">
        <v>1701</v>
      </c>
      <c r="O184" s="346">
        <f t="shared" si="2"/>
        <v>122</v>
      </c>
      <c r="P184" s="268">
        <v>163</v>
      </c>
      <c r="Q184" s="268">
        <v>6</v>
      </c>
      <c r="R184" s="272">
        <v>0.04</v>
      </c>
    </row>
    <row r="185" spans="1:18" ht="22.5" x14ac:dyDescent="0.4">
      <c r="A185" s="203" t="s">
        <v>1358</v>
      </c>
      <c r="B185" s="228" t="s">
        <v>3225</v>
      </c>
      <c r="C185" s="356">
        <v>24</v>
      </c>
      <c r="D185" s="228" t="s">
        <v>1701</v>
      </c>
      <c r="E185" s="276">
        <v>1</v>
      </c>
      <c r="F185" s="356">
        <v>1</v>
      </c>
      <c r="G185" s="228" t="s">
        <v>1701</v>
      </c>
      <c r="H185" s="228" t="s">
        <v>1701</v>
      </c>
      <c r="I185" s="357" t="s">
        <v>1701</v>
      </c>
      <c r="J185" s="228" t="s">
        <v>1701</v>
      </c>
      <c r="K185" s="228" t="s">
        <v>1701</v>
      </c>
      <c r="L185" s="357" t="s">
        <v>1701</v>
      </c>
      <c r="M185" s="228" t="s">
        <v>1701</v>
      </c>
      <c r="N185" s="228" t="s">
        <v>1701</v>
      </c>
      <c r="O185" s="346">
        <f t="shared" si="2"/>
        <v>25</v>
      </c>
    </row>
    <row r="186" spans="1:18" ht="13.15" customHeight="1" x14ac:dyDescent="0.4">
      <c r="A186" s="203" t="s">
        <v>1358</v>
      </c>
      <c r="B186" s="228" t="s">
        <v>3226</v>
      </c>
      <c r="C186" s="356">
        <v>13</v>
      </c>
      <c r="D186" s="228" t="s">
        <v>1701</v>
      </c>
      <c r="E186" s="228" t="s">
        <v>1701</v>
      </c>
      <c r="F186" s="356">
        <v>3</v>
      </c>
      <c r="G186" s="228" t="s">
        <v>1701</v>
      </c>
      <c r="H186" s="228" t="s">
        <v>1701</v>
      </c>
      <c r="I186" s="357" t="s">
        <v>1701</v>
      </c>
      <c r="J186" s="228" t="s">
        <v>1701</v>
      </c>
      <c r="K186" s="228" t="s">
        <v>1701</v>
      </c>
      <c r="L186" s="357" t="s">
        <v>1701</v>
      </c>
      <c r="M186" s="228" t="s">
        <v>1701</v>
      </c>
      <c r="N186" s="228" t="s">
        <v>1701</v>
      </c>
      <c r="O186" s="346">
        <f t="shared" si="2"/>
        <v>16</v>
      </c>
    </row>
    <row r="187" spans="1:18" x14ac:dyDescent="0.4">
      <c r="A187" s="203" t="s">
        <v>3227</v>
      </c>
      <c r="B187" s="228" t="s">
        <v>3228</v>
      </c>
      <c r="C187" s="356">
        <v>94</v>
      </c>
      <c r="D187" s="276">
        <v>3</v>
      </c>
      <c r="E187" s="228" t="s">
        <v>1701</v>
      </c>
      <c r="F187" s="356">
        <v>86</v>
      </c>
      <c r="G187" s="228" t="s">
        <v>1701</v>
      </c>
      <c r="H187" s="228" t="s">
        <v>1701</v>
      </c>
      <c r="I187" s="357" t="s">
        <v>1701</v>
      </c>
      <c r="J187" s="228" t="s">
        <v>1701</v>
      </c>
      <c r="K187" s="228" t="s">
        <v>1701</v>
      </c>
      <c r="L187" s="357" t="s">
        <v>1701</v>
      </c>
      <c r="M187" s="228" t="s">
        <v>1701</v>
      </c>
      <c r="N187" s="228" t="s">
        <v>1701</v>
      </c>
      <c r="O187" s="346">
        <f t="shared" si="2"/>
        <v>180</v>
      </c>
      <c r="P187" s="268">
        <v>205</v>
      </c>
      <c r="Q187" s="268">
        <v>0</v>
      </c>
      <c r="R187" s="272">
        <v>0</v>
      </c>
    </row>
    <row r="188" spans="1:18" ht="13.15" customHeight="1" x14ac:dyDescent="0.4">
      <c r="A188" s="203" t="s">
        <v>1676</v>
      </c>
      <c r="B188" s="228" t="s">
        <v>3229</v>
      </c>
      <c r="C188" s="356">
        <v>16</v>
      </c>
      <c r="D188" s="228" t="s">
        <v>1701</v>
      </c>
      <c r="E188" s="228" t="s">
        <v>1701</v>
      </c>
      <c r="F188" s="356">
        <v>1</v>
      </c>
      <c r="G188" s="228" t="s">
        <v>1701</v>
      </c>
      <c r="H188" s="228" t="s">
        <v>1701</v>
      </c>
      <c r="I188" s="357" t="s">
        <v>1701</v>
      </c>
      <c r="J188" s="228" t="s">
        <v>1701</v>
      </c>
      <c r="K188" s="228" t="s">
        <v>1701</v>
      </c>
      <c r="L188" s="357" t="s">
        <v>1701</v>
      </c>
      <c r="M188" s="228" t="s">
        <v>1701</v>
      </c>
      <c r="N188" s="228" t="s">
        <v>1701</v>
      </c>
      <c r="O188" s="346">
        <f t="shared" si="2"/>
        <v>17</v>
      </c>
    </row>
    <row r="189" spans="1:18" ht="21" x14ac:dyDescent="0.4">
      <c r="A189" s="203" t="s">
        <v>1676</v>
      </c>
      <c r="B189" s="228" t="s">
        <v>3230</v>
      </c>
      <c r="C189" s="356">
        <v>8</v>
      </c>
      <c r="D189" s="228" t="s">
        <v>1701</v>
      </c>
      <c r="E189" s="228" t="s">
        <v>1701</v>
      </c>
      <c r="F189" s="357" t="s">
        <v>1701</v>
      </c>
      <c r="G189" s="228" t="s">
        <v>1701</v>
      </c>
      <c r="H189" s="228" t="s">
        <v>1701</v>
      </c>
      <c r="I189" s="357" t="s">
        <v>1701</v>
      </c>
      <c r="J189" s="228" t="s">
        <v>1701</v>
      </c>
      <c r="K189" s="228" t="s">
        <v>1701</v>
      </c>
      <c r="L189" s="357" t="s">
        <v>1701</v>
      </c>
      <c r="M189" s="228" t="s">
        <v>1701</v>
      </c>
      <c r="N189" s="228" t="s">
        <v>1701</v>
      </c>
      <c r="O189" s="346">
        <f t="shared" si="2"/>
        <v>8</v>
      </c>
    </row>
    <row r="190" spans="1:18" x14ac:dyDescent="0.4">
      <c r="A190" s="203" t="s">
        <v>3231</v>
      </c>
      <c r="B190" s="228" t="s">
        <v>1701</v>
      </c>
      <c r="C190" s="356">
        <v>24</v>
      </c>
      <c r="D190" s="276">
        <v>1</v>
      </c>
      <c r="E190" s="228" t="s">
        <v>1701</v>
      </c>
      <c r="F190" s="356">
        <v>3</v>
      </c>
      <c r="G190" s="228" t="s">
        <v>1701</v>
      </c>
      <c r="H190" s="228" t="s">
        <v>1701</v>
      </c>
      <c r="I190" s="357" t="s">
        <v>1701</v>
      </c>
      <c r="J190" s="228" t="s">
        <v>1701</v>
      </c>
      <c r="K190" s="228" t="s">
        <v>1701</v>
      </c>
      <c r="L190" s="357" t="s">
        <v>1701</v>
      </c>
      <c r="M190" s="228" t="s">
        <v>1701</v>
      </c>
      <c r="N190" s="228" t="s">
        <v>1701</v>
      </c>
      <c r="O190" s="346">
        <f t="shared" si="2"/>
        <v>27</v>
      </c>
      <c r="P190" s="266">
        <v>27</v>
      </c>
      <c r="Q190" s="266">
        <v>0</v>
      </c>
      <c r="R190" s="271">
        <v>0</v>
      </c>
    </row>
    <row r="191" spans="1:18" x14ac:dyDescent="0.4">
      <c r="A191" s="203" t="s">
        <v>3232</v>
      </c>
      <c r="B191" s="228" t="s">
        <v>1701</v>
      </c>
      <c r="C191" s="356">
        <v>63</v>
      </c>
      <c r="D191" s="228" t="s">
        <v>1701</v>
      </c>
      <c r="E191" s="276">
        <v>1</v>
      </c>
      <c r="F191" s="356">
        <v>7</v>
      </c>
      <c r="G191" s="228" t="s">
        <v>1701</v>
      </c>
      <c r="H191" s="228" t="s">
        <v>1701</v>
      </c>
      <c r="I191" s="357" t="s">
        <v>1701</v>
      </c>
      <c r="J191" s="228" t="s">
        <v>1701</v>
      </c>
      <c r="K191" s="228" t="s">
        <v>1701</v>
      </c>
      <c r="L191" s="357" t="s">
        <v>1701</v>
      </c>
      <c r="M191" s="228" t="s">
        <v>1701</v>
      </c>
      <c r="N191" s="228" t="s">
        <v>1701</v>
      </c>
      <c r="O191" s="346">
        <f t="shared" si="2"/>
        <v>70</v>
      </c>
      <c r="P191" s="266">
        <v>70</v>
      </c>
      <c r="Q191" s="266">
        <v>1</v>
      </c>
      <c r="R191" s="271">
        <v>0.01</v>
      </c>
    </row>
    <row r="192" spans="1:18" x14ac:dyDescent="0.4">
      <c r="A192" s="203" t="s">
        <v>3233</v>
      </c>
      <c r="B192" s="228" t="s">
        <v>3234</v>
      </c>
      <c r="C192" s="356">
        <v>583</v>
      </c>
      <c r="D192" s="276">
        <v>4</v>
      </c>
      <c r="E192" s="276">
        <v>2</v>
      </c>
      <c r="F192" s="356">
        <v>401</v>
      </c>
      <c r="G192" s="276">
        <v>1</v>
      </c>
      <c r="H192" s="228" t="s">
        <v>1701</v>
      </c>
      <c r="I192" s="357" t="s">
        <v>1701</v>
      </c>
      <c r="J192" s="228" t="s">
        <v>1701</v>
      </c>
      <c r="K192" s="228" t="s">
        <v>1701</v>
      </c>
      <c r="L192" s="356">
        <v>9</v>
      </c>
      <c r="M192" s="228" t="s">
        <v>1701</v>
      </c>
      <c r="N192" s="228" t="s">
        <v>1701</v>
      </c>
      <c r="O192" s="346">
        <f t="shared" si="2"/>
        <v>993</v>
      </c>
      <c r="P192" s="268">
        <v>995</v>
      </c>
      <c r="Q192" s="268">
        <v>2</v>
      </c>
      <c r="R192" s="269">
        <v>2E-3</v>
      </c>
    </row>
    <row r="193" spans="1:18" ht="13.15" customHeight="1" x14ac:dyDescent="0.4">
      <c r="A193" s="203" t="s">
        <v>1359</v>
      </c>
      <c r="B193" s="228" t="s">
        <v>3235</v>
      </c>
      <c r="C193" s="357" t="s">
        <v>1701</v>
      </c>
      <c r="D193" s="228" t="s">
        <v>1701</v>
      </c>
      <c r="E193" s="228" t="s">
        <v>1701</v>
      </c>
      <c r="F193" s="356">
        <v>2</v>
      </c>
      <c r="G193" s="228" t="s">
        <v>1701</v>
      </c>
      <c r="H193" s="228" t="s">
        <v>1701</v>
      </c>
      <c r="I193" s="357" t="s">
        <v>1701</v>
      </c>
      <c r="J193" s="228" t="s">
        <v>1701</v>
      </c>
      <c r="K193" s="228" t="s">
        <v>1701</v>
      </c>
      <c r="L193" s="357" t="s">
        <v>1701</v>
      </c>
      <c r="M193" s="228" t="s">
        <v>1701</v>
      </c>
      <c r="N193" s="228" t="s">
        <v>1701</v>
      </c>
      <c r="O193" s="346">
        <f t="shared" si="2"/>
        <v>2</v>
      </c>
    </row>
    <row r="194" spans="1:18" x14ac:dyDescent="0.4">
      <c r="A194" s="203" t="s">
        <v>3236</v>
      </c>
      <c r="B194" s="228" t="s">
        <v>3237</v>
      </c>
      <c r="C194" s="356">
        <v>132</v>
      </c>
      <c r="D194" s="276">
        <v>4</v>
      </c>
      <c r="E194" s="276">
        <v>4</v>
      </c>
      <c r="F194" s="356">
        <v>42</v>
      </c>
      <c r="G194" s="228" t="s">
        <v>1701</v>
      </c>
      <c r="H194" s="276">
        <v>1</v>
      </c>
      <c r="I194" s="357" t="s">
        <v>1701</v>
      </c>
      <c r="J194" s="228" t="s">
        <v>1701</v>
      </c>
      <c r="K194" s="228" t="s">
        <v>1701</v>
      </c>
      <c r="L194" s="357" t="s">
        <v>1701</v>
      </c>
      <c r="M194" s="228" t="s">
        <v>1701</v>
      </c>
      <c r="N194" s="228" t="s">
        <v>1701</v>
      </c>
      <c r="O194" s="346">
        <f t="shared" si="2"/>
        <v>174</v>
      </c>
      <c r="P194" s="261">
        <v>313</v>
      </c>
      <c r="Q194" s="261">
        <v>7</v>
      </c>
      <c r="R194" s="263">
        <v>2.1999999999999999E-2</v>
      </c>
    </row>
    <row r="195" spans="1:18" x14ac:dyDescent="0.4">
      <c r="A195" s="203" t="s">
        <v>1360</v>
      </c>
      <c r="B195" s="228" t="s">
        <v>3238</v>
      </c>
      <c r="C195" s="356">
        <v>90</v>
      </c>
      <c r="D195" s="228" t="s">
        <v>1701</v>
      </c>
      <c r="E195" s="228" t="s">
        <v>1701</v>
      </c>
      <c r="F195" s="356">
        <v>2</v>
      </c>
      <c r="G195" s="228" t="s">
        <v>1701</v>
      </c>
      <c r="H195" s="228" t="s">
        <v>1701</v>
      </c>
      <c r="I195" s="357" t="s">
        <v>1701</v>
      </c>
      <c r="J195" s="228" t="s">
        <v>1701</v>
      </c>
      <c r="K195" s="228" t="s">
        <v>1701</v>
      </c>
      <c r="L195" s="357" t="s">
        <v>1701</v>
      </c>
      <c r="M195" s="228" t="s">
        <v>1701</v>
      </c>
      <c r="N195" s="228" t="s">
        <v>1701</v>
      </c>
      <c r="O195" s="346">
        <f t="shared" ref="O195:O258" si="3">SUM(C195,F195,I195,L195,)</f>
        <v>92</v>
      </c>
    </row>
    <row r="196" spans="1:18" x14ac:dyDescent="0.4">
      <c r="A196" s="203" t="s">
        <v>1360</v>
      </c>
      <c r="B196" s="228" t="s">
        <v>3239</v>
      </c>
      <c r="C196" s="356">
        <v>20</v>
      </c>
      <c r="D196" s="228" t="s">
        <v>1701</v>
      </c>
      <c r="E196" s="276">
        <v>1</v>
      </c>
      <c r="F196" s="356">
        <v>3</v>
      </c>
      <c r="G196" s="228" t="s">
        <v>1701</v>
      </c>
      <c r="H196" s="228" t="s">
        <v>1701</v>
      </c>
      <c r="I196" s="357" t="s">
        <v>1701</v>
      </c>
      <c r="J196" s="228" t="s">
        <v>1701</v>
      </c>
      <c r="K196" s="228" t="s">
        <v>1701</v>
      </c>
      <c r="L196" s="357" t="s">
        <v>1701</v>
      </c>
      <c r="M196" s="228" t="s">
        <v>1701</v>
      </c>
      <c r="N196" s="228" t="s">
        <v>1701</v>
      </c>
      <c r="O196" s="346">
        <f t="shared" si="3"/>
        <v>23</v>
      </c>
    </row>
    <row r="197" spans="1:18" x14ac:dyDescent="0.4">
      <c r="A197" s="203" t="s">
        <v>1360</v>
      </c>
      <c r="B197" s="228" t="s">
        <v>3240</v>
      </c>
      <c r="C197" s="356">
        <v>14</v>
      </c>
      <c r="D197" s="228" t="s">
        <v>1701</v>
      </c>
      <c r="E197" s="228" t="s">
        <v>1701</v>
      </c>
      <c r="F197" s="357" t="s">
        <v>1701</v>
      </c>
      <c r="G197" s="228" t="s">
        <v>1701</v>
      </c>
      <c r="H197" s="228" t="s">
        <v>1701</v>
      </c>
      <c r="I197" s="357" t="s">
        <v>1701</v>
      </c>
      <c r="J197" s="228" t="s">
        <v>1701</v>
      </c>
      <c r="K197" s="228" t="s">
        <v>1701</v>
      </c>
      <c r="L197" s="357" t="s">
        <v>1701</v>
      </c>
      <c r="M197" s="228" t="s">
        <v>1701</v>
      </c>
      <c r="N197" s="228" t="s">
        <v>1701</v>
      </c>
      <c r="O197" s="346">
        <f t="shared" si="3"/>
        <v>14</v>
      </c>
    </row>
    <row r="198" spans="1:18" x14ac:dyDescent="0.4">
      <c r="A198" s="203" t="s">
        <v>1360</v>
      </c>
      <c r="B198" s="228" t="s">
        <v>3241</v>
      </c>
      <c r="C198" s="356">
        <v>5</v>
      </c>
      <c r="D198" s="228" t="s">
        <v>1701</v>
      </c>
      <c r="E198" s="276">
        <v>1</v>
      </c>
      <c r="F198" s="357" t="s">
        <v>1701</v>
      </c>
      <c r="G198" s="228" t="s">
        <v>1701</v>
      </c>
      <c r="H198" s="228" t="s">
        <v>1701</v>
      </c>
      <c r="I198" s="357" t="s">
        <v>1701</v>
      </c>
      <c r="J198" s="228" t="s">
        <v>1701</v>
      </c>
      <c r="K198" s="228" t="s">
        <v>1701</v>
      </c>
      <c r="L198" s="357" t="s">
        <v>1701</v>
      </c>
      <c r="M198" s="228" t="s">
        <v>1701</v>
      </c>
      <c r="N198" s="228" t="s">
        <v>1701</v>
      </c>
      <c r="O198" s="346">
        <f t="shared" si="3"/>
        <v>5</v>
      </c>
    </row>
    <row r="199" spans="1:18" ht="13.15" customHeight="1" x14ac:dyDescent="0.4">
      <c r="A199" s="203" t="s">
        <v>1360</v>
      </c>
      <c r="B199" s="228" t="s">
        <v>3242</v>
      </c>
      <c r="C199" s="356">
        <v>3</v>
      </c>
      <c r="D199" s="228" t="s">
        <v>1701</v>
      </c>
      <c r="E199" s="228" t="s">
        <v>1701</v>
      </c>
      <c r="F199" s="357" t="s">
        <v>1701</v>
      </c>
      <c r="G199" s="228" t="s">
        <v>1701</v>
      </c>
      <c r="H199" s="228" t="s">
        <v>1701</v>
      </c>
      <c r="I199" s="357" t="s">
        <v>1701</v>
      </c>
      <c r="J199" s="228" t="s">
        <v>1701</v>
      </c>
      <c r="K199" s="228" t="s">
        <v>1701</v>
      </c>
      <c r="L199" s="357" t="s">
        <v>1701</v>
      </c>
      <c r="M199" s="228" t="s">
        <v>1701</v>
      </c>
      <c r="N199" s="228" t="s">
        <v>1701</v>
      </c>
      <c r="O199" s="346">
        <f t="shared" si="3"/>
        <v>3</v>
      </c>
    </row>
    <row r="200" spans="1:18" ht="21" x14ac:dyDescent="0.4">
      <c r="A200" s="203" t="s">
        <v>1360</v>
      </c>
      <c r="B200" s="228" t="s">
        <v>3243</v>
      </c>
      <c r="C200" s="356">
        <v>2</v>
      </c>
      <c r="D200" s="228" t="s">
        <v>1701</v>
      </c>
      <c r="E200" s="228" t="s">
        <v>1701</v>
      </c>
      <c r="F200" s="357" t="s">
        <v>1701</v>
      </c>
      <c r="G200" s="228" t="s">
        <v>1701</v>
      </c>
      <c r="H200" s="228" t="s">
        <v>1701</v>
      </c>
      <c r="I200" s="357" t="s">
        <v>1701</v>
      </c>
      <c r="J200" s="228" t="s">
        <v>1701</v>
      </c>
      <c r="K200" s="228" t="s">
        <v>1701</v>
      </c>
      <c r="L200" s="357" t="s">
        <v>1701</v>
      </c>
      <c r="M200" s="228" t="s">
        <v>1701</v>
      </c>
      <c r="N200" s="228" t="s">
        <v>1701</v>
      </c>
      <c r="O200" s="346">
        <f t="shared" si="3"/>
        <v>2</v>
      </c>
    </row>
    <row r="201" spans="1:18" ht="13.15" customHeight="1" x14ac:dyDescent="0.4">
      <c r="A201" s="203" t="s">
        <v>3244</v>
      </c>
      <c r="B201" s="228" t="s">
        <v>1701</v>
      </c>
      <c r="C201" s="356">
        <v>216</v>
      </c>
      <c r="D201" s="228" t="s">
        <v>1701</v>
      </c>
      <c r="E201" s="276">
        <v>2</v>
      </c>
      <c r="F201" s="356">
        <v>151</v>
      </c>
      <c r="G201" s="228" t="s">
        <v>1701</v>
      </c>
      <c r="H201" s="228" t="s">
        <v>1701</v>
      </c>
      <c r="I201" s="356">
        <v>4</v>
      </c>
      <c r="J201" s="228" t="s">
        <v>1701</v>
      </c>
      <c r="K201" s="228" t="s">
        <v>1701</v>
      </c>
      <c r="L201" s="356">
        <v>7</v>
      </c>
      <c r="M201" s="228" t="s">
        <v>1701</v>
      </c>
      <c r="N201" s="228" t="s">
        <v>1701</v>
      </c>
      <c r="O201" s="346">
        <f t="shared" si="3"/>
        <v>378</v>
      </c>
      <c r="P201" s="266">
        <v>378</v>
      </c>
      <c r="Q201" s="266">
        <v>2</v>
      </c>
      <c r="R201" s="267">
        <v>5.0000000000000001E-3</v>
      </c>
    </row>
    <row r="202" spans="1:18" x14ac:dyDescent="0.4">
      <c r="A202" s="203" t="s">
        <v>3245</v>
      </c>
      <c r="B202" s="228" t="s">
        <v>3246</v>
      </c>
      <c r="C202" s="356">
        <v>12</v>
      </c>
      <c r="D202" s="228" t="s">
        <v>1701</v>
      </c>
      <c r="E202" s="228" t="s">
        <v>1701</v>
      </c>
      <c r="F202" s="356">
        <v>3</v>
      </c>
      <c r="G202" s="228" t="s">
        <v>1701</v>
      </c>
      <c r="H202" s="228" t="s">
        <v>1701</v>
      </c>
      <c r="I202" s="357" t="s">
        <v>1701</v>
      </c>
      <c r="J202" s="228" t="s">
        <v>1701</v>
      </c>
      <c r="K202" s="228" t="s">
        <v>1701</v>
      </c>
      <c r="L202" s="357" t="s">
        <v>1701</v>
      </c>
      <c r="M202" s="228" t="s">
        <v>1701</v>
      </c>
      <c r="N202" s="228" t="s">
        <v>1701</v>
      </c>
      <c r="O202" s="346">
        <f t="shared" si="3"/>
        <v>15</v>
      </c>
      <c r="P202" s="268">
        <v>19</v>
      </c>
      <c r="Q202" s="268">
        <v>0</v>
      </c>
      <c r="R202" s="272">
        <v>0</v>
      </c>
    </row>
    <row r="203" spans="1:18" x14ac:dyDescent="0.4">
      <c r="A203" s="203" t="s">
        <v>2911</v>
      </c>
      <c r="B203" s="228" t="s">
        <v>3247</v>
      </c>
      <c r="C203" s="356">
        <v>4</v>
      </c>
      <c r="D203" s="228" t="s">
        <v>1701</v>
      </c>
      <c r="E203" s="228" t="s">
        <v>1701</v>
      </c>
      <c r="F203" s="357" t="s">
        <v>1701</v>
      </c>
      <c r="G203" s="228" t="s">
        <v>1701</v>
      </c>
      <c r="H203" s="228" t="s">
        <v>1701</v>
      </c>
      <c r="I203" s="357" t="s">
        <v>1701</v>
      </c>
      <c r="J203" s="228" t="s">
        <v>1701</v>
      </c>
      <c r="K203" s="228" t="s">
        <v>1701</v>
      </c>
      <c r="L203" s="357" t="s">
        <v>1701</v>
      </c>
      <c r="M203" s="228" t="s">
        <v>1701</v>
      </c>
      <c r="N203" s="228" t="s">
        <v>1701</v>
      </c>
      <c r="O203" s="346">
        <f t="shared" si="3"/>
        <v>4</v>
      </c>
    </row>
    <row r="204" spans="1:18" x14ac:dyDescent="0.4">
      <c r="A204" s="203" t="s">
        <v>3248</v>
      </c>
      <c r="B204" s="228" t="s">
        <v>1701</v>
      </c>
      <c r="C204" s="356">
        <v>572</v>
      </c>
      <c r="D204" s="276">
        <v>4</v>
      </c>
      <c r="E204" s="276">
        <v>8</v>
      </c>
      <c r="F204" s="356">
        <v>347</v>
      </c>
      <c r="G204" s="276">
        <v>3</v>
      </c>
      <c r="H204" s="276">
        <v>5</v>
      </c>
      <c r="I204" s="356">
        <v>9</v>
      </c>
      <c r="J204" s="228" t="s">
        <v>1701</v>
      </c>
      <c r="K204" s="228" t="s">
        <v>1701</v>
      </c>
      <c r="L204" s="356">
        <v>8</v>
      </c>
      <c r="M204" s="228" t="s">
        <v>1701</v>
      </c>
      <c r="N204" s="228" t="s">
        <v>1701</v>
      </c>
      <c r="O204" s="346">
        <f t="shared" si="3"/>
        <v>936</v>
      </c>
      <c r="P204" s="266">
        <v>936</v>
      </c>
      <c r="Q204" s="266">
        <v>13</v>
      </c>
      <c r="R204" s="267">
        <v>1.4E-2</v>
      </c>
    </row>
    <row r="205" spans="1:18" ht="13.15" customHeight="1" x14ac:dyDescent="0.4">
      <c r="A205" s="203" t="s">
        <v>3249</v>
      </c>
      <c r="B205" s="228" t="s">
        <v>1701</v>
      </c>
      <c r="C205" s="356">
        <v>32</v>
      </c>
      <c r="D205" s="228" t="s">
        <v>1701</v>
      </c>
      <c r="E205" s="228" t="s">
        <v>1701</v>
      </c>
      <c r="F205" s="356">
        <v>11</v>
      </c>
      <c r="G205" s="228" t="s">
        <v>1701</v>
      </c>
      <c r="H205" s="228" t="s">
        <v>1701</v>
      </c>
      <c r="I205" s="357" t="s">
        <v>1701</v>
      </c>
      <c r="J205" s="228" t="s">
        <v>1701</v>
      </c>
      <c r="K205" s="228" t="s">
        <v>1701</v>
      </c>
      <c r="L205" s="356">
        <v>2</v>
      </c>
      <c r="M205" s="228" t="s">
        <v>1701</v>
      </c>
      <c r="N205" s="228" t="s">
        <v>1701</v>
      </c>
      <c r="O205" s="346">
        <f t="shared" si="3"/>
        <v>45</v>
      </c>
      <c r="P205" s="266">
        <v>45</v>
      </c>
      <c r="Q205" s="266">
        <v>0</v>
      </c>
      <c r="R205" s="271">
        <v>0</v>
      </c>
    </row>
    <row r="206" spans="1:18" x14ac:dyDescent="0.4">
      <c r="A206" s="203" t="s">
        <v>3250</v>
      </c>
      <c r="B206" s="228" t="s">
        <v>3251</v>
      </c>
      <c r="C206" s="356">
        <v>181</v>
      </c>
      <c r="D206" s="228" t="s">
        <v>1701</v>
      </c>
      <c r="E206" s="228" t="s">
        <v>1701</v>
      </c>
      <c r="F206" s="356">
        <v>57</v>
      </c>
      <c r="G206" s="276">
        <v>1</v>
      </c>
      <c r="H206" s="228" t="s">
        <v>1701</v>
      </c>
      <c r="I206" s="357" t="s">
        <v>1701</v>
      </c>
      <c r="J206" s="228" t="s">
        <v>1701</v>
      </c>
      <c r="K206" s="228" t="s">
        <v>1701</v>
      </c>
      <c r="L206" s="356">
        <v>11</v>
      </c>
      <c r="M206" s="228" t="s">
        <v>1701</v>
      </c>
      <c r="N206" s="228" t="s">
        <v>1701</v>
      </c>
      <c r="O206" s="346">
        <f t="shared" si="3"/>
        <v>249</v>
      </c>
      <c r="P206" s="268">
        <v>284</v>
      </c>
      <c r="Q206" s="268">
        <v>0</v>
      </c>
      <c r="R206" s="272">
        <v>0</v>
      </c>
    </row>
    <row r="207" spans="1:18" ht="13.15" customHeight="1" x14ac:dyDescent="0.4">
      <c r="A207" s="203" t="s">
        <v>1677</v>
      </c>
      <c r="B207" s="228" t="s">
        <v>3221</v>
      </c>
      <c r="C207" s="356">
        <v>29</v>
      </c>
      <c r="D207" s="228" t="s">
        <v>1701</v>
      </c>
      <c r="E207" s="228" t="s">
        <v>1701</v>
      </c>
      <c r="F207" s="356">
        <v>6</v>
      </c>
      <c r="G207" s="228" t="s">
        <v>1701</v>
      </c>
      <c r="H207" s="228" t="s">
        <v>1701</v>
      </c>
      <c r="I207" s="357" t="s">
        <v>1701</v>
      </c>
      <c r="J207" s="228" t="s">
        <v>1701</v>
      </c>
      <c r="K207" s="228" t="s">
        <v>1701</v>
      </c>
      <c r="L207" s="357" t="s">
        <v>1701</v>
      </c>
      <c r="M207" s="228" t="s">
        <v>1701</v>
      </c>
      <c r="N207" s="228" t="s">
        <v>1701</v>
      </c>
      <c r="O207" s="346">
        <f t="shared" si="3"/>
        <v>35</v>
      </c>
    </row>
    <row r="208" spans="1:18" ht="13.15" customHeight="1" x14ac:dyDescent="0.4">
      <c r="A208" s="203" t="s">
        <v>3252</v>
      </c>
      <c r="B208" s="228" t="s">
        <v>3253</v>
      </c>
      <c r="C208" s="356">
        <v>111</v>
      </c>
      <c r="D208" s="228" t="s">
        <v>1701</v>
      </c>
      <c r="E208" s="276">
        <v>6</v>
      </c>
      <c r="F208" s="356">
        <v>4</v>
      </c>
      <c r="G208" s="228" t="s">
        <v>1701</v>
      </c>
      <c r="H208" s="228" t="s">
        <v>1701</v>
      </c>
      <c r="I208" s="356">
        <v>3</v>
      </c>
      <c r="J208" s="228" t="s">
        <v>1701</v>
      </c>
      <c r="K208" s="228" t="s">
        <v>1701</v>
      </c>
      <c r="L208" s="356">
        <v>15</v>
      </c>
      <c r="M208" s="228" t="s">
        <v>1701</v>
      </c>
      <c r="N208" s="228" t="s">
        <v>1701</v>
      </c>
      <c r="O208" s="346">
        <f t="shared" si="3"/>
        <v>133</v>
      </c>
      <c r="P208" s="261">
        <v>435</v>
      </c>
      <c r="Q208" s="261">
        <v>9</v>
      </c>
      <c r="R208" s="263">
        <v>2.1000000000000001E-2</v>
      </c>
    </row>
    <row r="209" spans="1:18" ht="22.5" x14ac:dyDescent="0.4">
      <c r="A209" s="203" t="s">
        <v>1363</v>
      </c>
      <c r="B209" s="228" t="s">
        <v>3254</v>
      </c>
      <c r="C209" s="356">
        <v>109</v>
      </c>
      <c r="D209" s="276">
        <v>1</v>
      </c>
      <c r="E209" s="228" t="s">
        <v>1701</v>
      </c>
      <c r="F209" s="356">
        <v>15</v>
      </c>
      <c r="G209" s="228" t="s">
        <v>1701</v>
      </c>
      <c r="H209" s="228" t="s">
        <v>1701</v>
      </c>
      <c r="I209" s="357" t="s">
        <v>1701</v>
      </c>
      <c r="J209" s="228" t="s">
        <v>1701</v>
      </c>
      <c r="K209" s="228" t="s">
        <v>1701</v>
      </c>
      <c r="L209" s="357" t="s">
        <v>1701</v>
      </c>
      <c r="M209" s="228" t="s">
        <v>1701</v>
      </c>
      <c r="N209" s="228" t="s">
        <v>1701</v>
      </c>
      <c r="O209" s="346">
        <f t="shared" si="3"/>
        <v>124</v>
      </c>
    </row>
    <row r="210" spans="1:18" ht="22.5" x14ac:dyDescent="0.4">
      <c r="A210" s="203" t="s">
        <v>1363</v>
      </c>
      <c r="B210" s="228" t="s">
        <v>3255</v>
      </c>
      <c r="C210" s="356">
        <v>60</v>
      </c>
      <c r="D210" s="276">
        <v>1</v>
      </c>
      <c r="E210" s="276">
        <v>2</v>
      </c>
      <c r="F210" s="356">
        <v>9</v>
      </c>
      <c r="G210" s="228" t="s">
        <v>1701</v>
      </c>
      <c r="H210" s="228" t="s">
        <v>1701</v>
      </c>
      <c r="I210" s="357" t="s">
        <v>1701</v>
      </c>
      <c r="J210" s="228" t="s">
        <v>1701</v>
      </c>
      <c r="K210" s="228" t="s">
        <v>1701</v>
      </c>
      <c r="L210" s="356">
        <v>5</v>
      </c>
      <c r="M210" s="228" t="s">
        <v>1701</v>
      </c>
      <c r="N210" s="228" t="s">
        <v>1701</v>
      </c>
      <c r="O210" s="346">
        <f t="shared" si="3"/>
        <v>74</v>
      </c>
    </row>
    <row r="211" spans="1:18" ht="22.5" x14ac:dyDescent="0.4">
      <c r="A211" s="203" t="s">
        <v>1363</v>
      </c>
      <c r="B211" s="228" t="s">
        <v>3256</v>
      </c>
      <c r="C211" s="356">
        <v>34</v>
      </c>
      <c r="D211" s="228" t="s">
        <v>1701</v>
      </c>
      <c r="E211" s="276">
        <v>1</v>
      </c>
      <c r="F211" s="356">
        <v>1</v>
      </c>
      <c r="G211" s="228" t="s">
        <v>1701</v>
      </c>
      <c r="H211" s="228" t="s">
        <v>1701</v>
      </c>
      <c r="I211" s="357" t="s">
        <v>1701</v>
      </c>
      <c r="J211" s="228" t="s">
        <v>1701</v>
      </c>
      <c r="K211" s="228" t="s">
        <v>1701</v>
      </c>
      <c r="L211" s="357" t="s">
        <v>1701</v>
      </c>
      <c r="M211" s="228" t="s">
        <v>1701</v>
      </c>
      <c r="N211" s="228" t="s">
        <v>1701</v>
      </c>
      <c r="O211" s="346">
        <f t="shared" si="3"/>
        <v>35</v>
      </c>
    </row>
    <row r="212" spans="1:18" ht="22.5" x14ac:dyDescent="0.4">
      <c r="A212" s="203" t="s">
        <v>1363</v>
      </c>
      <c r="B212" s="228" t="s">
        <v>3257</v>
      </c>
      <c r="C212" s="356">
        <v>19</v>
      </c>
      <c r="D212" s="228" t="s">
        <v>1701</v>
      </c>
      <c r="E212" s="228" t="s">
        <v>1701</v>
      </c>
      <c r="F212" s="356">
        <v>1</v>
      </c>
      <c r="G212" s="228" t="s">
        <v>1701</v>
      </c>
      <c r="H212" s="228" t="s">
        <v>1701</v>
      </c>
      <c r="I212" s="357" t="s">
        <v>1701</v>
      </c>
      <c r="J212" s="228" t="s">
        <v>1701</v>
      </c>
      <c r="K212" s="228" t="s">
        <v>1701</v>
      </c>
      <c r="L212" s="357" t="s">
        <v>1701</v>
      </c>
      <c r="M212" s="228" t="s">
        <v>1701</v>
      </c>
      <c r="N212" s="228" t="s">
        <v>1701</v>
      </c>
      <c r="O212" s="346">
        <f t="shared" si="3"/>
        <v>20</v>
      </c>
    </row>
    <row r="213" spans="1:18" ht="22.5" x14ac:dyDescent="0.4">
      <c r="A213" s="203" t="s">
        <v>1363</v>
      </c>
      <c r="B213" s="228" t="s">
        <v>3258</v>
      </c>
      <c r="C213" s="356">
        <v>18</v>
      </c>
      <c r="D213" s="228" t="s">
        <v>1701</v>
      </c>
      <c r="E213" s="228" t="s">
        <v>1701</v>
      </c>
      <c r="F213" s="356">
        <v>2</v>
      </c>
      <c r="G213" s="228" t="s">
        <v>1701</v>
      </c>
      <c r="H213" s="228" t="s">
        <v>1701</v>
      </c>
      <c r="I213" s="357" t="s">
        <v>1701</v>
      </c>
      <c r="J213" s="228" t="s">
        <v>1701</v>
      </c>
      <c r="K213" s="228" t="s">
        <v>1701</v>
      </c>
      <c r="L213" s="357" t="s">
        <v>1701</v>
      </c>
      <c r="M213" s="228" t="s">
        <v>1701</v>
      </c>
      <c r="N213" s="228" t="s">
        <v>1701</v>
      </c>
      <c r="O213" s="346">
        <f t="shared" si="3"/>
        <v>20</v>
      </c>
    </row>
    <row r="214" spans="1:18" ht="13.15" customHeight="1" x14ac:dyDescent="0.4">
      <c r="A214" s="203" t="s">
        <v>1363</v>
      </c>
      <c r="B214" s="228" t="s">
        <v>3259</v>
      </c>
      <c r="C214" s="356">
        <v>11</v>
      </c>
      <c r="D214" s="228" t="s">
        <v>1701</v>
      </c>
      <c r="E214" s="228" t="s">
        <v>1701</v>
      </c>
      <c r="F214" s="356">
        <v>2</v>
      </c>
      <c r="G214" s="228" t="s">
        <v>1701</v>
      </c>
      <c r="H214" s="228" t="s">
        <v>1701</v>
      </c>
      <c r="I214" s="357" t="s">
        <v>1701</v>
      </c>
      <c r="J214" s="228" t="s">
        <v>1701</v>
      </c>
      <c r="K214" s="228" t="s">
        <v>1701</v>
      </c>
      <c r="L214" s="357" t="s">
        <v>1701</v>
      </c>
      <c r="M214" s="228" t="s">
        <v>1701</v>
      </c>
      <c r="N214" s="228" t="s">
        <v>1701</v>
      </c>
      <c r="O214" s="346">
        <f t="shared" si="3"/>
        <v>13</v>
      </c>
    </row>
    <row r="215" spans="1:18" ht="22.5" x14ac:dyDescent="0.4">
      <c r="A215" s="203" t="s">
        <v>1363</v>
      </c>
      <c r="B215" s="228" t="s">
        <v>3260</v>
      </c>
      <c r="C215" s="356">
        <v>5</v>
      </c>
      <c r="D215" s="228" t="s">
        <v>1701</v>
      </c>
      <c r="E215" s="228" t="s">
        <v>1701</v>
      </c>
      <c r="F215" s="357" t="s">
        <v>1701</v>
      </c>
      <c r="G215" s="228" t="s">
        <v>1701</v>
      </c>
      <c r="H215" s="228" t="s">
        <v>1701</v>
      </c>
      <c r="I215" s="357" t="s">
        <v>1701</v>
      </c>
      <c r="J215" s="228" t="s">
        <v>1701</v>
      </c>
      <c r="K215" s="228" t="s">
        <v>1701</v>
      </c>
      <c r="L215" s="357" t="s">
        <v>1701</v>
      </c>
      <c r="M215" s="228" t="s">
        <v>1701</v>
      </c>
      <c r="N215" s="228" t="s">
        <v>1701</v>
      </c>
      <c r="O215" s="346">
        <f t="shared" si="3"/>
        <v>5</v>
      </c>
    </row>
    <row r="216" spans="1:18" ht="13.15" customHeight="1" x14ac:dyDescent="0.4">
      <c r="A216" s="203" t="s">
        <v>1363</v>
      </c>
      <c r="B216" s="228" t="s">
        <v>3261</v>
      </c>
      <c r="C216" s="356">
        <v>4</v>
      </c>
      <c r="D216" s="228" t="s">
        <v>1701</v>
      </c>
      <c r="E216" s="228" t="s">
        <v>1701</v>
      </c>
      <c r="F216" s="357" t="s">
        <v>1701</v>
      </c>
      <c r="G216" s="228" t="s">
        <v>1701</v>
      </c>
      <c r="H216" s="228" t="s">
        <v>1701</v>
      </c>
      <c r="I216" s="357" t="s">
        <v>1701</v>
      </c>
      <c r="J216" s="228" t="s">
        <v>1701</v>
      </c>
      <c r="K216" s="228" t="s">
        <v>1701</v>
      </c>
      <c r="L216" s="357" t="s">
        <v>1701</v>
      </c>
      <c r="M216" s="228" t="s">
        <v>1701</v>
      </c>
      <c r="N216" s="228" t="s">
        <v>1701</v>
      </c>
      <c r="O216" s="346">
        <f t="shared" si="3"/>
        <v>4</v>
      </c>
    </row>
    <row r="217" spans="1:18" ht="22.5" x14ac:dyDescent="0.4">
      <c r="A217" s="203" t="s">
        <v>1363</v>
      </c>
      <c r="B217" s="228" t="s">
        <v>3262</v>
      </c>
      <c r="C217" s="357" t="s">
        <v>1701</v>
      </c>
      <c r="D217" s="228" t="s">
        <v>1701</v>
      </c>
      <c r="E217" s="228" t="s">
        <v>1701</v>
      </c>
      <c r="F217" s="356">
        <v>3</v>
      </c>
      <c r="G217" s="228" t="s">
        <v>1701</v>
      </c>
      <c r="H217" s="228" t="s">
        <v>1701</v>
      </c>
      <c r="I217" s="357" t="s">
        <v>1701</v>
      </c>
      <c r="J217" s="228" t="s">
        <v>1701</v>
      </c>
      <c r="K217" s="228" t="s">
        <v>1701</v>
      </c>
      <c r="L217" s="357" t="s">
        <v>1701</v>
      </c>
      <c r="M217" s="228" t="s">
        <v>1701</v>
      </c>
      <c r="N217" s="228" t="s">
        <v>1701</v>
      </c>
      <c r="O217" s="346">
        <f t="shared" si="3"/>
        <v>3</v>
      </c>
    </row>
    <row r="218" spans="1:18" ht="13.15" customHeight="1" x14ac:dyDescent="0.4">
      <c r="A218" s="203" t="s">
        <v>1363</v>
      </c>
      <c r="B218" s="228" t="s">
        <v>3263</v>
      </c>
      <c r="C218" s="356">
        <v>3</v>
      </c>
      <c r="D218" s="228" t="s">
        <v>1701</v>
      </c>
      <c r="E218" s="228" t="s">
        <v>1701</v>
      </c>
      <c r="F218" s="357" t="s">
        <v>1701</v>
      </c>
      <c r="G218" s="228" t="s">
        <v>1701</v>
      </c>
      <c r="H218" s="228" t="s">
        <v>1701</v>
      </c>
      <c r="I218" s="357" t="s">
        <v>1701</v>
      </c>
      <c r="J218" s="228" t="s">
        <v>1701</v>
      </c>
      <c r="K218" s="228" t="s">
        <v>1701</v>
      </c>
      <c r="L218" s="357" t="s">
        <v>1701</v>
      </c>
      <c r="M218" s="228" t="s">
        <v>1701</v>
      </c>
      <c r="N218" s="228" t="s">
        <v>1701</v>
      </c>
      <c r="O218" s="346">
        <f t="shared" si="3"/>
        <v>3</v>
      </c>
    </row>
    <row r="219" spans="1:18" ht="22.5" x14ac:dyDescent="0.4">
      <c r="A219" s="203" t="s">
        <v>1363</v>
      </c>
      <c r="B219" s="228" t="s">
        <v>3264</v>
      </c>
      <c r="C219" s="356">
        <v>1</v>
      </c>
      <c r="D219" s="228" t="s">
        <v>1701</v>
      </c>
      <c r="E219" s="228" t="s">
        <v>1701</v>
      </c>
      <c r="F219" s="357" t="s">
        <v>1701</v>
      </c>
      <c r="G219" s="228" t="s">
        <v>1701</v>
      </c>
      <c r="H219" s="228" t="s">
        <v>1701</v>
      </c>
      <c r="I219" s="357" t="s">
        <v>1701</v>
      </c>
      <c r="J219" s="228" t="s">
        <v>1701</v>
      </c>
      <c r="K219" s="228" t="s">
        <v>1701</v>
      </c>
      <c r="L219" s="357" t="s">
        <v>1701</v>
      </c>
      <c r="M219" s="228" t="s">
        <v>1701</v>
      </c>
      <c r="N219" s="228" t="s">
        <v>1701</v>
      </c>
      <c r="O219" s="346">
        <f t="shared" si="3"/>
        <v>1</v>
      </c>
    </row>
    <row r="220" spans="1:18" ht="13.15" customHeight="1" x14ac:dyDescent="0.4">
      <c r="A220" s="203" t="s">
        <v>1363</v>
      </c>
      <c r="B220" s="228" t="s">
        <v>3265</v>
      </c>
      <c r="C220" s="356">
        <v>24</v>
      </c>
      <c r="D220" s="228" t="s">
        <v>1701</v>
      </c>
      <c r="E220" s="276">
        <v>1</v>
      </c>
      <c r="F220" s="356">
        <v>19</v>
      </c>
      <c r="G220" s="228" t="s">
        <v>1701</v>
      </c>
      <c r="H220" s="228" t="s">
        <v>1701</v>
      </c>
      <c r="I220" s="357" t="s">
        <v>1701</v>
      </c>
      <c r="J220" s="228" t="s">
        <v>1701</v>
      </c>
      <c r="K220" s="228" t="s">
        <v>1701</v>
      </c>
      <c r="L220" s="356">
        <v>1</v>
      </c>
      <c r="M220" s="228" t="s">
        <v>1701</v>
      </c>
      <c r="N220" s="228" t="s">
        <v>1701</v>
      </c>
      <c r="O220" s="346">
        <f t="shared" si="3"/>
        <v>44</v>
      </c>
    </row>
    <row r="221" spans="1:18" ht="13.15" customHeight="1" x14ac:dyDescent="0.4">
      <c r="A221" s="203" t="s">
        <v>3266</v>
      </c>
      <c r="B221" s="228" t="s">
        <v>1728</v>
      </c>
      <c r="C221" s="356">
        <v>41</v>
      </c>
      <c r="D221" s="228" t="s">
        <v>1701</v>
      </c>
      <c r="E221" s="228" t="s">
        <v>1701</v>
      </c>
      <c r="F221" s="356">
        <v>2</v>
      </c>
      <c r="G221" s="228" t="s">
        <v>1701</v>
      </c>
      <c r="H221" s="228" t="s">
        <v>1701</v>
      </c>
      <c r="I221" s="357" t="s">
        <v>1701</v>
      </c>
      <c r="J221" s="228" t="s">
        <v>1701</v>
      </c>
      <c r="K221" s="228" t="s">
        <v>1701</v>
      </c>
      <c r="L221" s="357" t="s">
        <v>1701</v>
      </c>
      <c r="M221" s="228" t="s">
        <v>1701</v>
      </c>
      <c r="N221" s="228" t="s">
        <v>1701</v>
      </c>
      <c r="O221" s="346">
        <f t="shared" si="3"/>
        <v>43</v>
      </c>
      <c r="P221" s="262">
        <v>183</v>
      </c>
      <c r="Q221" s="262">
        <v>1</v>
      </c>
      <c r="R221" s="264">
        <v>5.0000000000000001E-3</v>
      </c>
    </row>
    <row r="222" spans="1:18" ht="33.75" x14ac:dyDescent="0.4">
      <c r="A222" s="203" t="s">
        <v>1364</v>
      </c>
      <c r="B222" s="228" t="s">
        <v>3267</v>
      </c>
      <c r="C222" s="356">
        <v>25</v>
      </c>
      <c r="D222" s="228" t="s">
        <v>1701</v>
      </c>
      <c r="E222" s="228" t="s">
        <v>1701</v>
      </c>
      <c r="F222" s="356">
        <v>9</v>
      </c>
      <c r="G222" s="228" t="s">
        <v>1701</v>
      </c>
      <c r="H222" s="228" t="s">
        <v>1701</v>
      </c>
      <c r="I222" s="357" t="s">
        <v>1701</v>
      </c>
      <c r="J222" s="228" t="s">
        <v>1701</v>
      </c>
      <c r="K222" s="228" t="s">
        <v>1701</v>
      </c>
      <c r="L222" s="357" t="s">
        <v>1701</v>
      </c>
      <c r="M222" s="228" t="s">
        <v>1701</v>
      </c>
      <c r="N222" s="228" t="s">
        <v>1701</v>
      </c>
      <c r="O222" s="346">
        <f t="shared" si="3"/>
        <v>34</v>
      </c>
    </row>
    <row r="223" spans="1:18" ht="13.15" customHeight="1" x14ac:dyDescent="0.4">
      <c r="A223" s="203" t="s">
        <v>1364</v>
      </c>
      <c r="B223" s="228" t="s">
        <v>3268</v>
      </c>
      <c r="C223" s="356">
        <v>28</v>
      </c>
      <c r="D223" s="228" t="s">
        <v>1701</v>
      </c>
      <c r="E223" s="228" t="s">
        <v>1701</v>
      </c>
      <c r="F223" s="356">
        <v>4</v>
      </c>
      <c r="G223" s="228" t="s">
        <v>1701</v>
      </c>
      <c r="H223" s="228" t="s">
        <v>1701</v>
      </c>
      <c r="I223" s="357" t="s">
        <v>1701</v>
      </c>
      <c r="J223" s="228" t="s">
        <v>1701</v>
      </c>
      <c r="K223" s="228" t="s">
        <v>1701</v>
      </c>
      <c r="L223" s="357" t="s">
        <v>1701</v>
      </c>
      <c r="M223" s="228" t="s">
        <v>1701</v>
      </c>
      <c r="N223" s="228" t="s">
        <v>1701</v>
      </c>
      <c r="O223" s="346">
        <f t="shared" si="3"/>
        <v>32</v>
      </c>
    </row>
    <row r="224" spans="1:18" ht="33.75" x14ac:dyDescent="0.4">
      <c r="A224" s="203" t="s">
        <v>1364</v>
      </c>
      <c r="B224" s="228" t="s">
        <v>3269</v>
      </c>
      <c r="C224" s="356">
        <v>28</v>
      </c>
      <c r="D224" s="228" t="s">
        <v>1701</v>
      </c>
      <c r="E224" s="228" t="s">
        <v>1701</v>
      </c>
      <c r="F224" s="356">
        <v>2</v>
      </c>
      <c r="G224" s="228" t="s">
        <v>1701</v>
      </c>
      <c r="H224" s="228" t="s">
        <v>1701</v>
      </c>
      <c r="I224" s="357" t="s">
        <v>1701</v>
      </c>
      <c r="J224" s="228" t="s">
        <v>1701</v>
      </c>
      <c r="K224" s="228" t="s">
        <v>1701</v>
      </c>
      <c r="L224" s="357" t="s">
        <v>1701</v>
      </c>
      <c r="M224" s="228" t="s">
        <v>1701</v>
      </c>
      <c r="N224" s="228" t="s">
        <v>1701</v>
      </c>
      <c r="O224" s="346">
        <f t="shared" si="3"/>
        <v>30</v>
      </c>
    </row>
    <row r="225" spans="1:18" ht="13.15" customHeight="1" x14ac:dyDescent="0.4">
      <c r="A225" s="203" t="s">
        <v>3270</v>
      </c>
      <c r="B225" s="228" t="s">
        <v>1701</v>
      </c>
      <c r="C225" s="356">
        <v>100</v>
      </c>
      <c r="D225" s="228" t="s">
        <v>1701</v>
      </c>
      <c r="E225" s="228" t="s">
        <v>1701</v>
      </c>
      <c r="F225" s="356">
        <v>167</v>
      </c>
      <c r="G225" s="228" t="s">
        <v>1701</v>
      </c>
      <c r="H225" s="228" t="s">
        <v>1701</v>
      </c>
      <c r="I225" s="357" t="s">
        <v>1701</v>
      </c>
      <c r="J225" s="228" t="s">
        <v>1701</v>
      </c>
      <c r="K225" s="228" t="s">
        <v>1701</v>
      </c>
      <c r="L225" s="356">
        <v>2</v>
      </c>
      <c r="M225" s="228" t="s">
        <v>1701</v>
      </c>
      <c r="N225" s="228" t="s">
        <v>1701</v>
      </c>
      <c r="O225" s="346">
        <f t="shared" si="3"/>
        <v>269</v>
      </c>
      <c r="P225" s="266">
        <v>269</v>
      </c>
      <c r="Q225" s="266">
        <v>0</v>
      </c>
      <c r="R225" s="271">
        <v>0</v>
      </c>
    </row>
    <row r="226" spans="1:18" ht="13.15" customHeight="1" x14ac:dyDescent="0.4">
      <c r="A226" s="203" t="s">
        <v>3271</v>
      </c>
      <c r="B226" s="228" t="s">
        <v>3272</v>
      </c>
      <c r="C226" s="356">
        <v>126</v>
      </c>
      <c r="D226" s="276">
        <v>1</v>
      </c>
      <c r="E226" s="276">
        <v>1</v>
      </c>
      <c r="F226" s="356">
        <v>85</v>
      </c>
      <c r="G226" s="228" t="s">
        <v>1701</v>
      </c>
      <c r="H226" s="228" t="s">
        <v>1701</v>
      </c>
      <c r="I226" s="357" t="s">
        <v>1701</v>
      </c>
      <c r="J226" s="228" t="s">
        <v>1701</v>
      </c>
      <c r="K226" s="228" t="s">
        <v>1701</v>
      </c>
      <c r="L226" s="356">
        <v>10</v>
      </c>
      <c r="M226" s="228" t="s">
        <v>1701</v>
      </c>
      <c r="N226" s="228" t="s">
        <v>1701</v>
      </c>
      <c r="O226" s="346">
        <f t="shared" si="3"/>
        <v>221</v>
      </c>
      <c r="P226" s="268">
        <v>358</v>
      </c>
      <c r="Q226" s="268">
        <v>1</v>
      </c>
      <c r="R226" s="269">
        <v>3.0000000000000001E-3</v>
      </c>
    </row>
    <row r="227" spans="1:18" ht="13.15" customHeight="1" x14ac:dyDescent="0.4">
      <c r="A227" s="203" t="s">
        <v>1365</v>
      </c>
      <c r="B227" s="228" t="s">
        <v>3273</v>
      </c>
      <c r="C227" s="356">
        <v>14</v>
      </c>
      <c r="D227" s="228" t="s">
        <v>1701</v>
      </c>
      <c r="E227" s="228" t="s">
        <v>1701</v>
      </c>
      <c r="F227" s="356">
        <v>46</v>
      </c>
      <c r="G227" s="228" t="s">
        <v>1701</v>
      </c>
      <c r="H227" s="228" t="s">
        <v>1701</v>
      </c>
      <c r="I227" s="357" t="s">
        <v>1701</v>
      </c>
      <c r="J227" s="228" t="s">
        <v>1701</v>
      </c>
      <c r="K227" s="228" t="s">
        <v>1701</v>
      </c>
      <c r="L227" s="356">
        <v>9</v>
      </c>
      <c r="M227" s="228" t="s">
        <v>1701</v>
      </c>
      <c r="N227" s="228" t="s">
        <v>1701</v>
      </c>
      <c r="O227" s="346">
        <f t="shared" si="3"/>
        <v>69</v>
      </c>
    </row>
    <row r="228" spans="1:18" ht="13.15" customHeight="1" x14ac:dyDescent="0.4">
      <c r="A228" s="203" t="s">
        <v>1365</v>
      </c>
      <c r="B228" s="228" t="s">
        <v>3274</v>
      </c>
      <c r="C228" s="356">
        <v>36</v>
      </c>
      <c r="D228" s="228" t="s">
        <v>1701</v>
      </c>
      <c r="E228" s="228" t="s">
        <v>1701</v>
      </c>
      <c r="F228" s="356">
        <v>10</v>
      </c>
      <c r="G228" s="228" t="s">
        <v>1701</v>
      </c>
      <c r="H228" s="228" t="s">
        <v>1701</v>
      </c>
      <c r="I228" s="357" t="s">
        <v>1701</v>
      </c>
      <c r="J228" s="228" t="s">
        <v>1701</v>
      </c>
      <c r="K228" s="228" t="s">
        <v>1701</v>
      </c>
      <c r="L228" s="357" t="s">
        <v>1701</v>
      </c>
      <c r="M228" s="228" t="s">
        <v>1701</v>
      </c>
      <c r="N228" s="228" t="s">
        <v>1701</v>
      </c>
      <c r="O228" s="346">
        <f t="shared" si="3"/>
        <v>46</v>
      </c>
    </row>
    <row r="229" spans="1:18" ht="22.5" x14ac:dyDescent="0.4">
      <c r="A229" s="203" t="s">
        <v>1365</v>
      </c>
      <c r="B229" s="228" t="s">
        <v>3275</v>
      </c>
      <c r="C229" s="356">
        <v>18</v>
      </c>
      <c r="D229" s="228" t="s">
        <v>1701</v>
      </c>
      <c r="E229" s="228" t="s">
        <v>1701</v>
      </c>
      <c r="F229" s="356">
        <v>4</v>
      </c>
      <c r="G229" s="228" t="s">
        <v>1701</v>
      </c>
      <c r="H229" s="228" t="s">
        <v>1701</v>
      </c>
      <c r="I229" s="357" t="s">
        <v>1701</v>
      </c>
      <c r="J229" s="228" t="s">
        <v>1701</v>
      </c>
      <c r="K229" s="228" t="s">
        <v>1701</v>
      </c>
      <c r="L229" s="357" t="s">
        <v>1701</v>
      </c>
      <c r="M229" s="228" t="s">
        <v>1701</v>
      </c>
      <c r="N229" s="228" t="s">
        <v>1701</v>
      </c>
      <c r="O229" s="346">
        <f t="shared" si="3"/>
        <v>22</v>
      </c>
    </row>
    <row r="230" spans="1:18" ht="13.15" customHeight="1" x14ac:dyDescent="0.4">
      <c r="A230" s="203" t="s">
        <v>3276</v>
      </c>
      <c r="B230" s="228" t="s">
        <v>1701</v>
      </c>
      <c r="C230" s="356">
        <v>13</v>
      </c>
      <c r="D230" s="228" t="s">
        <v>1701</v>
      </c>
      <c r="E230" s="228" t="s">
        <v>1701</v>
      </c>
      <c r="F230" s="357" t="s">
        <v>1701</v>
      </c>
      <c r="G230" s="228" t="s">
        <v>1701</v>
      </c>
      <c r="H230" s="228" t="s">
        <v>1701</v>
      </c>
      <c r="I230" s="356">
        <v>6</v>
      </c>
      <c r="J230" s="228" t="s">
        <v>1701</v>
      </c>
      <c r="K230" s="228" t="s">
        <v>1701</v>
      </c>
      <c r="L230" s="357" t="s">
        <v>1701</v>
      </c>
      <c r="M230" s="228" t="s">
        <v>1701</v>
      </c>
      <c r="N230" s="228" t="s">
        <v>1701</v>
      </c>
      <c r="O230" s="346">
        <f t="shared" si="3"/>
        <v>19</v>
      </c>
      <c r="P230" s="266">
        <v>19</v>
      </c>
      <c r="Q230" s="266">
        <v>0</v>
      </c>
      <c r="R230" s="271">
        <v>0</v>
      </c>
    </row>
    <row r="231" spans="1:18" ht="21" x14ac:dyDescent="0.4">
      <c r="A231" s="203" t="s">
        <v>3277</v>
      </c>
      <c r="B231" s="228" t="s">
        <v>3278</v>
      </c>
      <c r="C231" s="356">
        <v>143</v>
      </c>
      <c r="D231" s="276">
        <v>1</v>
      </c>
      <c r="E231" s="276">
        <v>1</v>
      </c>
      <c r="F231" s="356">
        <v>2</v>
      </c>
      <c r="G231" s="228" t="s">
        <v>1701</v>
      </c>
      <c r="H231" s="228" t="s">
        <v>1701</v>
      </c>
      <c r="I231" s="357" t="s">
        <v>1701</v>
      </c>
      <c r="J231" s="228" t="s">
        <v>1701</v>
      </c>
      <c r="K231" s="228" t="s">
        <v>1701</v>
      </c>
      <c r="L231" s="357" t="s">
        <v>1701</v>
      </c>
      <c r="M231" s="228" t="s">
        <v>1701</v>
      </c>
      <c r="N231" s="228" t="s">
        <v>1701</v>
      </c>
      <c r="O231" s="346">
        <f t="shared" si="3"/>
        <v>145</v>
      </c>
      <c r="P231" s="268">
        <v>170</v>
      </c>
      <c r="Q231" s="268">
        <v>2</v>
      </c>
      <c r="R231" s="269">
        <v>1.2E-2</v>
      </c>
    </row>
    <row r="232" spans="1:18" ht="22.5" x14ac:dyDescent="0.4">
      <c r="A232" s="203" t="s">
        <v>1678</v>
      </c>
      <c r="B232" s="228" t="s">
        <v>3279</v>
      </c>
      <c r="C232" s="356">
        <v>10</v>
      </c>
      <c r="D232" s="228" t="s">
        <v>1701</v>
      </c>
      <c r="E232" s="276">
        <v>1</v>
      </c>
      <c r="F232" s="356">
        <v>3</v>
      </c>
      <c r="G232" s="228" t="s">
        <v>1701</v>
      </c>
      <c r="H232" s="228" t="s">
        <v>1701</v>
      </c>
      <c r="I232" s="357" t="s">
        <v>1701</v>
      </c>
      <c r="J232" s="228" t="s">
        <v>1701</v>
      </c>
      <c r="K232" s="228" t="s">
        <v>1701</v>
      </c>
      <c r="L232" s="357" t="s">
        <v>1701</v>
      </c>
      <c r="M232" s="228" t="s">
        <v>1701</v>
      </c>
      <c r="N232" s="228" t="s">
        <v>1701</v>
      </c>
      <c r="O232" s="346">
        <f t="shared" si="3"/>
        <v>13</v>
      </c>
    </row>
    <row r="233" spans="1:18" ht="22.5" x14ac:dyDescent="0.4">
      <c r="A233" s="203" t="s">
        <v>1678</v>
      </c>
      <c r="B233" s="228" t="s">
        <v>3280</v>
      </c>
      <c r="C233" s="356">
        <v>5</v>
      </c>
      <c r="D233" s="228" t="s">
        <v>1701</v>
      </c>
      <c r="E233" s="228" t="s">
        <v>1701</v>
      </c>
      <c r="F233" s="356">
        <v>2</v>
      </c>
      <c r="G233" s="228" t="s">
        <v>1701</v>
      </c>
      <c r="H233" s="228" t="s">
        <v>1701</v>
      </c>
      <c r="I233" s="357" t="s">
        <v>1701</v>
      </c>
      <c r="J233" s="228" t="s">
        <v>1701</v>
      </c>
      <c r="K233" s="228" t="s">
        <v>1701</v>
      </c>
      <c r="L233" s="357" t="s">
        <v>1701</v>
      </c>
      <c r="M233" s="228" t="s">
        <v>1701</v>
      </c>
      <c r="N233" s="228" t="s">
        <v>1701</v>
      </c>
      <c r="O233" s="346">
        <f t="shared" si="3"/>
        <v>7</v>
      </c>
    </row>
    <row r="234" spans="1:18" ht="22.5" x14ac:dyDescent="0.4">
      <c r="A234" s="203" t="s">
        <v>1678</v>
      </c>
      <c r="B234" s="228" t="s">
        <v>3281</v>
      </c>
      <c r="C234" s="356">
        <v>5</v>
      </c>
      <c r="D234" s="228" t="s">
        <v>1701</v>
      </c>
      <c r="E234" s="228" t="s">
        <v>1701</v>
      </c>
      <c r="F234" s="357" t="s">
        <v>1701</v>
      </c>
      <c r="G234" s="228" t="s">
        <v>1701</v>
      </c>
      <c r="H234" s="228" t="s">
        <v>1701</v>
      </c>
      <c r="I234" s="357" t="s">
        <v>1701</v>
      </c>
      <c r="J234" s="228" t="s">
        <v>1701</v>
      </c>
      <c r="K234" s="228" t="s">
        <v>1701</v>
      </c>
      <c r="L234" s="357" t="s">
        <v>1701</v>
      </c>
      <c r="M234" s="228" t="s">
        <v>1701</v>
      </c>
      <c r="N234" s="228" t="s">
        <v>1701</v>
      </c>
      <c r="O234" s="346">
        <f t="shared" si="3"/>
        <v>5</v>
      </c>
    </row>
    <row r="235" spans="1:18" ht="13.15" customHeight="1" x14ac:dyDescent="0.4">
      <c r="A235" s="203" t="s">
        <v>3282</v>
      </c>
      <c r="B235" s="228" t="s">
        <v>1701</v>
      </c>
      <c r="C235" s="356">
        <v>33</v>
      </c>
      <c r="D235" s="228" t="s">
        <v>1701</v>
      </c>
      <c r="E235" s="228" t="s">
        <v>1701</v>
      </c>
      <c r="F235" s="356">
        <v>30</v>
      </c>
      <c r="G235" s="228" t="s">
        <v>1701</v>
      </c>
      <c r="H235" s="228" t="s">
        <v>1701</v>
      </c>
      <c r="I235" s="357" t="s">
        <v>1701</v>
      </c>
      <c r="J235" s="228" t="s">
        <v>1701</v>
      </c>
      <c r="K235" s="228" t="s">
        <v>1701</v>
      </c>
      <c r="L235" s="357" t="s">
        <v>1701</v>
      </c>
      <c r="M235" s="228" t="s">
        <v>1701</v>
      </c>
      <c r="N235" s="228" t="s">
        <v>1701</v>
      </c>
      <c r="O235" s="346">
        <f t="shared" si="3"/>
        <v>63</v>
      </c>
      <c r="P235" s="266">
        <v>63</v>
      </c>
      <c r="Q235" s="266">
        <v>0</v>
      </c>
      <c r="R235" s="271">
        <v>0</v>
      </c>
    </row>
    <row r="236" spans="1:18" x14ac:dyDescent="0.4">
      <c r="A236" s="203" t="s">
        <v>3283</v>
      </c>
      <c r="B236" s="228" t="s">
        <v>3284</v>
      </c>
      <c r="C236" s="356">
        <v>167</v>
      </c>
      <c r="D236" s="228" t="s">
        <v>1701</v>
      </c>
      <c r="E236" s="276">
        <v>1</v>
      </c>
      <c r="F236" s="356">
        <v>67</v>
      </c>
      <c r="G236" s="228" t="s">
        <v>1701</v>
      </c>
      <c r="H236" s="228" t="s">
        <v>1701</v>
      </c>
      <c r="I236" s="357" t="s">
        <v>1701</v>
      </c>
      <c r="J236" s="228" t="s">
        <v>1701</v>
      </c>
      <c r="K236" s="228" t="s">
        <v>1701</v>
      </c>
      <c r="L236" s="357" t="s">
        <v>1701</v>
      </c>
      <c r="M236" s="228" t="s">
        <v>1701</v>
      </c>
      <c r="N236" s="228" t="s">
        <v>1701</v>
      </c>
      <c r="O236" s="346">
        <f t="shared" si="3"/>
        <v>234</v>
      </c>
      <c r="P236" s="261">
        <v>803</v>
      </c>
      <c r="Q236" s="261">
        <v>4</v>
      </c>
      <c r="R236" s="263">
        <v>5.0000000000000001E-3</v>
      </c>
    </row>
    <row r="237" spans="1:18" ht="13.15" customHeight="1" x14ac:dyDescent="0.4">
      <c r="A237" s="203" t="s">
        <v>1366</v>
      </c>
      <c r="B237" s="228" t="s">
        <v>3285</v>
      </c>
      <c r="C237" s="356">
        <v>163</v>
      </c>
      <c r="D237" s="276">
        <v>1</v>
      </c>
      <c r="E237" s="228" t="s">
        <v>1701</v>
      </c>
      <c r="F237" s="356">
        <v>19</v>
      </c>
      <c r="G237" s="228" t="s">
        <v>1701</v>
      </c>
      <c r="H237" s="228" t="s">
        <v>1701</v>
      </c>
      <c r="I237" s="357" t="s">
        <v>1701</v>
      </c>
      <c r="J237" s="228" t="s">
        <v>1701</v>
      </c>
      <c r="K237" s="228" t="s">
        <v>1701</v>
      </c>
      <c r="L237" s="357" t="s">
        <v>1701</v>
      </c>
      <c r="M237" s="228" t="s">
        <v>1701</v>
      </c>
      <c r="N237" s="228" t="s">
        <v>1701</v>
      </c>
      <c r="O237" s="346">
        <f t="shared" si="3"/>
        <v>182</v>
      </c>
    </row>
    <row r="238" spans="1:18" ht="13.15" customHeight="1" x14ac:dyDescent="0.4">
      <c r="A238" s="203" t="s">
        <v>1366</v>
      </c>
      <c r="B238" s="228" t="s">
        <v>3286</v>
      </c>
      <c r="C238" s="356">
        <v>133</v>
      </c>
      <c r="D238" s="228" t="s">
        <v>1701</v>
      </c>
      <c r="E238" s="228" t="s">
        <v>1701</v>
      </c>
      <c r="F238" s="356">
        <v>43</v>
      </c>
      <c r="G238" s="228" t="s">
        <v>1701</v>
      </c>
      <c r="H238" s="228" t="s">
        <v>1701</v>
      </c>
      <c r="I238" s="356">
        <v>2</v>
      </c>
      <c r="J238" s="228" t="s">
        <v>1701</v>
      </c>
      <c r="K238" s="228" t="s">
        <v>1701</v>
      </c>
      <c r="L238" s="356">
        <v>2</v>
      </c>
      <c r="M238" s="228" t="s">
        <v>1701</v>
      </c>
      <c r="N238" s="228" t="s">
        <v>1701</v>
      </c>
      <c r="O238" s="346">
        <f t="shared" si="3"/>
        <v>180</v>
      </c>
    </row>
    <row r="239" spans="1:18" ht="42" x14ac:dyDescent="0.4">
      <c r="A239" s="203" t="s">
        <v>1366</v>
      </c>
      <c r="B239" s="228" t="s">
        <v>3287</v>
      </c>
      <c r="C239" s="356">
        <v>85</v>
      </c>
      <c r="D239" s="228" t="s">
        <v>1701</v>
      </c>
      <c r="E239" s="276">
        <v>2</v>
      </c>
      <c r="F239" s="356">
        <v>2</v>
      </c>
      <c r="G239" s="228" t="s">
        <v>1701</v>
      </c>
      <c r="H239" s="228" t="s">
        <v>1701</v>
      </c>
      <c r="I239" s="356">
        <v>4</v>
      </c>
      <c r="J239" s="228" t="s">
        <v>1701</v>
      </c>
      <c r="K239" s="228" t="s">
        <v>1701</v>
      </c>
      <c r="L239" s="357" t="s">
        <v>1701</v>
      </c>
      <c r="M239" s="228" t="s">
        <v>1701</v>
      </c>
      <c r="N239" s="228" t="s">
        <v>1701</v>
      </c>
      <c r="O239" s="346">
        <f t="shared" si="3"/>
        <v>91</v>
      </c>
    </row>
    <row r="240" spans="1:18" ht="22.5" x14ac:dyDescent="0.4">
      <c r="A240" s="203" t="s">
        <v>1366</v>
      </c>
      <c r="B240" s="228" t="s">
        <v>1760</v>
      </c>
      <c r="C240" s="356">
        <v>55</v>
      </c>
      <c r="D240" s="228" t="s">
        <v>1701</v>
      </c>
      <c r="E240" s="276">
        <v>1</v>
      </c>
      <c r="F240" s="356">
        <v>30</v>
      </c>
      <c r="G240" s="228" t="s">
        <v>1701</v>
      </c>
      <c r="H240" s="228" t="s">
        <v>1701</v>
      </c>
      <c r="I240" s="356">
        <v>2</v>
      </c>
      <c r="J240" s="228" t="s">
        <v>1701</v>
      </c>
      <c r="K240" s="228" t="s">
        <v>1701</v>
      </c>
      <c r="L240" s="357" t="s">
        <v>1701</v>
      </c>
      <c r="M240" s="228" t="s">
        <v>1701</v>
      </c>
      <c r="N240" s="228" t="s">
        <v>1701</v>
      </c>
      <c r="O240" s="346">
        <f t="shared" si="3"/>
        <v>87</v>
      </c>
    </row>
    <row r="241" spans="1:18" ht="22.5" x14ac:dyDescent="0.4">
      <c r="A241" s="203" t="s">
        <v>1366</v>
      </c>
      <c r="B241" s="228" t="s">
        <v>3288</v>
      </c>
      <c r="C241" s="356">
        <v>8</v>
      </c>
      <c r="D241" s="228" t="s">
        <v>1701</v>
      </c>
      <c r="E241" s="228" t="s">
        <v>1701</v>
      </c>
      <c r="F241" s="356">
        <v>3</v>
      </c>
      <c r="G241" s="228" t="s">
        <v>1701</v>
      </c>
      <c r="H241" s="228" t="s">
        <v>1701</v>
      </c>
      <c r="I241" s="357" t="s">
        <v>1701</v>
      </c>
      <c r="J241" s="228" t="s">
        <v>1701</v>
      </c>
      <c r="K241" s="228" t="s">
        <v>1701</v>
      </c>
      <c r="L241" s="357" t="s">
        <v>1701</v>
      </c>
      <c r="M241" s="228" t="s">
        <v>1701</v>
      </c>
      <c r="N241" s="228" t="s">
        <v>1701</v>
      </c>
      <c r="O241" s="346">
        <f t="shared" si="3"/>
        <v>11</v>
      </c>
    </row>
    <row r="242" spans="1:18" ht="22.5" x14ac:dyDescent="0.4">
      <c r="A242" s="203" t="s">
        <v>1366</v>
      </c>
      <c r="B242" s="228" t="s">
        <v>3289</v>
      </c>
      <c r="C242" s="356">
        <v>8</v>
      </c>
      <c r="D242" s="228" t="s">
        <v>1701</v>
      </c>
      <c r="E242" s="228" t="s">
        <v>1701</v>
      </c>
      <c r="F242" s="356">
        <v>1</v>
      </c>
      <c r="G242" s="228" t="s">
        <v>1701</v>
      </c>
      <c r="H242" s="228" t="s">
        <v>1701</v>
      </c>
      <c r="I242" s="357" t="s">
        <v>1701</v>
      </c>
      <c r="J242" s="228" t="s">
        <v>1701</v>
      </c>
      <c r="K242" s="228" t="s">
        <v>1701</v>
      </c>
      <c r="L242" s="357" t="s">
        <v>1701</v>
      </c>
      <c r="M242" s="228" t="s">
        <v>1701</v>
      </c>
      <c r="N242" s="228" t="s">
        <v>1701</v>
      </c>
      <c r="O242" s="346">
        <f t="shared" si="3"/>
        <v>9</v>
      </c>
    </row>
    <row r="243" spans="1:18" ht="13.15" customHeight="1" x14ac:dyDescent="0.4">
      <c r="A243" s="203" t="s">
        <v>1366</v>
      </c>
      <c r="B243" s="228" t="s">
        <v>1747</v>
      </c>
      <c r="C243" s="357" t="s">
        <v>1701</v>
      </c>
      <c r="D243" s="228" t="s">
        <v>1701</v>
      </c>
      <c r="E243" s="228" t="s">
        <v>1701</v>
      </c>
      <c r="F243" s="356">
        <v>9</v>
      </c>
      <c r="G243" s="228" t="s">
        <v>1701</v>
      </c>
      <c r="H243" s="228" t="s">
        <v>1701</v>
      </c>
      <c r="I243" s="357" t="s">
        <v>1701</v>
      </c>
      <c r="J243" s="228" t="s">
        <v>1701</v>
      </c>
      <c r="K243" s="228" t="s">
        <v>1701</v>
      </c>
      <c r="L243" s="357" t="s">
        <v>1701</v>
      </c>
      <c r="M243" s="228" t="s">
        <v>1701</v>
      </c>
      <c r="N243" s="228" t="s">
        <v>1701</v>
      </c>
      <c r="O243" s="346">
        <f t="shared" si="3"/>
        <v>9</v>
      </c>
    </row>
    <row r="244" spans="1:18" ht="31.5" x14ac:dyDescent="0.4">
      <c r="A244" s="203" t="s">
        <v>3290</v>
      </c>
      <c r="B244" s="228" t="s">
        <v>1701</v>
      </c>
      <c r="C244" s="356">
        <v>47</v>
      </c>
      <c r="D244" s="228" t="s">
        <v>1701</v>
      </c>
      <c r="E244" s="276">
        <v>2</v>
      </c>
      <c r="F244" s="356">
        <v>44</v>
      </c>
      <c r="G244" s="228" t="s">
        <v>1701</v>
      </c>
      <c r="H244" s="228" t="s">
        <v>1701</v>
      </c>
      <c r="I244" s="357" t="s">
        <v>1701</v>
      </c>
      <c r="J244" s="228" t="s">
        <v>1701</v>
      </c>
      <c r="K244" s="228" t="s">
        <v>1701</v>
      </c>
      <c r="L244" s="356">
        <v>11</v>
      </c>
      <c r="M244" s="228" t="s">
        <v>1701</v>
      </c>
      <c r="N244" s="228" t="s">
        <v>1701</v>
      </c>
      <c r="O244" s="346">
        <f t="shared" si="3"/>
        <v>102</v>
      </c>
      <c r="P244" s="266">
        <v>102</v>
      </c>
      <c r="Q244" s="266">
        <v>2</v>
      </c>
      <c r="R244" s="267">
        <v>0.02</v>
      </c>
    </row>
    <row r="245" spans="1:18" ht="13.15" customHeight="1" x14ac:dyDescent="0.4">
      <c r="A245" s="203" t="s">
        <v>3291</v>
      </c>
      <c r="B245" s="228" t="s">
        <v>1701</v>
      </c>
      <c r="C245" s="356">
        <v>226</v>
      </c>
      <c r="D245" s="228" t="s">
        <v>1701</v>
      </c>
      <c r="E245" s="276">
        <v>1</v>
      </c>
      <c r="F245" s="356">
        <v>217</v>
      </c>
      <c r="G245" s="228" t="s">
        <v>1701</v>
      </c>
      <c r="H245" s="276">
        <v>3</v>
      </c>
      <c r="I245" s="357" t="s">
        <v>1701</v>
      </c>
      <c r="J245" s="228" t="s">
        <v>1701</v>
      </c>
      <c r="K245" s="228" t="s">
        <v>1701</v>
      </c>
      <c r="L245" s="356">
        <v>1</v>
      </c>
      <c r="M245" s="228" t="s">
        <v>1701</v>
      </c>
      <c r="N245" s="228" t="s">
        <v>1701</v>
      </c>
      <c r="O245" s="346">
        <f t="shared" si="3"/>
        <v>444</v>
      </c>
      <c r="P245" s="266">
        <v>444</v>
      </c>
      <c r="Q245" s="266">
        <v>4</v>
      </c>
      <c r="R245" s="267">
        <v>8.9999999999999993E-3</v>
      </c>
    </row>
    <row r="246" spans="1:18" ht="21" x14ac:dyDescent="0.4">
      <c r="A246" s="203" t="s">
        <v>3292</v>
      </c>
      <c r="B246" s="228" t="s">
        <v>3293</v>
      </c>
      <c r="C246" s="356">
        <v>57</v>
      </c>
      <c r="D246" s="228" t="s">
        <v>1701</v>
      </c>
      <c r="E246" s="228" t="s">
        <v>1701</v>
      </c>
      <c r="F246" s="356">
        <v>29</v>
      </c>
      <c r="G246" s="228" t="s">
        <v>1701</v>
      </c>
      <c r="H246" s="228" t="s">
        <v>1701</v>
      </c>
      <c r="I246" s="357" t="s">
        <v>1701</v>
      </c>
      <c r="J246" s="228" t="s">
        <v>1701</v>
      </c>
      <c r="K246" s="228" t="s">
        <v>1701</v>
      </c>
      <c r="L246" s="357" t="s">
        <v>1701</v>
      </c>
      <c r="M246" s="228" t="s">
        <v>1701</v>
      </c>
      <c r="N246" s="228" t="s">
        <v>1701</v>
      </c>
      <c r="O246" s="346">
        <f t="shared" si="3"/>
        <v>86</v>
      </c>
      <c r="P246" s="268">
        <v>208</v>
      </c>
      <c r="Q246" s="268">
        <v>0</v>
      </c>
      <c r="R246" s="272">
        <v>0</v>
      </c>
    </row>
    <row r="247" spans="1:18" ht="22.5" x14ac:dyDescent="0.4">
      <c r="A247" s="203" t="s">
        <v>1367</v>
      </c>
      <c r="B247" s="228" t="s">
        <v>3294</v>
      </c>
      <c r="C247" s="356">
        <v>50</v>
      </c>
      <c r="D247" s="228" t="s">
        <v>1701</v>
      </c>
      <c r="E247" s="228" t="s">
        <v>1701</v>
      </c>
      <c r="F247" s="356">
        <v>7</v>
      </c>
      <c r="G247" s="228" t="s">
        <v>1701</v>
      </c>
      <c r="H247" s="228" t="s">
        <v>1701</v>
      </c>
      <c r="I247" s="357" t="s">
        <v>1701</v>
      </c>
      <c r="J247" s="228" t="s">
        <v>1701</v>
      </c>
      <c r="K247" s="228" t="s">
        <v>1701</v>
      </c>
      <c r="L247" s="357" t="s">
        <v>1701</v>
      </c>
      <c r="M247" s="228" t="s">
        <v>1701</v>
      </c>
      <c r="N247" s="228" t="s">
        <v>1701</v>
      </c>
      <c r="O247" s="346">
        <f t="shared" si="3"/>
        <v>57</v>
      </c>
    </row>
    <row r="248" spans="1:18" ht="22.5" x14ac:dyDescent="0.4">
      <c r="A248" s="203" t="s">
        <v>1367</v>
      </c>
      <c r="B248" s="228" t="s">
        <v>3295</v>
      </c>
      <c r="C248" s="356">
        <v>35</v>
      </c>
      <c r="D248" s="228" t="s">
        <v>1701</v>
      </c>
      <c r="E248" s="228" t="s">
        <v>1701</v>
      </c>
      <c r="F248" s="356">
        <v>9</v>
      </c>
      <c r="G248" s="228" t="s">
        <v>1701</v>
      </c>
      <c r="H248" s="228" t="s">
        <v>1701</v>
      </c>
      <c r="I248" s="356">
        <v>2</v>
      </c>
      <c r="J248" s="228" t="s">
        <v>1701</v>
      </c>
      <c r="K248" s="228" t="s">
        <v>1701</v>
      </c>
      <c r="L248" s="357" t="s">
        <v>1701</v>
      </c>
      <c r="M248" s="228" t="s">
        <v>1701</v>
      </c>
      <c r="N248" s="228" t="s">
        <v>1701</v>
      </c>
      <c r="O248" s="346">
        <f t="shared" si="3"/>
        <v>46</v>
      </c>
    </row>
    <row r="249" spans="1:18" ht="22.5" x14ac:dyDescent="0.4">
      <c r="A249" s="203" t="s">
        <v>1367</v>
      </c>
      <c r="B249" s="228" t="s">
        <v>3296</v>
      </c>
      <c r="C249" s="356">
        <v>16</v>
      </c>
      <c r="D249" s="228" t="s">
        <v>1701</v>
      </c>
      <c r="E249" s="228" t="s">
        <v>1701</v>
      </c>
      <c r="F249" s="356">
        <v>3</v>
      </c>
      <c r="G249" s="228" t="s">
        <v>1701</v>
      </c>
      <c r="H249" s="228" t="s">
        <v>1701</v>
      </c>
      <c r="I249" s="357" t="s">
        <v>1701</v>
      </c>
      <c r="J249" s="228" t="s">
        <v>1701</v>
      </c>
      <c r="K249" s="228" t="s">
        <v>1701</v>
      </c>
      <c r="L249" s="357" t="s">
        <v>1701</v>
      </c>
      <c r="M249" s="228" t="s">
        <v>1701</v>
      </c>
      <c r="N249" s="228" t="s">
        <v>1701</v>
      </c>
      <c r="O249" s="346">
        <f t="shared" si="3"/>
        <v>19</v>
      </c>
    </row>
    <row r="250" spans="1:18" x14ac:dyDescent="0.4">
      <c r="A250" s="203" t="s">
        <v>3297</v>
      </c>
      <c r="B250" s="228" t="s">
        <v>1701</v>
      </c>
      <c r="C250" s="356">
        <v>138</v>
      </c>
      <c r="D250" s="228" t="s">
        <v>1701</v>
      </c>
      <c r="E250" s="276">
        <v>2</v>
      </c>
      <c r="F250" s="356">
        <v>147</v>
      </c>
      <c r="G250" s="276">
        <v>1</v>
      </c>
      <c r="H250" s="276">
        <v>2</v>
      </c>
      <c r="I250" s="357" t="s">
        <v>1701</v>
      </c>
      <c r="J250" s="228" t="s">
        <v>1701</v>
      </c>
      <c r="K250" s="228" t="s">
        <v>1701</v>
      </c>
      <c r="L250" s="356">
        <v>8</v>
      </c>
      <c r="M250" s="228" t="s">
        <v>1701</v>
      </c>
      <c r="N250" s="228" t="s">
        <v>1701</v>
      </c>
      <c r="O250" s="346">
        <f t="shared" si="3"/>
        <v>293</v>
      </c>
      <c r="P250" s="266">
        <v>293</v>
      </c>
      <c r="Q250" s="266">
        <v>4</v>
      </c>
      <c r="R250" s="267">
        <v>1.4E-2</v>
      </c>
    </row>
    <row r="251" spans="1:18" x14ac:dyDescent="0.4">
      <c r="A251" s="203" t="s">
        <v>3298</v>
      </c>
      <c r="B251" s="228" t="s">
        <v>1701</v>
      </c>
      <c r="C251" s="356">
        <v>122</v>
      </c>
      <c r="D251" s="276">
        <v>9</v>
      </c>
      <c r="E251" s="276">
        <v>4</v>
      </c>
      <c r="F251" s="356">
        <v>25</v>
      </c>
      <c r="G251" s="276">
        <v>1</v>
      </c>
      <c r="H251" s="228" t="s">
        <v>1701</v>
      </c>
      <c r="I251" s="357" t="s">
        <v>1701</v>
      </c>
      <c r="J251" s="228" t="s">
        <v>1701</v>
      </c>
      <c r="K251" s="228" t="s">
        <v>1701</v>
      </c>
      <c r="L251" s="357" t="s">
        <v>1701</v>
      </c>
      <c r="M251" s="228" t="s">
        <v>1701</v>
      </c>
      <c r="N251" s="228" t="s">
        <v>1701</v>
      </c>
      <c r="O251" s="346">
        <f t="shared" si="3"/>
        <v>147</v>
      </c>
      <c r="P251" s="266">
        <v>147</v>
      </c>
      <c r="Q251" s="266">
        <v>4</v>
      </c>
      <c r="R251" s="267">
        <v>2.7E-2</v>
      </c>
    </row>
    <row r="252" spans="1:18" x14ac:dyDescent="0.4">
      <c r="A252" s="203" t="s">
        <v>3299</v>
      </c>
      <c r="B252" s="228" t="s">
        <v>3300</v>
      </c>
      <c r="C252" s="356">
        <v>92</v>
      </c>
      <c r="D252" s="228" t="s">
        <v>1701</v>
      </c>
      <c r="E252" s="276">
        <v>2</v>
      </c>
      <c r="F252" s="356">
        <v>20</v>
      </c>
      <c r="G252" s="228" t="s">
        <v>1701</v>
      </c>
      <c r="H252" s="228" t="s">
        <v>1701</v>
      </c>
      <c r="I252" s="357" t="s">
        <v>1701</v>
      </c>
      <c r="J252" s="228" t="s">
        <v>1701</v>
      </c>
      <c r="K252" s="228" t="s">
        <v>1701</v>
      </c>
      <c r="L252" s="356">
        <v>1</v>
      </c>
      <c r="M252" s="228" t="s">
        <v>1701</v>
      </c>
      <c r="N252" s="228" t="s">
        <v>1701</v>
      </c>
      <c r="O252" s="346">
        <f t="shared" si="3"/>
        <v>113</v>
      </c>
      <c r="P252" s="268">
        <v>119</v>
      </c>
      <c r="Q252" s="268">
        <v>2</v>
      </c>
      <c r="R252" s="269">
        <v>1.7000000000000001E-2</v>
      </c>
    </row>
    <row r="253" spans="1:18" x14ac:dyDescent="0.4">
      <c r="A253" s="203" t="s">
        <v>1679</v>
      </c>
      <c r="B253" s="228" t="s">
        <v>3301</v>
      </c>
      <c r="C253" s="356">
        <v>6</v>
      </c>
      <c r="D253" s="228" t="s">
        <v>1701</v>
      </c>
      <c r="E253" s="228" t="s">
        <v>1701</v>
      </c>
      <c r="F253" s="357" t="s">
        <v>1701</v>
      </c>
      <c r="G253" s="228" t="s">
        <v>1701</v>
      </c>
      <c r="H253" s="228" t="s">
        <v>1701</v>
      </c>
      <c r="I253" s="357" t="s">
        <v>1701</v>
      </c>
      <c r="J253" s="228" t="s">
        <v>1701</v>
      </c>
      <c r="K253" s="228" t="s">
        <v>1701</v>
      </c>
      <c r="L253" s="357" t="s">
        <v>1701</v>
      </c>
      <c r="M253" s="228" t="s">
        <v>1701</v>
      </c>
      <c r="N253" s="228" t="s">
        <v>1701</v>
      </c>
      <c r="O253" s="346">
        <f t="shared" si="3"/>
        <v>6</v>
      </c>
    </row>
    <row r="254" spans="1:18" ht="13.15" customHeight="1" x14ac:dyDescent="0.4">
      <c r="A254" s="203" t="s">
        <v>3302</v>
      </c>
      <c r="B254" s="228" t="s">
        <v>1701</v>
      </c>
      <c r="C254" s="356">
        <v>47</v>
      </c>
      <c r="D254" s="228" t="s">
        <v>1701</v>
      </c>
      <c r="E254" s="276">
        <v>1</v>
      </c>
      <c r="F254" s="356">
        <v>48</v>
      </c>
      <c r="G254" s="228" t="s">
        <v>1701</v>
      </c>
      <c r="H254" s="228" t="s">
        <v>1701</v>
      </c>
      <c r="I254" s="357" t="s">
        <v>1701</v>
      </c>
      <c r="J254" s="228" t="s">
        <v>1701</v>
      </c>
      <c r="K254" s="228" t="s">
        <v>1701</v>
      </c>
      <c r="L254" s="357" t="s">
        <v>1701</v>
      </c>
      <c r="M254" s="228" t="s">
        <v>1701</v>
      </c>
      <c r="N254" s="228" t="s">
        <v>1701</v>
      </c>
      <c r="O254" s="346">
        <f t="shared" si="3"/>
        <v>95</v>
      </c>
      <c r="P254" s="266">
        <v>95</v>
      </c>
      <c r="Q254" s="266">
        <v>1</v>
      </c>
      <c r="R254" s="267">
        <v>1.0999999999999999E-2</v>
      </c>
    </row>
    <row r="255" spans="1:18" ht="13.15" customHeight="1" x14ac:dyDescent="0.4">
      <c r="A255" s="203" t="s">
        <v>3303</v>
      </c>
      <c r="B255" s="228" t="s">
        <v>3304</v>
      </c>
      <c r="C255" s="356">
        <v>88</v>
      </c>
      <c r="D255" s="276">
        <v>1</v>
      </c>
      <c r="E255" s="276">
        <v>1</v>
      </c>
      <c r="F255" s="356">
        <v>44</v>
      </c>
      <c r="G255" s="228" t="s">
        <v>1701</v>
      </c>
      <c r="H255" s="228" t="s">
        <v>1701</v>
      </c>
      <c r="I255" s="357" t="s">
        <v>1701</v>
      </c>
      <c r="J255" s="228" t="s">
        <v>1701</v>
      </c>
      <c r="K255" s="228" t="s">
        <v>1701</v>
      </c>
      <c r="L255" s="357" t="s">
        <v>1701</v>
      </c>
      <c r="M255" s="228" t="s">
        <v>1701</v>
      </c>
      <c r="N255" s="228" t="s">
        <v>1701</v>
      </c>
      <c r="O255" s="346">
        <f t="shared" si="3"/>
        <v>132</v>
      </c>
      <c r="P255" s="261">
        <v>395</v>
      </c>
      <c r="Q255" s="261">
        <v>3</v>
      </c>
      <c r="R255" s="263">
        <v>8.0000000000000002E-3</v>
      </c>
    </row>
    <row r="256" spans="1:18" ht="22.5" x14ac:dyDescent="0.4">
      <c r="A256" s="203" t="s">
        <v>1368</v>
      </c>
      <c r="B256" s="228" t="s">
        <v>3305</v>
      </c>
      <c r="C256" s="356">
        <v>91</v>
      </c>
      <c r="D256" s="276">
        <v>3</v>
      </c>
      <c r="E256" s="276">
        <v>1</v>
      </c>
      <c r="F256" s="356">
        <v>26</v>
      </c>
      <c r="G256" s="228" t="s">
        <v>1701</v>
      </c>
      <c r="H256" s="276">
        <v>1</v>
      </c>
      <c r="I256" s="357" t="s">
        <v>1701</v>
      </c>
      <c r="J256" s="228" t="s">
        <v>1701</v>
      </c>
      <c r="K256" s="228" t="s">
        <v>1701</v>
      </c>
      <c r="L256" s="356">
        <v>1</v>
      </c>
      <c r="M256" s="228" t="s">
        <v>1701</v>
      </c>
      <c r="N256" s="228" t="s">
        <v>1701</v>
      </c>
      <c r="O256" s="346">
        <f t="shared" si="3"/>
        <v>118</v>
      </c>
    </row>
    <row r="257" spans="1:18" ht="22.5" x14ac:dyDescent="0.4">
      <c r="A257" s="203" t="s">
        <v>1368</v>
      </c>
      <c r="B257" s="228" t="s">
        <v>3306</v>
      </c>
      <c r="C257" s="356">
        <v>17</v>
      </c>
      <c r="D257" s="228" t="s">
        <v>1701</v>
      </c>
      <c r="E257" s="228" t="s">
        <v>1701</v>
      </c>
      <c r="F257" s="356">
        <v>27</v>
      </c>
      <c r="G257" s="228" t="s">
        <v>1701</v>
      </c>
      <c r="H257" s="228" t="s">
        <v>1701</v>
      </c>
      <c r="I257" s="357" t="s">
        <v>1701</v>
      </c>
      <c r="J257" s="228" t="s">
        <v>1701</v>
      </c>
      <c r="K257" s="228" t="s">
        <v>1701</v>
      </c>
      <c r="L257" s="356">
        <v>2</v>
      </c>
      <c r="M257" s="228" t="s">
        <v>1701</v>
      </c>
      <c r="N257" s="228" t="s">
        <v>1701</v>
      </c>
      <c r="O257" s="346">
        <f t="shared" si="3"/>
        <v>46</v>
      </c>
    </row>
    <row r="258" spans="1:18" ht="13.15" customHeight="1" x14ac:dyDescent="0.4">
      <c r="A258" s="203" t="s">
        <v>1368</v>
      </c>
      <c r="B258" s="228" t="s">
        <v>3307</v>
      </c>
      <c r="C258" s="356">
        <v>34</v>
      </c>
      <c r="D258" s="228" t="s">
        <v>1701</v>
      </c>
      <c r="E258" s="228" t="s">
        <v>1701</v>
      </c>
      <c r="F258" s="356">
        <v>2</v>
      </c>
      <c r="G258" s="228" t="s">
        <v>1701</v>
      </c>
      <c r="H258" s="228" t="s">
        <v>1701</v>
      </c>
      <c r="I258" s="357" t="s">
        <v>1701</v>
      </c>
      <c r="J258" s="228" t="s">
        <v>1701</v>
      </c>
      <c r="K258" s="228" t="s">
        <v>1701</v>
      </c>
      <c r="L258" s="357" t="s">
        <v>1701</v>
      </c>
      <c r="M258" s="228" t="s">
        <v>1701</v>
      </c>
      <c r="N258" s="228" t="s">
        <v>1701</v>
      </c>
      <c r="O258" s="346">
        <f t="shared" si="3"/>
        <v>36</v>
      </c>
    </row>
    <row r="259" spans="1:18" ht="13.15" customHeight="1" x14ac:dyDescent="0.4">
      <c r="A259" s="203" t="s">
        <v>1368</v>
      </c>
      <c r="B259" s="228" t="s">
        <v>3308</v>
      </c>
      <c r="C259" s="356">
        <v>15</v>
      </c>
      <c r="D259" s="228" t="s">
        <v>1701</v>
      </c>
      <c r="E259" s="228" t="s">
        <v>1701</v>
      </c>
      <c r="F259" s="356">
        <v>10</v>
      </c>
      <c r="G259" s="228" t="s">
        <v>1701</v>
      </c>
      <c r="H259" s="228" t="s">
        <v>1701</v>
      </c>
      <c r="I259" s="357" t="s">
        <v>1701</v>
      </c>
      <c r="J259" s="228" t="s">
        <v>1701</v>
      </c>
      <c r="K259" s="228" t="s">
        <v>1701</v>
      </c>
      <c r="L259" s="356">
        <v>3</v>
      </c>
      <c r="M259" s="228" t="s">
        <v>1701</v>
      </c>
      <c r="N259" s="228" t="s">
        <v>1701</v>
      </c>
      <c r="O259" s="346">
        <f t="shared" ref="O259:O322" si="4">SUM(C259,F259,I259,L259,)</f>
        <v>28</v>
      </c>
    </row>
    <row r="260" spans="1:18" ht="13.15" customHeight="1" x14ac:dyDescent="0.4">
      <c r="A260" s="203" t="s">
        <v>1368</v>
      </c>
      <c r="B260" s="228" t="s">
        <v>3309</v>
      </c>
      <c r="C260" s="356">
        <v>10</v>
      </c>
      <c r="D260" s="228" t="s">
        <v>1701</v>
      </c>
      <c r="E260" s="228" t="s">
        <v>1701</v>
      </c>
      <c r="F260" s="356">
        <v>4</v>
      </c>
      <c r="G260" s="228" t="s">
        <v>1701</v>
      </c>
      <c r="H260" s="228" t="s">
        <v>1701</v>
      </c>
      <c r="I260" s="357" t="s">
        <v>1701</v>
      </c>
      <c r="J260" s="228" t="s">
        <v>1701</v>
      </c>
      <c r="K260" s="228" t="s">
        <v>1701</v>
      </c>
      <c r="L260" s="357" t="s">
        <v>1701</v>
      </c>
      <c r="M260" s="228" t="s">
        <v>1701</v>
      </c>
      <c r="N260" s="228" t="s">
        <v>1701</v>
      </c>
      <c r="O260" s="346">
        <f t="shared" si="4"/>
        <v>14</v>
      </c>
    </row>
    <row r="261" spans="1:18" ht="22.5" x14ac:dyDescent="0.4">
      <c r="A261" s="203" t="s">
        <v>1368</v>
      </c>
      <c r="B261" s="228" t="s">
        <v>3310</v>
      </c>
      <c r="C261" s="356">
        <v>12</v>
      </c>
      <c r="D261" s="228" t="s">
        <v>1701</v>
      </c>
      <c r="E261" s="228" t="s">
        <v>1701</v>
      </c>
      <c r="F261" s="357" t="s">
        <v>1701</v>
      </c>
      <c r="G261" s="228" t="s">
        <v>1701</v>
      </c>
      <c r="H261" s="228" t="s">
        <v>1701</v>
      </c>
      <c r="I261" s="357" t="s">
        <v>1701</v>
      </c>
      <c r="J261" s="228" t="s">
        <v>1701</v>
      </c>
      <c r="K261" s="228" t="s">
        <v>1701</v>
      </c>
      <c r="L261" s="357" t="s">
        <v>1701</v>
      </c>
      <c r="M261" s="228" t="s">
        <v>1701</v>
      </c>
      <c r="N261" s="228" t="s">
        <v>1701</v>
      </c>
      <c r="O261" s="346">
        <f t="shared" si="4"/>
        <v>12</v>
      </c>
    </row>
    <row r="262" spans="1:18" ht="13.15" customHeight="1" x14ac:dyDescent="0.4">
      <c r="A262" s="203" t="s">
        <v>1368</v>
      </c>
      <c r="B262" s="228" t="s">
        <v>3311</v>
      </c>
      <c r="C262" s="356">
        <v>9</v>
      </c>
      <c r="D262" s="228" t="s">
        <v>1701</v>
      </c>
      <c r="E262" s="228" t="s">
        <v>1701</v>
      </c>
      <c r="F262" s="357" t="s">
        <v>1701</v>
      </c>
      <c r="G262" s="228" t="s">
        <v>1701</v>
      </c>
      <c r="H262" s="228" t="s">
        <v>1701</v>
      </c>
      <c r="I262" s="357" t="s">
        <v>1701</v>
      </c>
      <c r="J262" s="228" t="s">
        <v>1701</v>
      </c>
      <c r="K262" s="228" t="s">
        <v>1701</v>
      </c>
      <c r="L262" s="357" t="s">
        <v>1701</v>
      </c>
      <c r="M262" s="228" t="s">
        <v>1701</v>
      </c>
      <c r="N262" s="228" t="s">
        <v>1701</v>
      </c>
      <c r="O262" s="346">
        <f t="shared" si="4"/>
        <v>9</v>
      </c>
    </row>
    <row r="263" spans="1:18" x14ac:dyDescent="0.4">
      <c r="A263" s="203" t="s">
        <v>3312</v>
      </c>
      <c r="B263" s="228" t="s">
        <v>3313</v>
      </c>
      <c r="C263" s="356">
        <v>50</v>
      </c>
      <c r="D263" s="228" t="s">
        <v>1701</v>
      </c>
      <c r="E263" s="276">
        <v>2</v>
      </c>
      <c r="F263" s="356">
        <v>55</v>
      </c>
      <c r="G263" s="228" t="s">
        <v>1701</v>
      </c>
      <c r="H263" s="228" t="s">
        <v>1701</v>
      </c>
      <c r="I263" s="356">
        <v>2</v>
      </c>
      <c r="J263" s="228" t="s">
        <v>1701</v>
      </c>
      <c r="K263" s="228" t="s">
        <v>1701</v>
      </c>
      <c r="L263" s="357" t="s">
        <v>1701</v>
      </c>
      <c r="M263" s="228" t="s">
        <v>1701</v>
      </c>
      <c r="N263" s="228" t="s">
        <v>1701</v>
      </c>
      <c r="O263" s="346">
        <f t="shared" si="4"/>
        <v>107</v>
      </c>
      <c r="P263" s="261">
        <v>259</v>
      </c>
      <c r="Q263" s="261">
        <v>2</v>
      </c>
      <c r="R263" s="265">
        <v>0.01</v>
      </c>
    </row>
    <row r="264" spans="1:18" ht="13.15" customHeight="1" x14ac:dyDescent="0.4">
      <c r="A264" s="203" t="s">
        <v>1369</v>
      </c>
      <c r="B264" s="228" t="s">
        <v>3314</v>
      </c>
      <c r="C264" s="356">
        <v>35</v>
      </c>
      <c r="D264" s="276">
        <v>1</v>
      </c>
      <c r="E264" s="228" t="s">
        <v>1701</v>
      </c>
      <c r="F264" s="356">
        <v>21</v>
      </c>
      <c r="G264" s="228" t="s">
        <v>1701</v>
      </c>
      <c r="H264" s="228" t="s">
        <v>1701</v>
      </c>
      <c r="I264" s="357" t="s">
        <v>1701</v>
      </c>
      <c r="J264" s="228" t="s">
        <v>1701</v>
      </c>
      <c r="K264" s="228" t="s">
        <v>1701</v>
      </c>
      <c r="L264" s="357" t="s">
        <v>1701</v>
      </c>
      <c r="M264" s="228" t="s">
        <v>1701</v>
      </c>
      <c r="N264" s="228" t="s">
        <v>1701</v>
      </c>
      <c r="O264" s="346">
        <f t="shared" si="4"/>
        <v>56</v>
      </c>
    </row>
    <row r="265" spans="1:18" ht="22.5" x14ac:dyDescent="0.4">
      <c r="A265" s="203" t="s">
        <v>1369</v>
      </c>
      <c r="B265" s="228" t="s">
        <v>3315</v>
      </c>
      <c r="C265" s="356">
        <v>45</v>
      </c>
      <c r="D265" s="228" t="s">
        <v>1701</v>
      </c>
      <c r="E265" s="228" t="s">
        <v>1701</v>
      </c>
      <c r="F265" s="356">
        <v>7</v>
      </c>
      <c r="G265" s="228" t="s">
        <v>1701</v>
      </c>
      <c r="H265" s="228" t="s">
        <v>1701</v>
      </c>
      <c r="I265" s="357" t="s">
        <v>1701</v>
      </c>
      <c r="J265" s="228" t="s">
        <v>1701</v>
      </c>
      <c r="K265" s="228" t="s">
        <v>1701</v>
      </c>
      <c r="L265" s="357" t="s">
        <v>1701</v>
      </c>
      <c r="M265" s="228" t="s">
        <v>1701</v>
      </c>
      <c r="N265" s="228" t="s">
        <v>1701</v>
      </c>
      <c r="O265" s="346">
        <f t="shared" si="4"/>
        <v>52</v>
      </c>
    </row>
    <row r="266" spans="1:18" ht="22.5" x14ac:dyDescent="0.4">
      <c r="A266" s="203" t="s">
        <v>1369</v>
      </c>
      <c r="B266" s="228" t="s">
        <v>3316</v>
      </c>
      <c r="C266" s="356">
        <v>19</v>
      </c>
      <c r="D266" s="228" t="s">
        <v>1701</v>
      </c>
      <c r="E266" s="228" t="s">
        <v>1701</v>
      </c>
      <c r="F266" s="356">
        <v>3</v>
      </c>
      <c r="G266" s="228" t="s">
        <v>1701</v>
      </c>
      <c r="H266" s="228" t="s">
        <v>1701</v>
      </c>
      <c r="I266" s="356">
        <v>1</v>
      </c>
      <c r="J266" s="228" t="s">
        <v>1701</v>
      </c>
      <c r="K266" s="228" t="s">
        <v>1701</v>
      </c>
      <c r="L266" s="357" t="s">
        <v>1701</v>
      </c>
      <c r="M266" s="228" t="s">
        <v>1701</v>
      </c>
      <c r="N266" s="228" t="s">
        <v>1701</v>
      </c>
      <c r="O266" s="346">
        <f t="shared" si="4"/>
        <v>23</v>
      </c>
    </row>
    <row r="267" spans="1:18" ht="22.5" x14ac:dyDescent="0.4">
      <c r="A267" s="203" t="s">
        <v>1369</v>
      </c>
      <c r="B267" s="228" t="s">
        <v>3317</v>
      </c>
      <c r="C267" s="356">
        <v>8</v>
      </c>
      <c r="D267" s="276">
        <v>2</v>
      </c>
      <c r="E267" s="228" t="s">
        <v>1701</v>
      </c>
      <c r="F267" s="356">
        <v>2</v>
      </c>
      <c r="G267" s="228" t="s">
        <v>1701</v>
      </c>
      <c r="H267" s="228" t="s">
        <v>1701</v>
      </c>
      <c r="I267" s="357" t="s">
        <v>1701</v>
      </c>
      <c r="J267" s="228" t="s">
        <v>1701</v>
      </c>
      <c r="K267" s="228" t="s">
        <v>1701</v>
      </c>
      <c r="L267" s="357" t="s">
        <v>1701</v>
      </c>
      <c r="M267" s="228" t="s">
        <v>1701</v>
      </c>
      <c r="N267" s="228" t="s">
        <v>1701</v>
      </c>
      <c r="O267" s="346">
        <f t="shared" si="4"/>
        <v>10</v>
      </c>
    </row>
    <row r="268" spans="1:18" ht="22.5" x14ac:dyDescent="0.4">
      <c r="A268" s="203" t="s">
        <v>1369</v>
      </c>
      <c r="B268" s="228" t="s">
        <v>3318</v>
      </c>
      <c r="C268" s="356">
        <v>7</v>
      </c>
      <c r="D268" s="228" t="s">
        <v>1701</v>
      </c>
      <c r="E268" s="228" t="s">
        <v>1701</v>
      </c>
      <c r="F268" s="356">
        <v>1</v>
      </c>
      <c r="G268" s="228" t="s">
        <v>1701</v>
      </c>
      <c r="H268" s="228" t="s">
        <v>1701</v>
      </c>
      <c r="I268" s="357" t="s">
        <v>1701</v>
      </c>
      <c r="J268" s="228" t="s">
        <v>1701</v>
      </c>
      <c r="K268" s="228" t="s">
        <v>1701</v>
      </c>
      <c r="L268" s="357" t="s">
        <v>1701</v>
      </c>
      <c r="M268" s="228" t="s">
        <v>1701</v>
      </c>
      <c r="N268" s="228" t="s">
        <v>1701</v>
      </c>
      <c r="O268" s="346">
        <f t="shared" si="4"/>
        <v>8</v>
      </c>
    </row>
    <row r="269" spans="1:18" ht="22.5" x14ac:dyDescent="0.4">
      <c r="A269" s="203" t="s">
        <v>1369</v>
      </c>
      <c r="B269" s="228" t="s">
        <v>3319</v>
      </c>
      <c r="C269" s="357" t="s">
        <v>1701</v>
      </c>
      <c r="D269" s="228" t="s">
        <v>1701</v>
      </c>
      <c r="E269" s="228" t="s">
        <v>1701</v>
      </c>
      <c r="F269" s="356">
        <v>2</v>
      </c>
      <c r="G269" s="228" t="s">
        <v>1701</v>
      </c>
      <c r="H269" s="228" t="s">
        <v>1701</v>
      </c>
      <c r="I269" s="357" t="s">
        <v>1701</v>
      </c>
      <c r="J269" s="228" t="s">
        <v>1701</v>
      </c>
      <c r="K269" s="228" t="s">
        <v>1701</v>
      </c>
      <c r="L269" s="357" t="s">
        <v>1701</v>
      </c>
      <c r="M269" s="228" t="s">
        <v>1701</v>
      </c>
      <c r="N269" s="228" t="s">
        <v>1701</v>
      </c>
      <c r="O269" s="346">
        <f t="shared" si="4"/>
        <v>2</v>
      </c>
    </row>
    <row r="270" spans="1:18" ht="22.5" x14ac:dyDescent="0.4">
      <c r="A270" s="203" t="s">
        <v>1369</v>
      </c>
      <c r="B270" s="228" t="s">
        <v>3320</v>
      </c>
      <c r="C270" s="357" t="s">
        <v>1701</v>
      </c>
      <c r="D270" s="228" t="s">
        <v>1701</v>
      </c>
      <c r="E270" s="228" t="s">
        <v>1701</v>
      </c>
      <c r="F270" s="356">
        <v>1</v>
      </c>
      <c r="G270" s="228" t="s">
        <v>1701</v>
      </c>
      <c r="H270" s="228" t="s">
        <v>1701</v>
      </c>
      <c r="I270" s="357" t="s">
        <v>1701</v>
      </c>
      <c r="J270" s="228" t="s">
        <v>1701</v>
      </c>
      <c r="K270" s="228" t="s">
        <v>1701</v>
      </c>
      <c r="L270" s="357" t="s">
        <v>1701</v>
      </c>
      <c r="M270" s="228" t="s">
        <v>1701</v>
      </c>
      <c r="N270" s="228" t="s">
        <v>1701</v>
      </c>
      <c r="O270" s="346">
        <f t="shared" si="4"/>
        <v>1</v>
      </c>
    </row>
    <row r="271" spans="1:18" x14ac:dyDescent="0.4">
      <c r="A271" s="203" t="s">
        <v>3321</v>
      </c>
      <c r="B271" s="228" t="s">
        <v>3322</v>
      </c>
      <c r="C271" s="356">
        <v>157</v>
      </c>
      <c r="D271" s="228" t="s">
        <v>1701</v>
      </c>
      <c r="E271" s="276">
        <v>6</v>
      </c>
      <c r="F271" s="356">
        <v>141</v>
      </c>
      <c r="G271" s="276">
        <v>3</v>
      </c>
      <c r="H271" s="276">
        <v>1</v>
      </c>
      <c r="I271" s="357" t="s">
        <v>1701</v>
      </c>
      <c r="J271" s="228" t="s">
        <v>1701</v>
      </c>
      <c r="K271" s="228" t="s">
        <v>1701</v>
      </c>
      <c r="L271" s="356">
        <v>1</v>
      </c>
      <c r="M271" s="228" t="s">
        <v>1701</v>
      </c>
      <c r="N271" s="228" t="s">
        <v>1701</v>
      </c>
      <c r="O271" s="346">
        <f t="shared" si="4"/>
        <v>299</v>
      </c>
      <c r="P271" s="261">
        <v>397</v>
      </c>
      <c r="Q271" s="261">
        <v>7</v>
      </c>
      <c r="R271" s="263">
        <v>1.7999999999999999E-2</v>
      </c>
    </row>
    <row r="272" spans="1:18" x14ac:dyDescent="0.4">
      <c r="A272" s="203" t="s">
        <v>1370</v>
      </c>
      <c r="B272" s="228" t="s">
        <v>3323</v>
      </c>
      <c r="C272" s="356">
        <v>31</v>
      </c>
      <c r="D272" s="276">
        <v>1</v>
      </c>
      <c r="E272" s="228" t="s">
        <v>1701</v>
      </c>
      <c r="F272" s="356">
        <v>25</v>
      </c>
      <c r="G272" s="276">
        <v>1</v>
      </c>
      <c r="H272" s="228" t="s">
        <v>1701</v>
      </c>
      <c r="I272" s="357" t="s">
        <v>1701</v>
      </c>
      <c r="J272" s="228" t="s">
        <v>1701</v>
      </c>
      <c r="K272" s="228" t="s">
        <v>1701</v>
      </c>
      <c r="L272" s="357" t="s">
        <v>1701</v>
      </c>
      <c r="M272" s="228" t="s">
        <v>1701</v>
      </c>
      <c r="N272" s="228" t="s">
        <v>1701</v>
      </c>
      <c r="O272" s="346">
        <f t="shared" si="4"/>
        <v>56</v>
      </c>
    </row>
    <row r="273" spans="1:18" x14ac:dyDescent="0.4">
      <c r="A273" s="203" t="s">
        <v>1370</v>
      </c>
      <c r="B273" s="228" t="s">
        <v>3324</v>
      </c>
      <c r="C273" s="356">
        <v>30</v>
      </c>
      <c r="D273" s="228" t="s">
        <v>1701</v>
      </c>
      <c r="E273" s="228" t="s">
        <v>1701</v>
      </c>
      <c r="F273" s="356">
        <v>12</v>
      </c>
      <c r="G273" s="276">
        <v>1</v>
      </c>
      <c r="H273" s="228" t="s">
        <v>1701</v>
      </c>
      <c r="I273" s="357" t="s">
        <v>1701</v>
      </c>
      <c r="J273" s="228" t="s">
        <v>1701</v>
      </c>
      <c r="K273" s="228" t="s">
        <v>1701</v>
      </c>
      <c r="L273" s="357" t="s">
        <v>1701</v>
      </c>
      <c r="M273" s="228" t="s">
        <v>1701</v>
      </c>
      <c r="N273" s="228" t="s">
        <v>1701</v>
      </c>
      <c r="O273" s="346">
        <f t="shared" si="4"/>
        <v>42</v>
      </c>
    </row>
    <row r="274" spans="1:18" x14ac:dyDescent="0.4">
      <c r="A274" s="203" t="s">
        <v>2024</v>
      </c>
      <c r="B274" s="350" t="s">
        <v>1852</v>
      </c>
      <c r="C274" s="354">
        <v>2</v>
      </c>
      <c r="D274" s="222" t="s">
        <v>1852</v>
      </c>
      <c r="E274" s="222" t="s">
        <v>1852</v>
      </c>
      <c r="F274" s="354">
        <v>14</v>
      </c>
      <c r="G274" s="222" t="s">
        <v>1852</v>
      </c>
      <c r="H274" s="222" t="s">
        <v>1852</v>
      </c>
      <c r="I274" s="355" t="s">
        <v>1852</v>
      </c>
      <c r="J274" s="222" t="s">
        <v>1852</v>
      </c>
      <c r="K274" s="222" t="s">
        <v>1852</v>
      </c>
      <c r="L274" s="354">
        <v>1</v>
      </c>
      <c r="M274" s="222" t="s">
        <v>1852</v>
      </c>
      <c r="N274" s="222" t="s">
        <v>1852</v>
      </c>
      <c r="O274" s="346">
        <f t="shared" si="4"/>
        <v>17</v>
      </c>
      <c r="P274" s="233">
        <v>17</v>
      </c>
      <c r="Q274" s="233">
        <v>0</v>
      </c>
      <c r="R274" s="234">
        <v>0</v>
      </c>
    </row>
    <row r="275" spans="1:18" ht="22.5" customHeight="1" x14ac:dyDescent="0.4">
      <c r="A275" s="203" t="s">
        <v>3325</v>
      </c>
      <c r="B275" s="350" t="s">
        <v>1852</v>
      </c>
      <c r="C275" s="355" t="s">
        <v>1852</v>
      </c>
      <c r="D275" s="222" t="s">
        <v>1852</v>
      </c>
      <c r="E275" s="222" t="s">
        <v>1852</v>
      </c>
      <c r="F275" s="355" t="s">
        <v>1852</v>
      </c>
      <c r="G275" s="222" t="s">
        <v>1852</v>
      </c>
      <c r="H275" s="222" t="s">
        <v>1852</v>
      </c>
      <c r="I275" s="355" t="s">
        <v>1852</v>
      </c>
      <c r="J275" s="222" t="s">
        <v>1852</v>
      </c>
      <c r="K275" s="222" t="s">
        <v>1852</v>
      </c>
      <c r="L275" s="355" t="s">
        <v>1852</v>
      </c>
      <c r="M275" s="222" t="s">
        <v>1852</v>
      </c>
      <c r="N275" s="222" t="s">
        <v>1852</v>
      </c>
      <c r="O275" s="346">
        <f t="shared" si="4"/>
        <v>0</v>
      </c>
      <c r="P275" s="233">
        <v>0</v>
      </c>
      <c r="Q275" s="233">
        <v>0</v>
      </c>
      <c r="R275" s="234">
        <v>0</v>
      </c>
    </row>
    <row r="276" spans="1:18" ht="22.5" x14ac:dyDescent="0.4">
      <c r="A276" s="203" t="s">
        <v>2026</v>
      </c>
      <c r="B276" s="350" t="s">
        <v>2027</v>
      </c>
      <c r="C276" s="354">
        <v>751</v>
      </c>
      <c r="D276" s="224">
        <v>14</v>
      </c>
      <c r="E276" s="224">
        <v>116</v>
      </c>
      <c r="F276" s="354">
        <v>638</v>
      </c>
      <c r="G276" s="224">
        <v>11</v>
      </c>
      <c r="H276" s="224">
        <v>79</v>
      </c>
      <c r="I276" s="354">
        <v>30</v>
      </c>
      <c r="J276" s="222" t="s">
        <v>1852</v>
      </c>
      <c r="K276" s="224">
        <v>1</v>
      </c>
      <c r="L276" s="354">
        <v>3</v>
      </c>
      <c r="M276" s="222" t="s">
        <v>1852</v>
      </c>
      <c r="N276" s="222" t="s">
        <v>1852</v>
      </c>
      <c r="O276" s="346">
        <f t="shared" si="4"/>
        <v>1422</v>
      </c>
      <c r="P276" s="226">
        <v>1787</v>
      </c>
      <c r="Q276" s="226">
        <v>266</v>
      </c>
      <c r="R276" s="227">
        <v>0.15</v>
      </c>
    </row>
    <row r="277" spans="1:18" ht="22.5" x14ac:dyDescent="0.4">
      <c r="A277" s="203" t="s">
        <v>1371</v>
      </c>
      <c r="B277" s="350" t="s">
        <v>2028</v>
      </c>
      <c r="C277" s="354">
        <v>162</v>
      </c>
      <c r="D277" s="224">
        <v>1</v>
      </c>
      <c r="E277" s="224">
        <v>45</v>
      </c>
      <c r="F277" s="354">
        <v>180</v>
      </c>
      <c r="G277" s="222" t="s">
        <v>1852</v>
      </c>
      <c r="H277" s="224">
        <v>24</v>
      </c>
      <c r="I277" s="354">
        <v>3</v>
      </c>
      <c r="J277" s="222" t="s">
        <v>1852</v>
      </c>
      <c r="K277" s="222" t="s">
        <v>1852</v>
      </c>
      <c r="L277" s="354">
        <v>14</v>
      </c>
      <c r="M277" s="222" t="s">
        <v>1852</v>
      </c>
      <c r="N277" s="222" t="s">
        <v>1852</v>
      </c>
      <c r="O277" s="346">
        <f t="shared" si="4"/>
        <v>359</v>
      </c>
    </row>
    <row r="278" spans="1:18" ht="22.5" x14ac:dyDescent="0.4">
      <c r="A278" s="203" t="s">
        <v>1371</v>
      </c>
      <c r="B278" s="350" t="s">
        <v>3063</v>
      </c>
      <c r="C278" s="354">
        <v>6</v>
      </c>
      <c r="D278" s="222" t="s">
        <v>1852</v>
      </c>
      <c r="E278" s="224">
        <v>1</v>
      </c>
      <c r="F278" s="355" t="s">
        <v>1852</v>
      </c>
      <c r="G278" s="222" t="s">
        <v>1852</v>
      </c>
      <c r="H278" s="222" t="s">
        <v>1852</v>
      </c>
      <c r="I278" s="355" t="s">
        <v>1852</v>
      </c>
      <c r="J278" s="222" t="s">
        <v>1852</v>
      </c>
      <c r="K278" s="222" t="s">
        <v>1852</v>
      </c>
      <c r="L278" s="355" t="s">
        <v>1852</v>
      </c>
      <c r="M278" s="222" t="s">
        <v>1852</v>
      </c>
      <c r="N278" s="222" t="s">
        <v>1852</v>
      </c>
      <c r="O278" s="346">
        <f t="shared" si="4"/>
        <v>6</v>
      </c>
    </row>
    <row r="279" spans="1:18" ht="33.75" x14ac:dyDescent="0.4">
      <c r="A279" s="203" t="s">
        <v>2029</v>
      </c>
      <c r="B279" s="350" t="s">
        <v>2068</v>
      </c>
      <c r="C279" s="354">
        <v>33</v>
      </c>
      <c r="D279" s="222" t="s">
        <v>1852</v>
      </c>
      <c r="E279" s="224">
        <v>3</v>
      </c>
      <c r="F279" s="354">
        <v>2</v>
      </c>
      <c r="G279" s="222" t="s">
        <v>1852</v>
      </c>
      <c r="H279" s="222" t="s">
        <v>1852</v>
      </c>
      <c r="I279" s="355" t="s">
        <v>1852</v>
      </c>
      <c r="J279" s="222" t="s">
        <v>1852</v>
      </c>
      <c r="K279" s="222" t="s">
        <v>1852</v>
      </c>
      <c r="L279" s="355" t="s">
        <v>1852</v>
      </c>
      <c r="M279" s="222" t="s">
        <v>1852</v>
      </c>
      <c r="N279" s="222" t="s">
        <v>1852</v>
      </c>
      <c r="O279" s="346">
        <f t="shared" si="4"/>
        <v>35</v>
      </c>
      <c r="P279" s="231">
        <v>70</v>
      </c>
      <c r="Q279" s="231">
        <v>5</v>
      </c>
      <c r="R279" s="244">
        <v>7.0999999999999994E-2</v>
      </c>
    </row>
    <row r="280" spans="1:18" x14ac:dyDescent="0.4">
      <c r="A280" s="203" t="s">
        <v>2424</v>
      </c>
      <c r="B280" s="350" t="s">
        <v>2030</v>
      </c>
      <c r="C280" s="354">
        <v>18</v>
      </c>
      <c r="D280" s="222" t="s">
        <v>1852</v>
      </c>
      <c r="E280" s="224">
        <v>2</v>
      </c>
      <c r="F280" s="354">
        <v>3</v>
      </c>
      <c r="G280" s="222" t="s">
        <v>1852</v>
      </c>
      <c r="H280" s="222" t="s">
        <v>1852</v>
      </c>
      <c r="I280" s="355" t="s">
        <v>1852</v>
      </c>
      <c r="J280" s="222" t="s">
        <v>1852</v>
      </c>
      <c r="K280" s="222" t="s">
        <v>1852</v>
      </c>
      <c r="L280" s="355" t="s">
        <v>1852</v>
      </c>
      <c r="M280" s="222" t="s">
        <v>1852</v>
      </c>
      <c r="N280" s="222" t="s">
        <v>1852</v>
      </c>
      <c r="O280" s="346">
        <f t="shared" si="4"/>
        <v>21</v>
      </c>
    </row>
    <row r="281" spans="1:18" x14ac:dyDescent="0.4">
      <c r="A281" s="203" t="s">
        <v>2424</v>
      </c>
      <c r="B281" s="350" t="s">
        <v>2070</v>
      </c>
      <c r="C281" s="354">
        <v>7</v>
      </c>
      <c r="D281" s="222" t="s">
        <v>1852</v>
      </c>
      <c r="E281" s="222" t="s">
        <v>1852</v>
      </c>
      <c r="F281" s="354">
        <v>1</v>
      </c>
      <c r="G281" s="222" t="s">
        <v>1852</v>
      </c>
      <c r="H281" s="222" t="s">
        <v>1852</v>
      </c>
      <c r="I281" s="355" t="s">
        <v>1852</v>
      </c>
      <c r="J281" s="222" t="s">
        <v>1852</v>
      </c>
      <c r="K281" s="222" t="s">
        <v>1852</v>
      </c>
      <c r="L281" s="355" t="s">
        <v>1852</v>
      </c>
      <c r="M281" s="222" t="s">
        <v>1852</v>
      </c>
      <c r="N281" s="222" t="s">
        <v>1852</v>
      </c>
      <c r="O281" s="346">
        <f t="shared" si="4"/>
        <v>8</v>
      </c>
    </row>
    <row r="282" spans="1:18" ht="22.5" x14ac:dyDescent="0.4">
      <c r="A282" s="203" t="s">
        <v>2424</v>
      </c>
      <c r="B282" s="350" t="s">
        <v>2069</v>
      </c>
      <c r="C282" s="354">
        <v>2</v>
      </c>
      <c r="D282" s="222" t="s">
        <v>1852</v>
      </c>
      <c r="E282" s="222" t="s">
        <v>1852</v>
      </c>
      <c r="F282" s="354">
        <v>2</v>
      </c>
      <c r="G282" s="222" t="s">
        <v>1852</v>
      </c>
      <c r="H282" s="222" t="s">
        <v>1852</v>
      </c>
      <c r="I282" s="355" t="s">
        <v>1852</v>
      </c>
      <c r="J282" s="222" t="s">
        <v>1852</v>
      </c>
      <c r="K282" s="222" t="s">
        <v>1852</v>
      </c>
      <c r="L282" s="355" t="s">
        <v>1852</v>
      </c>
      <c r="M282" s="222" t="s">
        <v>1852</v>
      </c>
      <c r="N282" s="222" t="s">
        <v>1852</v>
      </c>
      <c r="O282" s="346">
        <f t="shared" si="4"/>
        <v>4</v>
      </c>
    </row>
    <row r="283" spans="1:18" ht="22.5" x14ac:dyDescent="0.4">
      <c r="A283" s="203" t="s">
        <v>2424</v>
      </c>
      <c r="B283" s="350" t="s">
        <v>2031</v>
      </c>
      <c r="C283" s="354">
        <v>2</v>
      </c>
      <c r="D283" s="222" t="s">
        <v>1852</v>
      </c>
      <c r="E283" s="222" t="s">
        <v>1852</v>
      </c>
      <c r="F283" s="355" t="s">
        <v>1852</v>
      </c>
      <c r="G283" s="222" t="s">
        <v>1852</v>
      </c>
      <c r="H283" s="222" t="s">
        <v>1852</v>
      </c>
      <c r="I283" s="355" t="s">
        <v>1852</v>
      </c>
      <c r="J283" s="222" t="s">
        <v>1852</v>
      </c>
      <c r="K283" s="222" t="s">
        <v>1852</v>
      </c>
      <c r="L283" s="355" t="s">
        <v>1852</v>
      </c>
      <c r="M283" s="222" t="s">
        <v>1852</v>
      </c>
      <c r="N283" s="222" t="s">
        <v>1852</v>
      </c>
      <c r="O283" s="346">
        <f t="shared" si="4"/>
        <v>2</v>
      </c>
    </row>
    <row r="284" spans="1:18" x14ac:dyDescent="0.4">
      <c r="A284" s="203" t="s">
        <v>1914</v>
      </c>
      <c r="B284" s="350" t="s">
        <v>1852</v>
      </c>
      <c r="C284" s="354">
        <v>47</v>
      </c>
      <c r="D284" s="222" t="s">
        <v>1852</v>
      </c>
      <c r="E284" s="224">
        <v>1</v>
      </c>
      <c r="F284" s="354">
        <v>16</v>
      </c>
      <c r="G284" s="222" t="s">
        <v>1852</v>
      </c>
      <c r="H284" s="224">
        <v>1</v>
      </c>
      <c r="I284" s="355" t="s">
        <v>1852</v>
      </c>
      <c r="J284" s="222" t="s">
        <v>1852</v>
      </c>
      <c r="K284" s="222" t="s">
        <v>1852</v>
      </c>
      <c r="L284" s="354">
        <v>2</v>
      </c>
      <c r="M284" s="222" t="s">
        <v>1852</v>
      </c>
      <c r="N284" s="222" t="s">
        <v>1852</v>
      </c>
      <c r="O284" s="346">
        <f t="shared" si="4"/>
        <v>65</v>
      </c>
      <c r="P284" s="233">
        <v>65</v>
      </c>
      <c r="Q284" s="233">
        <v>2</v>
      </c>
      <c r="R284" s="242">
        <v>3.1E-2</v>
      </c>
    </row>
    <row r="285" spans="1:18" x14ac:dyDescent="0.4">
      <c r="A285" s="203" t="s">
        <v>2032</v>
      </c>
      <c r="B285" s="350" t="s">
        <v>1852</v>
      </c>
      <c r="C285" s="354">
        <v>64</v>
      </c>
      <c r="D285" s="222" t="s">
        <v>1852</v>
      </c>
      <c r="E285" s="224">
        <v>3</v>
      </c>
      <c r="F285" s="354">
        <v>1</v>
      </c>
      <c r="G285" s="222" t="s">
        <v>1852</v>
      </c>
      <c r="H285" s="222" t="s">
        <v>1852</v>
      </c>
      <c r="I285" s="355" t="s">
        <v>1852</v>
      </c>
      <c r="J285" s="222" t="s">
        <v>1852</v>
      </c>
      <c r="K285" s="222" t="s">
        <v>1852</v>
      </c>
      <c r="L285" s="354">
        <v>1</v>
      </c>
      <c r="M285" s="222" t="s">
        <v>1852</v>
      </c>
      <c r="N285" s="222" t="s">
        <v>1852</v>
      </c>
      <c r="O285" s="346">
        <f t="shared" si="4"/>
        <v>66</v>
      </c>
      <c r="P285" s="233">
        <v>66</v>
      </c>
      <c r="Q285" s="233">
        <v>3</v>
      </c>
      <c r="R285" s="242">
        <v>4.4999999999999998E-2</v>
      </c>
    </row>
    <row r="286" spans="1:18" x14ac:dyDescent="0.4">
      <c r="A286" s="203" t="s">
        <v>2033</v>
      </c>
      <c r="B286" s="350" t="s">
        <v>1852</v>
      </c>
      <c r="C286" s="354">
        <v>35</v>
      </c>
      <c r="D286" s="224">
        <v>2</v>
      </c>
      <c r="E286" s="222" t="s">
        <v>1852</v>
      </c>
      <c r="F286" s="354">
        <v>46</v>
      </c>
      <c r="G286" s="222" t="s">
        <v>1852</v>
      </c>
      <c r="H286" s="222" t="s">
        <v>1852</v>
      </c>
      <c r="I286" s="355" t="s">
        <v>1852</v>
      </c>
      <c r="J286" s="222" t="s">
        <v>1852</v>
      </c>
      <c r="K286" s="222" t="s">
        <v>1852</v>
      </c>
      <c r="L286" s="355" t="s">
        <v>1852</v>
      </c>
      <c r="M286" s="222" t="s">
        <v>1852</v>
      </c>
      <c r="N286" s="222" t="s">
        <v>1852</v>
      </c>
      <c r="O286" s="346">
        <f t="shared" si="4"/>
        <v>81</v>
      </c>
      <c r="P286" s="233">
        <v>81</v>
      </c>
      <c r="Q286" s="233">
        <v>0</v>
      </c>
      <c r="R286" s="234">
        <v>0</v>
      </c>
    </row>
    <row r="287" spans="1:18" x14ac:dyDescent="0.4">
      <c r="A287" s="203" t="s">
        <v>2034</v>
      </c>
      <c r="B287" s="350" t="s">
        <v>1852</v>
      </c>
      <c r="C287" s="354">
        <v>15</v>
      </c>
      <c r="D287" s="222" t="s">
        <v>1852</v>
      </c>
      <c r="E287" s="224">
        <v>1</v>
      </c>
      <c r="F287" s="354">
        <v>5</v>
      </c>
      <c r="G287" s="222" t="s">
        <v>1852</v>
      </c>
      <c r="H287" s="222" t="s">
        <v>1852</v>
      </c>
      <c r="I287" s="355" t="s">
        <v>1852</v>
      </c>
      <c r="J287" s="222" t="s">
        <v>1852</v>
      </c>
      <c r="K287" s="222" t="s">
        <v>1852</v>
      </c>
      <c r="L287" s="355" t="s">
        <v>1852</v>
      </c>
      <c r="M287" s="222" t="s">
        <v>1852</v>
      </c>
      <c r="N287" s="222" t="s">
        <v>1852</v>
      </c>
      <c r="O287" s="346">
        <f t="shared" si="4"/>
        <v>20</v>
      </c>
      <c r="P287" s="233">
        <v>20</v>
      </c>
      <c r="Q287" s="233">
        <v>1</v>
      </c>
      <c r="R287" s="242">
        <v>0.05</v>
      </c>
    </row>
    <row r="288" spans="1:18" x14ac:dyDescent="0.4">
      <c r="A288" s="203" t="s">
        <v>2035</v>
      </c>
      <c r="B288" s="350" t="s">
        <v>1852</v>
      </c>
      <c r="C288" s="354">
        <v>12</v>
      </c>
      <c r="D288" s="222" t="s">
        <v>1852</v>
      </c>
      <c r="E288" s="222" t="s">
        <v>1852</v>
      </c>
      <c r="F288" s="354">
        <v>16</v>
      </c>
      <c r="G288" s="222" t="s">
        <v>1852</v>
      </c>
      <c r="H288" s="222" t="s">
        <v>1852</v>
      </c>
      <c r="I288" s="355" t="s">
        <v>1852</v>
      </c>
      <c r="J288" s="222" t="s">
        <v>1852</v>
      </c>
      <c r="K288" s="222" t="s">
        <v>1852</v>
      </c>
      <c r="L288" s="354">
        <v>1</v>
      </c>
      <c r="M288" s="222" t="s">
        <v>1852</v>
      </c>
      <c r="N288" s="222" t="s">
        <v>1852</v>
      </c>
      <c r="O288" s="346">
        <f t="shared" si="4"/>
        <v>29</v>
      </c>
      <c r="P288" s="233">
        <v>29</v>
      </c>
      <c r="Q288" s="233">
        <v>0</v>
      </c>
      <c r="R288" s="234">
        <v>0</v>
      </c>
    </row>
    <row r="289" spans="1:18" ht="22.5" customHeight="1" x14ac:dyDescent="0.4">
      <c r="A289" s="203" t="s">
        <v>2036</v>
      </c>
      <c r="B289" s="350" t="s">
        <v>1852</v>
      </c>
      <c r="C289" s="354">
        <v>6</v>
      </c>
      <c r="D289" s="222" t="s">
        <v>1852</v>
      </c>
      <c r="E289" s="222" t="s">
        <v>1852</v>
      </c>
      <c r="F289" s="355" t="s">
        <v>1852</v>
      </c>
      <c r="G289" s="222" t="s">
        <v>1852</v>
      </c>
      <c r="H289" s="222" t="s">
        <v>1852</v>
      </c>
      <c r="I289" s="355" t="s">
        <v>1852</v>
      </c>
      <c r="J289" s="222" t="s">
        <v>1852</v>
      </c>
      <c r="K289" s="222" t="s">
        <v>1852</v>
      </c>
      <c r="L289" s="355" t="s">
        <v>1852</v>
      </c>
      <c r="M289" s="222" t="s">
        <v>1852</v>
      </c>
      <c r="N289" s="222" t="s">
        <v>1852</v>
      </c>
      <c r="O289" s="346">
        <f t="shared" si="4"/>
        <v>6</v>
      </c>
      <c r="P289" s="233">
        <v>6</v>
      </c>
      <c r="Q289" s="233">
        <v>0</v>
      </c>
      <c r="R289" s="234">
        <v>0</v>
      </c>
    </row>
    <row r="290" spans="1:18" ht="22.5" x14ac:dyDescent="0.4">
      <c r="A290" s="203" t="s">
        <v>2037</v>
      </c>
      <c r="B290" s="350" t="s">
        <v>3326</v>
      </c>
      <c r="C290" s="354">
        <v>44</v>
      </c>
      <c r="D290" s="222" t="s">
        <v>1852</v>
      </c>
      <c r="E290" s="222" t="s">
        <v>1852</v>
      </c>
      <c r="F290" s="354">
        <v>7</v>
      </c>
      <c r="G290" s="222" t="s">
        <v>1852</v>
      </c>
      <c r="H290" s="222" t="s">
        <v>1852</v>
      </c>
      <c r="I290" s="355" t="s">
        <v>1852</v>
      </c>
      <c r="J290" s="222" t="s">
        <v>1852</v>
      </c>
      <c r="K290" s="222" t="s">
        <v>1852</v>
      </c>
      <c r="L290" s="355" t="s">
        <v>1852</v>
      </c>
      <c r="M290" s="222" t="s">
        <v>1852</v>
      </c>
      <c r="N290" s="222" t="s">
        <v>1852</v>
      </c>
      <c r="O290" s="346">
        <f t="shared" si="4"/>
        <v>51</v>
      </c>
      <c r="P290" s="226">
        <v>54</v>
      </c>
      <c r="Q290" s="226">
        <v>0</v>
      </c>
      <c r="R290" s="227">
        <v>0</v>
      </c>
    </row>
    <row r="291" spans="1:18" ht="22.5" x14ac:dyDescent="0.4">
      <c r="A291" s="203" t="s">
        <v>1361</v>
      </c>
      <c r="B291" s="350" t="s">
        <v>3327</v>
      </c>
      <c r="C291" s="354">
        <v>2</v>
      </c>
      <c r="D291" s="222" t="s">
        <v>1852</v>
      </c>
      <c r="E291" s="222" t="s">
        <v>1852</v>
      </c>
      <c r="F291" s="355" t="s">
        <v>1852</v>
      </c>
      <c r="G291" s="222" t="s">
        <v>1852</v>
      </c>
      <c r="H291" s="222" t="s">
        <v>1852</v>
      </c>
      <c r="I291" s="355" t="s">
        <v>1852</v>
      </c>
      <c r="J291" s="222" t="s">
        <v>1852</v>
      </c>
      <c r="K291" s="222" t="s">
        <v>1852</v>
      </c>
      <c r="L291" s="355" t="s">
        <v>1852</v>
      </c>
      <c r="M291" s="222" t="s">
        <v>1852</v>
      </c>
      <c r="N291" s="222" t="s">
        <v>1852</v>
      </c>
      <c r="O291" s="346">
        <f t="shared" si="4"/>
        <v>2</v>
      </c>
    </row>
    <row r="292" spans="1:18" ht="22.5" x14ac:dyDescent="0.4">
      <c r="A292" s="203" t="s">
        <v>1361</v>
      </c>
      <c r="B292" s="350" t="s">
        <v>3328</v>
      </c>
      <c r="C292" s="355" t="s">
        <v>1852</v>
      </c>
      <c r="D292" s="222" t="s">
        <v>1852</v>
      </c>
      <c r="E292" s="222" t="s">
        <v>1852</v>
      </c>
      <c r="F292" s="354">
        <v>1</v>
      </c>
      <c r="G292" s="222" t="s">
        <v>1852</v>
      </c>
      <c r="H292" s="222" t="s">
        <v>1852</v>
      </c>
      <c r="I292" s="355" t="s">
        <v>1852</v>
      </c>
      <c r="J292" s="222" t="s">
        <v>1852</v>
      </c>
      <c r="K292" s="222" t="s">
        <v>1852</v>
      </c>
      <c r="L292" s="355" t="s">
        <v>1852</v>
      </c>
      <c r="M292" s="222" t="s">
        <v>1852</v>
      </c>
      <c r="N292" s="222" t="s">
        <v>1852</v>
      </c>
      <c r="O292" s="346">
        <f t="shared" si="4"/>
        <v>1</v>
      </c>
    </row>
    <row r="293" spans="1:18" x14ac:dyDescent="0.4">
      <c r="A293" s="203" t="s">
        <v>2845</v>
      </c>
      <c r="B293" s="350" t="s">
        <v>1852</v>
      </c>
      <c r="C293" s="354">
        <v>76</v>
      </c>
      <c r="D293" s="224">
        <v>1</v>
      </c>
      <c r="E293" s="222" t="s">
        <v>1852</v>
      </c>
      <c r="F293" s="354">
        <v>50</v>
      </c>
      <c r="G293" s="222" t="s">
        <v>1852</v>
      </c>
      <c r="H293" s="222" t="s">
        <v>1852</v>
      </c>
      <c r="I293" s="355" t="s">
        <v>1852</v>
      </c>
      <c r="J293" s="222" t="s">
        <v>1852</v>
      </c>
      <c r="K293" s="222" t="s">
        <v>1852</v>
      </c>
      <c r="L293" s="355" t="s">
        <v>1852</v>
      </c>
      <c r="M293" s="222" t="s">
        <v>1852</v>
      </c>
      <c r="N293" s="222" t="s">
        <v>1852</v>
      </c>
      <c r="O293" s="346">
        <f t="shared" si="4"/>
        <v>126</v>
      </c>
      <c r="P293" s="233">
        <v>126</v>
      </c>
      <c r="Q293" s="233">
        <v>0</v>
      </c>
      <c r="R293" s="234">
        <v>0</v>
      </c>
    </row>
    <row r="294" spans="1:18" ht="13.15" customHeight="1" x14ac:dyDescent="0.4">
      <c r="A294" s="203" t="s">
        <v>2040</v>
      </c>
      <c r="B294" s="350" t="s">
        <v>1852</v>
      </c>
      <c r="C294" s="354">
        <v>27</v>
      </c>
      <c r="D294" s="222" t="s">
        <v>1852</v>
      </c>
      <c r="E294" s="222" t="s">
        <v>1852</v>
      </c>
      <c r="F294" s="354">
        <v>7</v>
      </c>
      <c r="G294" s="222" t="s">
        <v>1852</v>
      </c>
      <c r="H294" s="222" t="s">
        <v>1852</v>
      </c>
      <c r="I294" s="355" t="s">
        <v>1852</v>
      </c>
      <c r="J294" s="222" t="s">
        <v>1852</v>
      </c>
      <c r="K294" s="222" t="s">
        <v>1852</v>
      </c>
      <c r="L294" s="355" t="s">
        <v>1852</v>
      </c>
      <c r="M294" s="222" t="s">
        <v>1852</v>
      </c>
      <c r="N294" s="222" t="s">
        <v>1852</v>
      </c>
      <c r="O294" s="346">
        <f t="shared" si="4"/>
        <v>34</v>
      </c>
      <c r="P294" s="233">
        <v>34</v>
      </c>
      <c r="Q294" s="233">
        <v>0</v>
      </c>
      <c r="R294" s="234">
        <v>0</v>
      </c>
    </row>
    <row r="295" spans="1:18" x14ac:dyDescent="0.4">
      <c r="A295" s="203" t="s">
        <v>2041</v>
      </c>
      <c r="B295" s="350" t="s">
        <v>2042</v>
      </c>
      <c r="C295" s="354">
        <v>337</v>
      </c>
      <c r="D295" s="224">
        <v>2</v>
      </c>
      <c r="E295" s="224">
        <v>21</v>
      </c>
      <c r="F295" s="354">
        <v>133</v>
      </c>
      <c r="G295" s="222" t="s">
        <v>1852</v>
      </c>
      <c r="H295" s="222" t="s">
        <v>1852</v>
      </c>
      <c r="I295" s="354">
        <v>19</v>
      </c>
      <c r="J295" s="222" t="s">
        <v>1852</v>
      </c>
      <c r="K295" s="222" t="s">
        <v>1852</v>
      </c>
      <c r="L295" s="354">
        <v>7</v>
      </c>
      <c r="M295" s="222" t="s">
        <v>1852</v>
      </c>
      <c r="N295" s="222" t="s">
        <v>1852</v>
      </c>
      <c r="O295" s="346">
        <f t="shared" si="4"/>
        <v>496</v>
      </c>
      <c r="P295" s="231">
        <v>537</v>
      </c>
      <c r="Q295" s="231">
        <v>22</v>
      </c>
      <c r="R295" s="244">
        <v>4.1000000000000002E-2</v>
      </c>
    </row>
    <row r="296" spans="1:18" x14ac:dyDescent="0.4">
      <c r="A296" s="203" t="s">
        <v>1362</v>
      </c>
      <c r="B296" s="350" t="s">
        <v>2044</v>
      </c>
      <c r="C296" s="354">
        <v>14</v>
      </c>
      <c r="D296" s="222" t="s">
        <v>1852</v>
      </c>
      <c r="E296" s="224">
        <v>1</v>
      </c>
      <c r="F296" s="354">
        <v>4</v>
      </c>
      <c r="G296" s="222" t="s">
        <v>1852</v>
      </c>
      <c r="H296" s="222" t="s">
        <v>1852</v>
      </c>
      <c r="I296" s="355" t="s">
        <v>1852</v>
      </c>
      <c r="J296" s="222" t="s">
        <v>1852</v>
      </c>
      <c r="K296" s="222" t="s">
        <v>1852</v>
      </c>
      <c r="L296" s="354">
        <v>3</v>
      </c>
      <c r="M296" s="222" t="s">
        <v>1852</v>
      </c>
      <c r="N296" s="222" t="s">
        <v>1852</v>
      </c>
      <c r="O296" s="346">
        <f t="shared" si="4"/>
        <v>21</v>
      </c>
    </row>
    <row r="297" spans="1:18" x14ac:dyDescent="0.4">
      <c r="A297" s="203" t="s">
        <v>1362</v>
      </c>
      <c r="B297" s="350" t="s">
        <v>2046</v>
      </c>
      <c r="C297" s="355" t="s">
        <v>1852</v>
      </c>
      <c r="D297" s="222" t="s">
        <v>1852</v>
      </c>
      <c r="E297" s="222" t="s">
        <v>1852</v>
      </c>
      <c r="F297" s="354">
        <v>8</v>
      </c>
      <c r="G297" s="222" t="s">
        <v>1852</v>
      </c>
      <c r="H297" s="222" t="s">
        <v>1852</v>
      </c>
      <c r="I297" s="355" t="s">
        <v>1852</v>
      </c>
      <c r="J297" s="222" t="s">
        <v>1852</v>
      </c>
      <c r="K297" s="222" t="s">
        <v>1852</v>
      </c>
      <c r="L297" s="355" t="s">
        <v>1852</v>
      </c>
      <c r="M297" s="222" t="s">
        <v>1852</v>
      </c>
      <c r="N297" s="222" t="s">
        <v>1852</v>
      </c>
      <c r="O297" s="346">
        <f t="shared" si="4"/>
        <v>8</v>
      </c>
    </row>
    <row r="298" spans="1:18" x14ac:dyDescent="0.4">
      <c r="A298" s="203" t="s">
        <v>1362</v>
      </c>
      <c r="B298" s="350" t="s">
        <v>2043</v>
      </c>
      <c r="C298" s="355" t="s">
        <v>1852</v>
      </c>
      <c r="D298" s="222" t="s">
        <v>1852</v>
      </c>
      <c r="E298" s="222" t="s">
        <v>1852</v>
      </c>
      <c r="F298" s="354">
        <v>7</v>
      </c>
      <c r="G298" s="222" t="s">
        <v>1852</v>
      </c>
      <c r="H298" s="222" t="s">
        <v>1852</v>
      </c>
      <c r="I298" s="355" t="s">
        <v>1852</v>
      </c>
      <c r="J298" s="222" t="s">
        <v>1852</v>
      </c>
      <c r="K298" s="222" t="s">
        <v>1852</v>
      </c>
      <c r="L298" s="355" t="s">
        <v>1852</v>
      </c>
      <c r="M298" s="222" t="s">
        <v>1852</v>
      </c>
      <c r="N298" s="222" t="s">
        <v>1852</v>
      </c>
      <c r="O298" s="346">
        <f t="shared" si="4"/>
        <v>7</v>
      </c>
    </row>
    <row r="299" spans="1:18" ht="22.5" x14ac:dyDescent="0.4">
      <c r="A299" s="203" t="s">
        <v>1362</v>
      </c>
      <c r="B299" s="350" t="s">
        <v>2049</v>
      </c>
      <c r="C299" s="355" t="s">
        <v>1852</v>
      </c>
      <c r="D299" s="222" t="s">
        <v>1852</v>
      </c>
      <c r="E299" s="222" t="s">
        <v>1852</v>
      </c>
      <c r="F299" s="354">
        <v>5</v>
      </c>
      <c r="G299" s="222" t="s">
        <v>1852</v>
      </c>
      <c r="H299" s="222" t="s">
        <v>1852</v>
      </c>
      <c r="I299" s="355" t="s">
        <v>1852</v>
      </c>
      <c r="J299" s="222" t="s">
        <v>1852</v>
      </c>
      <c r="K299" s="222" t="s">
        <v>1852</v>
      </c>
      <c r="L299" s="355" t="s">
        <v>1852</v>
      </c>
      <c r="M299" s="222" t="s">
        <v>1852</v>
      </c>
      <c r="N299" s="222" t="s">
        <v>1852</v>
      </c>
      <c r="O299" s="346">
        <f t="shared" si="4"/>
        <v>5</v>
      </c>
    </row>
    <row r="300" spans="1:18" x14ac:dyDescent="0.4">
      <c r="A300" s="203" t="s">
        <v>2050</v>
      </c>
      <c r="B300" s="350" t="s">
        <v>1852</v>
      </c>
      <c r="C300" s="354">
        <v>25</v>
      </c>
      <c r="D300" s="222" t="s">
        <v>1852</v>
      </c>
      <c r="E300" s="224">
        <v>1</v>
      </c>
      <c r="F300" s="354">
        <v>24</v>
      </c>
      <c r="G300" s="222" t="s">
        <v>1852</v>
      </c>
      <c r="H300" s="222" t="s">
        <v>1852</v>
      </c>
      <c r="I300" s="355" t="s">
        <v>1852</v>
      </c>
      <c r="J300" s="222" t="s">
        <v>1852</v>
      </c>
      <c r="K300" s="222" t="s">
        <v>1852</v>
      </c>
      <c r="L300" s="355" t="s">
        <v>1852</v>
      </c>
      <c r="M300" s="222" t="s">
        <v>1852</v>
      </c>
      <c r="N300" s="222" t="s">
        <v>1852</v>
      </c>
      <c r="O300" s="346">
        <f t="shared" si="4"/>
        <v>49</v>
      </c>
      <c r="P300" s="233">
        <v>49</v>
      </c>
      <c r="Q300" s="233">
        <v>1</v>
      </c>
      <c r="R300" s="242">
        <v>0.02</v>
      </c>
    </row>
    <row r="301" spans="1:18" x14ac:dyDescent="0.4">
      <c r="A301" s="203" t="s">
        <v>2051</v>
      </c>
      <c r="B301" s="350" t="s">
        <v>1852</v>
      </c>
      <c r="C301" s="354">
        <v>20</v>
      </c>
      <c r="D301" s="222" t="s">
        <v>1852</v>
      </c>
      <c r="E301" s="222" t="s">
        <v>1852</v>
      </c>
      <c r="F301" s="354">
        <v>2</v>
      </c>
      <c r="G301" s="222" t="s">
        <v>1852</v>
      </c>
      <c r="H301" s="222" t="s">
        <v>1852</v>
      </c>
      <c r="I301" s="355" t="s">
        <v>1852</v>
      </c>
      <c r="J301" s="222" t="s">
        <v>1852</v>
      </c>
      <c r="K301" s="222" t="s">
        <v>1852</v>
      </c>
      <c r="L301" s="355" t="s">
        <v>1852</v>
      </c>
      <c r="M301" s="222" t="s">
        <v>1852</v>
      </c>
      <c r="N301" s="222" t="s">
        <v>1852</v>
      </c>
      <c r="O301" s="346">
        <f t="shared" si="4"/>
        <v>22</v>
      </c>
      <c r="P301" s="233">
        <v>22</v>
      </c>
      <c r="Q301" s="233">
        <v>0</v>
      </c>
      <c r="R301" s="234">
        <v>0</v>
      </c>
    </row>
    <row r="302" spans="1:18" ht="13.15" customHeight="1" x14ac:dyDescent="0.4">
      <c r="A302" s="203" t="s">
        <v>1958</v>
      </c>
      <c r="B302" s="350" t="s">
        <v>1852</v>
      </c>
      <c r="C302" s="354">
        <v>156</v>
      </c>
      <c r="D302" s="224">
        <v>3</v>
      </c>
      <c r="E302" s="224">
        <v>14</v>
      </c>
      <c r="F302" s="354">
        <v>30</v>
      </c>
      <c r="G302" s="224">
        <v>1</v>
      </c>
      <c r="H302" s="222" t="s">
        <v>1852</v>
      </c>
      <c r="I302" s="354">
        <v>6</v>
      </c>
      <c r="J302" s="222" t="s">
        <v>1852</v>
      </c>
      <c r="K302" s="222" t="s">
        <v>1852</v>
      </c>
      <c r="L302" s="355" t="s">
        <v>1852</v>
      </c>
      <c r="M302" s="222" t="s">
        <v>1852</v>
      </c>
      <c r="N302" s="222" t="s">
        <v>1852</v>
      </c>
      <c r="O302" s="346">
        <f t="shared" si="4"/>
        <v>192</v>
      </c>
      <c r="P302" s="233">
        <v>192</v>
      </c>
      <c r="Q302" s="233">
        <v>14</v>
      </c>
      <c r="R302" s="242">
        <v>7.2999999999999995E-2</v>
      </c>
    </row>
    <row r="303" spans="1:18" x14ac:dyDescent="0.4">
      <c r="A303" s="203" t="s">
        <v>2052</v>
      </c>
      <c r="B303" s="350" t="s">
        <v>2053</v>
      </c>
      <c r="C303" s="354">
        <v>1780</v>
      </c>
      <c r="D303" s="224">
        <v>10</v>
      </c>
      <c r="E303" s="224">
        <v>78</v>
      </c>
      <c r="F303" s="354">
        <v>952</v>
      </c>
      <c r="G303" s="222" t="s">
        <v>1852</v>
      </c>
      <c r="H303" s="224">
        <v>20</v>
      </c>
      <c r="I303" s="354">
        <v>31</v>
      </c>
      <c r="J303" s="222" t="s">
        <v>1852</v>
      </c>
      <c r="K303" s="222" t="s">
        <v>1852</v>
      </c>
      <c r="L303" s="354">
        <v>158</v>
      </c>
      <c r="M303" s="222" t="s">
        <v>1852</v>
      </c>
      <c r="N303" s="222" t="s">
        <v>1852</v>
      </c>
      <c r="O303" s="346">
        <f t="shared" si="4"/>
        <v>2921</v>
      </c>
      <c r="P303" s="226">
        <v>3194</v>
      </c>
      <c r="Q303" s="226">
        <v>106</v>
      </c>
      <c r="R303" s="240">
        <v>3.3000000000000002E-2</v>
      </c>
    </row>
    <row r="304" spans="1:18" x14ac:dyDescent="0.4">
      <c r="A304" s="203" t="s">
        <v>1373</v>
      </c>
      <c r="B304" s="350" t="s">
        <v>2054</v>
      </c>
      <c r="C304" s="354">
        <v>182</v>
      </c>
      <c r="D304" s="222" t="s">
        <v>1852</v>
      </c>
      <c r="E304" s="224">
        <v>6</v>
      </c>
      <c r="F304" s="354">
        <v>9</v>
      </c>
      <c r="G304" s="222" t="s">
        <v>1852</v>
      </c>
      <c r="H304" s="222" t="s">
        <v>1852</v>
      </c>
      <c r="I304" s="354">
        <v>4</v>
      </c>
      <c r="J304" s="222" t="s">
        <v>1852</v>
      </c>
      <c r="K304" s="222" t="s">
        <v>1852</v>
      </c>
      <c r="L304" s="354">
        <v>1</v>
      </c>
      <c r="M304" s="222" t="s">
        <v>1852</v>
      </c>
      <c r="N304" s="222" t="s">
        <v>1852</v>
      </c>
      <c r="O304" s="346">
        <f t="shared" si="4"/>
        <v>196</v>
      </c>
    </row>
    <row r="305" spans="1:18" ht="22.5" x14ac:dyDescent="0.4">
      <c r="A305" s="203" t="s">
        <v>1373</v>
      </c>
      <c r="B305" s="350" t="s">
        <v>2055</v>
      </c>
      <c r="C305" s="354">
        <v>57</v>
      </c>
      <c r="D305" s="222" t="s">
        <v>1852</v>
      </c>
      <c r="E305" s="224">
        <v>2</v>
      </c>
      <c r="F305" s="354">
        <v>4</v>
      </c>
      <c r="G305" s="222" t="s">
        <v>1852</v>
      </c>
      <c r="H305" s="222" t="s">
        <v>1852</v>
      </c>
      <c r="I305" s="354">
        <v>14</v>
      </c>
      <c r="J305" s="222" t="s">
        <v>1852</v>
      </c>
      <c r="K305" s="222" t="s">
        <v>1852</v>
      </c>
      <c r="L305" s="354">
        <v>2</v>
      </c>
      <c r="M305" s="222" t="s">
        <v>1852</v>
      </c>
      <c r="N305" s="222" t="s">
        <v>1852</v>
      </c>
      <c r="O305" s="346">
        <f t="shared" si="4"/>
        <v>77</v>
      </c>
    </row>
    <row r="306" spans="1:18" x14ac:dyDescent="0.4">
      <c r="A306" s="203" t="s">
        <v>2056</v>
      </c>
      <c r="B306" s="350" t="s">
        <v>1852</v>
      </c>
      <c r="C306" s="354">
        <v>216</v>
      </c>
      <c r="D306" s="224">
        <v>3</v>
      </c>
      <c r="E306" s="224">
        <v>8</v>
      </c>
      <c r="F306" s="354">
        <v>109</v>
      </c>
      <c r="G306" s="224">
        <v>1</v>
      </c>
      <c r="H306" s="222" t="s">
        <v>1852</v>
      </c>
      <c r="I306" s="354">
        <v>12</v>
      </c>
      <c r="J306" s="222" t="s">
        <v>1852</v>
      </c>
      <c r="K306" s="222" t="s">
        <v>1852</v>
      </c>
      <c r="L306" s="354">
        <v>15</v>
      </c>
      <c r="M306" s="222" t="s">
        <v>1852</v>
      </c>
      <c r="N306" s="222" t="s">
        <v>1852</v>
      </c>
      <c r="O306" s="346">
        <f t="shared" si="4"/>
        <v>352</v>
      </c>
      <c r="P306" s="233">
        <v>352</v>
      </c>
      <c r="Q306" s="233">
        <v>8</v>
      </c>
      <c r="R306" s="242">
        <v>2.3E-2</v>
      </c>
    </row>
    <row r="307" spans="1:18" ht="13.15" customHeight="1" x14ac:dyDescent="0.4">
      <c r="A307" s="203" t="s">
        <v>2057</v>
      </c>
      <c r="B307" s="350" t="s">
        <v>1852</v>
      </c>
      <c r="C307" s="354">
        <v>36</v>
      </c>
      <c r="D307" s="224">
        <v>1</v>
      </c>
      <c r="E307" s="224">
        <v>1</v>
      </c>
      <c r="F307" s="354">
        <v>10</v>
      </c>
      <c r="G307" s="224">
        <v>0</v>
      </c>
      <c r="H307" s="224">
        <v>0</v>
      </c>
      <c r="I307" s="355" t="s">
        <v>1852</v>
      </c>
      <c r="J307" s="222" t="s">
        <v>1852</v>
      </c>
      <c r="K307" s="222" t="s">
        <v>1852</v>
      </c>
      <c r="L307" s="355" t="s">
        <v>1852</v>
      </c>
      <c r="M307" s="222" t="s">
        <v>1852</v>
      </c>
      <c r="N307" s="222" t="s">
        <v>1852</v>
      </c>
      <c r="O307" s="346">
        <f t="shared" si="4"/>
        <v>46</v>
      </c>
      <c r="P307" s="233">
        <v>46</v>
      </c>
      <c r="Q307" s="233">
        <v>1</v>
      </c>
      <c r="R307" s="242">
        <v>2.1999999999999999E-2</v>
      </c>
    </row>
    <row r="308" spans="1:18" ht="22.5" x14ac:dyDescent="0.4">
      <c r="A308" s="203" t="s">
        <v>2061</v>
      </c>
      <c r="B308" s="350" t="s">
        <v>2062</v>
      </c>
      <c r="C308" s="354">
        <v>75</v>
      </c>
      <c r="D308" s="222" t="s">
        <v>1852</v>
      </c>
      <c r="E308" s="224">
        <v>1</v>
      </c>
      <c r="F308" s="354">
        <v>87</v>
      </c>
      <c r="G308" s="222" t="s">
        <v>1852</v>
      </c>
      <c r="H308" s="222" t="s">
        <v>1852</v>
      </c>
      <c r="I308" s="355" t="s">
        <v>1852</v>
      </c>
      <c r="J308" s="222" t="s">
        <v>1852</v>
      </c>
      <c r="K308" s="222" t="s">
        <v>1852</v>
      </c>
      <c r="L308" s="355" t="s">
        <v>1852</v>
      </c>
      <c r="M308" s="222" t="s">
        <v>1852</v>
      </c>
      <c r="N308" s="222" t="s">
        <v>1852</v>
      </c>
      <c r="O308" s="346">
        <f t="shared" si="4"/>
        <v>162</v>
      </c>
      <c r="P308" s="226">
        <v>176</v>
      </c>
      <c r="Q308" s="226">
        <v>1</v>
      </c>
      <c r="R308" s="240">
        <v>6.0000000000000001E-3</v>
      </c>
    </row>
    <row r="309" spans="1:18" ht="22.5" x14ac:dyDescent="0.4">
      <c r="A309" s="203" t="s">
        <v>2425</v>
      </c>
      <c r="B309" s="350" t="s">
        <v>2063</v>
      </c>
      <c r="C309" s="354">
        <v>12</v>
      </c>
      <c r="D309" s="222" t="s">
        <v>1852</v>
      </c>
      <c r="E309" s="222" t="s">
        <v>1852</v>
      </c>
      <c r="F309" s="355" t="s">
        <v>1852</v>
      </c>
      <c r="G309" s="222" t="s">
        <v>1852</v>
      </c>
      <c r="H309" s="222" t="s">
        <v>1852</v>
      </c>
      <c r="I309" s="355" t="s">
        <v>1852</v>
      </c>
      <c r="J309" s="222" t="s">
        <v>1852</v>
      </c>
      <c r="K309" s="222" t="s">
        <v>1852</v>
      </c>
      <c r="L309" s="355" t="s">
        <v>1852</v>
      </c>
      <c r="M309" s="222" t="s">
        <v>1852</v>
      </c>
      <c r="N309" s="222" t="s">
        <v>1852</v>
      </c>
      <c r="O309" s="346">
        <f t="shared" si="4"/>
        <v>12</v>
      </c>
    </row>
    <row r="310" spans="1:18" ht="22.5" x14ac:dyDescent="0.4">
      <c r="A310" s="203" t="s">
        <v>2425</v>
      </c>
      <c r="B310" s="350" t="s">
        <v>3329</v>
      </c>
      <c r="C310" s="354">
        <v>2</v>
      </c>
      <c r="D310" s="222" t="s">
        <v>1852</v>
      </c>
      <c r="E310" s="222" t="s">
        <v>1852</v>
      </c>
      <c r="F310" s="355" t="s">
        <v>1852</v>
      </c>
      <c r="G310" s="222" t="s">
        <v>1852</v>
      </c>
      <c r="H310" s="222" t="s">
        <v>1852</v>
      </c>
      <c r="I310" s="355" t="s">
        <v>1852</v>
      </c>
      <c r="J310" s="222" t="s">
        <v>1852</v>
      </c>
      <c r="K310" s="222" t="s">
        <v>1852</v>
      </c>
      <c r="L310" s="355" t="s">
        <v>1852</v>
      </c>
      <c r="M310" s="222" t="s">
        <v>1852</v>
      </c>
      <c r="N310" s="222" t="s">
        <v>1852</v>
      </c>
      <c r="O310" s="346">
        <f t="shared" si="4"/>
        <v>2</v>
      </c>
    </row>
    <row r="311" spans="1:18" x14ac:dyDescent="0.4">
      <c r="A311" s="203" t="s">
        <v>2064</v>
      </c>
      <c r="B311" s="350" t="s">
        <v>1852</v>
      </c>
      <c r="C311" s="354">
        <v>20</v>
      </c>
      <c r="D311" s="222" t="s">
        <v>1852</v>
      </c>
      <c r="E311" s="224">
        <v>1</v>
      </c>
      <c r="F311" s="355" t="s">
        <v>1852</v>
      </c>
      <c r="G311" s="222" t="s">
        <v>1852</v>
      </c>
      <c r="H311" s="222" t="s">
        <v>1852</v>
      </c>
      <c r="I311" s="355" t="s">
        <v>1852</v>
      </c>
      <c r="J311" s="222" t="s">
        <v>1852</v>
      </c>
      <c r="K311" s="222" t="s">
        <v>1852</v>
      </c>
      <c r="L311" s="355" t="s">
        <v>1852</v>
      </c>
      <c r="M311" s="222" t="s">
        <v>1852</v>
      </c>
      <c r="N311" s="222" t="s">
        <v>1852</v>
      </c>
      <c r="O311" s="346">
        <f t="shared" si="4"/>
        <v>20</v>
      </c>
      <c r="P311" s="233">
        <v>20</v>
      </c>
      <c r="Q311" s="233">
        <v>1</v>
      </c>
      <c r="R311" s="242">
        <v>0.05</v>
      </c>
    </row>
    <row r="312" spans="1:18" ht="13.15" customHeight="1" x14ac:dyDescent="0.4">
      <c r="A312" s="203" t="s">
        <v>2065</v>
      </c>
      <c r="B312" s="350" t="s">
        <v>1852</v>
      </c>
      <c r="C312" s="354">
        <v>61</v>
      </c>
      <c r="D312" s="222" t="s">
        <v>1852</v>
      </c>
      <c r="E312" s="222" t="s">
        <v>1852</v>
      </c>
      <c r="F312" s="354">
        <v>4</v>
      </c>
      <c r="G312" s="222" t="s">
        <v>1852</v>
      </c>
      <c r="H312" s="222" t="s">
        <v>1852</v>
      </c>
      <c r="I312" s="355" t="s">
        <v>1852</v>
      </c>
      <c r="J312" s="222" t="s">
        <v>1852</v>
      </c>
      <c r="K312" s="222" t="s">
        <v>1852</v>
      </c>
      <c r="L312" s="355" t="s">
        <v>1852</v>
      </c>
      <c r="M312" s="222" t="s">
        <v>1852</v>
      </c>
      <c r="N312" s="222" t="s">
        <v>1852</v>
      </c>
      <c r="O312" s="346">
        <f t="shared" si="4"/>
        <v>65</v>
      </c>
      <c r="P312" s="233">
        <v>65</v>
      </c>
      <c r="Q312" s="233">
        <v>0</v>
      </c>
      <c r="R312" s="234">
        <v>0</v>
      </c>
    </row>
    <row r="313" spans="1:18" ht="13.15" customHeight="1" x14ac:dyDescent="0.4">
      <c r="A313" s="203" t="s">
        <v>2071</v>
      </c>
      <c r="B313" s="222" t="s">
        <v>3331</v>
      </c>
      <c r="C313" s="354">
        <v>35</v>
      </c>
      <c r="D313" s="222" t="s">
        <v>1852</v>
      </c>
      <c r="E313" s="224">
        <v>2</v>
      </c>
      <c r="F313" s="354">
        <v>29</v>
      </c>
      <c r="G313" s="222" t="s">
        <v>1852</v>
      </c>
      <c r="H313" s="222" t="s">
        <v>1852</v>
      </c>
      <c r="I313" s="354">
        <v>3</v>
      </c>
      <c r="J313" s="222" t="s">
        <v>1852</v>
      </c>
      <c r="K313" s="222" t="s">
        <v>1852</v>
      </c>
      <c r="L313" s="355" t="s">
        <v>1852</v>
      </c>
      <c r="M313" s="222" t="s">
        <v>1852</v>
      </c>
      <c r="N313" s="222" t="s">
        <v>1852</v>
      </c>
      <c r="O313" s="346">
        <f t="shared" si="4"/>
        <v>67</v>
      </c>
      <c r="P313" s="231">
        <v>140</v>
      </c>
      <c r="Q313" s="231">
        <v>2</v>
      </c>
      <c r="R313" s="244">
        <v>1.4E-2</v>
      </c>
    </row>
    <row r="314" spans="1:18" ht="13.15" customHeight="1" x14ac:dyDescent="0.4">
      <c r="A314" s="203" t="s">
        <v>1375</v>
      </c>
      <c r="B314" s="222" t="s">
        <v>3332</v>
      </c>
      <c r="C314" s="354">
        <v>22</v>
      </c>
      <c r="D314" s="222" t="s">
        <v>1852</v>
      </c>
      <c r="E314" s="222" t="s">
        <v>1852</v>
      </c>
      <c r="F314" s="354">
        <v>13</v>
      </c>
      <c r="G314" s="222" t="s">
        <v>1852</v>
      </c>
      <c r="H314" s="222" t="s">
        <v>1852</v>
      </c>
      <c r="I314" s="355" t="s">
        <v>1852</v>
      </c>
      <c r="J314" s="222" t="s">
        <v>1852</v>
      </c>
      <c r="K314" s="222" t="s">
        <v>1852</v>
      </c>
      <c r="L314" s="355" t="s">
        <v>1852</v>
      </c>
      <c r="M314" s="222" t="s">
        <v>1852</v>
      </c>
      <c r="N314" s="222" t="s">
        <v>1852</v>
      </c>
      <c r="O314" s="346">
        <f t="shared" si="4"/>
        <v>35</v>
      </c>
      <c r="P314" s="117"/>
    </row>
    <row r="315" spans="1:18" ht="13.15" customHeight="1" x14ac:dyDescent="0.4">
      <c r="A315" s="203" t="s">
        <v>1375</v>
      </c>
      <c r="B315" s="222" t="s">
        <v>2982</v>
      </c>
      <c r="C315" s="354">
        <v>12</v>
      </c>
      <c r="D315" s="222" t="s">
        <v>1852</v>
      </c>
      <c r="E315" s="222" t="s">
        <v>1852</v>
      </c>
      <c r="F315" s="354">
        <v>3</v>
      </c>
      <c r="G315" s="222" t="s">
        <v>1852</v>
      </c>
      <c r="H315" s="222" t="s">
        <v>1852</v>
      </c>
      <c r="I315" s="355" t="s">
        <v>1852</v>
      </c>
      <c r="J315" s="222" t="s">
        <v>1852</v>
      </c>
      <c r="K315" s="222" t="s">
        <v>1852</v>
      </c>
      <c r="L315" s="355" t="s">
        <v>1852</v>
      </c>
      <c r="M315" s="222" t="s">
        <v>1852</v>
      </c>
      <c r="N315" s="222" t="s">
        <v>1852</v>
      </c>
      <c r="O315" s="346">
        <f t="shared" si="4"/>
        <v>15</v>
      </c>
      <c r="P315" s="127"/>
    </row>
    <row r="316" spans="1:18" ht="13.15" customHeight="1" x14ac:dyDescent="0.4">
      <c r="A316" s="203" t="s">
        <v>1375</v>
      </c>
      <c r="B316" s="222" t="s">
        <v>2984</v>
      </c>
      <c r="C316" s="354">
        <v>5</v>
      </c>
      <c r="D316" s="222" t="s">
        <v>1852</v>
      </c>
      <c r="E316" s="222" t="s">
        <v>1852</v>
      </c>
      <c r="F316" s="354">
        <v>3</v>
      </c>
      <c r="G316" s="222" t="s">
        <v>1852</v>
      </c>
      <c r="H316" s="222" t="s">
        <v>1852</v>
      </c>
      <c r="I316" s="355" t="s">
        <v>1852</v>
      </c>
      <c r="J316" s="222" t="s">
        <v>1852</v>
      </c>
      <c r="K316" s="222" t="s">
        <v>1852</v>
      </c>
      <c r="L316" s="354">
        <v>2</v>
      </c>
      <c r="M316" s="222" t="s">
        <v>1852</v>
      </c>
      <c r="N316" s="222" t="s">
        <v>1852</v>
      </c>
      <c r="O316" s="346">
        <f t="shared" si="4"/>
        <v>10</v>
      </c>
      <c r="P316" s="117"/>
    </row>
    <row r="317" spans="1:18" ht="13.15" customHeight="1" x14ac:dyDescent="0.4">
      <c r="A317" s="203" t="s">
        <v>1375</v>
      </c>
      <c r="B317" s="222" t="s">
        <v>2986</v>
      </c>
      <c r="C317" s="355" t="s">
        <v>1852</v>
      </c>
      <c r="D317" s="222" t="s">
        <v>1852</v>
      </c>
      <c r="E317" s="222" t="s">
        <v>1852</v>
      </c>
      <c r="F317" s="354">
        <v>6</v>
      </c>
      <c r="G317" s="222" t="s">
        <v>1852</v>
      </c>
      <c r="H317" s="222" t="s">
        <v>1852</v>
      </c>
      <c r="I317" s="355" t="s">
        <v>1852</v>
      </c>
      <c r="J317" s="222" t="s">
        <v>1852</v>
      </c>
      <c r="K317" s="222" t="s">
        <v>1852</v>
      </c>
      <c r="L317" s="354">
        <v>2</v>
      </c>
      <c r="M317" s="222" t="s">
        <v>1852</v>
      </c>
      <c r="N317" s="222" t="s">
        <v>1852</v>
      </c>
      <c r="O317" s="346">
        <f t="shared" si="4"/>
        <v>8</v>
      </c>
      <c r="P317" s="117"/>
    </row>
    <row r="318" spans="1:18" ht="13.15" customHeight="1" x14ac:dyDescent="0.4">
      <c r="A318" s="203" t="s">
        <v>1375</v>
      </c>
      <c r="B318" s="222" t="s">
        <v>3333</v>
      </c>
      <c r="C318" s="355" t="s">
        <v>1852</v>
      </c>
      <c r="D318" s="222" t="s">
        <v>1852</v>
      </c>
      <c r="E318" s="222" t="s">
        <v>1852</v>
      </c>
      <c r="F318" s="354">
        <v>3</v>
      </c>
      <c r="G318" s="222" t="s">
        <v>1852</v>
      </c>
      <c r="H318" s="222" t="s">
        <v>1852</v>
      </c>
      <c r="I318" s="354">
        <v>1</v>
      </c>
      <c r="J318" s="222" t="s">
        <v>1852</v>
      </c>
      <c r="K318" s="222" t="s">
        <v>1852</v>
      </c>
      <c r="L318" s="355" t="s">
        <v>1852</v>
      </c>
      <c r="M318" s="222" t="s">
        <v>1852</v>
      </c>
      <c r="N318" s="222" t="s">
        <v>1852</v>
      </c>
      <c r="O318" s="346">
        <f t="shared" si="4"/>
        <v>4</v>
      </c>
      <c r="P318" s="117"/>
    </row>
    <row r="319" spans="1:18" ht="13.15" customHeight="1" x14ac:dyDescent="0.4">
      <c r="A319" s="203" t="s">
        <v>1375</v>
      </c>
      <c r="B319" s="222" t="s">
        <v>2983</v>
      </c>
      <c r="C319" s="355" t="s">
        <v>1852</v>
      </c>
      <c r="D319" s="222" t="s">
        <v>1852</v>
      </c>
      <c r="E319" s="222" t="s">
        <v>1852</v>
      </c>
      <c r="F319" s="354">
        <v>1</v>
      </c>
      <c r="G319" s="222" t="s">
        <v>1852</v>
      </c>
      <c r="H319" s="222" t="s">
        <v>1852</v>
      </c>
      <c r="I319" s="355" t="s">
        <v>1852</v>
      </c>
      <c r="J319" s="222" t="s">
        <v>1852</v>
      </c>
      <c r="K319" s="222" t="s">
        <v>1852</v>
      </c>
      <c r="L319" s="355" t="s">
        <v>1852</v>
      </c>
      <c r="M319" s="222" t="s">
        <v>1852</v>
      </c>
      <c r="N319" s="222" t="s">
        <v>1852</v>
      </c>
      <c r="O319" s="346">
        <f t="shared" si="4"/>
        <v>1</v>
      </c>
      <c r="P319" s="117"/>
    </row>
    <row r="320" spans="1:18" ht="13.15" customHeight="1" x14ac:dyDescent="0.4">
      <c r="A320" s="203" t="s">
        <v>2078</v>
      </c>
      <c r="B320" s="222" t="s">
        <v>2079</v>
      </c>
      <c r="C320" s="354">
        <v>74</v>
      </c>
      <c r="D320" s="224">
        <v>1</v>
      </c>
      <c r="E320" s="224">
        <v>4</v>
      </c>
      <c r="F320" s="354">
        <v>26</v>
      </c>
      <c r="G320" s="222" t="s">
        <v>1852</v>
      </c>
      <c r="H320" s="222" t="s">
        <v>1852</v>
      </c>
      <c r="I320" s="355" t="s">
        <v>1852</v>
      </c>
      <c r="J320" s="222" t="s">
        <v>1852</v>
      </c>
      <c r="K320" s="222" t="s">
        <v>1852</v>
      </c>
      <c r="L320" s="355" t="s">
        <v>1852</v>
      </c>
      <c r="M320" s="222" t="s">
        <v>1852</v>
      </c>
      <c r="N320" s="222" t="s">
        <v>1852</v>
      </c>
      <c r="O320" s="346">
        <f t="shared" si="4"/>
        <v>100</v>
      </c>
      <c r="P320" s="233">
        <v>100</v>
      </c>
      <c r="Q320" s="208">
        <v>4</v>
      </c>
      <c r="R320" s="242">
        <v>0.04</v>
      </c>
    </row>
    <row r="321" spans="1:18" ht="13.15" customHeight="1" x14ac:dyDescent="0.4">
      <c r="A321" s="203" t="s">
        <v>2080</v>
      </c>
      <c r="B321" s="222" t="s">
        <v>2081</v>
      </c>
      <c r="C321" s="354">
        <v>4</v>
      </c>
      <c r="D321" s="222" t="s">
        <v>1852</v>
      </c>
      <c r="E321" s="222" t="s">
        <v>1852</v>
      </c>
      <c r="F321" s="355" t="s">
        <v>1852</v>
      </c>
      <c r="G321" s="222" t="s">
        <v>1852</v>
      </c>
      <c r="H321" s="222" t="s">
        <v>1852</v>
      </c>
      <c r="I321" s="355" t="s">
        <v>1852</v>
      </c>
      <c r="J321" s="222" t="s">
        <v>1852</v>
      </c>
      <c r="K321" s="222" t="s">
        <v>1852</v>
      </c>
      <c r="L321" s="355" t="s">
        <v>1852</v>
      </c>
      <c r="M321" s="222" t="s">
        <v>1852</v>
      </c>
      <c r="N321" s="222" t="s">
        <v>1852</v>
      </c>
      <c r="O321" s="346">
        <f t="shared" si="4"/>
        <v>4</v>
      </c>
      <c r="P321" s="233">
        <v>4</v>
      </c>
      <c r="Q321" s="208">
        <v>0</v>
      </c>
      <c r="R321" s="234">
        <v>0</v>
      </c>
    </row>
    <row r="322" spans="1:18" ht="13.15" customHeight="1" x14ac:dyDescent="0.4">
      <c r="A322" s="203" t="s">
        <v>2082</v>
      </c>
      <c r="B322" s="222" t="s">
        <v>2093</v>
      </c>
      <c r="C322" s="354">
        <v>29</v>
      </c>
      <c r="D322" s="222" t="s">
        <v>1852</v>
      </c>
      <c r="E322" s="222" t="s">
        <v>1852</v>
      </c>
      <c r="F322" s="354">
        <v>42</v>
      </c>
      <c r="G322" s="222" t="s">
        <v>1852</v>
      </c>
      <c r="H322" s="224">
        <v>1</v>
      </c>
      <c r="I322" s="354">
        <v>4</v>
      </c>
      <c r="J322" s="222" t="s">
        <v>1852</v>
      </c>
      <c r="K322" s="222" t="s">
        <v>1852</v>
      </c>
      <c r="L322" s="355" t="s">
        <v>1852</v>
      </c>
      <c r="M322" s="222" t="s">
        <v>1852</v>
      </c>
      <c r="N322" s="222" t="s">
        <v>1852</v>
      </c>
      <c r="O322" s="346">
        <f t="shared" si="4"/>
        <v>75</v>
      </c>
      <c r="P322" s="231">
        <v>203</v>
      </c>
      <c r="Q322" s="231">
        <v>3</v>
      </c>
      <c r="R322" s="244">
        <v>0.01</v>
      </c>
    </row>
    <row r="323" spans="1:18" ht="13.15" customHeight="1" x14ac:dyDescent="0.4">
      <c r="A323" s="203" t="s">
        <v>1335</v>
      </c>
      <c r="B323" s="222" t="s">
        <v>2988</v>
      </c>
      <c r="C323" s="354">
        <v>53</v>
      </c>
      <c r="D323" s="224">
        <v>1</v>
      </c>
      <c r="E323" s="224">
        <v>2</v>
      </c>
      <c r="F323" s="354">
        <v>5</v>
      </c>
      <c r="G323" s="222" t="s">
        <v>1852</v>
      </c>
      <c r="H323" s="222" t="s">
        <v>1852</v>
      </c>
      <c r="I323" s="355" t="s">
        <v>1852</v>
      </c>
      <c r="J323" s="222" t="s">
        <v>1852</v>
      </c>
      <c r="K323" s="222" t="s">
        <v>1852</v>
      </c>
      <c r="L323" s="355" t="s">
        <v>1852</v>
      </c>
      <c r="M323" s="222" t="s">
        <v>1852</v>
      </c>
      <c r="N323" s="222" t="s">
        <v>1852</v>
      </c>
      <c r="O323" s="346">
        <f t="shared" ref="O323:O386" si="5">SUM(C323,F323,I323,L323,)</f>
        <v>58</v>
      </c>
      <c r="P323" s="117"/>
    </row>
    <row r="324" spans="1:18" ht="13.15" customHeight="1" x14ac:dyDescent="0.4">
      <c r="A324" s="203" t="s">
        <v>1335</v>
      </c>
      <c r="B324" s="222" t="s">
        <v>2989</v>
      </c>
      <c r="C324" s="354">
        <v>27</v>
      </c>
      <c r="D324" s="222" t="s">
        <v>1852</v>
      </c>
      <c r="E324" s="222" t="s">
        <v>1852</v>
      </c>
      <c r="F324" s="354">
        <v>3</v>
      </c>
      <c r="G324" s="222" t="s">
        <v>1852</v>
      </c>
      <c r="H324" s="222" t="s">
        <v>1852</v>
      </c>
      <c r="I324" s="355" t="s">
        <v>1852</v>
      </c>
      <c r="J324" s="222" t="s">
        <v>1852</v>
      </c>
      <c r="K324" s="222" t="s">
        <v>1852</v>
      </c>
      <c r="L324" s="355" t="s">
        <v>1852</v>
      </c>
      <c r="M324" s="222" t="s">
        <v>1852</v>
      </c>
      <c r="N324" s="222" t="s">
        <v>1852</v>
      </c>
      <c r="O324" s="346">
        <f t="shared" si="5"/>
        <v>30</v>
      </c>
      <c r="P324" s="117"/>
    </row>
    <row r="325" spans="1:18" ht="33.75" x14ac:dyDescent="0.4">
      <c r="A325" s="203" t="s">
        <v>1335</v>
      </c>
      <c r="B325" s="222" t="s">
        <v>3334</v>
      </c>
      <c r="C325" s="354">
        <v>12</v>
      </c>
      <c r="D325" s="222" t="s">
        <v>1852</v>
      </c>
      <c r="E325" s="222" t="s">
        <v>1852</v>
      </c>
      <c r="F325" s="354">
        <v>2</v>
      </c>
      <c r="G325" s="222" t="s">
        <v>1852</v>
      </c>
      <c r="H325" s="222" t="s">
        <v>1852</v>
      </c>
      <c r="I325" s="355" t="s">
        <v>1852</v>
      </c>
      <c r="J325" s="222" t="s">
        <v>1852</v>
      </c>
      <c r="K325" s="222" t="s">
        <v>1852</v>
      </c>
      <c r="L325" s="355" t="s">
        <v>1852</v>
      </c>
      <c r="M325" s="222" t="s">
        <v>1852</v>
      </c>
      <c r="N325" s="222" t="s">
        <v>1852</v>
      </c>
      <c r="O325" s="346">
        <f t="shared" si="5"/>
        <v>14</v>
      </c>
      <c r="P325" s="127"/>
    </row>
    <row r="326" spans="1:18" ht="13.15" customHeight="1" x14ac:dyDescent="0.4">
      <c r="A326" s="203" t="s">
        <v>1335</v>
      </c>
      <c r="B326" s="222" t="s">
        <v>2091</v>
      </c>
      <c r="C326" s="354">
        <v>1</v>
      </c>
      <c r="D326" s="222" t="s">
        <v>1852</v>
      </c>
      <c r="E326" s="222" t="s">
        <v>1852</v>
      </c>
      <c r="F326" s="354">
        <v>6</v>
      </c>
      <c r="G326" s="222" t="s">
        <v>1852</v>
      </c>
      <c r="H326" s="222" t="s">
        <v>1852</v>
      </c>
      <c r="I326" s="355" t="s">
        <v>1852</v>
      </c>
      <c r="J326" s="222" t="s">
        <v>1852</v>
      </c>
      <c r="K326" s="222" t="s">
        <v>1852</v>
      </c>
      <c r="L326" s="355" t="s">
        <v>1852</v>
      </c>
      <c r="M326" s="222" t="s">
        <v>1852</v>
      </c>
      <c r="N326" s="222" t="s">
        <v>1852</v>
      </c>
      <c r="O326" s="346">
        <f t="shared" si="5"/>
        <v>7</v>
      </c>
      <c r="P326" s="117"/>
    </row>
    <row r="327" spans="1:18" ht="13.15" customHeight="1" x14ac:dyDescent="0.4">
      <c r="A327" s="203" t="s">
        <v>1335</v>
      </c>
      <c r="B327" s="222" t="s">
        <v>2083</v>
      </c>
      <c r="C327" s="354">
        <v>2</v>
      </c>
      <c r="D327" s="222" t="s">
        <v>1852</v>
      </c>
      <c r="E327" s="222" t="s">
        <v>1852</v>
      </c>
      <c r="F327" s="354">
        <v>5</v>
      </c>
      <c r="G327" s="222" t="s">
        <v>1852</v>
      </c>
      <c r="H327" s="222" t="s">
        <v>1852</v>
      </c>
      <c r="I327" s="355" t="s">
        <v>1852</v>
      </c>
      <c r="J327" s="222" t="s">
        <v>1852</v>
      </c>
      <c r="K327" s="222" t="s">
        <v>1852</v>
      </c>
      <c r="L327" s="355" t="s">
        <v>1852</v>
      </c>
      <c r="M327" s="222" t="s">
        <v>1852</v>
      </c>
      <c r="N327" s="222" t="s">
        <v>1852</v>
      </c>
      <c r="O327" s="346">
        <f t="shared" si="5"/>
        <v>7</v>
      </c>
      <c r="P327" s="117"/>
    </row>
    <row r="328" spans="1:18" ht="13.15" customHeight="1" x14ac:dyDescent="0.4">
      <c r="A328" s="203" t="s">
        <v>1335</v>
      </c>
      <c r="B328" s="222" t="s">
        <v>2090</v>
      </c>
      <c r="C328" s="355" t="s">
        <v>1852</v>
      </c>
      <c r="D328" s="222" t="s">
        <v>1852</v>
      </c>
      <c r="E328" s="222" t="s">
        <v>1852</v>
      </c>
      <c r="F328" s="354">
        <v>2</v>
      </c>
      <c r="G328" s="222" t="s">
        <v>1852</v>
      </c>
      <c r="H328" s="222" t="s">
        <v>1852</v>
      </c>
      <c r="I328" s="355" t="s">
        <v>1852</v>
      </c>
      <c r="J328" s="222" t="s">
        <v>1852</v>
      </c>
      <c r="K328" s="222" t="s">
        <v>1852</v>
      </c>
      <c r="L328" s="355" t="s">
        <v>1852</v>
      </c>
      <c r="M328" s="222" t="s">
        <v>1852</v>
      </c>
      <c r="N328" s="222" t="s">
        <v>1852</v>
      </c>
      <c r="O328" s="346">
        <f t="shared" si="5"/>
        <v>2</v>
      </c>
      <c r="P328" s="117"/>
    </row>
    <row r="329" spans="1:18" ht="33.75" x14ac:dyDescent="0.4">
      <c r="A329" s="203" t="s">
        <v>1335</v>
      </c>
      <c r="B329" s="222" t="s">
        <v>2087</v>
      </c>
      <c r="C329" s="355" t="s">
        <v>1852</v>
      </c>
      <c r="D329" s="222" t="s">
        <v>1852</v>
      </c>
      <c r="E329" s="222" t="s">
        <v>1852</v>
      </c>
      <c r="F329" s="354">
        <v>2</v>
      </c>
      <c r="G329" s="222" t="s">
        <v>1852</v>
      </c>
      <c r="H329" s="222" t="s">
        <v>1852</v>
      </c>
      <c r="I329" s="355" t="s">
        <v>1852</v>
      </c>
      <c r="J329" s="222" t="s">
        <v>1852</v>
      </c>
      <c r="K329" s="222" t="s">
        <v>1852</v>
      </c>
      <c r="L329" s="355" t="s">
        <v>1852</v>
      </c>
      <c r="M329" s="222" t="s">
        <v>1852</v>
      </c>
      <c r="N329" s="222" t="s">
        <v>1852</v>
      </c>
      <c r="O329" s="346">
        <f t="shared" si="5"/>
        <v>2</v>
      </c>
      <c r="P329" s="117"/>
    </row>
    <row r="330" spans="1:18" ht="13.15" customHeight="1" x14ac:dyDescent="0.4">
      <c r="A330" s="203" t="s">
        <v>1335</v>
      </c>
      <c r="B330" s="222" t="s">
        <v>2092</v>
      </c>
      <c r="C330" s="355" t="s">
        <v>1852</v>
      </c>
      <c r="D330" s="222" t="s">
        <v>1852</v>
      </c>
      <c r="E330" s="222" t="s">
        <v>1852</v>
      </c>
      <c r="F330" s="354">
        <v>2</v>
      </c>
      <c r="G330" s="222" t="s">
        <v>1852</v>
      </c>
      <c r="H330" s="222" t="s">
        <v>1852</v>
      </c>
      <c r="I330" s="355" t="s">
        <v>1852</v>
      </c>
      <c r="J330" s="222" t="s">
        <v>1852</v>
      </c>
      <c r="K330" s="222" t="s">
        <v>1852</v>
      </c>
      <c r="L330" s="355" t="s">
        <v>1852</v>
      </c>
      <c r="M330" s="222" t="s">
        <v>1852</v>
      </c>
      <c r="N330" s="222" t="s">
        <v>1852</v>
      </c>
      <c r="O330" s="346">
        <f t="shared" si="5"/>
        <v>2</v>
      </c>
      <c r="P330" s="127"/>
    </row>
    <row r="331" spans="1:18" ht="13.15" customHeight="1" x14ac:dyDescent="0.4">
      <c r="A331" s="203" t="s">
        <v>1335</v>
      </c>
      <c r="B331" s="222" t="s">
        <v>3335</v>
      </c>
      <c r="C331" s="354">
        <v>2</v>
      </c>
      <c r="D331" s="222" t="s">
        <v>1852</v>
      </c>
      <c r="E331" s="222" t="s">
        <v>1852</v>
      </c>
      <c r="F331" s="355" t="s">
        <v>1852</v>
      </c>
      <c r="G331" s="222" t="s">
        <v>1852</v>
      </c>
      <c r="H331" s="222" t="s">
        <v>1852</v>
      </c>
      <c r="I331" s="355" t="s">
        <v>1852</v>
      </c>
      <c r="J331" s="222" t="s">
        <v>1852</v>
      </c>
      <c r="K331" s="222" t="s">
        <v>1852</v>
      </c>
      <c r="L331" s="355" t="s">
        <v>1852</v>
      </c>
      <c r="M331" s="222" t="s">
        <v>1852</v>
      </c>
      <c r="N331" s="222" t="s">
        <v>1852</v>
      </c>
      <c r="O331" s="346">
        <f t="shared" si="5"/>
        <v>2</v>
      </c>
      <c r="P331" s="117"/>
    </row>
    <row r="332" spans="1:18" ht="13.15" customHeight="1" x14ac:dyDescent="0.4">
      <c r="A332" s="203" t="s">
        <v>1335</v>
      </c>
      <c r="B332" s="222" t="s">
        <v>2086</v>
      </c>
      <c r="C332" s="355" t="s">
        <v>1852</v>
      </c>
      <c r="D332" s="222" t="s">
        <v>1852</v>
      </c>
      <c r="E332" s="222" t="s">
        <v>1852</v>
      </c>
      <c r="F332" s="354">
        <v>2</v>
      </c>
      <c r="G332" s="222" t="s">
        <v>1852</v>
      </c>
      <c r="H332" s="222" t="s">
        <v>1852</v>
      </c>
      <c r="I332" s="355" t="s">
        <v>1852</v>
      </c>
      <c r="J332" s="222" t="s">
        <v>1852</v>
      </c>
      <c r="K332" s="222" t="s">
        <v>1852</v>
      </c>
      <c r="L332" s="355" t="s">
        <v>1852</v>
      </c>
      <c r="M332" s="222" t="s">
        <v>1852</v>
      </c>
      <c r="N332" s="222" t="s">
        <v>1852</v>
      </c>
      <c r="O332" s="346">
        <f t="shared" si="5"/>
        <v>2</v>
      </c>
      <c r="P332" s="117"/>
    </row>
    <row r="333" spans="1:18" ht="33.75" x14ac:dyDescent="0.4">
      <c r="A333" s="203" t="s">
        <v>1335</v>
      </c>
      <c r="B333" s="222" t="s">
        <v>3336</v>
      </c>
      <c r="C333" s="354">
        <v>1</v>
      </c>
      <c r="D333" s="222" t="s">
        <v>1852</v>
      </c>
      <c r="E333" s="222" t="s">
        <v>1852</v>
      </c>
      <c r="F333" s="355" t="s">
        <v>1852</v>
      </c>
      <c r="G333" s="222" t="s">
        <v>1852</v>
      </c>
      <c r="H333" s="222" t="s">
        <v>1852</v>
      </c>
      <c r="I333" s="355" t="s">
        <v>1852</v>
      </c>
      <c r="J333" s="222" t="s">
        <v>1852</v>
      </c>
      <c r="K333" s="222" t="s">
        <v>1852</v>
      </c>
      <c r="L333" s="355" t="s">
        <v>1852</v>
      </c>
      <c r="M333" s="222" t="s">
        <v>1852</v>
      </c>
      <c r="N333" s="222" t="s">
        <v>1852</v>
      </c>
      <c r="O333" s="346">
        <f t="shared" si="5"/>
        <v>1</v>
      </c>
      <c r="P333" s="117"/>
    </row>
    <row r="334" spans="1:18" ht="13.15" customHeight="1" x14ac:dyDescent="0.4">
      <c r="A334" s="203" t="s">
        <v>1335</v>
      </c>
      <c r="B334" s="222" t="s">
        <v>2088</v>
      </c>
      <c r="C334" s="355" t="s">
        <v>1852</v>
      </c>
      <c r="D334" s="222" t="s">
        <v>1852</v>
      </c>
      <c r="E334" s="222" t="s">
        <v>1852</v>
      </c>
      <c r="F334" s="354">
        <v>1</v>
      </c>
      <c r="G334" s="222" t="s">
        <v>1852</v>
      </c>
      <c r="H334" s="222" t="s">
        <v>1852</v>
      </c>
      <c r="I334" s="355" t="s">
        <v>1852</v>
      </c>
      <c r="J334" s="222" t="s">
        <v>1852</v>
      </c>
      <c r="K334" s="222" t="s">
        <v>1852</v>
      </c>
      <c r="L334" s="355" t="s">
        <v>1852</v>
      </c>
      <c r="M334" s="222" t="s">
        <v>1852</v>
      </c>
      <c r="N334" s="222" t="s">
        <v>1852</v>
      </c>
      <c r="O334" s="346">
        <f t="shared" si="5"/>
        <v>1</v>
      </c>
      <c r="P334" s="117"/>
    </row>
    <row r="335" spans="1:18" ht="13.15" customHeight="1" x14ac:dyDescent="0.4">
      <c r="A335" s="203" t="s">
        <v>2096</v>
      </c>
      <c r="B335" s="222" t="s">
        <v>2097</v>
      </c>
      <c r="C335" s="354">
        <v>33</v>
      </c>
      <c r="D335" s="222" t="s">
        <v>1852</v>
      </c>
      <c r="E335" s="224">
        <v>1</v>
      </c>
      <c r="F335" s="354">
        <v>32</v>
      </c>
      <c r="G335" s="222" t="s">
        <v>1852</v>
      </c>
      <c r="H335" s="222" t="s">
        <v>1852</v>
      </c>
      <c r="I335" s="355" t="s">
        <v>1852</v>
      </c>
      <c r="J335" s="222" t="s">
        <v>1852</v>
      </c>
      <c r="K335" s="222" t="s">
        <v>1852</v>
      </c>
      <c r="L335" s="354">
        <v>1</v>
      </c>
      <c r="M335" s="222" t="s">
        <v>1852</v>
      </c>
      <c r="N335" s="222" t="s">
        <v>1852</v>
      </c>
      <c r="O335" s="346">
        <f t="shared" si="5"/>
        <v>66</v>
      </c>
      <c r="P335" s="226">
        <v>68</v>
      </c>
      <c r="Q335" s="226">
        <v>1</v>
      </c>
      <c r="R335" s="240">
        <v>1.4999999999999999E-2</v>
      </c>
    </row>
    <row r="336" spans="1:18" ht="13.15" customHeight="1" x14ac:dyDescent="0.4">
      <c r="A336" s="203" t="s">
        <v>1681</v>
      </c>
      <c r="B336" s="222" t="s">
        <v>2098</v>
      </c>
      <c r="C336" s="354">
        <v>2</v>
      </c>
      <c r="D336" s="222" t="s">
        <v>1852</v>
      </c>
      <c r="E336" s="222" t="s">
        <v>1852</v>
      </c>
      <c r="F336" s="355" t="s">
        <v>1852</v>
      </c>
      <c r="G336" s="222" t="s">
        <v>1852</v>
      </c>
      <c r="H336" s="222" t="s">
        <v>1852</v>
      </c>
      <c r="I336" s="355" t="s">
        <v>1852</v>
      </c>
      <c r="J336" s="222" t="s">
        <v>1852</v>
      </c>
      <c r="K336" s="222" t="s">
        <v>1852</v>
      </c>
      <c r="L336" s="355" t="s">
        <v>1852</v>
      </c>
      <c r="M336" s="222" t="s">
        <v>1852</v>
      </c>
      <c r="N336" s="222" t="s">
        <v>1852</v>
      </c>
      <c r="O336" s="346">
        <f t="shared" si="5"/>
        <v>2</v>
      </c>
      <c r="P336" s="117"/>
    </row>
    <row r="337" spans="1:18" ht="13.15" customHeight="1" x14ac:dyDescent="0.4">
      <c r="A337" s="203" t="s">
        <v>2099</v>
      </c>
      <c r="B337" s="222" t="s">
        <v>2100</v>
      </c>
      <c r="C337" s="354">
        <v>124</v>
      </c>
      <c r="D337" s="224">
        <v>1</v>
      </c>
      <c r="E337" s="224">
        <v>1</v>
      </c>
      <c r="F337" s="354">
        <v>141</v>
      </c>
      <c r="G337" s="222" t="s">
        <v>1852</v>
      </c>
      <c r="H337" s="222" t="s">
        <v>1852</v>
      </c>
      <c r="I337" s="355" t="s">
        <v>1852</v>
      </c>
      <c r="J337" s="222" t="s">
        <v>1852</v>
      </c>
      <c r="K337" s="222" t="s">
        <v>1852</v>
      </c>
      <c r="L337" s="355" t="s">
        <v>1852</v>
      </c>
      <c r="M337" s="222" t="s">
        <v>1852</v>
      </c>
      <c r="N337" s="222" t="s">
        <v>1852</v>
      </c>
      <c r="O337" s="346">
        <f t="shared" si="5"/>
        <v>265</v>
      </c>
      <c r="P337" s="226">
        <v>297</v>
      </c>
      <c r="Q337" s="226">
        <v>1</v>
      </c>
      <c r="R337" s="240">
        <v>3.0000000000000001E-3</v>
      </c>
    </row>
    <row r="338" spans="1:18" ht="13.15" customHeight="1" x14ac:dyDescent="0.4">
      <c r="A338" s="203" t="s">
        <v>1336</v>
      </c>
      <c r="B338" s="222" t="s">
        <v>2101</v>
      </c>
      <c r="C338" s="354">
        <v>17</v>
      </c>
      <c r="D338" s="224">
        <v>1</v>
      </c>
      <c r="E338" s="222" t="s">
        <v>1852</v>
      </c>
      <c r="F338" s="354">
        <v>7</v>
      </c>
      <c r="G338" s="222" t="s">
        <v>1852</v>
      </c>
      <c r="H338" s="222" t="s">
        <v>1852</v>
      </c>
      <c r="I338" s="355" t="s">
        <v>1852</v>
      </c>
      <c r="J338" s="222" t="s">
        <v>1852</v>
      </c>
      <c r="K338" s="222" t="s">
        <v>1852</v>
      </c>
      <c r="L338" s="355" t="s">
        <v>1852</v>
      </c>
      <c r="M338" s="222" t="s">
        <v>1852</v>
      </c>
      <c r="N338" s="222" t="s">
        <v>1852</v>
      </c>
      <c r="O338" s="346">
        <f t="shared" si="5"/>
        <v>24</v>
      </c>
      <c r="P338" s="117"/>
    </row>
    <row r="339" spans="1:18" ht="13.15" customHeight="1" x14ac:dyDescent="0.4">
      <c r="A339" s="203" t="s">
        <v>1336</v>
      </c>
      <c r="B339" s="222" t="s">
        <v>2103</v>
      </c>
      <c r="C339" s="355" t="s">
        <v>1852</v>
      </c>
      <c r="D339" s="222" t="s">
        <v>1852</v>
      </c>
      <c r="E339" s="222" t="s">
        <v>1852</v>
      </c>
      <c r="F339" s="354">
        <v>4</v>
      </c>
      <c r="G339" s="222" t="s">
        <v>1852</v>
      </c>
      <c r="H339" s="222" t="s">
        <v>1852</v>
      </c>
      <c r="I339" s="355" t="s">
        <v>1852</v>
      </c>
      <c r="J339" s="222" t="s">
        <v>1852</v>
      </c>
      <c r="K339" s="222" t="s">
        <v>1852</v>
      </c>
      <c r="L339" s="355" t="s">
        <v>1852</v>
      </c>
      <c r="M339" s="222" t="s">
        <v>1852</v>
      </c>
      <c r="N339" s="222" t="s">
        <v>1852</v>
      </c>
      <c r="O339" s="346">
        <f t="shared" si="5"/>
        <v>4</v>
      </c>
      <c r="P339" s="117"/>
    </row>
    <row r="340" spans="1:18" ht="22.5" x14ac:dyDescent="0.4">
      <c r="A340" s="203" t="s">
        <v>1336</v>
      </c>
      <c r="B340" s="222" t="s">
        <v>2102</v>
      </c>
      <c r="C340" s="354">
        <v>4</v>
      </c>
      <c r="D340" s="222" t="s">
        <v>1852</v>
      </c>
      <c r="E340" s="222" t="s">
        <v>1852</v>
      </c>
      <c r="F340" s="355" t="s">
        <v>1852</v>
      </c>
      <c r="G340" s="222" t="s">
        <v>1852</v>
      </c>
      <c r="H340" s="222" t="s">
        <v>1852</v>
      </c>
      <c r="I340" s="355" t="s">
        <v>1852</v>
      </c>
      <c r="J340" s="222" t="s">
        <v>1852</v>
      </c>
      <c r="K340" s="222" t="s">
        <v>1852</v>
      </c>
      <c r="L340" s="355" t="s">
        <v>1852</v>
      </c>
      <c r="M340" s="222" t="s">
        <v>1852</v>
      </c>
      <c r="N340" s="222" t="s">
        <v>1852</v>
      </c>
      <c r="O340" s="346">
        <f t="shared" si="5"/>
        <v>4</v>
      </c>
      <c r="P340" s="127"/>
    </row>
    <row r="341" spans="1:18" x14ac:dyDescent="0.4">
      <c r="A341" s="203" t="s">
        <v>2105</v>
      </c>
      <c r="B341" s="222" t="s">
        <v>2106</v>
      </c>
      <c r="C341" s="354">
        <v>30</v>
      </c>
      <c r="D341" s="224">
        <v>2</v>
      </c>
      <c r="E341" s="222" t="s">
        <v>1852</v>
      </c>
      <c r="F341" s="354">
        <v>20</v>
      </c>
      <c r="G341" s="222" t="s">
        <v>1852</v>
      </c>
      <c r="H341" s="222" t="s">
        <v>1852</v>
      </c>
      <c r="I341" s="355" t="s">
        <v>1852</v>
      </c>
      <c r="J341" s="222" t="s">
        <v>1852</v>
      </c>
      <c r="K341" s="222" t="s">
        <v>1852</v>
      </c>
      <c r="L341" s="355" t="s">
        <v>1852</v>
      </c>
      <c r="M341" s="222" t="s">
        <v>1852</v>
      </c>
      <c r="N341" s="222" t="s">
        <v>1852</v>
      </c>
      <c r="O341" s="346">
        <f t="shared" si="5"/>
        <v>50</v>
      </c>
      <c r="P341" s="226">
        <v>69</v>
      </c>
      <c r="Q341" s="226">
        <v>0</v>
      </c>
      <c r="R341" s="227">
        <v>0</v>
      </c>
    </row>
    <row r="342" spans="1:18" ht="13.15" customHeight="1" x14ac:dyDescent="0.4">
      <c r="A342" s="203" t="s">
        <v>3439</v>
      </c>
      <c r="B342" s="222" t="s">
        <v>3337</v>
      </c>
      <c r="C342" s="354">
        <v>17</v>
      </c>
      <c r="D342" s="222" t="s">
        <v>1852</v>
      </c>
      <c r="E342" s="222" t="s">
        <v>1852</v>
      </c>
      <c r="F342" s="354">
        <v>2</v>
      </c>
      <c r="G342" s="222" t="s">
        <v>1852</v>
      </c>
      <c r="H342" s="222" t="s">
        <v>1852</v>
      </c>
      <c r="I342" s="355" t="s">
        <v>1852</v>
      </c>
      <c r="J342" s="222" t="s">
        <v>1852</v>
      </c>
      <c r="K342" s="222" t="s">
        <v>1852</v>
      </c>
      <c r="L342" s="355" t="s">
        <v>1852</v>
      </c>
      <c r="M342" s="222" t="s">
        <v>1852</v>
      </c>
      <c r="N342" s="222" t="s">
        <v>1852</v>
      </c>
      <c r="O342" s="346">
        <f t="shared" si="5"/>
        <v>19</v>
      </c>
      <c r="P342" s="117"/>
    </row>
    <row r="343" spans="1:18" ht="13.15" customHeight="1" x14ac:dyDescent="0.4">
      <c r="A343" s="203" t="s">
        <v>1909</v>
      </c>
      <c r="B343" s="222" t="s">
        <v>3338</v>
      </c>
      <c r="C343" s="355" t="s">
        <v>1852</v>
      </c>
      <c r="D343" s="222" t="s">
        <v>1852</v>
      </c>
      <c r="E343" s="222" t="s">
        <v>1852</v>
      </c>
      <c r="F343" s="354">
        <v>18</v>
      </c>
      <c r="G343" s="224">
        <v>1</v>
      </c>
      <c r="H343" s="224">
        <v>1</v>
      </c>
      <c r="I343" s="355" t="s">
        <v>1852</v>
      </c>
      <c r="J343" s="222" t="s">
        <v>1852</v>
      </c>
      <c r="K343" s="222" t="s">
        <v>1852</v>
      </c>
      <c r="L343" s="355" t="s">
        <v>1852</v>
      </c>
      <c r="M343" s="222" t="s">
        <v>1852</v>
      </c>
      <c r="N343" s="222" t="s">
        <v>1852</v>
      </c>
      <c r="O343" s="346">
        <f t="shared" si="5"/>
        <v>18</v>
      </c>
      <c r="P343" s="233">
        <v>18</v>
      </c>
      <c r="Q343" s="208">
        <v>1</v>
      </c>
      <c r="R343" s="242">
        <v>5.6000000000000001E-2</v>
      </c>
    </row>
    <row r="344" spans="1:18" ht="13.15" customHeight="1" x14ac:dyDescent="0.4">
      <c r="A344" s="203" t="s">
        <v>2109</v>
      </c>
      <c r="B344" s="222" t="s">
        <v>2992</v>
      </c>
      <c r="C344" s="354">
        <v>18</v>
      </c>
      <c r="D344" s="222" t="s">
        <v>1852</v>
      </c>
      <c r="E344" s="224">
        <v>1</v>
      </c>
      <c r="F344" s="354">
        <v>29</v>
      </c>
      <c r="G344" s="222" t="s">
        <v>1852</v>
      </c>
      <c r="H344" s="222" t="s">
        <v>1852</v>
      </c>
      <c r="I344" s="355" t="s">
        <v>1852</v>
      </c>
      <c r="J344" s="222" t="s">
        <v>1852</v>
      </c>
      <c r="K344" s="222" t="s">
        <v>1852</v>
      </c>
      <c r="L344" s="354">
        <v>3</v>
      </c>
      <c r="M344" s="222" t="s">
        <v>1852</v>
      </c>
      <c r="N344" s="222" t="s">
        <v>1852</v>
      </c>
      <c r="O344" s="346">
        <f t="shared" si="5"/>
        <v>50</v>
      </c>
      <c r="P344" s="233">
        <v>50</v>
      </c>
      <c r="Q344" s="208">
        <v>1</v>
      </c>
      <c r="R344" s="242">
        <v>0.02</v>
      </c>
    </row>
    <row r="345" spans="1:18" ht="22.5" x14ac:dyDescent="0.4">
      <c r="A345" s="203" t="s">
        <v>1856</v>
      </c>
      <c r="B345" s="222" t="s">
        <v>2112</v>
      </c>
      <c r="C345" s="354">
        <v>23</v>
      </c>
      <c r="D345" s="222" t="s">
        <v>1852</v>
      </c>
      <c r="E345" s="224">
        <v>1</v>
      </c>
      <c r="F345" s="354">
        <v>14</v>
      </c>
      <c r="G345" s="222" t="s">
        <v>1852</v>
      </c>
      <c r="H345" s="224">
        <v>1</v>
      </c>
      <c r="I345" s="355" t="s">
        <v>1852</v>
      </c>
      <c r="J345" s="222" t="s">
        <v>1852</v>
      </c>
      <c r="K345" s="222" t="s">
        <v>1852</v>
      </c>
      <c r="L345" s="355" t="s">
        <v>1852</v>
      </c>
      <c r="M345" s="222" t="s">
        <v>1852</v>
      </c>
      <c r="N345" s="222" t="s">
        <v>1852</v>
      </c>
      <c r="O345" s="346">
        <f t="shared" si="5"/>
        <v>37</v>
      </c>
      <c r="P345" s="226">
        <v>49</v>
      </c>
      <c r="Q345" s="226">
        <v>2</v>
      </c>
      <c r="R345" s="227">
        <v>0.12</v>
      </c>
    </row>
    <row r="346" spans="1:18" ht="13.15" customHeight="1" x14ac:dyDescent="0.4">
      <c r="A346" s="203" t="s">
        <v>1682</v>
      </c>
      <c r="B346" s="222" t="s">
        <v>2113</v>
      </c>
      <c r="C346" s="354">
        <v>4</v>
      </c>
      <c r="D346" s="222" t="s">
        <v>1852</v>
      </c>
      <c r="E346" s="222" t="s">
        <v>1852</v>
      </c>
      <c r="F346" s="354">
        <v>8</v>
      </c>
      <c r="G346" s="222" t="s">
        <v>1852</v>
      </c>
      <c r="H346" s="222" t="s">
        <v>1852</v>
      </c>
      <c r="I346" s="355" t="s">
        <v>1852</v>
      </c>
      <c r="J346" s="222" t="s">
        <v>1852</v>
      </c>
      <c r="K346" s="222" t="s">
        <v>1852</v>
      </c>
      <c r="L346" s="355" t="s">
        <v>1852</v>
      </c>
      <c r="M346" s="222" t="s">
        <v>1852</v>
      </c>
      <c r="N346" s="222" t="s">
        <v>1852</v>
      </c>
      <c r="O346" s="346">
        <f t="shared" si="5"/>
        <v>12</v>
      </c>
      <c r="P346" s="117"/>
    </row>
    <row r="347" spans="1:18" ht="13.15" customHeight="1" x14ac:dyDescent="0.4">
      <c r="A347" s="203" t="s">
        <v>2114</v>
      </c>
      <c r="B347" s="222" t="s">
        <v>2994</v>
      </c>
      <c r="C347" s="354">
        <v>108</v>
      </c>
      <c r="D347" s="222" t="s">
        <v>1852</v>
      </c>
      <c r="E347" s="224">
        <v>3</v>
      </c>
      <c r="F347" s="354">
        <v>114</v>
      </c>
      <c r="G347" s="224">
        <v>1</v>
      </c>
      <c r="H347" s="224">
        <v>1</v>
      </c>
      <c r="I347" s="354">
        <v>6</v>
      </c>
      <c r="J347" s="222" t="s">
        <v>1852</v>
      </c>
      <c r="K347" s="222" t="s">
        <v>1852</v>
      </c>
      <c r="L347" s="354">
        <v>30</v>
      </c>
      <c r="M347" s="222" t="s">
        <v>1852</v>
      </c>
      <c r="N347" s="222" t="s">
        <v>1852</v>
      </c>
      <c r="O347" s="346">
        <f t="shared" si="5"/>
        <v>258</v>
      </c>
      <c r="P347" s="226">
        <v>561</v>
      </c>
      <c r="Q347" s="226">
        <v>7</v>
      </c>
      <c r="R347" s="240">
        <v>5.0000000000000001E-3</v>
      </c>
    </row>
    <row r="348" spans="1:18" ht="13.15" customHeight="1" x14ac:dyDescent="0.4">
      <c r="A348" s="203" t="s">
        <v>1338</v>
      </c>
      <c r="B348" s="222" t="s">
        <v>2993</v>
      </c>
      <c r="C348" s="354">
        <v>126</v>
      </c>
      <c r="D348" s="224">
        <v>1</v>
      </c>
      <c r="E348" s="224">
        <v>3</v>
      </c>
      <c r="F348" s="354">
        <v>79</v>
      </c>
      <c r="G348" s="222" t="s">
        <v>1852</v>
      </c>
      <c r="H348" s="222" t="s">
        <v>1852</v>
      </c>
      <c r="I348" s="355" t="s">
        <v>1852</v>
      </c>
      <c r="J348" s="222" t="s">
        <v>1852</v>
      </c>
      <c r="K348" s="222" t="s">
        <v>1852</v>
      </c>
      <c r="L348" s="354">
        <v>7</v>
      </c>
      <c r="M348" s="222" t="s">
        <v>1852</v>
      </c>
      <c r="N348" s="222" t="s">
        <v>1852</v>
      </c>
      <c r="O348" s="346">
        <f t="shared" si="5"/>
        <v>212</v>
      </c>
      <c r="P348" s="117"/>
    </row>
    <row r="349" spans="1:18" ht="13.15" customHeight="1" x14ac:dyDescent="0.4">
      <c r="A349" s="203" t="s">
        <v>1338</v>
      </c>
      <c r="B349" s="222" t="s">
        <v>2996</v>
      </c>
      <c r="C349" s="354">
        <v>24</v>
      </c>
      <c r="D349" s="222" t="s">
        <v>1852</v>
      </c>
      <c r="E349" s="222" t="s">
        <v>1852</v>
      </c>
      <c r="F349" s="354">
        <v>15</v>
      </c>
      <c r="G349" s="222" t="s">
        <v>1852</v>
      </c>
      <c r="H349" s="222" t="s">
        <v>1852</v>
      </c>
      <c r="I349" s="355" t="s">
        <v>1852</v>
      </c>
      <c r="J349" s="222" t="s">
        <v>1852</v>
      </c>
      <c r="K349" s="222" t="s">
        <v>1852</v>
      </c>
      <c r="L349" s="354">
        <v>5</v>
      </c>
      <c r="M349" s="222" t="s">
        <v>1852</v>
      </c>
      <c r="N349" s="222" t="s">
        <v>1852</v>
      </c>
      <c r="O349" s="346">
        <f t="shared" si="5"/>
        <v>44</v>
      </c>
      <c r="P349" s="117"/>
    </row>
    <row r="350" spans="1:18" ht="13.15" customHeight="1" x14ac:dyDescent="0.4">
      <c r="A350" s="203" t="s">
        <v>1338</v>
      </c>
      <c r="B350" s="222" t="s">
        <v>2995</v>
      </c>
      <c r="C350" s="354">
        <v>27</v>
      </c>
      <c r="D350" s="222" t="s">
        <v>1852</v>
      </c>
      <c r="E350" s="222" t="s">
        <v>1852</v>
      </c>
      <c r="F350" s="354">
        <v>8</v>
      </c>
      <c r="G350" s="222" t="s">
        <v>1852</v>
      </c>
      <c r="H350" s="222" t="s">
        <v>1852</v>
      </c>
      <c r="I350" s="354">
        <v>2</v>
      </c>
      <c r="J350" s="222" t="s">
        <v>1852</v>
      </c>
      <c r="K350" s="222" t="s">
        <v>1852</v>
      </c>
      <c r="L350" s="355" t="s">
        <v>1852</v>
      </c>
      <c r="M350" s="222" t="s">
        <v>1852</v>
      </c>
      <c r="N350" s="222" t="s">
        <v>1852</v>
      </c>
      <c r="O350" s="346">
        <f t="shared" si="5"/>
        <v>37</v>
      </c>
      <c r="P350" s="127"/>
    </row>
    <row r="351" spans="1:18" ht="22.5" x14ac:dyDescent="0.4">
      <c r="A351" s="203" t="s">
        <v>1338</v>
      </c>
      <c r="B351" s="222" t="s">
        <v>2121</v>
      </c>
      <c r="C351" s="354">
        <v>6</v>
      </c>
      <c r="D351" s="222" t="s">
        <v>1852</v>
      </c>
      <c r="E351" s="222" t="s">
        <v>1852</v>
      </c>
      <c r="F351" s="355" t="s">
        <v>1852</v>
      </c>
      <c r="G351" s="222" t="s">
        <v>1852</v>
      </c>
      <c r="H351" s="222" t="s">
        <v>1852</v>
      </c>
      <c r="I351" s="355" t="s">
        <v>1852</v>
      </c>
      <c r="J351" s="222" t="s">
        <v>1852</v>
      </c>
      <c r="K351" s="222" t="s">
        <v>1852</v>
      </c>
      <c r="L351" s="355" t="s">
        <v>1852</v>
      </c>
      <c r="M351" s="222" t="s">
        <v>1852</v>
      </c>
      <c r="N351" s="222" t="s">
        <v>1852</v>
      </c>
      <c r="O351" s="346">
        <f t="shared" si="5"/>
        <v>6</v>
      </c>
      <c r="P351" s="117"/>
    </row>
    <row r="352" spans="1:18" ht="13.15" customHeight="1" x14ac:dyDescent="0.4">
      <c r="A352" s="203" t="s">
        <v>1338</v>
      </c>
      <c r="B352" s="222" t="s">
        <v>3339</v>
      </c>
      <c r="C352" s="354">
        <v>4</v>
      </c>
      <c r="D352" s="224">
        <v>1</v>
      </c>
      <c r="E352" s="222" t="s">
        <v>1852</v>
      </c>
      <c r="F352" s="355" t="s">
        <v>1852</v>
      </c>
      <c r="G352" s="222" t="s">
        <v>1852</v>
      </c>
      <c r="H352" s="222" t="s">
        <v>1852</v>
      </c>
      <c r="I352" s="355" t="s">
        <v>1852</v>
      </c>
      <c r="J352" s="222" t="s">
        <v>1852</v>
      </c>
      <c r="K352" s="222" t="s">
        <v>1852</v>
      </c>
      <c r="L352" s="355" t="s">
        <v>1852</v>
      </c>
      <c r="M352" s="222" t="s">
        <v>1852</v>
      </c>
      <c r="N352" s="222" t="s">
        <v>1852</v>
      </c>
      <c r="O352" s="346">
        <f t="shared" si="5"/>
        <v>4</v>
      </c>
      <c r="P352" s="117"/>
    </row>
    <row r="353" spans="1:18" ht="13.15" customHeight="1" x14ac:dyDescent="0.4">
      <c r="A353" s="203" t="s">
        <v>2123</v>
      </c>
      <c r="B353" s="222" t="s">
        <v>2999</v>
      </c>
      <c r="C353" s="354">
        <v>25</v>
      </c>
      <c r="D353" s="222" t="s">
        <v>1852</v>
      </c>
      <c r="E353" s="224">
        <v>1</v>
      </c>
      <c r="F353" s="354">
        <v>7</v>
      </c>
      <c r="G353" s="222" t="s">
        <v>1852</v>
      </c>
      <c r="H353" s="224">
        <v>1</v>
      </c>
      <c r="I353" s="355" t="s">
        <v>1852</v>
      </c>
      <c r="J353" s="222" t="s">
        <v>1852</v>
      </c>
      <c r="K353" s="222" t="s">
        <v>1852</v>
      </c>
      <c r="L353" s="355" t="s">
        <v>1852</v>
      </c>
      <c r="M353" s="222" t="s">
        <v>1852</v>
      </c>
      <c r="N353" s="222" t="s">
        <v>1852</v>
      </c>
      <c r="O353" s="346">
        <f t="shared" si="5"/>
        <v>32</v>
      </c>
      <c r="P353" s="233">
        <v>32</v>
      </c>
      <c r="Q353" s="208">
        <v>2</v>
      </c>
      <c r="R353" s="242">
        <v>6.3E-2</v>
      </c>
    </row>
    <row r="354" spans="1:18" ht="13.15" customHeight="1" x14ac:dyDescent="0.4">
      <c r="A354" s="203" t="s">
        <v>2125</v>
      </c>
      <c r="B354" s="222" t="s">
        <v>2126</v>
      </c>
      <c r="C354" s="354">
        <v>60</v>
      </c>
      <c r="D354" s="222" t="s">
        <v>1852</v>
      </c>
      <c r="E354" s="222" t="s">
        <v>1852</v>
      </c>
      <c r="F354" s="354">
        <v>17</v>
      </c>
      <c r="G354" s="222" t="s">
        <v>1852</v>
      </c>
      <c r="H354" s="222" t="s">
        <v>1852</v>
      </c>
      <c r="I354" s="355" t="s">
        <v>1852</v>
      </c>
      <c r="J354" s="222" t="s">
        <v>1852</v>
      </c>
      <c r="K354" s="222" t="s">
        <v>1852</v>
      </c>
      <c r="L354" s="355" t="s">
        <v>1852</v>
      </c>
      <c r="M354" s="222" t="s">
        <v>1852</v>
      </c>
      <c r="N354" s="222" t="s">
        <v>1852</v>
      </c>
      <c r="O354" s="346">
        <f t="shared" si="5"/>
        <v>77</v>
      </c>
      <c r="P354" s="233">
        <v>77</v>
      </c>
      <c r="Q354" s="208">
        <v>0</v>
      </c>
      <c r="R354" s="234">
        <v>0</v>
      </c>
    </row>
    <row r="355" spans="1:18" ht="13.15" customHeight="1" x14ac:dyDescent="0.4">
      <c r="A355" s="203" t="s">
        <v>2129</v>
      </c>
      <c r="B355" s="222" t="s">
        <v>2130</v>
      </c>
      <c r="C355" s="354">
        <v>42</v>
      </c>
      <c r="D355" s="222" t="s">
        <v>1852</v>
      </c>
      <c r="E355" s="222" t="s">
        <v>1852</v>
      </c>
      <c r="F355" s="354">
        <v>1</v>
      </c>
      <c r="G355" s="222" t="s">
        <v>1852</v>
      </c>
      <c r="H355" s="222" t="s">
        <v>1852</v>
      </c>
      <c r="I355" s="355" t="s">
        <v>1852</v>
      </c>
      <c r="J355" s="222" t="s">
        <v>1852</v>
      </c>
      <c r="K355" s="222" t="s">
        <v>1852</v>
      </c>
      <c r="L355" s="355" t="s">
        <v>1852</v>
      </c>
      <c r="M355" s="222" t="s">
        <v>1852</v>
      </c>
      <c r="N355" s="222" t="s">
        <v>1852</v>
      </c>
      <c r="O355" s="346">
        <f t="shared" si="5"/>
        <v>43</v>
      </c>
      <c r="P355" s="233">
        <v>43</v>
      </c>
      <c r="Q355" s="208">
        <v>0</v>
      </c>
      <c r="R355" s="234">
        <v>0</v>
      </c>
    </row>
    <row r="356" spans="1:18" ht="13.15" customHeight="1" x14ac:dyDescent="0.4">
      <c r="A356" s="203" t="s">
        <v>2133</v>
      </c>
      <c r="B356" s="222" t="s">
        <v>2134</v>
      </c>
      <c r="C356" s="354">
        <v>45</v>
      </c>
      <c r="D356" s="222" t="s">
        <v>1852</v>
      </c>
      <c r="E356" s="222" t="s">
        <v>1852</v>
      </c>
      <c r="F356" s="354">
        <v>27</v>
      </c>
      <c r="G356" s="222" t="s">
        <v>1852</v>
      </c>
      <c r="H356" s="224">
        <v>2</v>
      </c>
      <c r="I356" s="355" t="s">
        <v>1852</v>
      </c>
      <c r="J356" s="222" t="s">
        <v>1852</v>
      </c>
      <c r="K356" s="222" t="s">
        <v>1852</v>
      </c>
      <c r="L356" s="355" t="s">
        <v>1852</v>
      </c>
      <c r="M356" s="222" t="s">
        <v>1852</v>
      </c>
      <c r="N356" s="222" t="s">
        <v>1852</v>
      </c>
      <c r="O356" s="346">
        <f t="shared" si="5"/>
        <v>72</v>
      </c>
      <c r="P356" s="233">
        <v>72</v>
      </c>
      <c r="Q356" s="208">
        <v>2</v>
      </c>
      <c r="R356" s="242">
        <v>2.8000000000000001E-2</v>
      </c>
    </row>
    <row r="357" spans="1:18" ht="22.5" x14ac:dyDescent="0.4">
      <c r="A357" s="203" t="s">
        <v>2135</v>
      </c>
      <c r="B357" s="222" t="s">
        <v>2136</v>
      </c>
      <c r="C357" s="354">
        <v>11</v>
      </c>
      <c r="D357" s="222" t="s">
        <v>1852</v>
      </c>
      <c r="E357" s="222" t="s">
        <v>1852</v>
      </c>
      <c r="F357" s="354">
        <v>65</v>
      </c>
      <c r="G357" s="224">
        <v>4</v>
      </c>
      <c r="H357" s="222" t="s">
        <v>1852</v>
      </c>
      <c r="I357" s="355" t="s">
        <v>1852</v>
      </c>
      <c r="J357" s="222" t="s">
        <v>1852</v>
      </c>
      <c r="K357" s="222" t="s">
        <v>1852</v>
      </c>
      <c r="L357" s="355" t="s">
        <v>1852</v>
      </c>
      <c r="M357" s="222" t="s">
        <v>1852</v>
      </c>
      <c r="N357" s="222" t="s">
        <v>1852</v>
      </c>
      <c r="O357" s="346">
        <f t="shared" si="5"/>
        <v>76</v>
      </c>
      <c r="P357" s="233">
        <v>76</v>
      </c>
      <c r="Q357" s="208">
        <v>0</v>
      </c>
      <c r="R357" s="234">
        <v>0</v>
      </c>
    </row>
    <row r="358" spans="1:18" ht="13.15" customHeight="1" x14ac:dyDescent="0.4">
      <c r="A358" s="203" t="s">
        <v>2137</v>
      </c>
      <c r="B358" s="222" t="s">
        <v>3000</v>
      </c>
      <c r="C358" s="354">
        <v>59</v>
      </c>
      <c r="D358" s="224">
        <v>1</v>
      </c>
      <c r="E358" s="224">
        <v>2</v>
      </c>
      <c r="F358" s="354">
        <v>57</v>
      </c>
      <c r="G358" s="222" t="s">
        <v>1852</v>
      </c>
      <c r="H358" s="224">
        <v>1</v>
      </c>
      <c r="I358" s="355" t="s">
        <v>1852</v>
      </c>
      <c r="J358" s="222" t="s">
        <v>1852</v>
      </c>
      <c r="K358" s="222" t="s">
        <v>1852</v>
      </c>
      <c r="L358" s="355" t="s">
        <v>1852</v>
      </c>
      <c r="M358" s="222" t="s">
        <v>1852</v>
      </c>
      <c r="N358" s="222" t="s">
        <v>1852</v>
      </c>
      <c r="O358" s="346">
        <f t="shared" si="5"/>
        <v>116</v>
      </c>
      <c r="P358" s="233">
        <v>116</v>
      </c>
      <c r="Q358" s="208">
        <v>3</v>
      </c>
      <c r="R358" s="242">
        <v>2.5999999999999999E-2</v>
      </c>
    </row>
    <row r="359" spans="1:18" ht="13.15" customHeight="1" x14ac:dyDescent="0.4">
      <c r="A359" s="203" t="s">
        <v>2138</v>
      </c>
      <c r="B359" s="222" t="s">
        <v>2139</v>
      </c>
      <c r="C359" s="355" t="s">
        <v>1852</v>
      </c>
      <c r="D359" s="222" t="s">
        <v>1852</v>
      </c>
      <c r="E359" s="222" t="s">
        <v>1852</v>
      </c>
      <c r="F359" s="354">
        <v>11</v>
      </c>
      <c r="G359" s="222" t="s">
        <v>1852</v>
      </c>
      <c r="H359" s="222" t="s">
        <v>1852</v>
      </c>
      <c r="I359" s="355" t="s">
        <v>1852</v>
      </c>
      <c r="J359" s="222" t="s">
        <v>1852</v>
      </c>
      <c r="K359" s="222" t="s">
        <v>1852</v>
      </c>
      <c r="L359" s="355" t="s">
        <v>1852</v>
      </c>
      <c r="M359" s="222" t="s">
        <v>1852</v>
      </c>
      <c r="N359" s="222" t="s">
        <v>1852</v>
      </c>
      <c r="O359" s="346">
        <f t="shared" si="5"/>
        <v>11</v>
      </c>
      <c r="P359" s="226">
        <v>12</v>
      </c>
      <c r="Q359" s="226">
        <v>0</v>
      </c>
      <c r="R359" s="227">
        <v>0</v>
      </c>
    </row>
    <row r="360" spans="1:18" ht="13.15" customHeight="1" x14ac:dyDescent="0.4">
      <c r="A360" s="203" t="s">
        <v>1343</v>
      </c>
      <c r="B360" s="222" t="s">
        <v>3340</v>
      </c>
      <c r="C360" s="355" t="s">
        <v>1852</v>
      </c>
      <c r="D360" s="222" t="s">
        <v>1852</v>
      </c>
      <c r="E360" s="222" t="s">
        <v>1852</v>
      </c>
      <c r="F360" s="354">
        <v>1</v>
      </c>
      <c r="G360" s="222" t="s">
        <v>1852</v>
      </c>
      <c r="H360" s="222" t="s">
        <v>1852</v>
      </c>
      <c r="I360" s="355" t="s">
        <v>1852</v>
      </c>
      <c r="J360" s="222" t="s">
        <v>1852</v>
      </c>
      <c r="K360" s="222" t="s">
        <v>1852</v>
      </c>
      <c r="L360" s="355" t="s">
        <v>1852</v>
      </c>
      <c r="M360" s="222" t="s">
        <v>1852</v>
      </c>
      <c r="N360" s="222" t="s">
        <v>1852</v>
      </c>
      <c r="O360" s="346">
        <f t="shared" si="5"/>
        <v>1</v>
      </c>
      <c r="P360" s="127"/>
    </row>
    <row r="361" spans="1:18" ht="22.5" x14ac:dyDescent="0.4">
      <c r="A361" s="203" t="s">
        <v>1857</v>
      </c>
      <c r="B361" s="222" t="s">
        <v>3341</v>
      </c>
      <c r="C361" s="354">
        <v>10</v>
      </c>
      <c r="D361" s="222" t="s">
        <v>1852</v>
      </c>
      <c r="E361" s="224">
        <v>1</v>
      </c>
      <c r="F361" s="354">
        <v>35</v>
      </c>
      <c r="G361" s="222" t="s">
        <v>1852</v>
      </c>
      <c r="H361" s="222" t="s">
        <v>1852</v>
      </c>
      <c r="I361" s="355" t="s">
        <v>1852</v>
      </c>
      <c r="J361" s="222" t="s">
        <v>1852</v>
      </c>
      <c r="K361" s="222" t="s">
        <v>1852</v>
      </c>
      <c r="L361" s="355" t="s">
        <v>1852</v>
      </c>
      <c r="M361" s="222" t="s">
        <v>1852</v>
      </c>
      <c r="N361" s="222" t="s">
        <v>1852</v>
      </c>
      <c r="O361" s="346">
        <f t="shared" si="5"/>
        <v>45</v>
      </c>
      <c r="P361" s="233">
        <v>45</v>
      </c>
      <c r="Q361" s="208">
        <v>1</v>
      </c>
      <c r="R361" s="242">
        <v>2.1999999999999999E-2</v>
      </c>
    </row>
    <row r="362" spans="1:18" x14ac:dyDescent="0.4">
      <c r="A362" s="203" t="s">
        <v>2141</v>
      </c>
      <c r="B362" s="222" t="s">
        <v>2142</v>
      </c>
      <c r="C362" s="354">
        <v>95</v>
      </c>
      <c r="D362" s="222" t="s">
        <v>1852</v>
      </c>
      <c r="E362" s="224">
        <v>1</v>
      </c>
      <c r="F362" s="354">
        <v>59</v>
      </c>
      <c r="G362" s="222" t="s">
        <v>1852</v>
      </c>
      <c r="H362" s="222" t="s">
        <v>1852</v>
      </c>
      <c r="I362" s="354">
        <v>1</v>
      </c>
      <c r="J362" s="222" t="s">
        <v>1852</v>
      </c>
      <c r="K362" s="222" t="s">
        <v>1852</v>
      </c>
      <c r="L362" s="354">
        <v>1</v>
      </c>
      <c r="M362" s="222" t="s">
        <v>1852</v>
      </c>
      <c r="N362" s="222" t="s">
        <v>1852</v>
      </c>
      <c r="O362" s="346">
        <f t="shared" si="5"/>
        <v>156</v>
      </c>
      <c r="P362" s="226">
        <v>157</v>
      </c>
      <c r="Q362" s="226">
        <v>1</v>
      </c>
      <c r="R362" s="240">
        <v>6.0000000000000001E-3</v>
      </c>
    </row>
    <row r="363" spans="1:18" ht="13.15" customHeight="1" x14ac:dyDescent="0.4">
      <c r="A363" s="203" t="s">
        <v>1376</v>
      </c>
      <c r="B363" s="222" t="s">
        <v>2143</v>
      </c>
      <c r="C363" s="355" t="s">
        <v>1852</v>
      </c>
      <c r="D363" s="222" t="s">
        <v>1852</v>
      </c>
      <c r="E363" s="222" t="s">
        <v>1852</v>
      </c>
      <c r="F363" s="354">
        <v>1</v>
      </c>
      <c r="G363" s="222" t="s">
        <v>1852</v>
      </c>
      <c r="H363" s="222" t="s">
        <v>1852</v>
      </c>
      <c r="I363" s="355" t="s">
        <v>1852</v>
      </c>
      <c r="J363" s="222" t="s">
        <v>1852</v>
      </c>
      <c r="K363" s="222" t="s">
        <v>1852</v>
      </c>
      <c r="L363" s="355" t="s">
        <v>1852</v>
      </c>
      <c r="M363" s="222" t="s">
        <v>1852</v>
      </c>
      <c r="N363" s="222" t="s">
        <v>1852</v>
      </c>
      <c r="O363" s="346">
        <f t="shared" si="5"/>
        <v>1</v>
      </c>
      <c r="P363" s="117"/>
    </row>
    <row r="364" spans="1:18" ht="13.15" customHeight="1" x14ac:dyDescent="0.4">
      <c r="A364" s="203" t="s">
        <v>2052</v>
      </c>
      <c r="B364" s="222" t="s">
        <v>2149</v>
      </c>
      <c r="C364" s="354">
        <v>44</v>
      </c>
      <c r="D364" s="222" t="s">
        <v>1852</v>
      </c>
      <c r="E364" s="222" t="s">
        <v>1852</v>
      </c>
      <c r="F364" s="354">
        <v>13</v>
      </c>
      <c r="G364" s="222" t="s">
        <v>1852</v>
      </c>
      <c r="H364" s="224">
        <v>10</v>
      </c>
      <c r="I364" s="354">
        <v>9</v>
      </c>
      <c r="J364" s="222" t="s">
        <v>1852</v>
      </c>
      <c r="K364" s="222" t="s">
        <v>1852</v>
      </c>
      <c r="L364" s="354">
        <v>8</v>
      </c>
      <c r="M364" s="222" t="s">
        <v>1852</v>
      </c>
      <c r="N364" s="222" t="s">
        <v>1852</v>
      </c>
      <c r="O364" s="346">
        <f t="shared" si="5"/>
        <v>74</v>
      </c>
      <c r="P364" s="233">
        <v>74</v>
      </c>
      <c r="Q364" s="208">
        <v>10</v>
      </c>
      <c r="R364" s="234">
        <v>0.14000000000000001</v>
      </c>
    </row>
    <row r="365" spans="1:18" ht="13.15" customHeight="1" x14ac:dyDescent="0.4">
      <c r="A365" s="203" t="s">
        <v>2150</v>
      </c>
      <c r="B365" s="222" t="s">
        <v>3005</v>
      </c>
      <c r="C365" s="354">
        <v>33</v>
      </c>
      <c r="D365" s="222" t="s">
        <v>1852</v>
      </c>
      <c r="E365" s="224">
        <v>2</v>
      </c>
      <c r="F365" s="354">
        <v>59</v>
      </c>
      <c r="G365" s="222" t="s">
        <v>1852</v>
      </c>
      <c r="H365" s="224">
        <v>1</v>
      </c>
      <c r="I365" s="354">
        <v>4</v>
      </c>
      <c r="J365" s="222" t="s">
        <v>1852</v>
      </c>
      <c r="K365" s="222" t="s">
        <v>1852</v>
      </c>
      <c r="L365" s="354">
        <v>2</v>
      </c>
      <c r="M365" s="222" t="s">
        <v>1852</v>
      </c>
      <c r="N365" s="222" t="s">
        <v>1852</v>
      </c>
      <c r="O365" s="346">
        <f t="shared" si="5"/>
        <v>98</v>
      </c>
      <c r="P365" s="233">
        <v>98</v>
      </c>
      <c r="Q365" s="208">
        <v>3</v>
      </c>
      <c r="R365" s="242">
        <v>3.1E-2</v>
      </c>
    </row>
    <row r="366" spans="1:18" ht="22.5" x14ac:dyDescent="0.4">
      <c r="A366" s="203" t="s">
        <v>2152</v>
      </c>
      <c r="B366" s="222" t="s">
        <v>2153</v>
      </c>
      <c r="C366" s="354">
        <v>65</v>
      </c>
      <c r="D366" s="224">
        <v>2</v>
      </c>
      <c r="E366" s="222" t="s">
        <v>1852</v>
      </c>
      <c r="F366" s="354">
        <v>28</v>
      </c>
      <c r="G366" s="222" t="s">
        <v>1852</v>
      </c>
      <c r="H366" s="222" t="s">
        <v>1852</v>
      </c>
      <c r="I366" s="355" t="s">
        <v>1852</v>
      </c>
      <c r="J366" s="222" t="s">
        <v>1852</v>
      </c>
      <c r="K366" s="222" t="s">
        <v>1852</v>
      </c>
      <c r="L366" s="355" t="s">
        <v>1852</v>
      </c>
      <c r="M366" s="222" t="s">
        <v>1852</v>
      </c>
      <c r="N366" s="222" t="s">
        <v>1852</v>
      </c>
      <c r="O366" s="346">
        <f t="shared" si="5"/>
        <v>93</v>
      </c>
      <c r="P366" s="233">
        <v>93</v>
      </c>
      <c r="Q366" s="208">
        <v>0</v>
      </c>
      <c r="R366" s="234">
        <v>0</v>
      </c>
    </row>
    <row r="367" spans="1:18" ht="13.15" customHeight="1" x14ac:dyDescent="0.4">
      <c r="A367" s="203" t="s">
        <v>2154</v>
      </c>
      <c r="B367" s="222" t="s">
        <v>2155</v>
      </c>
      <c r="C367" s="354">
        <v>2</v>
      </c>
      <c r="D367" s="222" t="s">
        <v>1852</v>
      </c>
      <c r="E367" s="222" t="s">
        <v>1852</v>
      </c>
      <c r="F367" s="354">
        <v>17</v>
      </c>
      <c r="G367" s="222" t="s">
        <v>1852</v>
      </c>
      <c r="H367" s="222" t="s">
        <v>1852</v>
      </c>
      <c r="I367" s="355" t="s">
        <v>1852</v>
      </c>
      <c r="J367" s="222" t="s">
        <v>1852</v>
      </c>
      <c r="K367" s="222" t="s">
        <v>1852</v>
      </c>
      <c r="L367" s="355" t="s">
        <v>1852</v>
      </c>
      <c r="M367" s="222" t="s">
        <v>1852</v>
      </c>
      <c r="N367" s="222" t="s">
        <v>1852</v>
      </c>
      <c r="O367" s="346">
        <f t="shared" si="5"/>
        <v>19</v>
      </c>
      <c r="P367" s="233">
        <v>19</v>
      </c>
      <c r="Q367" s="208">
        <v>0</v>
      </c>
      <c r="R367" s="234">
        <v>0</v>
      </c>
    </row>
    <row r="368" spans="1:18" ht="13.15" customHeight="1" x14ac:dyDescent="0.4">
      <c r="A368" s="203" t="s">
        <v>2207</v>
      </c>
      <c r="B368" s="222" t="s">
        <v>3342</v>
      </c>
      <c r="C368" s="354">
        <v>4</v>
      </c>
      <c r="D368" s="222" t="s">
        <v>1852</v>
      </c>
      <c r="E368" s="222" t="s">
        <v>1852</v>
      </c>
      <c r="F368" s="355" t="s">
        <v>1852</v>
      </c>
      <c r="G368" s="222" t="s">
        <v>1852</v>
      </c>
      <c r="H368" s="222" t="s">
        <v>1852</v>
      </c>
      <c r="I368" s="355" t="s">
        <v>1852</v>
      </c>
      <c r="J368" s="222" t="s">
        <v>1852</v>
      </c>
      <c r="K368" s="222" t="s">
        <v>1852</v>
      </c>
      <c r="L368" s="355" t="s">
        <v>1852</v>
      </c>
      <c r="M368" s="222" t="s">
        <v>1852</v>
      </c>
      <c r="N368" s="222" t="s">
        <v>1852</v>
      </c>
      <c r="O368" s="346">
        <f t="shared" si="5"/>
        <v>4</v>
      </c>
      <c r="P368" s="233">
        <v>4</v>
      </c>
      <c r="Q368" s="208">
        <v>0</v>
      </c>
      <c r="R368" s="234">
        <v>0</v>
      </c>
    </row>
    <row r="369" spans="1:18" ht="13.15" customHeight="1" x14ac:dyDescent="0.4">
      <c r="A369" s="203" t="s">
        <v>2157</v>
      </c>
      <c r="B369" s="222" t="s">
        <v>2177</v>
      </c>
      <c r="C369" s="354">
        <v>57</v>
      </c>
      <c r="D369" s="222" t="s">
        <v>1852</v>
      </c>
      <c r="E369" s="222" t="s">
        <v>1852</v>
      </c>
      <c r="F369" s="354">
        <v>71</v>
      </c>
      <c r="G369" s="222" t="s">
        <v>1852</v>
      </c>
      <c r="H369" s="222" t="s">
        <v>1852</v>
      </c>
      <c r="I369" s="355" t="s">
        <v>1852</v>
      </c>
      <c r="J369" s="222" t="s">
        <v>1852</v>
      </c>
      <c r="K369" s="222" t="s">
        <v>1852</v>
      </c>
      <c r="L369" s="355" t="s">
        <v>1852</v>
      </c>
      <c r="M369" s="222" t="s">
        <v>1852</v>
      </c>
      <c r="N369" s="222" t="s">
        <v>1852</v>
      </c>
      <c r="O369" s="346">
        <f t="shared" si="5"/>
        <v>128</v>
      </c>
      <c r="P369" s="233">
        <v>128</v>
      </c>
      <c r="Q369" s="208">
        <v>0</v>
      </c>
      <c r="R369" s="234">
        <v>0</v>
      </c>
    </row>
    <row r="370" spans="1:18" ht="13.15" customHeight="1" x14ac:dyDescent="0.4">
      <c r="A370" s="203" t="s">
        <v>1867</v>
      </c>
      <c r="B370" s="222" t="s">
        <v>2159</v>
      </c>
      <c r="C370" s="354">
        <v>14</v>
      </c>
      <c r="D370" s="222" t="s">
        <v>1852</v>
      </c>
      <c r="E370" s="222" t="s">
        <v>1852</v>
      </c>
      <c r="F370" s="354">
        <v>17</v>
      </c>
      <c r="G370" s="222" t="s">
        <v>1852</v>
      </c>
      <c r="H370" s="222" t="s">
        <v>1852</v>
      </c>
      <c r="I370" s="355" t="s">
        <v>1852</v>
      </c>
      <c r="J370" s="222" t="s">
        <v>1852</v>
      </c>
      <c r="K370" s="222" t="s">
        <v>1852</v>
      </c>
      <c r="L370" s="355" t="s">
        <v>1852</v>
      </c>
      <c r="M370" s="222" t="s">
        <v>1852</v>
      </c>
      <c r="N370" s="222" t="s">
        <v>1852</v>
      </c>
      <c r="O370" s="346">
        <f t="shared" si="5"/>
        <v>31</v>
      </c>
      <c r="P370" s="226">
        <v>93</v>
      </c>
      <c r="Q370" s="226">
        <v>0</v>
      </c>
      <c r="R370" s="227">
        <v>0</v>
      </c>
    </row>
    <row r="371" spans="1:18" ht="13.15" customHeight="1" x14ac:dyDescent="0.4">
      <c r="A371" s="203" t="s">
        <v>1353</v>
      </c>
      <c r="B371" s="222" t="s">
        <v>3343</v>
      </c>
      <c r="C371" s="354">
        <v>14</v>
      </c>
      <c r="D371" s="222" t="s">
        <v>1852</v>
      </c>
      <c r="E371" s="222" t="s">
        <v>1852</v>
      </c>
      <c r="F371" s="354">
        <v>15</v>
      </c>
      <c r="G371" s="222" t="s">
        <v>1852</v>
      </c>
      <c r="H371" s="222" t="s">
        <v>1852</v>
      </c>
      <c r="I371" s="355" t="s">
        <v>1852</v>
      </c>
      <c r="J371" s="222" t="s">
        <v>1852</v>
      </c>
      <c r="K371" s="222" t="s">
        <v>1852</v>
      </c>
      <c r="L371" s="355" t="s">
        <v>1852</v>
      </c>
      <c r="M371" s="222" t="s">
        <v>1852</v>
      </c>
      <c r="N371" s="222" t="s">
        <v>1852</v>
      </c>
      <c r="O371" s="346">
        <f t="shared" si="5"/>
        <v>29</v>
      </c>
      <c r="P371" s="117"/>
    </row>
    <row r="372" spans="1:18" ht="13.15" customHeight="1" x14ac:dyDescent="0.4">
      <c r="A372" s="203" t="s">
        <v>1353</v>
      </c>
      <c r="B372" s="222" t="s">
        <v>2160</v>
      </c>
      <c r="C372" s="354">
        <v>11</v>
      </c>
      <c r="D372" s="222" t="s">
        <v>1852</v>
      </c>
      <c r="E372" s="222" t="s">
        <v>1852</v>
      </c>
      <c r="F372" s="354">
        <v>6</v>
      </c>
      <c r="G372" s="222" t="s">
        <v>1852</v>
      </c>
      <c r="H372" s="222" t="s">
        <v>1852</v>
      </c>
      <c r="I372" s="355" t="s">
        <v>1852</v>
      </c>
      <c r="J372" s="222" t="s">
        <v>1852</v>
      </c>
      <c r="K372" s="222" t="s">
        <v>1852</v>
      </c>
      <c r="L372" s="355" t="s">
        <v>1852</v>
      </c>
      <c r="M372" s="222" t="s">
        <v>1852</v>
      </c>
      <c r="N372" s="222" t="s">
        <v>1852</v>
      </c>
      <c r="O372" s="346">
        <f t="shared" si="5"/>
        <v>17</v>
      </c>
      <c r="P372" s="117"/>
    </row>
    <row r="373" spans="1:18" ht="13.15" customHeight="1" x14ac:dyDescent="0.4">
      <c r="A373" s="203" t="s">
        <v>1353</v>
      </c>
      <c r="B373" s="222" t="s">
        <v>3006</v>
      </c>
      <c r="C373" s="354">
        <v>5</v>
      </c>
      <c r="D373" s="222" t="s">
        <v>1852</v>
      </c>
      <c r="E373" s="222" t="s">
        <v>1852</v>
      </c>
      <c r="F373" s="354">
        <v>11</v>
      </c>
      <c r="G373" s="222" t="s">
        <v>1852</v>
      </c>
      <c r="H373" s="222" t="s">
        <v>1852</v>
      </c>
      <c r="I373" s="355" t="s">
        <v>1852</v>
      </c>
      <c r="J373" s="222" t="s">
        <v>1852</v>
      </c>
      <c r="K373" s="222" t="s">
        <v>1852</v>
      </c>
      <c r="L373" s="355" t="s">
        <v>1852</v>
      </c>
      <c r="M373" s="222" t="s">
        <v>1852</v>
      </c>
      <c r="N373" s="222" t="s">
        <v>1852</v>
      </c>
      <c r="O373" s="346">
        <f t="shared" si="5"/>
        <v>16</v>
      </c>
      <c r="P373" s="117"/>
    </row>
    <row r="374" spans="1:18" ht="13.15" customHeight="1" x14ac:dyDescent="0.4">
      <c r="A374" s="203" t="s">
        <v>1984</v>
      </c>
      <c r="B374" s="222" t="s">
        <v>2161</v>
      </c>
      <c r="C374" s="354">
        <v>1</v>
      </c>
      <c r="D374" s="222" t="s">
        <v>1852</v>
      </c>
      <c r="E374" s="222" t="s">
        <v>1852</v>
      </c>
      <c r="F374" s="355" t="s">
        <v>1852</v>
      </c>
      <c r="G374" s="222" t="s">
        <v>1852</v>
      </c>
      <c r="H374" s="222" t="s">
        <v>1852</v>
      </c>
      <c r="I374" s="355" t="s">
        <v>1852</v>
      </c>
      <c r="J374" s="222" t="s">
        <v>1852</v>
      </c>
      <c r="K374" s="222" t="s">
        <v>1852</v>
      </c>
      <c r="L374" s="355" t="s">
        <v>1852</v>
      </c>
      <c r="M374" s="222" t="s">
        <v>1852</v>
      </c>
      <c r="N374" s="222" t="s">
        <v>1852</v>
      </c>
      <c r="O374" s="346">
        <f t="shared" si="5"/>
        <v>1</v>
      </c>
      <c r="P374" s="233">
        <v>1</v>
      </c>
      <c r="Q374" s="208">
        <v>0</v>
      </c>
      <c r="R374" s="234">
        <v>0</v>
      </c>
    </row>
    <row r="375" spans="1:18" ht="13.15" customHeight="1" x14ac:dyDescent="0.4">
      <c r="A375" s="203" t="s">
        <v>2162</v>
      </c>
      <c r="B375" s="222" t="s">
        <v>3007</v>
      </c>
      <c r="C375" s="354">
        <v>64</v>
      </c>
      <c r="D375" s="222" t="s">
        <v>1852</v>
      </c>
      <c r="E375" s="224">
        <v>4</v>
      </c>
      <c r="F375" s="354">
        <v>123</v>
      </c>
      <c r="G375" s="222" t="s">
        <v>1852</v>
      </c>
      <c r="H375" s="224">
        <v>1</v>
      </c>
      <c r="I375" s="355" t="s">
        <v>1852</v>
      </c>
      <c r="J375" s="222" t="s">
        <v>1852</v>
      </c>
      <c r="K375" s="222" t="s">
        <v>1852</v>
      </c>
      <c r="L375" s="355" t="s">
        <v>1852</v>
      </c>
      <c r="M375" s="222" t="s">
        <v>1852</v>
      </c>
      <c r="N375" s="222" t="s">
        <v>1852</v>
      </c>
      <c r="O375" s="346">
        <f t="shared" si="5"/>
        <v>187</v>
      </c>
      <c r="P375" s="233">
        <v>187</v>
      </c>
      <c r="Q375" s="208">
        <v>5</v>
      </c>
      <c r="R375" s="234">
        <v>0.03</v>
      </c>
    </row>
    <row r="376" spans="1:18" ht="13.15" customHeight="1" x14ac:dyDescent="0.4">
      <c r="A376" s="203" t="s">
        <v>2166</v>
      </c>
      <c r="B376" s="222" t="s">
        <v>2167</v>
      </c>
      <c r="C376" s="355" t="s">
        <v>1852</v>
      </c>
      <c r="D376" s="222" t="s">
        <v>1852</v>
      </c>
      <c r="E376" s="222" t="s">
        <v>1852</v>
      </c>
      <c r="F376" s="354">
        <v>6</v>
      </c>
      <c r="G376" s="222" t="s">
        <v>1852</v>
      </c>
      <c r="H376" s="222" t="s">
        <v>1852</v>
      </c>
      <c r="I376" s="355" t="s">
        <v>1852</v>
      </c>
      <c r="J376" s="222" t="s">
        <v>1852</v>
      </c>
      <c r="K376" s="222" t="s">
        <v>1852</v>
      </c>
      <c r="L376" s="355" t="s">
        <v>1852</v>
      </c>
      <c r="M376" s="222" t="s">
        <v>1852</v>
      </c>
      <c r="N376" s="222" t="s">
        <v>1852</v>
      </c>
      <c r="O376" s="346">
        <f t="shared" si="5"/>
        <v>6</v>
      </c>
      <c r="P376" s="226">
        <v>11</v>
      </c>
      <c r="Q376" s="226">
        <v>0</v>
      </c>
      <c r="R376" s="227">
        <v>0</v>
      </c>
    </row>
    <row r="377" spans="1:18" ht="13.15" customHeight="1" x14ac:dyDescent="0.4">
      <c r="A377" s="203" t="s">
        <v>1347</v>
      </c>
      <c r="B377" s="222" t="s">
        <v>2170</v>
      </c>
      <c r="C377" s="354">
        <v>5</v>
      </c>
      <c r="D377" s="222" t="s">
        <v>1852</v>
      </c>
      <c r="E377" s="222" t="s">
        <v>1852</v>
      </c>
      <c r="F377" s="355" t="s">
        <v>1852</v>
      </c>
      <c r="G377" s="222" t="s">
        <v>1852</v>
      </c>
      <c r="H377" s="222" t="s">
        <v>1852</v>
      </c>
      <c r="I377" s="355" t="s">
        <v>1852</v>
      </c>
      <c r="J377" s="222" t="s">
        <v>1852</v>
      </c>
      <c r="K377" s="222" t="s">
        <v>1852</v>
      </c>
      <c r="L377" s="355" t="s">
        <v>1852</v>
      </c>
      <c r="M377" s="222" t="s">
        <v>1852</v>
      </c>
      <c r="N377" s="222" t="s">
        <v>1852</v>
      </c>
      <c r="O377" s="346">
        <f t="shared" si="5"/>
        <v>5</v>
      </c>
      <c r="P377" s="117"/>
    </row>
    <row r="378" spans="1:18" ht="22.5" x14ac:dyDescent="0.4">
      <c r="A378" s="203" t="s">
        <v>2171</v>
      </c>
      <c r="B378" s="222" t="s">
        <v>3009</v>
      </c>
      <c r="C378" s="354">
        <v>49</v>
      </c>
      <c r="D378" s="222" t="s">
        <v>1852</v>
      </c>
      <c r="E378" s="224">
        <v>2</v>
      </c>
      <c r="F378" s="354">
        <v>106</v>
      </c>
      <c r="G378" s="224">
        <v>1</v>
      </c>
      <c r="H378" s="224">
        <v>2</v>
      </c>
      <c r="I378" s="355" t="s">
        <v>1852</v>
      </c>
      <c r="J378" s="222" t="s">
        <v>1852</v>
      </c>
      <c r="K378" s="222" t="s">
        <v>1852</v>
      </c>
      <c r="L378" s="354">
        <v>77</v>
      </c>
      <c r="M378" s="222" t="s">
        <v>1852</v>
      </c>
      <c r="N378" s="222" t="s">
        <v>1852</v>
      </c>
      <c r="O378" s="346">
        <f t="shared" si="5"/>
        <v>232</v>
      </c>
      <c r="P378" s="226">
        <v>234</v>
      </c>
      <c r="Q378" s="226">
        <v>4</v>
      </c>
      <c r="R378" s="240">
        <v>1.7000000000000001E-2</v>
      </c>
    </row>
    <row r="379" spans="1:18" x14ac:dyDescent="0.4">
      <c r="A379" s="203" t="s">
        <v>1683</v>
      </c>
      <c r="B379" s="222" t="s">
        <v>3344</v>
      </c>
      <c r="C379" s="355" t="s">
        <v>1852</v>
      </c>
      <c r="D379" s="222" t="s">
        <v>1852</v>
      </c>
      <c r="E379" s="222" t="s">
        <v>1852</v>
      </c>
      <c r="F379" s="354">
        <v>1</v>
      </c>
      <c r="G379" s="222" t="s">
        <v>1852</v>
      </c>
      <c r="H379" s="222" t="s">
        <v>1852</v>
      </c>
      <c r="I379" s="355" t="s">
        <v>1852</v>
      </c>
      <c r="J379" s="222" t="s">
        <v>1852</v>
      </c>
      <c r="K379" s="222" t="s">
        <v>1852</v>
      </c>
      <c r="L379" s="355" t="s">
        <v>1852</v>
      </c>
      <c r="M379" s="222" t="s">
        <v>1852</v>
      </c>
      <c r="N379" s="222" t="s">
        <v>1852</v>
      </c>
      <c r="O379" s="346">
        <f t="shared" si="5"/>
        <v>1</v>
      </c>
      <c r="P379" s="117"/>
    </row>
    <row r="380" spans="1:18" ht="13.15" customHeight="1" x14ac:dyDescent="0.4">
      <c r="A380" s="203" t="s">
        <v>1683</v>
      </c>
      <c r="B380" s="222" t="s">
        <v>2173</v>
      </c>
      <c r="C380" s="355" t="s">
        <v>1852</v>
      </c>
      <c r="D380" s="222" t="s">
        <v>1852</v>
      </c>
      <c r="E380" s="222" t="s">
        <v>1852</v>
      </c>
      <c r="F380" s="354">
        <v>1</v>
      </c>
      <c r="G380" s="222" t="s">
        <v>1852</v>
      </c>
      <c r="H380" s="222" t="s">
        <v>1852</v>
      </c>
      <c r="I380" s="355" t="s">
        <v>1852</v>
      </c>
      <c r="J380" s="222" t="s">
        <v>1852</v>
      </c>
      <c r="K380" s="222" t="s">
        <v>1852</v>
      </c>
      <c r="L380" s="355" t="s">
        <v>1852</v>
      </c>
      <c r="M380" s="222" t="s">
        <v>1852</v>
      </c>
      <c r="N380" s="222" t="s">
        <v>1852</v>
      </c>
      <c r="O380" s="346">
        <f t="shared" si="5"/>
        <v>1</v>
      </c>
      <c r="P380" s="127"/>
    </row>
    <row r="381" spans="1:18" ht="13.15" customHeight="1" x14ac:dyDescent="0.4">
      <c r="A381" s="203" t="s">
        <v>2174</v>
      </c>
      <c r="B381" s="222" t="s">
        <v>3010</v>
      </c>
      <c r="C381" s="354">
        <v>61</v>
      </c>
      <c r="D381" s="222" t="s">
        <v>1852</v>
      </c>
      <c r="E381" s="224">
        <v>1</v>
      </c>
      <c r="F381" s="354">
        <v>21</v>
      </c>
      <c r="G381" s="222" t="s">
        <v>1852</v>
      </c>
      <c r="H381" s="222" t="s">
        <v>1852</v>
      </c>
      <c r="I381" s="355" t="s">
        <v>1852</v>
      </c>
      <c r="J381" s="222" t="s">
        <v>1852</v>
      </c>
      <c r="K381" s="222" t="s">
        <v>1852</v>
      </c>
      <c r="L381" s="355" t="s">
        <v>1852</v>
      </c>
      <c r="M381" s="222" t="s">
        <v>1852</v>
      </c>
      <c r="N381" s="222" t="s">
        <v>1852</v>
      </c>
      <c r="O381" s="346">
        <f t="shared" si="5"/>
        <v>82</v>
      </c>
      <c r="P381" s="233">
        <v>82</v>
      </c>
      <c r="Q381" s="208">
        <v>1</v>
      </c>
      <c r="R381" s="242">
        <v>1.2E-2</v>
      </c>
    </row>
    <row r="382" spans="1:18" ht="13.15" customHeight="1" x14ac:dyDescent="0.4">
      <c r="A382" s="203" t="s">
        <v>2180</v>
      </c>
      <c r="B382" s="222" t="s">
        <v>2181</v>
      </c>
      <c r="C382" s="354">
        <v>18</v>
      </c>
      <c r="D382" s="224">
        <v>1</v>
      </c>
      <c r="E382" s="222" t="s">
        <v>1852</v>
      </c>
      <c r="F382" s="355" t="s">
        <v>1852</v>
      </c>
      <c r="G382" s="222" t="s">
        <v>1852</v>
      </c>
      <c r="H382" s="222" t="s">
        <v>1852</v>
      </c>
      <c r="I382" s="355" t="s">
        <v>1852</v>
      </c>
      <c r="J382" s="222" t="s">
        <v>1852</v>
      </c>
      <c r="K382" s="222" t="s">
        <v>1852</v>
      </c>
      <c r="L382" s="355" t="s">
        <v>1852</v>
      </c>
      <c r="M382" s="222" t="s">
        <v>1852</v>
      </c>
      <c r="N382" s="222" t="s">
        <v>1852</v>
      </c>
      <c r="O382" s="346">
        <f t="shared" si="5"/>
        <v>18</v>
      </c>
      <c r="P382" s="226">
        <v>22</v>
      </c>
      <c r="Q382" s="226">
        <v>0</v>
      </c>
      <c r="R382" s="227">
        <v>0</v>
      </c>
    </row>
    <row r="383" spans="1:18" ht="13.15" customHeight="1" x14ac:dyDescent="0.4">
      <c r="A383" s="203" t="s">
        <v>1350</v>
      </c>
      <c r="B383" s="222" t="s">
        <v>2182</v>
      </c>
      <c r="C383" s="354">
        <v>4</v>
      </c>
      <c r="D383" s="222" t="s">
        <v>1852</v>
      </c>
      <c r="E383" s="222" t="s">
        <v>1852</v>
      </c>
      <c r="F383" s="355" t="s">
        <v>1852</v>
      </c>
      <c r="G383" s="222" t="s">
        <v>1852</v>
      </c>
      <c r="H383" s="222" t="s">
        <v>1852</v>
      </c>
      <c r="I383" s="355" t="s">
        <v>1852</v>
      </c>
      <c r="J383" s="222" t="s">
        <v>1852</v>
      </c>
      <c r="K383" s="222" t="s">
        <v>1852</v>
      </c>
      <c r="L383" s="355" t="s">
        <v>1852</v>
      </c>
      <c r="M383" s="222" t="s">
        <v>1852</v>
      </c>
      <c r="N383" s="222" t="s">
        <v>1852</v>
      </c>
      <c r="O383" s="346">
        <f t="shared" si="5"/>
        <v>4</v>
      </c>
      <c r="P383" s="117"/>
    </row>
    <row r="384" spans="1:18" ht="13.15" customHeight="1" x14ac:dyDescent="0.4">
      <c r="A384" s="203" t="s">
        <v>2071</v>
      </c>
      <c r="B384" s="222" t="s">
        <v>3345</v>
      </c>
      <c r="C384" s="354">
        <v>250</v>
      </c>
      <c r="D384" s="224">
        <v>0</v>
      </c>
      <c r="E384" s="224">
        <v>2</v>
      </c>
      <c r="F384" s="354">
        <v>205</v>
      </c>
      <c r="G384" s="224">
        <v>2</v>
      </c>
      <c r="H384" s="224">
        <v>1</v>
      </c>
      <c r="I384" s="354">
        <v>7</v>
      </c>
      <c r="J384" s="222" t="s">
        <v>1852</v>
      </c>
      <c r="K384" s="222" t="s">
        <v>1852</v>
      </c>
      <c r="L384" s="354">
        <v>26</v>
      </c>
      <c r="M384" s="222" t="s">
        <v>1852</v>
      </c>
      <c r="N384" s="204" t="s">
        <v>1852</v>
      </c>
      <c r="O384" s="346">
        <f t="shared" si="5"/>
        <v>488</v>
      </c>
      <c r="P384" s="226">
        <v>769</v>
      </c>
      <c r="Q384" s="226">
        <v>3</v>
      </c>
      <c r="R384" s="240">
        <v>4.0000000000000001E-3</v>
      </c>
    </row>
    <row r="385" spans="1:18" ht="13.15" customHeight="1" x14ac:dyDescent="0.4">
      <c r="A385" s="203" t="s">
        <v>1375</v>
      </c>
      <c r="B385" s="222" t="s">
        <v>3346</v>
      </c>
      <c r="C385" s="354">
        <v>75</v>
      </c>
      <c r="D385" s="224">
        <v>0</v>
      </c>
      <c r="E385" s="222" t="s">
        <v>1852</v>
      </c>
      <c r="F385" s="354">
        <v>69</v>
      </c>
      <c r="G385" s="224">
        <v>0</v>
      </c>
      <c r="H385" s="222" t="s">
        <v>1852</v>
      </c>
      <c r="I385" s="355" t="s">
        <v>1852</v>
      </c>
      <c r="J385" s="222" t="s">
        <v>1852</v>
      </c>
      <c r="K385" s="222" t="s">
        <v>1852</v>
      </c>
      <c r="L385" s="354">
        <v>4</v>
      </c>
      <c r="M385" s="222" t="s">
        <v>1852</v>
      </c>
      <c r="N385" s="204" t="s">
        <v>1852</v>
      </c>
      <c r="O385" s="346">
        <f t="shared" si="5"/>
        <v>148</v>
      </c>
      <c r="P385" s="117"/>
    </row>
    <row r="386" spans="1:18" ht="13.15" customHeight="1" x14ac:dyDescent="0.4">
      <c r="A386" s="203" t="s">
        <v>1375</v>
      </c>
      <c r="B386" s="222" t="s">
        <v>3347</v>
      </c>
      <c r="C386" s="354">
        <v>64</v>
      </c>
      <c r="D386" s="224">
        <v>0</v>
      </c>
      <c r="E386" s="222" t="s">
        <v>1852</v>
      </c>
      <c r="F386" s="354">
        <v>61</v>
      </c>
      <c r="G386" s="224">
        <v>0</v>
      </c>
      <c r="H386" s="222" t="s">
        <v>1852</v>
      </c>
      <c r="I386" s="354">
        <v>1</v>
      </c>
      <c r="J386" s="222" t="s">
        <v>1852</v>
      </c>
      <c r="K386" s="222" t="s">
        <v>1852</v>
      </c>
      <c r="L386" s="354">
        <v>5</v>
      </c>
      <c r="M386" s="222" t="s">
        <v>1852</v>
      </c>
      <c r="N386" s="204" t="s">
        <v>1852</v>
      </c>
      <c r="O386" s="346">
        <f t="shared" si="5"/>
        <v>131</v>
      </c>
      <c r="P386" s="117"/>
    </row>
    <row r="387" spans="1:18" ht="13.15" customHeight="1" x14ac:dyDescent="0.4">
      <c r="A387" s="203" t="s">
        <v>1375</v>
      </c>
      <c r="B387" s="222" t="s">
        <v>3348</v>
      </c>
      <c r="C387" s="355" t="s">
        <v>1852</v>
      </c>
      <c r="D387" s="224">
        <v>0</v>
      </c>
      <c r="E387" s="222" t="s">
        <v>1852</v>
      </c>
      <c r="F387" s="354">
        <v>2</v>
      </c>
      <c r="G387" s="224">
        <v>0</v>
      </c>
      <c r="H387" s="222" t="s">
        <v>1852</v>
      </c>
      <c r="I387" s="355" t="s">
        <v>1852</v>
      </c>
      <c r="J387" s="222" t="s">
        <v>1852</v>
      </c>
      <c r="K387" s="222" t="s">
        <v>1852</v>
      </c>
      <c r="L387" s="355" t="s">
        <v>1852</v>
      </c>
      <c r="M387" s="222" t="s">
        <v>1852</v>
      </c>
      <c r="N387" s="204" t="s">
        <v>1852</v>
      </c>
      <c r="O387" s="346">
        <f t="shared" ref="O387:O450" si="6">SUM(C387,F387,I387,L387,)</f>
        <v>2</v>
      </c>
      <c r="P387" s="117"/>
    </row>
    <row r="388" spans="1:18" ht="13.15" customHeight="1" x14ac:dyDescent="0.4">
      <c r="A388" s="203" t="s">
        <v>2082</v>
      </c>
      <c r="B388" s="222" t="s">
        <v>3349</v>
      </c>
      <c r="C388" s="354">
        <v>264</v>
      </c>
      <c r="D388" s="222" t="s">
        <v>1852</v>
      </c>
      <c r="E388" s="224">
        <v>11</v>
      </c>
      <c r="F388" s="354">
        <v>369</v>
      </c>
      <c r="G388" s="224">
        <v>6</v>
      </c>
      <c r="H388" s="224">
        <v>6</v>
      </c>
      <c r="I388" s="354">
        <v>8</v>
      </c>
      <c r="J388" s="222" t="s">
        <v>1852</v>
      </c>
      <c r="K388" s="222" t="s">
        <v>1852</v>
      </c>
      <c r="L388" s="354">
        <v>62</v>
      </c>
      <c r="M388" s="222" t="s">
        <v>1852</v>
      </c>
      <c r="N388" s="204" t="s">
        <v>1852</v>
      </c>
      <c r="O388" s="346">
        <f t="shared" si="6"/>
        <v>703</v>
      </c>
      <c r="P388" s="231">
        <v>1617</v>
      </c>
      <c r="Q388" s="231">
        <v>30</v>
      </c>
      <c r="R388" s="244">
        <v>1.9E-2</v>
      </c>
    </row>
    <row r="389" spans="1:18" ht="22.5" x14ac:dyDescent="0.4">
      <c r="A389" s="203" t="s">
        <v>1335</v>
      </c>
      <c r="B389" s="222" t="s">
        <v>3350</v>
      </c>
      <c r="C389" s="354">
        <v>191</v>
      </c>
      <c r="D389" s="222" t="s">
        <v>1852</v>
      </c>
      <c r="E389" s="224">
        <v>5</v>
      </c>
      <c r="F389" s="354">
        <v>149</v>
      </c>
      <c r="G389" s="224">
        <v>1</v>
      </c>
      <c r="H389" s="224">
        <v>3</v>
      </c>
      <c r="I389" s="354">
        <v>4</v>
      </c>
      <c r="J389" s="222" t="s">
        <v>1852</v>
      </c>
      <c r="K389" s="222" t="s">
        <v>1852</v>
      </c>
      <c r="L389" s="354">
        <v>22</v>
      </c>
      <c r="M389" s="222" t="s">
        <v>1852</v>
      </c>
      <c r="N389" s="204" t="s">
        <v>1852</v>
      </c>
      <c r="O389" s="346">
        <f t="shared" si="6"/>
        <v>366</v>
      </c>
      <c r="P389" s="117"/>
    </row>
    <row r="390" spans="1:18" ht="13.15" customHeight="1" x14ac:dyDescent="0.4">
      <c r="A390" s="203" t="s">
        <v>1335</v>
      </c>
      <c r="B390" s="222" t="s">
        <v>3351</v>
      </c>
      <c r="C390" s="354">
        <v>143</v>
      </c>
      <c r="D390" s="224">
        <v>1</v>
      </c>
      <c r="E390" s="224">
        <v>1</v>
      </c>
      <c r="F390" s="354">
        <v>77</v>
      </c>
      <c r="G390" s="222" t="s">
        <v>1852</v>
      </c>
      <c r="H390" s="222" t="s">
        <v>1852</v>
      </c>
      <c r="I390" s="354">
        <v>6</v>
      </c>
      <c r="J390" s="222" t="s">
        <v>1852</v>
      </c>
      <c r="K390" s="222" t="s">
        <v>1852</v>
      </c>
      <c r="L390" s="354">
        <v>26</v>
      </c>
      <c r="M390" s="222" t="s">
        <v>1852</v>
      </c>
      <c r="N390" s="204" t="s">
        <v>1852</v>
      </c>
      <c r="O390" s="346">
        <f t="shared" si="6"/>
        <v>252</v>
      </c>
      <c r="P390" s="117"/>
    </row>
    <row r="391" spans="1:18" ht="13.15" customHeight="1" x14ac:dyDescent="0.4">
      <c r="A391" s="203" t="s">
        <v>1335</v>
      </c>
      <c r="B391" s="222" t="s">
        <v>3352</v>
      </c>
      <c r="C391" s="354">
        <v>53</v>
      </c>
      <c r="D391" s="224">
        <v>1</v>
      </c>
      <c r="E391" s="222" t="s">
        <v>1852</v>
      </c>
      <c r="F391" s="354">
        <v>44</v>
      </c>
      <c r="G391" s="222" t="s">
        <v>1852</v>
      </c>
      <c r="H391" s="224">
        <v>1</v>
      </c>
      <c r="I391" s="355" t="s">
        <v>1852</v>
      </c>
      <c r="J391" s="222" t="s">
        <v>1852</v>
      </c>
      <c r="K391" s="222" t="s">
        <v>1852</v>
      </c>
      <c r="L391" s="354">
        <v>3</v>
      </c>
      <c r="M391" s="222" t="s">
        <v>1852</v>
      </c>
      <c r="N391" s="204" t="s">
        <v>1852</v>
      </c>
      <c r="O391" s="346">
        <f t="shared" si="6"/>
        <v>100</v>
      </c>
      <c r="P391" s="117"/>
    </row>
    <row r="392" spans="1:18" ht="33.75" x14ac:dyDescent="0.4">
      <c r="A392" s="203" t="s">
        <v>1335</v>
      </c>
      <c r="B392" s="222" t="s">
        <v>3353</v>
      </c>
      <c r="C392" s="354">
        <v>55</v>
      </c>
      <c r="D392" s="222" t="s">
        <v>1852</v>
      </c>
      <c r="E392" s="222" t="s">
        <v>1852</v>
      </c>
      <c r="F392" s="354">
        <v>41</v>
      </c>
      <c r="G392" s="222" t="s">
        <v>1852</v>
      </c>
      <c r="H392" s="222" t="s">
        <v>1852</v>
      </c>
      <c r="I392" s="354">
        <v>1</v>
      </c>
      <c r="J392" s="222" t="s">
        <v>1852</v>
      </c>
      <c r="K392" s="222" t="s">
        <v>1852</v>
      </c>
      <c r="L392" s="354">
        <v>1</v>
      </c>
      <c r="M392" s="222" t="s">
        <v>1852</v>
      </c>
      <c r="N392" s="204" t="s">
        <v>1852</v>
      </c>
      <c r="O392" s="346">
        <f t="shared" si="6"/>
        <v>98</v>
      </c>
      <c r="P392" s="117"/>
    </row>
    <row r="393" spans="1:18" ht="13.15" customHeight="1" x14ac:dyDescent="0.4">
      <c r="A393" s="203" t="s">
        <v>1335</v>
      </c>
      <c r="B393" s="222" t="s">
        <v>3354</v>
      </c>
      <c r="C393" s="354">
        <v>40</v>
      </c>
      <c r="D393" s="222" t="s">
        <v>1852</v>
      </c>
      <c r="E393" s="222" t="s">
        <v>1852</v>
      </c>
      <c r="F393" s="354">
        <v>23</v>
      </c>
      <c r="G393" s="222" t="s">
        <v>1852</v>
      </c>
      <c r="H393" s="222" t="s">
        <v>1852</v>
      </c>
      <c r="I393" s="355" t="s">
        <v>1852</v>
      </c>
      <c r="J393" s="222" t="s">
        <v>1852</v>
      </c>
      <c r="K393" s="222" t="s">
        <v>1852</v>
      </c>
      <c r="L393" s="354">
        <v>2</v>
      </c>
      <c r="M393" s="222" t="s">
        <v>1852</v>
      </c>
      <c r="N393" s="204" t="s">
        <v>1852</v>
      </c>
      <c r="O393" s="346">
        <f t="shared" si="6"/>
        <v>65</v>
      </c>
      <c r="P393" s="127"/>
    </row>
    <row r="394" spans="1:18" ht="13.15" customHeight="1" x14ac:dyDescent="0.4">
      <c r="A394" s="203" t="s">
        <v>1335</v>
      </c>
      <c r="B394" s="222" t="s">
        <v>3355</v>
      </c>
      <c r="C394" s="354">
        <v>6</v>
      </c>
      <c r="D394" s="222" t="s">
        <v>1852</v>
      </c>
      <c r="E394" s="224">
        <v>1</v>
      </c>
      <c r="F394" s="354">
        <v>15</v>
      </c>
      <c r="G394" s="224">
        <v>2</v>
      </c>
      <c r="H394" s="224">
        <v>1</v>
      </c>
      <c r="I394" s="355" t="s">
        <v>1852</v>
      </c>
      <c r="J394" s="222" t="s">
        <v>1852</v>
      </c>
      <c r="K394" s="222" t="s">
        <v>1852</v>
      </c>
      <c r="L394" s="355" t="s">
        <v>1852</v>
      </c>
      <c r="M394" s="222" t="s">
        <v>1852</v>
      </c>
      <c r="N394" s="204" t="s">
        <v>1852</v>
      </c>
      <c r="O394" s="346">
        <f t="shared" si="6"/>
        <v>21</v>
      </c>
      <c r="P394" s="117"/>
    </row>
    <row r="395" spans="1:18" ht="13.15" customHeight="1" x14ac:dyDescent="0.4">
      <c r="A395" s="203" t="s">
        <v>1335</v>
      </c>
      <c r="B395" s="222" t="s">
        <v>3356</v>
      </c>
      <c r="C395" s="354">
        <v>2</v>
      </c>
      <c r="D395" s="222" t="s">
        <v>1852</v>
      </c>
      <c r="E395" s="224">
        <v>1</v>
      </c>
      <c r="F395" s="354">
        <v>9</v>
      </c>
      <c r="G395" s="222" t="s">
        <v>1852</v>
      </c>
      <c r="H395" s="222" t="s">
        <v>1852</v>
      </c>
      <c r="I395" s="355" t="s">
        <v>1852</v>
      </c>
      <c r="J395" s="222" t="s">
        <v>1852</v>
      </c>
      <c r="K395" s="222" t="s">
        <v>1852</v>
      </c>
      <c r="L395" s="354">
        <v>1</v>
      </c>
      <c r="M395" s="222" t="s">
        <v>1852</v>
      </c>
      <c r="N395" s="204" t="s">
        <v>1852</v>
      </c>
      <c r="O395" s="346">
        <f t="shared" si="6"/>
        <v>12</v>
      </c>
      <c r="P395" s="117"/>
    </row>
    <row r="396" spans="1:18" ht="13.15" customHeight="1" x14ac:dyDescent="0.4">
      <c r="A396" s="203" t="s">
        <v>3357</v>
      </c>
      <c r="B396" s="222" t="s">
        <v>3358</v>
      </c>
      <c r="C396" s="354">
        <v>5</v>
      </c>
      <c r="D396" s="222" t="s">
        <v>1852</v>
      </c>
      <c r="E396" s="222" t="s">
        <v>1852</v>
      </c>
      <c r="F396" s="355" t="s">
        <v>1852</v>
      </c>
      <c r="G396" s="222" t="s">
        <v>1852</v>
      </c>
      <c r="H396" s="222" t="s">
        <v>1852</v>
      </c>
      <c r="I396" s="355" t="s">
        <v>1852</v>
      </c>
      <c r="J396" s="222" t="s">
        <v>1852</v>
      </c>
      <c r="K396" s="222" t="s">
        <v>1852</v>
      </c>
      <c r="L396" s="355" t="s">
        <v>1852</v>
      </c>
      <c r="M396" s="222" t="s">
        <v>1852</v>
      </c>
      <c r="N396" s="204" t="s">
        <v>1852</v>
      </c>
      <c r="O396" s="346">
        <f t="shared" si="6"/>
        <v>5</v>
      </c>
      <c r="P396" s="233">
        <v>5</v>
      </c>
      <c r="Q396" s="208">
        <v>0</v>
      </c>
      <c r="R396" s="234">
        <v>0</v>
      </c>
    </row>
    <row r="397" spans="1:18" ht="13.15" customHeight="1" x14ac:dyDescent="0.4">
      <c r="A397" s="203" t="s">
        <v>3359</v>
      </c>
      <c r="B397" s="222" t="s">
        <v>3360</v>
      </c>
      <c r="C397" s="354">
        <v>43</v>
      </c>
      <c r="D397" s="222" t="s">
        <v>1852</v>
      </c>
      <c r="E397" s="224">
        <v>1</v>
      </c>
      <c r="F397" s="354">
        <v>75</v>
      </c>
      <c r="G397" s="222" t="s">
        <v>1852</v>
      </c>
      <c r="H397" s="224">
        <v>3</v>
      </c>
      <c r="I397" s="355" t="s">
        <v>1852</v>
      </c>
      <c r="J397" s="222" t="s">
        <v>1852</v>
      </c>
      <c r="K397" s="222" t="s">
        <v>1852</v>
      </c>
      <c r="L397" s="355" t="s">
        <v>1852</v>
      </c>
      <c r="M397" s="222" t="s">
        <v>1852</v>
      </c>
      <c r="N397" s="204" t="s">
        <v>1852</v>
      </c>
      <c r="O397" s="346">
        <f t="shared" si="6"/>
        <v>118</v>
      </c>
      <c r="P397" s="233">
        <v>118</v>
      </c>
      <c r="Q397" s="208">
        <v>4</v>
      </c>
      <c r="R397" s="242">
        <v>3.4000000000000002E-2</v>
      </c>
    </row>
    <row r="398" spans="1:18" ht="22.5" x14ac:dyDescent="0.4">
      <c r="A398" s="203" t="s">
        <v>2052</v>
      </c>
      <c r="B398" s="222" t="s">
        <v>3361</v>
      </c>
      <c r="C398" s="354">
        <v>494</v>
      </c>
      <c r="D398" s="222" t="s">
        <v>1852</v>
      </c>
      <c r="E398" s="224">
        <v>14</v>
      </c>
      <c r="F398" s="354">
        <v>241</v>
      </c>
      <c r="G398" s="222" t="s">
        <v>1852</v>
      </c>
      <c r="H398" s="224">
        <v>5</v>
      </c>
      <c r="I398" s="354">
        <v>52</v>
      </c>
      <c r="J398" s="222" t="s">
        <v>1852</v>
      </c>
      <c r="K398" s="222" t="s">
        <v>1852</v>
      </c>
      <c r="L398" s="354">
        <v>53</v>
      </c>
      <c r="M398" s="222" t="s">
        <v>1852</v>
      </c>
      <c r="N398" s="206">
        <v>1</v>
      </c>
      <c r="O398" s="346">
        <f t="shared" si="6"/>
        <v>840</v>
      </c>
      <c r="P398" s="233">
        <v>840</v>
      </c>
      <c r="Q398" s="208">
        <v>20</v>
      </c>
      <c r="R398" s="242">
        <v>2.4E-2</v>
      </c>
    </row>
    <row r="399" spans="1:18" x14ac:dyDescent="0.4">
      <c r="A399" s="203" t="s">
        <v>2207</v>
      </c>
      <c r="B399" s="222" t="s">
        <v>3362</v>
      </c>
      <c r="C399" s="354">
        <v>57</v>
      </c>
      <c r="D399" s="222" t="s">
        <v>1852</v>
      </c>
      <c r="E399" s="222" t="s">
        <v>1852</v>
      </c>
      <c r="F399" s="354">
        <v>25</v>
      </c>
      <c r="G399" s="224">
        <v>1</v>
      </c>
      <c r="H399" s="224">
        <v>1</v>
      </c>
      <c r="I399" s="355" t="s">
        <v>1852</v>
      </c>
      <c r="J399" s="222" t="s">
        <v>1852</v>
      </c>
      <c r="K399" s="222" t="s">
        <v>1852</v>
      </c>
      <c r="L399" s="355" t="s">
        <v>1852</v>
      </c>
      <c r="M399" s="222" t="s">
        <v>1852</v>
      </c>
      <c r="N399" s="204" t="s">
        <v>1852</v>
      </c>
      <c r="O399" s="346">
        <f t="shared" si="6"/>
        <v>82</v>
      </c>
      <c r="P399" s="233">
        <v>82</v>
      </c>
      <c r="Q399" s="208">
        <v>1</v>
      </c>
      <c r="R399" s="242">
        <v>1.2E-2</v>
      </c>
    </row>
    <row r="400" spans="1:18" ht="13.15" customHeight="1" x14ac:dyDescent="0.4">
      <c r="A400" s="203" t="s">
        <v>1867</v>
      </c>
      <c r="B400" s="222" t="s">
        <v>3363</v>
      </c>
      <c r="C400" s="354">
        <v>46</v>
      </c>
      <c r="D400" s="222" t="s">
        <v>1852</v>
      </c>
      <c r="E400" s="224">
        <v>2</v>
      </c>
      <c r="F400" s="354">
        <v>42</v>
      </c>
      <c r="G400" s="222" t="s">
        <v>1852</v>
      </c>
      <c r="H400" s="224">
        <v>3</v>
      </c>
      <c r="I400" s="355" t="s">
        <v>1852</v>
      </c>
      <c r="J400" s="222" t="s">
        <v>1852</v>
      </c>
      <c r="K400" s="222" t="s">
        <v>1852</v>
      </c>
      <c r="L400" s="355" t="s">
        <v>1852</v>
      </c>
      <c r="M400" s="222" t="s">
        <v>1852</v>
      </c>
      <c r="N400" s="204" t="s">
        <v>1852</v>
      </c>
      <c r="O400" s="346">
        <f t="shared" si="6"/>
        <v>88</v>
      </c>
      <c r="P400" s="226">
        <v>256</v>
      </c>
      <c r="Q400" s="226">
        <v>6</v>
      </c>
      <c r="R400" s="240">
        <v>2.3E-2</v>
      </c>
    </row>
    <row r="401" spans="1:18" ht="13.15" customHeight="1" x14ac:dyDescent="0.4">
      <c r="A401" s="203" t="s">
        <v>1353</v>
      </c>
      <c r="B401" s="222" t="s">
        <v>3364</v>
      </c>
      <c r="C401" s="354">
        <v>32</v>
      </c>
      <c r="D401" s="222" t="s">
        <v>1852</v>
      </c>
      <c r="E401" s="222" t="s">
        <v>1852</v>
      </c>
      <c r="F401" s="354">
        <v>43</v>
      </c>
      <c r="G401" s="222" t="s">
        <v>1852</v>
      </c>
      <c r="H401" s="222" t="s">
        <v>1852</v>
      </c>
      <c r="I401" s="355" t="s">
        <v>1852</v>
      </c>
      <c r="J401" s="222" t="s">
        <v>1852</v>
      </c>
      <c r="K401" s="222" t="s">
        <v>1852</v>
      </c>
      <c r="L401" s="354">
        <v>7</v>
      </c>
      <c r="M401" s="222" t="s">
        <v>1852</v>
      </c>
      <c r="N401" s="204" t="s">
        <v>1852</v>
      </c>
      <c r="O401" s="346">
        <f t="shared" si="6"/>
        <v>82</v>
      </c>
      <c r="P401" s="117"/>
    </row>
    <row r="402" spans="1:18" ht="13.15" customHeight="1" x14ac:dyDescent="0.4">
      <c r="A402" s="203" t="s">
        <v>1353</v>
      </c>
      <c r="B402" s="222" t="s">
        <v>3017</v>
      </c>
      <c r="C402" s="354">
        <v>19</v>
      </c>
      <c r="D402" s="222" t="s">
        <v>1852</v>
      </c>
      <c r="E402" s="222" t="s">
        <v>1852</v>
      </c>
      <c r="F402" s="354">
        <v>21</v>
      </c>
      <c r="G402" s="222" t="s">
        <v>1852</v>
      </c>
      <c r="H402" s="222" t="s">
        <v>1852</v>
      </c>
      <c r="I402" s="354">
        <v>2</v>
      </c>
      <c r="J402" s="222" t="s">
        <v>1852</v>
      </c>
      <c r="K402" s="222" t="s">
        <v>1852</v>
      </c>
      <c r="L402" s="354">
        <v>1</v>
      </c>
      <c r="M402" s="222" t="s">
        <v>1852</v>
      </c>
      <c r="N402" s="204" t="s">
        <v>1852</v>
      </c>
      <c r="O402" s="346">
        <f t="shared" si="6"/>
        <v>43</v>
      </c>
      <c r="P402" s="117"/>
    </row>
    <row r="403" spans="1:18" ht="13.15" customHeight="1" x14ac:dyDescent="0.4">
      <c r="A403" s="203" t="s">
        <v>1353</v>
      </c>
      <c r="B403" s="222" t="s">
        <v>2744</v>
      </c>
      <c r="C403" s="354">
        <v>15</v>
      </c>
      <c r="D403" s="222" t="s">
        <v>1852</v>
      </c>
      <c r="E403" s="224">
        <v>1</v>
      </c>
      <c r="F403" s="354">
        <v>6</v>
      </c>
      <c r="G403" s="222" t="s">
        <v>1852</v>
      </c>
      <c r="H403" s="222" t="s">
        <v>1852</v>
      </c>
      <c r="I403" s="355" t="s">
        <v>1852</v>
      </c>
      <c r="J403" s="222" t="s">
        <v>1852</v>
      </c>
      <c r="K403" s="222" t="s">
        <v>1852</v>
      </c>
      <c r="L403" s="355" t="s">
        <v>1852</v>
      </c>
      <c r="M403" s="222" t="s">
        <v>1852</v>
      </c>
      <c r="N403" s="204" t="s">
        <v>1852</v>
      </c>
      <c r="O403" s="346">
        <f t="shared" si="6"/>
        <v>21</v>
      </c>
      <c r="P403" s="117"/>
    </row>
    <row r="404" spans="1:18" ht="13.15" customHeight="1" x14ac:dyDescent="0.4">
      <c r="A404" s="203" t="s">
        <v>1353</v>
      </c>
      <c r="B404" s="222" t="s">
        <v>3365</v>
      </c>
      <c r="C404" s="354">
        <v>11</v>
      </c>
      <c r="D404" s="222" t="s">
        <v>1852</v>
      </c>
      <c r="E404" s="222" t="s">
        <v>1852</v>
      </c>
      <c r="F404" s="354">
        <v>7</v>
      </c>
      <c r="G404" s="222" t="s">
        <v>1852</v>
      </c>
      <c r="H404" s="222" t="s">
        <v>1852</v>
      </c>
      <c r="I404" s="355" t="s">
        <v>1852</v>
      </c>
      <c r="J404" s="222" t="s">
        <v>1852</v>
      </c>
      <c r="K404" s="222" t="s">
        <v>1852</v>
      </c>
      <c r="L404" s="354">
        <v>2</v>
      </c>
      <c r="M404" s="222" t="s">
        <v>1852</v>
      </c>
      <c r="N404" s="204" t="s">
        <v>1852</v>
      </c>
      <c r="O404" s="346">
        <f t="shared" si="6"/>
        <v>20</v>
      </c>
      <c r="P404" s="117"/>
    </row>
    <row r="405" spans="1:18" ht="13.15" customHeight="1" x14ac:dyDescent="0.4">
      <c r="A405" s="203" t="s">
        <v>1353</v>
      </c>
      <c r="B405" s="222" t="s">
        <v>3366</v>
      </c>
      <c r="C405" s="355" t="s">
        <v>1852</v>
      </c>
      <c r="D405" s="222" t="s">
        <v>1852</v>
      </c>
      <c r="E405" s="222" t="s">
        <v>1852</v>
      </c>
      <c r="F405" s="354">
        <v>2</v>
      </c>
      <c r="G405" s="222" t="s">
        <v>1852</v>
      </c>
      <c r="H405" s="222" t="s">
        <v>1852</v>
      </c>
      <c r="I405" s="355" t="s">
        <v>1852</v>
      </c>
      <c r="J405" s="222" t="s">
        <v>1852</v>
      </c>
      <c r="K405" s="222" t="s">
        <v>1852</v>
      </c>
      <c r="L405" s="355" t="s">
        <v>1852</v>
      </c>
      <c r="M405" s="222" t="s">
        <v>1852</v>
      </c>
      <c r="N405" s="204" t="s">
        <v>1852</v>
      </c>
      <c r="O405" s="346">
        <f t="shared" si="6"/>
        <v>2</v>
      </c>
      <c r="P405" s="117"/>
    </row>
    <row r="406" spans="1:18" ht="22.5" x14ac:dyDescent="0.4">
      <c r="A406" s="203" t="s">
        <v>2025</v>
      </c>
      <c r="B406" s="222" t="s">
        <v>1852</v>
      </c>
      <c r="C406" s="354">
        <v>253</v>
      </c>
      <c r="D406" s="224">
        <v>1</v>
      </c>
      <c r="E406" s="224">
        <v>17</v>
      </c>
      <c r="F406" s="354">
        <v>15</v>
      </c>
      <c r="G406" s="222" t="s">
        <v>1852</v>
      </c>
      <c r="H406" s="214">
        <v>1</v>
      </c>
      <c r="I406" s="354">
        <v>3</v>
      </c>
      <c r="J406" s="222" t="s">
        <v>1852</v>
      </c>
      <c r="K406" s="222" t="s">
        <v>1852</v>
      </c>
      <c r="L406" s="355" t="s">
        <v>1852</v>
      </c>
      <c r="M406" s="204" t="s">
        <v>1852</v>
      </c>
      <c r="N406" s="351" t="s">
        <v>1852</v>
      </c>
      <c r="O406" s="346">
        <f t="shared" si="6"/>
        <v>271</v>
      </c>
      <c r="P406" s="233">
        <v>271</v>
      </c>
      <c r="Q406" s="233">
        <v>18</v>
      </c>
      <c r="R406" s="242">
        <v>6.6000000000000003E-2</v>
      </c>
    </row>
    <row r="407" spans="1:18" ht="13.15" customHeight="1" x14ac:dyDescent="0.4">
      <c r="A407" s="203" t="s">
        <v>2210</v>
      </c>
      <c r="B407" s="222" t="s">
        <v>1852</v>
      </c>
      <c r="C407" s="354">
        <v>7</v>
      </c>
      <c r="D407" s="224">
        <v>1</v>
      </c>
      <c r="E407" s="222" t="s">
        <v>1852</v>
      </c>
      <c r="F407" s="354">
        <v>2</v>
      </c>
      <c r="G407" s="224">
        <v>1</v>
      </c>
      <c r="H407" s="205" t="s">
        <v>1852</v>
      </c>
      <c r="I407" s="355" t="s">
        <v>1852</v>
      </c>
      <c r="J407" s="222" t="s">
        <v>1852</v>
      </c>
      <c r="K407" s="222" t="s">
        <v>1852</v>
      </c>
      <c r="L407" s="355" t="s">
        <v>1852</v>
      </c>
      <c r="M407" s="204" t="s">
        <v>1852</v>
      </c>
      <c r="N407" s="351" t="s">
        <v>1852</v>
      </c>
      <c r="O407" s="346">
        <f t="shared" si="6"/>
        <v>9</v>
      </c>
      <c r="P407" s="233">
        <v>9</v>
      </c>
      <c r="Q407" s="233">
        <v>0</v>
      </c>
      <c r="R407" s="234">
        <v>0</v>
      </c>
    </row>
    <row r="408" spans="1:18" ht="13.15" customHeight="1" x14ac:dyDescent="0.4">
      <c r="A408" s="203" t="s">
        <v>3357</v>
      </c>
      <c r="B408" s="222" t="s">
        <v>2211</v>
      </c>
      <c r="C408" s="354">
        <v>6</v>
      </c>
      <c r="D408" s="222" t="s">
        <v>1852</v>
      </c>
      <c r="E408" s="224">
        <v>1</v>
      </c>
      <c r="F408" s="355" t="s">
        <v>1852</v>
      </c>
      <c r="G408" s="222" t="s">
        <v>1852</v>
      </c>
      <c r="H408" s="205" t="s">
        <v>1852</v>
      </c>
      <c r="I408" s="355" t="s">
        <v>1852</v>
      </c>
      <c r="J408" s="222" t="s">
        <v>1852</v>
      </c>
      <c r="K408" s="222" t="s">
        <v>1852</v>
      </c>
      <c r="L408" s="355" t="s">
        <v>1852</v>
      </c>
      <c r="M408" s="204" t="s">
        <v>1852</v>
      </c>
      <c r="N408" s="351" t="s">
        <v>1852</v>
      </c>
      <c r="O408" s="346">
        <f t="shared" si="6"/>
        <v>6</v>
      </c>
      <c r="P408" s="233">
        <v>6</v>
      </c>
      <c r="Q408" s="233">
        <v>1</v>
      </c>
      <c r="R408" s="234">
        <v>0.17</v>
      </c>
    </row>
    <row r="409" spans="1:18" ht="13.15" customHeight="1" x14ac:dyDescent="0.4">
      <c r="A409" s="203" t="s">
        <v>1931</v>
      </c>
      <c r="B409" s="222" t="s">
        <v>2214</v>
      </c>
      <c r="C409" s="354">
        <v>36</v>
      </c>
      <c r="D409" s="224">
        <v>2</v>
      </c>
      <c r="E409" s="222" t="s">
        <v>1852</v>
      </c>
      <c r="F409" s="354">
        <v>12</v>
      </c>
      <c r="G409" s="222" t="s">
        <v>1852</v>
      </c>
      <c r="H409" s="205" t="s">
        <v>1852</v>
      </c>
      <c r="I409" s="355" t="s">
        <v>1852</v>
      </c>
      <c r="J409" s="222" t="s">
        <v>1852</v>
      </c>
      <c r="K409" s="222" t="s">
        <v>1852</v>
      </c>
      <c r="L409" s="355" t="s">
        <v>1852</v>
      </c>
      <c r="M409" s="204" t="s">
        <v>1852</v>
      </c>
      <c r="N409" s="351" t="s">
        <v>1852</v>
      </c>
      <c r="O409" s="346">
        <f t="shared" si="6"/>
        <v>48</v>
      </c>
      <c r="P409" s="233">
        <v>48</v>
      </c>
      <c r="Q409" s="233">
        <v>0</v>
      </c>
      <c r="R409" s="234">
        <v>0</v>
      </c>
    </row>
    <row r="410" spans="1:18" ht="22.5" x14ac:dyDescent="0.4">
      <c r="A410" s="203" t="s">
        <v>2215</v>
      </c>
      <c r="B410" s="222" t="s">
        <v>1852</v>
      </c>
      <c r="C410" s="354">
        <v>35</v>
      </c>
      <c r="D410" s="222" t="s">
        <v>1852</v>
      </c>
      <c r="E410" s="224">
        <v>2</v>
      </c>
      <c r="F410" s="354">
        <v>15</v>
      </c>
      <c r="G410" s="222" t="s">
        <v>1852</v>
      </c>
      <c r="H410" s="205" t="s">
        <v>1852</v>
      </c>
      <c r="I410" s="355" t="s">
        <v>1852</v>
      </c>
      <c r="J410" s="222" t="s">
        <v>1852</v>
      </c>
      <c r="K410" s="222" t="s">
        <v>1852</v>
      </c>
      <c r="L410" s="355" t="s">
        <v>1852</v>
      </c>
      <c r="M410" s="204" t="s">
        <v>1852</v>
      </c>
      <c r="N410" s="351" t="s">
        <v>1852</v>
      </c>
      <c r="O410" s="346">
        <f t="shared" si="6"/>
        <v>50</v>
      </c>
      <c r="P410" s="233">
        <v>50</v>
      </c>
      <c r="Q410" s="233">
        <v>2</v>
      </c>
      <c r="R410" s="242">
        <v>0.04</v>
      </c>
    </row>
    <row r="411" spans="1:18" ht="13.15" customHeight="1" x14ac:dyDescent="0.4">
      <c r="A411" s="203" t="s">
        <v>2216</v>
      </c>
      <c r="B411" s="222" t="s">
        <v>1852</v>
      </c>
      <c r="C411" s="354">
        <v>19</v>
      </c>
      <c r="D411" s="222" t="s">
        <v>1852</v>
      </c>
      <c r="E411" s="224">
        <v>3</v>
      </c>
      <c r="F411" s="354">
        <v>34</v>
      </c>
      <c r="G411" s="222" t="s">
        <v>1852</v>
      </c>
      <c r="H411" s="205" t="s">
        <v>1852</v>
      </c>
      <c r="I411" s="355" t="s">
        <v>1852</v>
      </c>
      <c r="J411" s="222" t="s">
        <v>1852</v>
      </c>
      <c r="K411" s="222" t="s">
        <v>1852</v>
      </c>
      <c r="L411" s="355" t="s">
        <v>1852</v>
      </c>
      <c r="M411" s="204" t="s">
        <v>1852</v>
      </c>
      <c r="N411" s="351" t="s">
        <v>1852</v>
      </c>
      <c r="O411" s="346">
        <f t="shared" si="6"/>
        <v>53</v>
      </c>
      <c r="P411" s="233">
        <v>53</v>
      </c>
      <c r="Q411" s="233">
        <v>3</v>
      </c>
      <c r="R411" s="242">
        <v>5.7000000000000002E-2</v>
      </c>
    </row>
    <row r="412" spans="1:18" ht="13.15" customHeight="1" x14ac:dyDescent="0.4">
      <c r="A412" s="203" t="s">
        <v>2218</v>
      </c>
      <c r="B412" s="222" t="s">
        <v>3367</v>
      </c>
      <c r="C412" s="354">
        <v>91</v>
      </c>
      <c r="D412" s="224">
        <v>2</v>
      </c>
      <c r="E412" s="224">
        <v>1</v>
      </c>
      <c r="F412" s="354">
        <v>586</v>
      </c>
      <c r="G412" s="224">
        <v>51</v>
      </c>
      <c r="H412" s="214">
        <v>1</v>
      </c>
      <c r="I412" s="355" t="s">
        <v>1852</v>
      </c>
      <c r="J412" s="222" t="s">
        <v>1852</v>
      </c>
      <c r="K412" s="222" t="s">
        <v>1852</v>
      </c>
      <c r="L412" s="354">
        <v>49</v>
      </c>
      <c r="M412" s="204" t="s">
        <v>1852</v>
      </c>
      <c r="N412" s="351" t="s">
        <v>1852</v>
      </c>
      <c r="O412" s="346">
        <f t="shared" si="6"/>
        <v>726</v>
      </c>
      <c r="P412" s="226">
        <v>733</v>
      </c>
      <c r="Q412" s="226">
        <v>2</v>
      </c>
      <c r="R412" s="240">
        <v>3.0000000000000001E-3</v>
      </c>
    </row>
    <row r="413" spans="1:18" ht="13.15" customHeight="1" x14ac:dyDescent="0.4">
      <c r="A413" s="203" t="s">
        <v>1685</v>
      </c>
      <c r="B413" s="222" t="s">
        <v>3368</v>
      </c>
      <c r="C413" s="355" t="s">
        <v>1852</v>
      </c>
      <c r="D413" s="222" t="s">
        <v>1852</v>
      </c>
      <c r="E413" s="222" t="s">
        <v>1852</v>
      </c>
      <c r="F413" s="354">
        <v>7</v>
      </c>
      <c r="G413" s="222" t="s">
        <v>1852</v>
      </c>
      <c r="H413" s="205" t="s">
        <v>1852</v>
      </c>
      <c r="I413" s="355" t="s">
        <v>1852</v>
      </c>
      <c r="J413" s="222" t="s">
        <v>1852</v>
      </c>
      <c r="K413" s="222" t="s">
        <v>1852</v>
      </c>
      <c r="L413" s="355" t="s">
        <v>1852</v>
      </c>
      <c r="M413" s="204" t="s">
        <v>1852</v>
      </c>
      <c r="N413" s="351" t="s">
        <v>1852</v>
      </c>
      <c r="O413" s="346">
        <f t="shared" si="6"/>
        <v>7</v>
      </c>
      <c r="P413" s="117"/>
    </row>
    <row r="414" spans="1:18" ht="22.5" x14ac:dyDescent="0.4">
      <c r="A414" s="203" t="s">
        <v>2166</v>
      </c>
      <c r="B414" s="222" t="s">
        <v>2219</v>
      </c>
      <c r="C414" s="354">
        <v>15</v>
      </c>
      <c r="D414" s="222" t="s">
        <v>1852</v>
      </c>
      <c r="E414" s="222" t="s">
        <v>1852</v>
      </c>
      <c r="F414" s="354">
        <v>15</v>
      </c>
      <c r="G414" s="222" t="s">
        <v>1852</v>
      </c>
      <c r="H414" s="205" t="s">
        <v>1852</v>
      </c>
      <c r="I414" s="355" t="s">
        <v>1852</v>
      </c>
      <c r="J414" s="222" t="s">
        <v>1852</v>
      </c>
      <c r="K414" s="222" t="s">
        <v>1852</v>
      </c>
      <c r="L414" s="354">
        <v>1</v>
      </c>
      <c r="M414" s="204" t="s">
        <v>1852</v>
      </c>
      <c r="N414" s="351" t="s">
        <v>1852</v>
      </c>
      <c r="O414" s="346">
        <f t="shared" si="6"/>
        <v>31</v>
      </c>
      <c r="P414" s="233">
        <v>31</v>
      </c>
      <c r="Q414" s="233">
        <v>0</v>
      </c>
      <c r="R414" s="234">
        <v>0</v>
      </c>
    </row>
    <row r="415" spans="1:18" ht="13.15" customHeight="1" x14ac:dyDescent="0.4">
      <c r="A415" s="203" t="s">
        <v>2174</v>
      </c>
      <c r="B415" s="222" t="s">
        <v>2220</v>
      </c>
      <c r="C415" s="354">
        <v>334</v>
      </c>
      <c r="D415" s="224">
        <v>2</v>
      </c>
      <c r="E415" s="224">
        <v>7</v>
      </c>
      <c r="F415" s="354">
        <v>414</v>
      </c>
      <c r="G415" s="224">
        <v>4</v>
      </c>
      <c r="H415" s="214">
        <v>1</v>
      </c>
      <c r="I415" s="354">
        <v>1</v>
      </c>
      <c r="J415" s="222" t="s">
        <v>1852</v>
      </c>
      <c r="K415" s="222" t="s">
        <v>1852</v>
      </c>
      <c r="L415" s="354">
        <v>176</v>
      </c>
      <c r="M415" s="204" t="s">
        <v>1852</v>
      </c>
      <c r="N415" s="351" t="s">
        <v>1852</v>
      </c>
      <c r="O415" s="346">
        <f t="shared" si="6"/>
        <v>925</v>
      </c>
      <c r="P415" s="233">
        <v>925</v>
      </c>
      <c r="Q415" s="233">
        <v>8</v>
      </c>
      <c r="R415" s="242">
        <v>8.9999999999999993E-3</v>
      </c>
    </row>
    <row r="416" spans="1:18" ht="13.15" customHeight="1" x14ac:dyDescent="0.4">
      <c r="A416" s="203" t="s">
        <v>1875</v>
      </c>
      <c r="B416" s="222" t="s">
        <v>3369</v>
      </c>
      <c r="C416" s="354">
        <v>4</v>
      </c>
      <c r="D416" s="222" t="s">
        <v>1852</v>
      </c>
      <c r="E416" s="222" t="s">
        <v>1852</v>
      </c>
      <c r="F416" s="355" t="s">
        <v>1852</v>
      </c>
      <c r="G416" s="222" t="s">
        <v>1852</v>
      </c>
      <c r="H416" s="222" t="s">
        <v>1852</v>
      </c>
      <c r="I416" s="355" t="s">
        <v>1852</v>
      </c>
      <c r="J416" s="222" t="s">
        <v>1852</v>
      </c>
      <c r="K416" s="222" t="s">
        <v>1852</v>
      </c>
      <c r="L416" s="355" t="s">
        <v>1852</v>
      </c>
      <c r="M416" s="222" t="s">
        <v>1852</v>
      </c>
      <c r="N416" s="222" t="s">
        <v>1852</v>
      </c>
      <c r="O416" s="346">
        <f t="shared" si="6"/>
        <v>4</v>
      </c>
      <c r="P416" s="233">
        <v>4</v>
      </c>
      <c r="Q416" s="233">
        <v>0</v>
      </c>
      <c r="R416" s="234">
        <v>0</v>
      </c>
    </row>
    <row r="417" spans="1:18" ht="22.5" x14ac:dyDescent="0.4">
      <c r="A417" s="203" t="s">
        <v>1885</v>
      </c>
      <c r="B417" s="222" t="s">
        <v>3025</v>
      </c>
      <c r="C417" s="354">
        <v>39</v>
      </c>
      <c r="D417" s="222" t="s">
        <v>1852</v>
      </c>
      <c r="E417" s="224">
        <v>1</v>
      </c>
      <c r="F417" s="354">
        <v>172</v>
      </c>
      <c r="G417" s="222" t="s">
        <v>1852</v>
      </c>
      <c r="H417" s="224">
        <v>5</v>
      </c>
      <c r="I417" s="355" t="s">
        <v>1852</v>
      </c>
      <c r="J417" s="222" t="s">
        <v>1852</v>
      </c>
      <c r="K417" s="222" t="s">
        <v>1852</v>
      </c>
      <c r="L417" s="354">
        <v>12</v>
      </c>
      <c r="M417" s="222" t="s">
        <v>1852</v>
      </c>
      <c r="N417" s="222" t="s">
        <v>1852</v>
      </c>
      <c r="O417" s="346">
        <f t="shared" si="6"/>
        <v>223</v>
      </c>
      <c r="P417" s="226">
        <v>226</v>
      </c>
      <c r="Q417" s="226">
        <v>9</v>
      </c>
      <c r="R417" s="240">
        <v>0.04</v>
      </c>
    </row>
    <row r="418" spans="1:18" ht="13.15" customHeight="1" x14ac:dyDescent="0.4">
      <c r="A418" s="203" t="s">
        <v>3440</v>
      </c>
      <c r="B418" s="222" t="s">
        <v>3370</v>
      </c>
      <c r="C418" s="354">
        <v>3</v>
      </c>
      <c r="D418" s="222" t="s">
        <v>1852</v>
      </c>
      <c r="E418" s="224">
        <v>3</v>
      </c>
      <c r="F418" s="355" t="s">
        <v>1852</v>
      </c>
      <c r="G418" s="222" t="s">
        <v>1852</v>
      </c>
      <c r="H418" s="222" t="s">
        <v>1852</v>
      </c>
      <c r="I418" s="355" t="s">
        <v>1852</v>
      </c>
      <c r="J418" s="222" t="s">
        <v>1852</v>
      </c>
      <c r="K418" s="222" t="s">
        <v>1852</v>
      </c>
      <c r="L418" s="355" t="s">
        <v>1852</v>
      </c>
      <c r="M418" s="222" t="s">
        <v>1852</v>
      </c>
      <c r="N418" s="222" t="s">
        <v>1852</v>
      </c>
      <c r="O418" s="346">
        <f t="shared" si="6"/>
        <v>3</v>
      </c>
      <c r="P418" s="127"/>
    </row>
    <row r="419" spans="1:18" ht="22.5" x14ac:dyDescent="0.4">
      <c r="A419" s="203" t="s">
        <v>2071</v>
      </c>
      <c r="B419" s="222" t="s">
        <v>3371</v>
      </c>
      <c r="C419" s="354">
        <v>50</v>
      </c>
      <c r="D419" s="222" t="s">
        <v>1852</v>
      </c>
      <c r="E419" s="222" t="s">
        <v>1852</v>
      </c>
      <c r="F419" s="355" t="s">
        <v>1852</v>
      </c>
      <c r="G419" s="222" t="s">
        <v>1852</v>
      </c>
      <c r="H419" s="222" t="s">
        <v>1852</v>
      </c>
      <c r="I419" s="355" t="s">
        <v>1852</v>
      </c>
      <c r="J419" s="222" t="s">
        <v>1852</v>
      </c>
      <c r="K419" s="222" t="s">
        <v>1852</v>
      </c>
      <c r="L419" s="355" t="s">
        <v>1852</v>
      </c>
      <c r="M419" s="222" t="s">
        <v>1852</v>
      </c>
      <c r="N419" s="222" t="s">
        <v>1852</v>
      </c>
      <c r="O419" s="346">
        <f t="shared" si="6"/>
        <v>50</v>
      </c>
      <c r="P419" s="231">
        <v>101</v>
      </c>
      <c r="Q419" s="231">
        <v>0</v>
      </c>
      <c r="R419" s="232">
        <v>0</v>
      </c>
    </row>
    <row r="420" spans="1:18" ht="13.15" customHeight="1" x14ac:dyDescent="0.4">
      <c r="A420" s="203" t="s">
        <v>1375</v>
      </c>
      <c r="B420" s="222" t="s">
        <v>3027</v>
      </c>
      <c r="C420" s="354">
        <v>26</v>
      </c>
      <c r="D420" s="222" t="s">
        <v>1852</v>
      </c>
      <c r="E420" s="222" t="s">
        <v>1852</v>
      </c>
      <c r="F420" s="355" t="s">
        <v>1852</v>
      </c>
      <c r="G420" s="222" t="s">
        <v>1852</v>
      </c>
      <c r="H420" s="222" t="s">
        <v>1852</v>
      </c>
      <c r="I420" s="355" t="s">
        <v>1852</v>
      </c>
      <c r="J420" s="222" t="s">
        <v>1852</v>
      </c>
      <c r="K420" s="222" t="s">
        <v>1852</v>
      </c>
      <c r="L420" s="355" t="s">
        <v>1852</v>
      </c>
      <c r="M420" s="222" t="s">
        <v>1852</v>
      </c>
      <c r="N420" s="222" t="s">
        <v>1852</v>
      </c>
      <c r="O420" s="346">
        <f t="shared" si="6"/>
        <v>26</v>
      </c>
      <c r="P420" s="117"/>
    </row>
    <row r="421" spans="1:18" ht="13.15" customHeight="1" x14ac:dyDescent="0.4">
      <c r="A421" s="203" t="s">
        <v>1375</v>
      </c>
      <c r="B421" s="222" t="s">
        <v>3026</v>
      </c>
      <c r="C421" s="354">
        <v>7</v>
      </c>
      <c r="D421" s="222" t="s">
        <v>1852</v>
      </c>
      <c r="E421" s="222" t="s">
        <v>1852</v>
      </c>
      <c r="F421" s="354">
        <v>5</v>
      </c>
      <c r="G421" s="222" t="s">
        <v>1852</v>
      </c>
      <c r="H421" s="222" t="s">
        <v>1852</v>
      </c>
      <c r="I421" s="355" t="s">
        <v>1852</v>
      </c>
      <c r="J421" s="222" t="s">
        <v>1852</v>
      </c>
      <c r="K421" s="222" t="s">
        <v>1852</v>
      </c>
      <c r="L421" s="355" t="s">
        <v>1852</v>
      </c>
      <c r="M421" s="222" t="s">
        <v>1852</v>
      </c>
      <c r="N421" s="222" t="s">
        <v>1852</v>
      </c>
      <c r="O421" s="346">
        <f t="shared" si="6"/>
        <v>12</v>
      </c>
      <c r="P421" s="127"/>
    </row>
    <row r="422" spans="1:18" ht="13.15" customHeight="1" x14ac:dyDescent="0.4">
      <c r="A422" s="203" t="s">
        <v>1375</v>
      </c>
      <c r="B422" s="222" t="s">
        <v>3372</v>
      </c>
      <c r="C422" s="354">
        <v>5</v>
      </c>
      <c r="D422" s="222" t="s">
        <v>1852</v>
      </c>
      <c r="E422" s="222" t="s">
        <v>1852</v>
      </c>
      <c r="F422" s="354">
        <v>1</v>
      </c>
      <c r="G422" s="222" t="s">
        <v>1852</v>
      </c>
      <c r="H422" s="222" t="s">
        <v>1852</v>
      </c>
      <c r="I422" s="355" t="s">
        <v>1852</v>
      </c>
      <c r="J422" s="222" t="s">
        <v>1852</v>
      </c>
      <c r="K422" s="222" t="s">
        <v>1852</v>
      </c>
      <c r="L422" s="355" t="s">
        <v>1852</v>
      </c>
      <c r="M422" s="222" t="s">
        <v>1852</v>
      </c>
      <c r="N422" s="222" t="s">
        <v>1852</v>
      </c>
      <c r="O422" s="346">
        <f t="shared" si="6"/>
        <v>6</v>
      </c>
      <c r="P422" s="117"/>
    </row>
    <row r="423" spans="1:18" ht="13.15" customHeight="1" x14ac:dyDescent="0.4">
      <c r="A423" s="203" t="s">
        <v>1375</v>
      </c>
      <c r="B423" s="222" t="s">
        <v>3373</v>
      </c>
      <c r="C423" s="354">
        <v>2</v>
      </c>
      <c r="D423" s="222" t="s">
        <v>1852</v>
      </c>
      <c r="E423" s="222" t="s">
        <v>1852</v>
      </c>
      <c r="F423" s="355" t="s">
        <v>1852</v>
      </c>
      <c r="G423" s="222" t="s">
        <v>1852</v>
      </c>
      <c r="H423" s="222" t="s">
        <v>1852</v>
      </c>
      <c r="I423" s="355" t="s">
        <v>1852</v>
      </c>
      <c r="J423" s="222" t="s">
        <v>1852</v>
      </c>
      <c r="K423" s="222" t="s">
        <v>1852</v>
      </c>
      <c r="L423" s="355" t="s">
        <v>1852</v>
      </c>
      <c r="M423" s="222" t="s">
        <v>1852</v>
      </c>
      <c r="N423" s="222" t="s">
        <v>1852</v>
      </c>
      <c r="O423" s="346">
        <f t="shared" si="6"/>
        <v>2</v>
      </c>
      <c r="P423" s="117"/>
    </row>
    <row r="424" spans="1:18" ht="13.15" customHeight="1" x14ac:dyDescent="0.4">
      <c r="A424" s="203" t="s">
        <v>1375</v>
      </c>
      <c r="B424" s="222" t="s">
        <v>3374</v>
      </c>
      <c r="C424" s="354">
        <v>1</v>
      </c>
      <c r="D424" s="222" t="s">
        <v>1852</v>
      </c>
      <c r="E424" s="222" t="s">
        <v>1852</v>
      </c>
      <c r="F424" s="354">
        <v>1</v>
      </c>
      <c r="G424" s="222" t="s">
        <v>1852</v>
      </c>
      <c r="H424" s="222" t="s">
        <v>1852</v>
      </c>
      <c r="I424" s="355" t="s">
        <v>1852</v>
      </c>
      <c r="J424" s="222" t="s">
        <v>1852</v>
      </c>
      <c r="K424" s="222" t="s">
        <v>1852</v>
      </c>
      <c r="L424" s="355" t="s">
        <v>1852</v>
      </c>
      <c r="M424" s="222" t="s">
        <v>1852</v>
      </c>
      <c r="N424" s="222" t="s">
        <v>1852</v>
      </c>
      <c r="O424" s="346">
        <f t="shared" si="6"/>
        <v>2</v>
      </c>
      <c r="P424" s="127"/>
    </row>
    <row r="425" spans="1:18" ht="13.15" customHeight="1" x14ac:dyDescent="0.4">
      <c r="A425" s="203" t="s">
        <v>1375</v>
      </c>
      <c r="B425" s="222" t="s">
        <v>3375</v>
      </c>
      <c r="C425" s="355" t="s">
        <v>1852</v>
      </c>
      <c r="D425" s="222" t="s">
        <v>1852</v>
      </c>
      <c r="E425" s="222" t="s">
        <v>1852</v>
      </c>
      <c r="F425" s="354">
        <v>2</v>
      </c>
      <c r="G425" s="222" t="s">
        <v>1852</v>
      </c>
      <c r="H425" s="222" t="s">
        <v>1852</v>
      </c>
      <c r="I425" s="355" t="s">
        <v>1852</v>
      </c>
      <c r="J425" s="222" t="s">
        <v>1852</v>
      </c>
      <c r="K425" s="222" t="s">
        <v>1852</v>
      </c>
      <c r="L425" s="355" t="s">
        <v>1852</v>
      </c>
      <c r="M425" s="222" t="s">
        <v>1852</v>
      </c>
      <c r="N425" s="222" t="s">
        <v>1852</v>
      </c>
      <c r="O425" s="346">
        <f t="shared" si="6"/>
        <v>2</v>
      </c>
      <c r="P425" s="117"/>
    </row>
    <row r="426" spans="1:18" ht="13.15" customHeight="1" x14ac:dyDescent="0.4">
      <c r="A426" s="203" t="s">
        <v>1375</v>
      </c>
      <c r="B426" s="222" t="s">
        <v>3376</v>
      </c>
      <c r="C426" s="354">
        <v>1</v>
      </c>
      <c r="D426" s="222" t="s">
        <v>1852</v>
      </c>
      <c r="E426" s="222" t="s">
        <v>1852</v>
      </c>
      <c r="F426" s="355" t="s">
        <v>1852</v>
      </c>
      <c r="G426" s="222" t="s">
        <v>1852</v>
      </c>
      <c r="H426" s="222" t="s">
        <v>1852</v>
      </c>
      <c r="I426" s="355" t="s">
        <v>1852</v>
      </c>
      <c r="J426" s="222" t="s">
        <v>1852</v>
      </c>
      <c r="K426" s="222" t="s">
        <v>1852</v>
      </c>
      <c r="L426" s="355" t="s">
        <v>1852</v>
      </c>
      <c r="M426" s="222" t="s">
        <v>1852</v>
      </c>
      <c r="N426" s="222" t="s">
        <v>1852</v>
      </c>
      <c r="O426" s="346">
        <f t="shared" si="6"/>
        <v>1</v>
      </c>
      <c r="P426" s="117"/>
    </row>
    <row r="427" spans="1:18" ht="13.15" customHeight="1" x14ac:dyDescent="0.4">
      <c r="A427" s="203" t="s">
        <v>2078</v>
      </c>
      <c r="B427" s="222" t="s">
        <v>3377</v>
      </c>
      <c r="C427" s="354">
        <v>5</v>
      </c>
      <c r="D427" s="222" t="s">
        <v>1852</v>
      </c>
      <c r="E427" s="222" t="s">
        <v>1852</v>
      </c>
      <c r="F427" s="355" t="s">
        <v>1852</v>
      </c>
      <c r="G427" s="222" t="s">
        <v>1852</v>
      </c>
      <c r="H427" s="222" t="s">
        <v>1852</v>
      </c>
      <c r="I427" s="355" t="s">
        <v>1852</v>
      </c>
      <c r="J427" s="222" t="s">
        <v>1852</v>
      </c>
      <c r="K427" s="222" t="s">
        <v>1852</v>
      </c>
      <c r="L427" s="355" t="s">
        <v>1852</v>
      </c>
      <c r="M427" s="222" t="s">
        <v>1852</v>
      </c>
      <c r="N427" s="222" t="s">
        <v>1852</v>
      </c>
      <c r="O427" s="346">
        <f t="shared" si="6"/>
        <v>5</v>
      </c>
      <c r="P427" s="233">
        <v>5</v>
      </c>
      <c r="Q427" s="233">
        <v>0</v>
      </c>
      <c r="R427" s="234">
        <v>0</v>
      </c>
    </row>
    <row r="428" spans="1:18" ht="22.5" x14ac:dyDescent="0.4">
      <c r="A428" s="203" t="s">
        <v>2082</v>
      </c>
      <c r="B428" s="222" t="s">
        <v>3378</v>
      </c>
      <c r="C428" s="354">
        <v>27</v>
      </c>
      <c r="D428" s="222" t="s">
        <v>1852</v>
      </c>
      <c r="E428" s="222" t="s">
        <v>1852</v>
      </c>
      <c r="F428" s="355" t="s">
        <v>1852</v>
      </c>
      <c r="G428" s="222" t="s">
        <v>1852</v>
      </c>
      <c r="H428" s="222" t="s">
        <v>1852</v>
      </c>
      <c r="I428" s="355" t="s">
        <v>1852</v>
      </c>
      <c r="J428" s="222" t="s">
        <v>1852</v>
      </c>
      <c r="K428" s="222" t="s">
        <v>1852</v>
      </c>
      <c r="L428" s="355" t="s">
        <v>1852</v>
      </c>
      <c r="M428" s="222" t="s">
        <v>1852</v>
      </c>
      <c r="N428" s="222" t="s">
        <v>1852</v>
      </c>
      <c r="O428" s="346">
        <f t="shared" si="6"/>
        <v>27</v>
      </c>
      <c r="P428" s="231">
        <v>110</v>
      </c>
      <c r="Q428" s="231">
        <v>5</v>
      </c>
      <c r="R428" s="244">
        <v>4.4999999999999998E-2</v>
      </c>
    </row>
    <row r="429" spans="1:18" ht="13.15" customHeight="1" x14ac:dyDescent="0.4">
      <c r="A429" s="203" t="s">
        <v>1335</v>
      </c>
      <c r="B429" s="222" t="s">
        <v>3025</v>
      </c>
      <c r="C429" s="354">
        <v>11</v>
      </c>
      <c r="D429" s="222" t="s">
        <v>1852</v>
      </c>
      <c r="E429" s="222" t="s">
        <v>1852</v>
      </c>
      <c r="F429" s="354">
        <v>13</v>
      </c>
      <c r="G429" s="222" t="s">
        <v>1852</v>
      </c>
      <c r="H429" s="224">
        <v>1</v>
      </c>
      <c r="I429" s="355" t="s">
        <v>1852</v>
      </c>
      <c r="J429" s="222" t="s">
        <v>1852</v>
      </c>
      <c r="K429" s="222" t="s">
        <v>1852</v>
      </c>
      <c r="L429" s="355" t="s">
        <v>1852</v>
      </c>
      <c r="M429" s="222" t="s">
        <v>1852</v>
      </c>
      <c r="N429" s="222" t="s">
        <v>1852</v>
      </c>
      <c r="O429" s="346">
        <f t="shared" si="6"/>
        <v>24</v>
      </c>
      <c r="P429" s="117"/>
    </row>
    <row r="430" spans="1:18" ht="13.15" customHeight="1" x14ac:dyDescent="0.4">
      <c r="A430" s="203" t="s">
        <v>1335</v>
      </c>
      <c r="B430" s="222" t="s">
        <v>2457</v>
      </c>
      <c r="C430" s="354">
        <v>16</v>
      </c>
      <c r="D430" s="222" t="s">
        <v>1852</v>
      </c>
      <c r="E430" s="224">
        <v>1</v>
      </c>
      <c r="F430" s="355" t="s">
        <v>1852</v>
      </c>
      <c r="G430" s="222" t="s">
        <v>1852</v>
      </c>
      <c r="H430" s="222" t="s">
        <v>1852</v>
      </c>
      <c r="I430" s="355" t="s">
        <v>1852</v>
      </c>
      <c r="J430" s="222" t="s">
        <v>1852</v>
      </c>
      <c r="K430" s="222" t="s">
        <v>1852</v>
      </c>
      <c r="L430" s="355" t="s">
        <v>1852</v>
      </c>
      <c r="M430" s="222" t="s">
        <v>1852</v>
      </c>
      <c r="N430" s="222" t="s">
        <v>1852</v>
      </c>
      <c r="O430" s="346">
        <f t="shared" si="6"/>
        <v>16</v>
      </c>
      <c r="P430" s="117"/>
    </row>
    <row r="431" spans="1:18" ht="13.15" customHeight="1" x14ac:dyDescent="0.4">
      <c r="A431" s="203" t="s">
        <v>1335</v>
      </c>
      <c r="B431" s="222" t="s">
        <v>3032</v>
      </c>
      <c r="C431" s="354">
        <v>4</v>
      </c>
      <c r="D431" s="222" t="s">
        <v>1852</v>
      </c>
      <c r="E431" s="222" t="s">
        <v>1852</v>
      </c>
      <c r="F431" s="354">
        <v>3</v>
      </c>
      <c r="G431" s="222" t="s">
        <v>1852</v>
      </c>
      <c r="H431" s="222" t="s">
        <v>1852</v>
      </c>
      <c r="I431" s="355" t="s">
        <v>1852</v>
      </c>
      <c r="J431" s="222" t="s">
        <v>1852</v>
      </c>
      <c r="K431" s="222" t="s">
        <v>1852</v>
      </c>
      <c r="L431" s="355" t="s">
        <v>1852</v>
      </c>
      <c r="M431" s="222" t="s">
        <v>1852</v>
      </c>
      <c r="N431" s="222" t="s">
        <v>1852</v>
      </c>
      <c r="O431" s="346">
        <f t="shared" si="6"/>
        <v>7</v>
      </c>
      <c r="P431" s="127"/>
    </row>
    <row r="432" spans="1:18" ht="13.15" customHeight="1" x14ac:dyDescent="0.4">
      <c r="A432" s="203" t="s">
        <v>1335</v>
      </c>
      <c r="B432" s="222" t="s">
        <v>3033</v>
      </c>
      <c r="C432" s="354">
        <v>5</v>
      </c>
      <c r="D432" s="222" t="s">
        <v>1852</v>
      </c>
      <c r="E432" s="224">
        <v>1</v>
      </c>
      <c r="F432" s="354">
        <v>1</v>
      </c>
      <c r="G432" s="222" t="s">
        <v>1852</v>
      </c>
      <c r="H432" s="222" t="s">
        <v>1852</v>
      </c>
      <c r="I432" s="355" t="s">
        <v>1852</v>
      </c>
      <c r="J432" s="222" t="s">
        <v>1852</v>
      </c>
      <c r="K432" s="222" t="s">
        <v>1852</v>
      </c>
      <c r="L432" s="355" t="s">
        <v>1852</v>
      </c>
      <c r="M432" s="222" t="s">
        <v>1852</v>
      </c>
      <c r="N432" s="222" t="s">
        <v>1852</v>
      </c>
      <c r="O432" s="346">
        <f t="shared" si="6"/>
        <v>6</v>
      </c>
      <c r="P432" s="117"/>
    </row>
    <row r="433" spans="1:18" ht="13.15" customHeight="1" x14ac:dyDescent="0.4">
      <c r="A433" s="203" t="s">
        <v>1335</v>
      </c>
      <c r="B433" s="222" t="s">
        <v>3379</v>
      </c>
      <c r="C433" s="354">
        <v>6</v>
      </c>
      <c r="D433" s="222" t="s">
        <v>1852</v>
      </c>
      <c r="E433" s="224">
        <v>1</v>
      </c>
      <c r="F433" s="355" t="s">
        <v>1852</v>
      </c>
      <c r="G433" s="222" t="s">
        <v>1852</v>
      </c>
      <c r="H433" s="222" t="s">
        <v>1852</v>
      </c>
      <c r="I433" s="355" t="s">
        <v>1852</v>
      </c>
      <c r="J433" s="222" t="s">
        <v>1852</v>
      </c>
      <c r="K433" s="222" t="s">
        <v>1852</v>
      </c>
      <c r="L433" s="355" t="s">
        <v>1852</v>
      </c>
      <c r="M433" s="222" t="s">
        <v>1852</v>
      </c>
      <c r="N433" s="222" t="s">
        <v>1852</v>
      </c>
      <c r="O433" s="346">
        <f t="shared" si="6"/>
        <v>6</v>
      </c>
      <c r="P433" s="117"/>
    </row>
    <row r="434" spans="1:18" ht="13.15" customHeight="1" x14ac:dyDescent="0.4">
      <c r="A434" s="203" t="s">
        <v>1335</v>
      </c>
      <c r="B434" s="222" t="s">
        <v>3380</v>
      </c>
      <c r="C434" s="354">
        <v>6</v>
      </c>
      <c r="D434" s="222" t="s">
        <v>1852</v>
      </c>
      <c r="E434" s="224">
        <v>1</v>
      </c>
      <c r="F434" s="355" t="s">
        <v>1852</v>
      </c>
      <c r="G434" s="222" t="s">
        <v>1852</v>
      </c>
      <c r="H434" s="222" t="s">
        <v>1852</v>
      </c>
      <c r="I434" s="355" t="s">
        <v>1852</v>
      </c>
      <c r="J434" s="222" t="s">
        <v>1852</v>
      </c>
      <c r="K434" s="222" t="s">
        <v>1852</v>
      </c>
      <c r="L434" s="355" t="s">
        <v>1852</v>
      </c>
      <c r="M434" s="222" t="s">
        <v>1852</v>
      </c>
      <c r="N434" s="222" t="s">
        <v>1852</v>
      </c>
      <c r="O434" s="346">
        <f t="shared" si="6"/>
        <v>6</v>
      </c>
      <c r="P434" s="127"/>
    </row>
    <row r="435" spans="1:18" ht="13.15" customHeight="1" x14ac:dyDescent="0.4">
      <c r="A435" s="203" t="s">
        <v>1335</v>
      </c>
      <c r="B435" s="222" t="s">
        <v>3038</v>
      </c>
      <c r="C435" s="354">
        <v>4</v>
      </c>
      <c r="D435" s="222" t="s">
        <v>1852</v>
      </c>
      <c r="E435" s="222" t="s">
        <v>1852</v>
      </c>
      <c r="F435" s="354">
        <v>2</v>
      </c>
      <c r="G435" s="222" t="s">
        <v>1852</v>
      </c>
      <c r="H435" s="222" t="s">
        <v>1852</v>
      </c>
      <c r="I435" s="355" t="s">
        <v>1852</v>
      </c>
      <c r="J435" s="222" t="s">
        <v>1852</v>
      </c>
      <c r="K435" s="222" t="s">
        <v>1852</v>
      </c>
      <c r="L435" s="355" t="s">
        <v>1852</v>
      </c>
      <c r="M435" s="222" t="s">
        <v>1852</v>
      </c>
      <c r="N435" s="222" t="s">
        <v>1852</v>
      </c>
      <c r="O435" s="346">
        <f t="shared" si="6"/>
        <v>6</v>
      </c>
      <c r="P435" s="117"/>
    </row>
    <row r="436" spans="1:18" ht="13.15" customHeight="1" x14ac:dyDescent="0.4">
      <c r="A436" s="203" t="s">
        <v>1335</v>
      </c>
      <c r="B436" s="222" t="s">
        <v>3381</v>
      </c>
      <c r="C436" s="354">
        <v>5</v>
      </c>
      <c r="D436" s="222" t="s">
        <v>1852</v>
      </c>
      <c r="E436" s="222" t="s">
        <v>1852</v>
      </c>
      <c r="F436" s="355" t="s">
        <v>1852</v>
      </c>
      <c r="G436" s="222" t="s">
        <v>1852</v>
      </c>
      <c r="H436" s="222" t="s">
        <v>1852</v>
      </c>
      <c r="I436" s="355" t="s">
        <v>1852</v>
      </c>
      <c r="J436" s="222" t="s">
        <v>1852</v>
      </c>
      <c r="K436" s="222" t="s">
        <v>1852</v>
      </c>
      <c r="L436" s="355" t="s">
        <v>1852</v>
      </c>
      <c r="M436" s="222" t="s">
        <v>1852</v>
      </c>
      <c r="N436" s="222" t="s">
        <v>1852</v>
      </c>
      <c r="O436" s="346">
        <f t="shared" si="6"/>
        <v>5</v>
      </c>
      <c r="P436" s="117"/>
    </row>
    <row r="437" spans="1:18" ht="13.15" customHeight="1" x14ac:dyDescent="0.4">
      <c r="A437" s="203" t="s">
        <v>1335</v>
      </c>
      <c r="B437" s="222" t="s">
        <v>3039</v>
      </c>
      <c r="C437" s="354">
        <v>4</v>
      </c>
      <c r="D437" s="222" t="s">
        <v>1852</v>
      </c>
      <c r="E437" s="222" t="s">
        <v>1852</v>
      </c>
      <c r="F437" s="355" t="s">
        <v>1852</v>
      </c>
      <c r="G437" s="222" t="s">
        <v>1852</v>
      </c>
      <c r="H437" s="222" t="s">
        <v>1852</v>
      </c>
      <c r="I437" s="355" t="s">
        <v>1852</v>
      </c>
      <c r="J437" s="222" t="s">
        <v>1852</v>
      </c>
      <c r="K437" s="222" t="s">
        <v>1852</v>
      </c>
      <c r="L437" s="355" t="s">
        <v>1852</v>
      </c>
      <c r="M437" s="222" t="s">
        <v>1852</v>
      </c>
      <c r="N437" s="222" t="s">
        <v>1852</v>
      </c>
      <c r="O437" s="346">
        <f t="shared" si="6"/>
        <v>4</v>
      </c>
      <c r="P437" s="127"/>
    </row>
    <row r="438" spans="1:18" ht="13.15" customHeight="1" x14ac:dyDescent="0.4">
      <c r="A438" s="203" t="s">
        <v>1335</v>
      </c>
      <c r="B438" s="222" t="s">
        <v>3382</v>
      </c>
      <c r="C438" s="355" t="s">
        <v>1852</v>
      </c>
      <c r="D438" s="222" t="s">
        <v>1852</v>
      </c>
      <c r="E438" s="222" t="s">
        <v>1852</v>
      </c>
      <c r="F438" s="355" t="s">
        <v>1852</v>
      </c>
      <c r="G438" s="222" t="s">
        <v>1852</v>
      </c>
      <c r="H438" s="222" t="s">
        <v>1852</v>
      </c>
      <c r="I438" s="354">
        <v>2</v>
      </c>
      <c r="J438" s="222" t="s">
        <v>1852</v>
      </c>
      <c r="K438" s="222" t="s">
        <v>1852</v>
      </c>
      <c r="L438" s="355" t="s">
        <v>1852</v>
      </c>
      <c r="M438" s="222" t="s">
        <v>1852</v>
      </c>
      <c r="N438" s="222" t="s">
        <v>1852</v>
      </c>
      <c r="O438" s="346">
        <f t="shared" si="6"/>
        <v>2</v>
      </c>
      <c r="P438" s="117"/>
    </row>
    <row r="439" spans="1:18" ht="13.15" customHeight="1" x14ac:dyDescent="0.4">
      <c r="A439" s="203" t="s">
        <v>1335</v>
      </c>
      <c r="B439" s="222" t="s">
        <v>3041</v>
      </c>
      <c r="C439" s="355" t="s">
        <v>1852</v>
      </c>
      <c r="D439" s="222" t="s">
        <v>1852</v>
      </c>
      <c r="E439" s="222" t="s">
        <v>1852</v>
      </c>
      <c r="F439" s="354">
        <v>1</v>
      </c>
      <c r="G439" s="222" t="s">
        <v>1852</v>
      </c>
      <c r="H439" s="222" t="s">
        <v>1852</v>
      </c>
      <c r="I439" s="355" t="s">
        <v>1852</v>
      </c>
      <c r="J439" s="222" t="s">
        <v>1852</v>
      </c>
      <c r="K439" s="222" t="s">
        <v>1852</v>
      </c>
      <c r="L439" s="355" t="s">
        <v>1852</v>
      </c>
      <c r="M439" s="222" t="s">
        <v>1852</v>
      </c>
      <c r="N439" s="222" t="s">
        <v>1852</v>
      </c>
      <c r="O439" s="346">
        <f t="shared" si="6"/>
        <v>1</v>
      </c>
      <c r="P439" s="117"/>
    </row>
    <row r="440" spans="1:18" ht="33.75" x14ac:dyDescent="0.4">
      <c r="A440" s="203" t="s">
        <v>2778</v>
      </c>
      <c r="B440" s="222" t="s">
        <v>1852</v>
      </c>
      <c r="C440" s="354">
        <v>112</v>
      </c>
      <c r="D440" s="224">
        <v>11</v>
      </c>
      <c r="E440" s="224">
        <v>1</v>
      </c>
      <c r="F440" s="354">
        <v>244</v>
      </c>
      <c r="G440" s="224">
        <v>11</v>
      </c>
      <c r="H440" s="224">
        <v>2</v>
      </c>
      <c r="I440" s="354">
        <v>20</v>
      </c>
      <c r="J440" s="222" t="s">
        <v>1852</v>
      </c>
      <c r="K440" s="222" t="s">
        <v>1852</v>
      </c>
      <c r="L440" s="354">
        <v>28</v>
      </c>
      <c r="M440" s="222" t="s">
        <v>1852</v>
      </c>
      <c r="N440" s="222" t="s">
        <v>1852</v>
      </c>
      <c r="O440" s="346">
        <f t="shared" si="6"/>
        <v>404</v>
      </c>
      <c r="P440" s="233">
        <v>404</v>
      </c>
      <c r="Q440" s="233">
        <v>3</v>
      </c>
      <c r="R440" s="242">
        <v>7.0000000000000001E-3</v>
      </c>
    </row>
    <row r="441" spans="1:18" ht="13.15" customHeight="1" x14ac:dyDescent="0.4">
      <c r="A441" s="203" t="s">
        <v>2096</v>
      </c>
      <c r="B441" s="222" t="s">
        <v>3025</v>
      </c>
      <c r="C441" s="354">
        <v>3</v>
      </c>
      <c r="D441" s="222" t="s">
        <v>1852</v>
      </c>
      <c r="E441" s="222" t="s">
        <v>1852</v>
      </c>
      <c r="F441" s="355" t="s">
        <v>1852</v>
      </c>
      <c r="G441" s="222" t="s">
        <v>1852</v>
      </c>
      <c r="H441" s="222" t="s">
        <v>1852</v>
      </c>
      <c r="I441" s="355" t="s">
        <v>1852</v>
      </c>
      <c r="J441" s="222" t="s">
        <v>1852</v>
      </c>
      <c r="K441" s="222" t="s">
        <v>1852</v>
      </c>
      <c r="L441" s="355" t="s">
        <v>1852</v>
      </c>
      <c r="M441" s="222" t="s">
        <v>1852</v>
      </c>
      <c r="N441" s="222" t="s">
        <v>1852</v>
      </c>
      <c r="O441" s="346">
        <f t="shared" si="6"/>
        <v>3</v>
      </c>
      <c r="P441" s="233">
        <v>3</v>
      </c>
      <c r="Q441" s="233">
        <v>0</v>
      </c>
      <c r="R441" s="234">
        <v>0</v>
      </c>
    </row>
    <row r="442" spans="1:18" ht="13.15" customHeight="1" x14ac:dyDescent="0.4">
      <c r="A442" s="203" t="s">
        <v>3383</v>
      </c>
      <c r="B442" s="222" t="s">
        <v>1852</v>
      </c>
      <c r="C442" s="354">
        <v>4</v>
      </c>
      <c r="D442" s="222" t="s">
        <v>1852</v>
      </c>
      <c r="E442" s="222" t="s">
        <v>1852</v>
      </c>
      <c r="F442" s="355" t="s">
        <v>1852</v>
      </c>
      <c r="G442" s="222" t="s">
        <v>1852</v>
      </c>
      <c r="H442" s="222" t="s">
        <v>1852</v>
      </c>
      <c r="I442" s="355" t="s">
        <v>1852</v>
      </c>
      <c r="J442" s="222" t="s">
        <v>1852</v>
      </c>
      <c r="K442" s="222" t="s">
        <v>1852</v>
      </c>
      <c r="L442" s="355" t="s">
        <v>1852</v>
      </c>
      <c r="M442" s="222" t="s">
        <v>1852</v>
      </c>
      <c r="N442" s="222" t="s">
        <v>1852</v>
      </c>
      <c r="O442" s="346">
        <f t="shared" si="6"/>
        <v>4</v>
      </c>
      <c r="P442" s="233">
        <v>4</v>
      </c>
      <c r="Q442" s="233">
        <v>0</v>
      </c>
      <c r="R442" s="234">
        <v>0</v>
      </c>
    </row>
    <row r="443" spans="1:18" ht="13.15" customHeight="1" x14ac:dyDescent="0.4">
      <c r="A443" s="203" t="s">
        <v>3046</v>
      </c>
      <c r="B443" s="222" t="s">
        <v>1852</v>
      </c>
      <c r="C443" s="354">
        <v>6</v>
      </c>
      <c r="D443" s="222" t="s">
        <v>1852</v>
      </c>
      <c r="E443" s="222" t="s">
        <v>1852</v>
      </c>
      <c r="F443" s="355" t="s">
        <v>1852</v>
      </c>
      <c r="G443" s="222" t="s">
        <v>1852</v>
      </c>
      <c r="H443" s="222" t="s">
        <v>1852</v>
      </c>
      <c r="I443" s="355" t="s">
        <v>1852</v>
      </c>
      <c r="J443" s="222" t="s">
        <v>1852</v>
      </c>
      <c r="K443" s="222" t="s">
        <v>1852</v>
      </c>
      <c r="L443" s="355" t="s">
        <v>1852</v>
      </c>
      <c r="M443" s="222" t="s">
        <v>1852</v>
      </c>
      <c r="N443" s="222" t="s">
        <v>1852</v>
      </c>
      <c r="O443" s="346">
        <f t="shared" si="6"/>
        <v>6</v>
      </c>
      <c r="P443" s="233">
        <v>6</v>
      </c>
      <c r="Q443" s="233">
        <v>0</v>
      </c>
      <c r="R443" s="234">
        <v>0</v>
      </c>
    </row>
    <row r="444" spans="1:18" ht="22.5" x14ac:dyDescent="0.4">
      <c r="A444" s="203" t="s">
        <v>2251</v>
      </c>
      <c r="B444" s="222" t="s">
        <v>3048</v>
      </c>
      <c r="C444" s="354">
        <v>203</v>
      </c>
      <c r="D444" s="222" t="s">
        <v>1852</v>
      </c>
      <c r="E444" s="224">
        <v>1</v>
      </c>
      <c r="F444" s="354">
        <v>18</v>
      </c>
      <c r="G444" s="222" t="s">
        <v>1852</v>
      </c>
      <c r="H444" s="222" t="s">
        <v>1852</v>
      </c>
      <c r="I444" s="355" t="s">
        <v>1852</v>
      </c>
      <c r="J444" s="222" t="s">
        <v>1852</v>
      </c>
      <c r="K444" s="222" t="s">
        <v>1852</v>
      </c>
      <c r="L444" s="355" t="s">
        <v>1852</v>
      </c>
      <c r="M444" s="222" t="s">
        <v>1852</v>
      </c>
      <c r="N444" s="222" t="s">
        <v>1852</v>
      </c>
      <c r="O444" s="346">
        <f t="shared" si="6"/>
        <v>221</v>
      </c>
      <c r="P444" s="226">
        <v>271</v>
      </c>
      <c r="Q444" s="226">
        <v>1</v>
      </c>
      <c r="R444" s="227">
        <v>0</v>
      </c>
    </row>
    <row r="445" spans="1:18" ht="13.15" customHeight="1" x14ac:dyDescent="0.4">
      <c r="A445" s="203" t="s">
        <v>1686</v>
      </c>
      <c r="B445" s="222" t="s">
        <v>3049</v>
      </c>
      <c r="C445" s="354">
        <v>17</v>
      </c>
      <c r="D445" s="222" t="s">
        <v>1852</v>
      </c>
      <c r="E445" s="222" t="s">
        <v>1852</v>
      </c>
      <c r="F445" s="354">
        <v>9</v>
      </c>
      <c r="G445" s="222" t="s">
        <v>1852</v>
      </c>
      <c r="H445" s="222" t="s">
        <v>1852</v>
      </c>
      <c r="I445" s="355" t="s">
        <v>1852</v>
      </c>
      <c r="J445" s="222" t="s">
        <v>1852</v>
      </c>
      <c r="K445" s="222" t="s">
        <v>1852</v>
      </c>
      <c r="L445" s="354">
        <v>3</v>
      </c>
      <c r="M445" s="222" t="s">
        <v>1852</v>
      </c>
      <c r="N445" s="222" t="s">
        <v>1852</v>
      </c>
      <c r="O445" s="346">
        <f t="shared" si="6"/>
        <v>29</v>
      </c>
      <c r="P445" s="117"/>
    </row>
    <row r="446" spans="1:18" ht="22.5" x14ac:dyDescent="0.4">
      <c r="A446" s="203" t="s">
        <v>1686</v>
      </c>
      <c r="B446" s="222" t="s">
        <v>3050</v>
      </c>
      <c r="C446" s="354">
        <v>16</v>
      </c>
      <c r="D446" s="224">
        <v>2</v>
      </c>
      <c r="E446" s="222" t="s">
        <v>1852</v>
      </c>
      <c r="F446" s="355" t="s">
        <v>1852</v>
      </c>
      <c r="G446" s="222" t="s">
        <v>1852</v>
      </c>
      <c r="H446" s="222" t="s">
        <v>1852</v>
      </c>
      <c r="I446" s="355" t="s">
        <v>1852</v>
      </c>
      <c r="J446" s="222" t="s">
        <v>1852</v>
      </c>
      <c r="K446" s="222" t="s">
        <v>1852</v>
      </c>
      <c r="L446" s="355" t="s">
        <v>1852</v>
      </c>
      <c r="M446" s="222" t="s">
        <v>1852</v>
      </c>
      <c r="N446" s="222" t="s">
        <v>1852</v>
      </c>
      <c r="O446" s="346">
        <f t="shared" si="6"/>
        <v>16</v>
      </c>
      <c r="P446" s="127"/>
    </row>
    <row r="447" spans="1:18" ht="13.15" customHeight="1" x14ac:dyDescent="0.4">
      <c r="A447" s="203" t="s">
        <v>1686</v>
      </c>
      <c r="B447" s="222" t="s">
        <v>3384</v>
      </c>
      <c r="C447" s="354">
        <v>5</v>
      </c>
      <c r="D447" s="222" t="s">
        <v>1852</v>
      </c>
      <c r="E447" s="222" t="s">
        <v>1852</v>
      </c>
      <c r="F447" s="355" t="s">
        <v>1852</v>
      </c>
      <c r="G447" s="222" t="s">
        <v>1852</v>
      </c>
      <c r="H447" s="222" t="s">
        <v>1852</v>
      </c>
      <c r="I447" s="355" t="s">
        <v>1852</v>
      </c>
      <c r="J447" s="222" t="s">
        <v>1852</v>
      </c>
      <c r="K447" s="222" t="s">
        <v>1852</v>
      </c>
      <c r="L447" s="355" t="s">
        <v>1852</v>
      </c>
      <c r="M447" s="222" t="s">
        <v>1852</v>
      </c>
      <c r="N447" s="222" t="s">
        <v>1852</v>
      </c>
      <c r="O447" s="346">
        <f t="shared" si="6"/>
        <v>5</v>
      </c>
      <c r="P447" s="117"/>
    </row>
    <row r="448" spans="1:18" ht="13.15" customHeight="1" x14ac:dyDescent="0.4">
      <c r="A448" s="203" t="s">
        <v>2099</v>
      </c>
      <c r="B448" s="222" t="s">
        <v>3052</v>
      </c>
      <c r="C448" s="354">
        <v>46</v>
      </c>
      <c r="D448" s="222" t="s">
        <v>1852</v>
      </c>
      <c r="E448" s="222" t="s">
        <v>1852</v>
      </c>
      <c r="F448" s="355" t="s">
        <v>1852</v>
      </c>
      <c r="G448" s="222" t="s">
        <v>1852</v>
      </c>
      <c r="H448" s="222" t="s">
        <v>1852</v>
      </c>
      <c r="I448" s="355" t="s">
        <v>1852</v>
      </c>
      <c r="J448" s="222" t="s">
        <v>1852</v>
      </c>
      <c r="K448" s="222" t="s">
        <v>1852</v>
      </c>
      <c r="L448" s="355" t="s">
        <v>1852</v>
      </c>
      <c r="M448" s="222" t="s">
        <v>1852</v>
      </c>
      <c r="N448" s="222" t="s">
        <v>1852</v>
      </c>
      <c r="O448" s="346">
        <f t="shared" si="6"/>
        <v>46</v>
      </c>
      <c r="P448" s="226">
        <v>68</v>
      </c>
      <c r="Q448" s="226">
        <v>0</v>
      </c>
      <c r="R448" s="227">
        <v>0</v>
      </c>
    </row>
    <row r="449" spans="1:18" ht="22.5" x14ac:dyDescent="0.4">
      <c r="A449" s="203" t="s">
        <v>1336</v>
      </c>
      <c r="B449" s="222" t="s">
        <v>3385</v>
      </c>
      <c r="C449" s="354">
        <v>12</v>
      </c>
      <c r="D449" s="222" t="s">
        <v>1852</v>
      </c>
      <c r="E449" s="222" t="s">
        <v>1852</v>
      </c>
      <c r="F449" s="355" t="s">
        <v>1852</v>
      </c>
      <c r="G449" s="222" t="s">
        <v>1852</v>
      </c>
      <c r="H449" s="222" t="s">
        <v>1852</v>
      </c>
      <c r="I449" s="355" t="s">
        <v>1852</v>
      </c>
      <c r="J449" s="222" t="s">
        <v>1852</v>
      </c>
      <c r="K449" s="222" t="s">
        <v>1852</v>
      </c>
      <c r="L449" s="355" t="s">
        <v>1852</v>
      </c>
      <c r="M449" s="222" t="s">
        <v>1852</v>
      </c>
      <c r="N449" s="222" t="s">
        <v>1852</v>
      </c>
      <c r="O449" s="346">
        <f t="shared" si="6"/>
        <v>12</v>
      </c>
      <c r="P449" s="127"/>
    </row>
    <row r="450" spans="1:18" ht="13.15" customHeight="1" x14ac:dyDescent="0.4">
      <c r="A450" s="203" t="s">
        <v>1336</v>
      </c>
      <c r="B450" s="222" t="s">
        <v>3025</v>
      </c>
      <c r="C450" s="354">
        <v>8</v>
      </c>
      <c r="D450" s="222" t="s">
        <v>1852</v>
      </c>
      <c r="E450" s="222" t="s">
        <v>1852</v>
      </c>
      <c r="F450" s="354">
        <v>2</v>
      </c>
      <c r="G450" s="222" t="s">
        <v>1852</v>
      </c>
      <c r="H450" s="222" t="s">
        <v>1852</v>
      </c>
      <c r="I450" s="355" t="s">
        <v>1852</v>
      </c>
      <c r="J450" s="222" t="s">
        <v>1852</v>
      </c>
      <c r="K450" s="222" t="s">
        <v>1852</v>
      </c>
      <c r="L450" s="355" t="s">
        <v>1852</v>
      </c>
      <c r="M450" s="222" t="s">
        <v>1852</v>
      </c>
      <c r="N450" s="222" t="s">
        <v>1852</v>
      </c>
      <c r="O450" s="346">
        <f t="shared" si="6"/>
        <v>10</v>
      </c>
      <c r="P450" s="117"/>
    </row>
    <row r="451" spans="1:18" ht="22.5" x14ac:dyDescent="0.4">
      <c r="A451" s="203" t="s">
        <v>2256</v>
      </c>
      <c r="B451" s="222" t="s">
        <v>3386</v>
      </c>
      <c r="C451" s="354">
        <v>19</v>
      </c>
      <c r="D451" s="222" t="s">
        <v>1852</v>
      </c>
      <c r="E451" s="224">
        <v>1</v>
      </c>
      <c r="F451" s="355" t="s">
        <v>1852</v>
      </c>
      <c r="G451" s="222" t="s">
        <v>1852</v>
      </c>
      <c r="H451" s="222" t="s">
        <v>1852</v>
      </c>
      <c r="I451" s="355" t="s">
        <v>1852</v>
      </c>
      <c r="J451" s="222" t="s">
        <v>1852</v>
      </c>
      <c r="K451" s="222" t="s">
        <v>1852</v>
      </c>
      <c r="L451" s="355" t="s">
        <v>1852</v>
      </c>
      <c r="M451" s="222" t="s">
        <v>1852</v>
      </c>
      <c r="N451" s="222" t="s">
        <v>1852</v>
      </c>
      <c r="O451" s="346">
        <f t="shared" ref="O451:O514" si="7">SUM(C451,F451,I451,L451,)</f>
        <v>19</v>
      </c>
      <c r="P451" s="231">
        <v>40</v>
      </c>
      <c r="Q451" s="231">
        <v>1</v>
      </c>
      <c r="R451" s="244">
        <v>2.5000000000000001E-2</v>
      </c>
    </row>
    <row r="452" spans="1:18" ht="13.15" customHeight="1" x14ac:dyDescent="0.4">
      <c r="A452" s="203" t="s">
        <v>1687</v>
      </c>
      <c r="B452" s="222" t="s">
        <v>3055</v>
      </c>
      <c r="C452" s="354">
        <v>13</v>
      </c>
      <c r="D452" s="222" t="s">
        <v>1852</v>
      </c>
      <c r="E452" s="222" t="s">
        <v>1852</v>
      </c>
      <c r="F452" s="355" t="s">
        <v>1852</v>
      </c>
      <c r="G452" s="222" t="s">
        <v>1852</v>
      </c>
      <c r="H452" s="222" t="s">
        <v>1852</v>
      </c>
      <c r="I452" s="355" t="s">
        <v>1852</v>
      </c>
      <c r="J452" s="222" t="s">
        <v>1852</v>
      </c>
      <c r="K452" s="222" t="s">
        <v>1852</v>
      </c>
      <c r="L452" s="355" t="s">
        <v>1852</v>
      </c>
      <c r="M452" s="222" t="s">
        <v>1852</v>
      </c>
      <c r="N452" s="222" t="s">
        <v>1852</v>
      </c>
      <c r="O452" s="346">
        <f t="shared" si="7"/>
        <v>13</v>
      </c>
      <c r="P452" s="117"/>
    </row>
    <row r="453" spans="1:18" ht="13.15" customHeight="1" x14ac:dyDescent="0.4">
      <c r="A453" s="203" t="s">
        <v>1687</v>
      </c>
      <c r="B453" s="222" t="s">
        <v>3053</v>
      </c>
      <c r="C453" s="354">
        <v>6</v>
      </c>
      <c r="D453" s="222" t="s">
        <v>1852</v>
      </c>
      <c r="E453" s="222" t="s">
        <v>1852</v>
      </c>
      <c r="F453" s="355" t="s">
        <v>1852</v>
      </c>
      <c r="G453" s="222" t="s">
        <v>1852</v>
      </c>
      <c r="H453" s="222" t="s">
        <v>1852</v>
      </c>
      <c r="I453" s="355" t="s">
        <v>1852</v>
      </c>
      <c r="J453" s="222" t="s">
        <v>1852</v>
      </c>
      <c r="K453" s="222" t="s">
        <v>1852</v>
      </c>
      <c r="L453" s="355" t="s">
        <v>1852</v>
      </c>
      <c r="M453" s="222" t="s">
        <v>1852</v>
      </c>
      <c r="N453" s="222" t="s">
        <v>1852</v>
      </c>
      <c r="O453" s="346">
        <f t="shared" si="7"/>
        <v>6</v>
      </c>
      <c r="P453" s="127"/>
    </row>
    <row r="454" spans="1:18" ht="22.5" x14ac:dyDescent="0.4">
      <c r="A454" s="203" t="s">
        <v>1687</v>
      </c>
      <c r="B454" s="222" t="s">
        <v>3387</v>
      </c>
      <c r="C454" s="354">
        <v>1</v>
      </c>
      <c r="D454" s="222" t="s">
        <v>1852</v>
      </c>
      <c r="E454" s="222" t="s">
        <v>1852</v>
      </c>
      <c r="F454" s="355" t="s">
        <v>1852</v>
      </c>
      <c r="G454" s="222" t="s">
        <v>1852</v>
      </c>
      <c r="H454" s="222" t="s">
        <v>1852</v>
      </c>
      <c r="I454" s="355" t="s">
        <v>1852</v>
      </c>
      <c r="J454" s="222" t="s">
        <v>1852</v>
      </c>
      <c r="K454" s="222" t="s">
        <v>1852</v>
      </c>
      <c r="L454" s="355" t="s">
        <v>1852</v>
      </c>
      <c r="M454" s="222" t="s">
        <v>1852</v>
      </c>
      <c r="N454" s="222" t="s">
        <v>1852</v>
      </c>
      <c r="O454" s="346">
        <f t="shared" si="7"/>
        <v>1</v>
      </c>
      <c r="P454" s="117"/>
    </row>
    <row r="455" spans="1:18" ht="22.5" x14ac:dyDescent="0.4">
      <c r="A455" s="203" t="s">
        <v>1687</v>
      </c>
      <c r="B455" s="222" t="s">
        <v>3058</v>
      </c>
      <c r="C455" s="354">
        <v>1</v>
      </c>
      <c r="D455" s="222" t="s">
        <v>1852</v>
      </c>
      <c r="E455" s="222" t="s">
        <v>1852</v>
      </c>
      <c r="F455" s="355" t="s">
        <v>1852</v>
      </c>
      <c r="G455" s="222" t="s">
        <v>1852</v>
      </c>
      <c r="H455" s="222" t="s">
        <v>1852</v>
      </c>
      <c r="I455" s="355" t="s">
        <v>1852</v>
      </c>
      <c r="J455" s="222" t="s">
        <v>1852</v>
      </c>
      <c r="K455" s="222" t="s">
        <v>1852</v>
      </c>
      <c r="L455" s="355" t="s">
        <v>1852</v>
      </c>
      <c r="M455" s="222" t="s">
        <v>1852</v>
      </c>
      <c r="N455" s="222" t="s">
        <v>1852</v>
      </c>
      <c r="O455" s="346">
        <f t="shared" si="7"/>
        <v>1</v>
      </c>
      <c r="P455" s="117"/>
    </row>
    <row r="456" spans="1:18" ht="13.15" customHeight="1" x14ac:dyDescent="0.4">
      <c r="A456" s="203" t="s">
        <v>1851</v>
      </c>
      <c r="B456" s="222" t="s">
        <v>3025</v>
      </c>
      <c r="C456" s="354">
        <v>18</v>
      </c>
      <c r="D456" s="222" t="s">
        <v>1852</v>
      </c>
      <c r="E456" s="222" t="s">
        <v>1852</v>
      </c>
      <c r="F456" s="354">
        <v>3</v>
      </c>
      <c r="G456" s="222" t="s">
        <v>1852</v>
      </c>
      <c r="H456" s="222" t="s">
        <v>1852</v>
      </c>
      <c r="I456" s="355" t="s">
        <v>1852</v>
      </c>
      <c r="J456" s="222" t="s">
        <v>1852</v>
      </c>
      <c r="K456" s="222" t="s">
        <v>1852</v>
      </c>
      <c r="L456" s="355" t="s">
        <v>1852</v>
      </c>
      <c r="M456" s="222" t="s">
        <v>1852</v>
      </c>
      <c r="N456" s="222" t="s">
        <v>1852</v>
      </c>
      <c r="O456" s="346">
        <f t="shared" si="7"/>
        <v>21</v>
      </c>
      <c r="P456" s="233">
        <v>21</v>
      </c>
      <c r="Q456" s="233">
        <v>0</v>
      </c>
      <c r="R456" s="234">
        <v>0</v>
      </c>
    </row>
    <row r="457" spans="1:18" ht="13.15" customHeight="1" x14ac:dyDescent="0.4">
      <c r="A457" s="203" t="s">
        <v>2026</v>
      </c>
      <c r="B457" s="222" t="s">
        <v>3388</v>
      </c>
      <c r="C457" s="354">
        <v>51</v>
      </c>
      <c r="D457" s="222" t="s">
        <v>1852</v>
      </c>
      <c r="E457" s="224">
        <v>7</v>
      </c>
      <c r="F457" s="354">
        <v>18</v>
      </c>
      <c r="G457" s="222" t="s">
        <v>1852</v>
      </c>
      <c r="H457" s="222" t="s">
        <v>1852</v>
      </c>
      <c r="I457" s="355" t="s">
        <v>1852</v>
      </c>
      <c r="J457" s="222" t="s">
        <v>1852</v>
      </c>
      <c r="K457" s="222" t="s">
        <v>1852</v>
      </c>
      <c r="L457" s="354">
        <v>13</v>
      </c>
      <c r="M457" s="222" t="s">
        <v>1852</v>
      </c>
      <c r="N457" s="222" t="s">
        <v>1852</v>
      </c>
      <c r="O457" s="346">
        <f t="shared" si="7"/>
        <v>82</v>
      </c>
      <c r="P457" s="231">
        <v>145</v>
      </c>
      <c r="Q457" s="231">
        <v>19</v>
      </c>
      <c r="R457" s="232">
        <v>0.13</v>
      </c>
    </row>
    <row r="458" spans="1:18" ht="13.15" customHeight="1" x14ac:dyDescent="0.4">
      <c r="A458" s="203" t="s">
        <v>1371</v>
      </c>
      <c r="B458" s="222" t="s">
        <v>3061</v>
      </c>
      <c r="C458" s="354">
        <v>22</v>
      </c>
      <c r="D458" s="222" t="s">
        <v>1852</v>
      </c>
      <c r="E458" s="224">
        <v>1</v>
      </c>
      <c r="F458" s="354">
        <v>4</v>
      </c>
      <c r="G458" s="222" t="s">
        <v>1852</v>
      </c>
      <c r="H458" s="222" t="s">
        <v>1852</v>
      </c>
      <c r="I458" s="354">
        <v>11</v>
      </c>
      <c r="J458" s="222" t="s">
        <v>1852</v>
      </c>
      <c r="K458" s="222" t="s">
        <v>1852</v>
      </c>
      <c r="L458" s="355" t="s">
        <v>1852</v>
      </c>
      <c r="M458" s="222" t="s">
        <v>1852</v>
      </c>
      <c r="N458" s="222" t="s">
        <v>1852</v>
      </c>
      <c r="O458" s="346">
        <f t="shared" si="7"/>
        <v>37</v>
      </c>
      <c r="P458" s="117"/>
    </row>
    <row r="459" spans="1:18" ht="13.15" customHeight="1" x14ac:dyDescent="0.4">
      <c r="A459" s="203" t="s">
        <v>1371</v>
      </c>
      <c r="B459" s="222" t="s">
        <v>3062</v>
      </c>
      <c r="C459" s="354">
        <v>10</v>
      </c>
      <c r="D459" s="222" t="s">
        <v>1852</v>
      </c>
      <c r="E459" s="224">
        <v>5</v>
      </c>
      <c r="F459" s="354">
        <v>6</v>
      </c>
      <c r="G459" s="224">
        <v>4</v>
      </c>
      <c r="H459" s="224">
        <v>2</v>
      </c>
      <c r="I459" s="355" t="s">
        <v>1852</v>
      </c>
      <c r="J459" s="222" t="s">
        <v>1852</v>
      </c>
      <c r="K459" s="222" t="s">
        <v>1852</v>
      </c>
      <c r="L459" s="355" t="s">
        <v>1852</v>
      </c>
      <c r="M459" s="222" t="s">
        <v>1852</v>
      </c>
      <c r="N459" s="222" t="s">
        <v>1852</v>
      </c>
      <c r="O459" s="346">
        <f t="shared" si="7"/>
        <v>16</v>
      </c>
      <c r="P459" s="127"/>
    </row>
    <row r="460" spans="1:18" ht="13.15" customHeight="1" x14ac:dyDescent="0.4">
      <c r="A460" s="203" t="s">
        <v>1371</v>
      </c>
      <c r="B460" s="222" t="s">
        <v>3064</v>
      </c>
      <c r="C460" s="354">
        <v>9</v>
      </c>
      <c r="D460" s="222" t="s">
        <v>1852</v>
      </c>
      <c r="E460" s="224">
        <v>3</v>
      </c>
      <c r="F460" s="355" t="s">
        <v>1852</v>
      </c>
      <c r="G460" s="222" t="s">
        <v>1852</v>
      </c>
      <c r="H460" s="222" t="s">
        <v>1852</v>
      </c>
      <c r="I460" s="355" t="s">
        <v>1852</v>
      </c>
      <c r="J460" s="222" t="s">
        <v>1852</v>
      </c>
      <c r="K460" s="222" t="s">
        <v>1852</v>
      </c>
      <c r="L460" s="355" t="s">
        <v>1852</v>
      </c>
      <c r="M460" s="222" t="s">
        <v>1852</v>
      </c>
      <c r="N460" s="222" t="s">
        <v>1852</v>
      </c>
      <c r="O460" s="346">
        <f t="shared" si="7"/>
        <v>9</v>
      </c>
      <c r="P460" s="117"/>
    </row>
    <row r="461" spans="1:18" ht="13.15" customHeight="1" x14ac:dyDescent="0.4">
      <c r="A461" s="203" t="s">
        <v>1371</v>
      </c>
      <c r="B461" s="222" t="s">
        <v>3389</v>
      </c>
      <c r="C461" s="354">
        <v>1</v>
      </c>
      <c r="D461" s="222" t="s">
        <v>1852</v>
      </c>
      <c r="E461" s="224">
        <v>1</v>
      </c>
      <c r="F461" s="355" t="s">
        <v>1852</v>
      </c>
      <c r="G461" s="222" t="s">
        <v>1852</v>
      </c>
      <c r="H461" s="222" t="s">
        <v>1852</v>
      </c>
      <c r="I461" s="355" t="s">
        <v>1852</v>
      </c>
      <c r="J461" s="222" t="s">
        <v>1852</v>
      </c>
      <c r="K461" s="222" t="s">
        <v>1852</v>
      </c>
      <c r="L461" s="355" t="s">
        <v>1852</v>
      </c>
      <c r="M461" s="222" t="s">
        <v>1852</v>
      </c>
      <c r="N461" s="222" t="s">
        <v>1852</v>
      </c>
      <c r="O461" s="346">
        <f t="shared" si="7"/>
        <v>1</v>
      </c>
      <c r="P461" s="117"/>
    </row>
    <row r="462" spans="1:18" ht="13.15" customHeight="1" x14ac:dyDescent="0.4">
      <c r="A462" s="203" t="s">
        <v>2273</v>
      </c>
      <c r="B462" s="222" t="s">
        <v>3066</v>
      </c>
      <c r="C462" s="354">
        <v>73</v>
      </c>
      <c r="D462" s="224">
        <v>1</v>
      </c>
      <c r="E462" s="224">
        <v>5</v>
      </c>
      <c r="F462" s="354">
        <v>96</v>
      </c>
      <c r="G462" s="222" t="s">
        <v>1852</v>
      </c>
      <c r="H462" s="222" t="s">
        <v>1852</v>
      </c>
      <c r="I462" s="354">
        <v>13</v>
      </c>
      <c r="J462" s="222" t="s">
        <v>1852</v>
      </c>
      <c r="K462" s="222" t="s">
        <v>1852</v>
      </c>
      <c r="L462" s="354">
        <v>21</v>
      </c>
      <c r="M462" s="222" t="s">
        <v>1852</v>
      </c>
      <c r="N462" s="222" t="s">
        <v>1852</v>
      </c>
      <c r="O462" s="346">
        <f t="shared" si="7"/>
        <v>203</v>
      </c>
      <c r="P462" s="231">
        <v>320</v>
      </c>
      <c r="Q462" s="231">
        <v>15</v>
      </c>
      <c r="R462" s="244">
        <v>4.7E-2</v>
      </c>
    </row>
    <row r="463" spans="1:18" ht="13.15" customHeight="1" x14ac:dyDescent="0.4">
      <c r="A463" s="203" t="s">
        <v>1688</v>
      </c>
      <c r="B463" s="222" t="s">
        <v>3067</v>
      </c>
      <c r="C463" s="354">
        <v>33</v>
      </c>
      <c r="D463" s="224">
        <v>1</v>
      </c>
      <c r="E463" s="224">
        <v>4</v>
      </c>
      <c r="F463" s="355" t="s">
        <v>1852</v>
      </c>
      <c r="G463" s="222" t="s">
        <v>1852</v>
      </c>
      <c r="H463" s="222" t="s">
        <v>1852</v>
      </c>
      <c r="I463" s="355" t="s">
        <v>1852</v>
      </c>
      <c r="J463" s="222" t="s">
        <v>1852</v>
      </c>
      <c r="K463" s="222" t="s">
        <v>1852</v>
      </c>
      <c r="L463" s="355" t="s">
        <v>1852</v>
      </c>
      <c r="M463" s="222" t="s">
        <v>1852</v>
      </c>
      <c r="N463" s="222" t="s">
        <v>1852</v>
      </c>
      <c r="O463" s="346">
        <f t="shared" si="7"/>
        <v>33</v>
      </c>
      <c r="P463" s="117"/>
    </row>
    <row r="464" spans="1:18" ht="13.15" customHeight="1" x14ac:dyDescent="0.4">
      <c r="A464" s="203" t="s">
        <v>1688</v>
      </c>
      <c r="B464" s="222" t="s">
        <v>3071</v>
      </c>
      <c r="C464" s="354">
        <v>23</v>
      </c>
      <c r="D464" s="222" t="s">
        <v>1852</v>
      </c>
      <c r="E464" s="224">
        <v>3</v>
      </c>
      <c r="F464" s="355" t="s">
        <v>1852</v>
      </c>
      <c r="G464" s="222" t="s">
        <v>1852</v>
      </c>
      <c r="H464" s="222" t="s">
        <v>1852</v>
      </c>
      <c r="I464" s="355" t="s">
        <v>1852</v>
      </c>
      <c r="J464" s="222" t="s">
        <v>1852</v>
      </c>
      <c r="K464" s="222" t="s">
        <v>1852</v>
      </c>
      <c r="L464" s="355" t="s">
        <v>1852</v>
      </c>
      <c r="M464" s="222" t="s">
        <v>1852</v>
      </c>
      <c r="N464" s="222" t="s">
        <v>1852</v>
      </c>
      <c r="O464" s="346">
        <f t="shared" si="7"/>
        <v>23</v>
      </c>
      <c r="P464" s="117"/>
    </row>
    <row r="465" spans="1:18" ht="13.15" customHeight="1" x14ac:dyDescent="0.4">
      <c r="A465" s="203" t="s">
        <v>1688</v>
      </c>
      <c r="B465" s="222" t="s">
        <v>3068</v>
      </c>
      <c r="C465" s="354">
        <v>19</v>
      </c>
      <c r="D465" s="224">
        <v>2</v>
      </c>
      <c r="E465" s="224">
        <v>1</v>
      </c>
      <c r="F465" s="355" t="s">
        <v>1852</v>
      </c>
      <c r="G465" s="222" t="s">
        <v>1852</v>
      </c>
      <c r="H465" s="222" t="s">
        <v>1852</v>
      </c>
      <c r="I465" s="355" t="s">
        <v>1852</v>
      </c>
      <c r="J465" s="222" t="s">
        <v>1852</v>
      </c>
      <c r="K465" s="222" t="s">
        <v>1852</v>
      </c>
      <c r="L465" s="355" t="s">
        <v>1852</v>
      </c>
      <c r="M465" s="222" t="s">
        <v>1852</v>
      </c>
      <c r="N465" s="222" t="s">
        <v>1852</v>
      </c>
      <c r="O465" s="346">
        <f t="shared" si="7"/>
        <v>19</v>
      </c>
      <c r="P465" s="117"/>
    </row>
    <row r="466" spans="1:18" ht="13.15" customHeight="1" x14ac:dyDescent="0.4">
      <c r="A466" s="203" t="s">
        <v>1688</v>
      </c>
      <c r="B466" s="222" t="s">
        <v>3390</v>
      </c>
      <c r="C466" s="354">
        <v>13</v>
      </c>
      <c r="D466" s="222" t="s">
        <v>1852</v>
      </c>
      <c r="E466" s="222" t="s">
        <v>1852</v>
      </c>
      <c r="F466" s="355" t="s">
        <v>1852</v>
      </c>
      <c r="G466" s="222" t="s">
        <v>1852</v>
      </c>
      <c r="H466" s="222" t="s">
        <v>1852</v>
      </c>
      <c r="I466" s="355" t="s">
        <v>1852</v>
      </c>
      <c r="J466" s="222" t="s">
        <v>1852</v>
      </c>
      <c r="K466" s="222" t="s">
        <v>1852</v>
      </c>
      <c r="L466" s="355" t="s">
        <v>1852</v>
      </c>
      <c r="M466" s="222" t="s">
        <v>1852</v>
      </c>
      <c r="N466" s="222" t="s">
        <v>1852</v>
      </c>
      <c r="O466" s="346">
        <f t="shared" si="7"/>
        <v>13</v>
      </c>
      <c r="P466" s="127"/>
    </row>
    <row r="467" spans="1:18" ht="13.15" customHeight="1" x14ac:dyDescent="0.4">
      <c r="A467" s="203" t="s">
        <v>1688</v>
      </c>
      <c r="B467" s="222" t="s">
        <v>3069</v>
      </c>
      <c r="C467" s="354">
        <v>8</v>
      </c>
      <c r="D467" s="222" t="s">
        <v>1852</v>
      </c>
      <c r="E467" s="224">
        <v>2</v>
      </c>
      <c r="F467" s="355" t="s">
        <v>1852</v>
      </c>
      <c r="G467" s="222" t="s">
        <v>1852</v>
      </c>
      <c r="H467" s="222" t="s">
        <v>1852</v>
      </c>
      <c r="I467" s="355" t="s">
        <v>1852</v>
      </c>
      <c r="J467" s="222" t="s">
        <v>1852</v>
      </c>
      <c r="K467" s="222" t="s">
        <v>1852</v>
      </c>
      <c r="L467" s="355" t="s">
        <v>1852</v>
      </c>
      <c r="M467" s="222" t="s">
        <v>1852</v>
      </c>
      <c r="N467" s="222" t="s">
        <v>1852</v>
      </c>
      <c r="O467" s="346">
        <f t="shared" si="7"/>
        <v>8</v>
      </c>
      <c r="P467" s="117"/>
    </row>
    <row r="468" spans="1:18" ht="33.75" x14ac:dyDescent="0.4">
      <c r="A468" s="203" t="s">
        <v>1688</v>
      </c>
      <c r="B468" s="222" t="s">
        <v>3391</v>
      </c>
      <c r="C468" s="354">
        <v>6</v>
      </c>
      <c r="D468" s="222" t="s">
        <v>1852</v>
      </c>
      <c r="E468" s="222" t="s">
        <v>1852</v>
      </c>
      <c r="F468" s="354">
        <v>2</v>
      </c>
      <c r="G468" s="222" t="s">
        <v>1852</v>
      </c>
      <c r="H468" s="222" t="s">
        <v>1852</v>
      </c>
      <c r="I468" s="355" t="s">
        <v>1852</v>
      </c>
      <c r="J468" s="222" t="s">
        <v>1852</v>
      </c>
      <c r="K468" s="222" t="s">
        <v>1852</v>
      </c>
      <c r="L468" s="355" t="s">
        <v>1852</v>
      </c>
      <c r="M468" s="222" t="s">
        <v>1852</v>
      </c>
      <c r="N468" s="222" t="s">
        <v>1852</v>
      </c>
      <c r="O468" s="346">
        <f t="shared" si="7"/>
        <v>8</v>
      </c>
      <c r="P468" s="117"/>
    </row>
    <row r="469" spans="1:18" ht="13.15" customHeight="1" x14ac:dyDescent="0.4">
      <c r="A469" s="203" t="s">
        <v>1688</v>
      </c>
      <c r="B469" s="222" t="s">
        <v>3025</v>
      </c>
      <c r="C469" s="354">
        <v>6</v>
      </c>
      <c r="D469" s="222" t="s">
        <v>1852</v>
      </c>
      <c r="E469" s="222" t="s">
        <v>1852</v>
      </c>
      <c r="F469" s="355" t="s">
        <v>1852</v>
      </c>
      <c r="G469" s="222" t="s">
        <v>1852</v>
      </c>
      <c r="H469" s="222" t="s">
        <v>1852</v>
      </c>
      <c r="I469" s="355" t="s">
        <v>1852</v>
      </c>
      <c r="J469" s="222" t="s">
        <v>1852</v>
      </c>
      <c r="K469" s="222" t="s">
        <v>1852</v>
      </c>
      <c r="L469" s="355" t="s">
        <v>1852</v>
      </c>
      <c r="M469" s="222" t="s">
        <v>1852</v>
      </c>
      <c r="N469" s="222" t="s">
        <v>1852</v>
      </c>
      <c r="O469" s="346">
        <f t="shared" si="7"/>
        <v>6</v>
      </c>
      <c r="P469" s="127"/>
    </row>
    <row r="470" spans="1:18" ht="13.15" customHeight="1" x14ac:dyDescent="0.4">
      <c r="A470" s="203" t="s">
        <v>1688</v>
      </c>
      <c r="B470" s="222" t="s">
        <v>3072</v>
      </c>
      <c r="C470" s="354">
        <v>4</v>
      </c>
      <c r="D470" s="222" t="s">
        <v>1852</v>
      </c>
      <c r="E470" s="222" t="s">
        <v>1852</v>
      </c>
      <c r="F470" s="355" t="s">
        <v>1852</v>
      </c>
      <c r="G470" s="222" t="s">
        <v>1852</v>
      </c>
      <c r="H470" s="222" t="s">
        <v>1852</v>
      </c>
      <c r="I470" s="355" t="s">
        <v>1852</v>
      </c>
      <c r="J470" s="222" t="s">
        <v>1852</v>
      </c>
      <c r="K470" s="222" t="s">
        <v>1852</v>
      </c>
      <c r="L470" s="355" t="s">
        <v>1852</v>
      </c>
      <c r="M470" s="222" t="s">
        <v>1852</v>
      </c>
      <c r="N470" s="222" t="s">
        <v>1852</v>
      </c>
      <c r="O470" s="346">
        <f t="shared" si="7"/>
        <v>4</v>
      </c>
      <c r="P470" s="117"/>
    </row>
    <row r="471" spans="1:18" ht="33.75" x14ac:dyDescent="0.4">
      <c r="A471" s="203" t="s">
        <v>1688</v>
      </c>
      <c r="B471" s="222" t="s">
        <v>3070</v>
      </c>
      <c r="C471" s="354">
        <v>3</v>
      </c>
      <c r="D471" s="222" t="s">
        <v>1852</v>
      </c>
      <c r="E471" s="222" t="s">
        <v>1852</v>
      </c>
      <c r="F471" s="355" t="s">
        <v>1852</v>
      </c>
      <c r="G471" s="222" t="s">
        <v>1852</v>
      </c>
      <c r="H471" s="222" t="s">
        <v>1852</v>
      </c>
      <c r="I471" s="355" t="s">
        <v>1852</v>
      </c>
      <c r="J471" s="222" t="s">
        <v>1852</v>
      </c>
      <c r="K471" s="222" t="s">
        <v>1852</v>
      </c>
      <c r="L471" s="355" t="s">
        <v>1852</v>
      </c>
      <c r="M471" s="222" t="s">
        <v>1852</v>
      </c>
      <c r="N471" s="222" t="s">
        <v>1852</v>
      </c>
      <c r="O471" s="346">
        <f t="shared" si="7"/>
        <v>3</v>
      </c>
      <c r="P471" s="117"/>
    </row>
    <row r="472" spans="1:18" x14ac:dyDescent="0.4">
      <c r="A472" s="203" t="s">
        <v>1913</v>
      </c>
      <c r="B472" s="222" t="s">
        <v>3025</v>
      </c>
      <c r="C472" s="354">
        <v>2</v>
      </c>
      <c r="D472" s="222" t="s">
        <v>1852</v>
      </c>
      <c r="E472" s="222" t="s">
        <v>1852</v>
      </c>
      <c r="F472" s="355" t="s">
        <v>1852</v>
      </c>
      <c r="G472" s="222" t="s">
        <v>1852</v>
      </c>
      <c r="H472" s="222" t="s">
        <v>1852</v>
      </c>
      <c r="I472" s="355" t="s">
        <v>1852</v>
      </c>
      <c r="J472" s="222" t="s">
        <v>1852</v>
      </c>
      <c r="K472" s="222" t="s">
        <v>1852</v>
      </c>
      <c r="L472" s="355" t="s">
        <v>1852</v>
      </c>
      <c r="M472" s="222" t="s">
        <v>1852</v>
      </c>
      <c r="N472" s="222" t="s">
        <v>1852</v>
      </c>
      <c r="O472" s="346">
        <f t="shared" si="7"/>
        <v>2</v>
      </c>
      <c r="P472" s="233">
        <v>2</v>
      </c>
      <c r="Q472" s="233">
        <v>0</v>
      </c>
      <c r="R472" s="234">
        <v>0</v>
      </c>
    </row>
    <row r="473" spans="1:18" x14ac:dyDescent="0.4">
      <c r="A473" s="203" t="s">
        <v>2280</v>
      </c>
      <c r="B473" s="222" t="s">
        <v>3073</v>
      </c>
      <c r="C473" s="354">
        <v>9</v>
      </c>
      <c r="D473" s="222" t="s">
        <v>1852</v>
      </c>
      <c r="E473" s="222" t="s">
        <v>1852</v>
      </c>
      <c r="F473" s="355" t="s">
        <v>1852</v>
      </c>
      <c r="G473" s="222" t="s">
        <v>1852</v>
      </c>
      <c r="H473" s="222" t="s">
        <v>1852</v>
      </c>
      <c r="I473" s="355" t="s">
        <v>1852</v>
      </c>
      <c r="J473" s="222" t="s">
        <v>1852</v>
      </c>
      <c r="K473" s="222" t="s">
        <v>1852</v>
      </c>
      <c r="L473" s="355" t="s">
        <v>1852</v>
      </c>
      <c r="M473" s="222" t="s">
        <v>1852</v>
      </c>
      <c r="N473" s="222" t="s">
        <v>1852</v>
      </c>
      <c r="O473" s="346">
        <f t="shared" si="7"/>
        <v>9</v>
      </c>
      <c r="P473" s="233">
        <v>9</v>
      </c>
      <c r="Q473" s="233">
        <v>0</v>
      </c>
      <c r="R473" s="234">
        <v>0</v>
      </c>
    </row>
    <row r="474" spans="1:18" x14ac:dyDescent="0.4">
      <c r="A474" s="203" t="s">
        <v>2281</v>
      </c>
      <c r="B474" s="222" t="s">
        <v>1852</v>
      </c>
      <c r="C474" s="354">
        <v>10</v>
      </c>
      <c r="D474" s="222" t="s">
        <v>1852</v>
      </c>
      <c r="E474" s="222" t="s">
        <v>1852</v>
      </c>
      <c r="F474" s="354">
        <v>28</v>
      </c>
      <c r="G474" s="222" t="s">
        <v>1852</v>
      </c>
      <c r="H474" s="222" t="s">
        <v>1852</v>
      </c>
      <c r="I474" s="355" t="s">
        <v>1852</v>
      </c>
      <c r="J474" s="222" t="s">
        <v>1852</v>
      </c>
      <c r="K474" s="222" t="s">
        <v>1852</v>
      </c>
      <c r="L474" s="354">
        <v>2</v>
      </c>
      <c r="M474" s="222" t="s">
        <v>1852</v>
      </c>
      <c r="N474" s="222" t="s">
        <v>1852</v>
      </c>
      <c r="O474" s="346">
        <f t="shared" si="7"/>
        <v>40</v>
      </c>
      <c r="P474" s="233">
        <v>40</v>
      </c>
      <c r="Q474" s="233">
        <v>0</v>
      </c>
      <c r="R474" s="234">
        <v>0</v>
      </c>
    </row>
    <row r="475" spans="1:18" ht="13.15" customHeight="1" x14ac:dyDescent="0.4">
      <c r="A475" s="203" t="s">
        <v>1915</v>
      </c>
      <c r="B475" s="222" t="s">
        <v>3025</v>
      </c>
      <c r="C475" s="354">
        <v>2</v>
      </c>
      <c r="D475" s="222" t="s">
        <v>1852</v>
      </c>
      <c r="E475" s="222" t="s">
        <v>1852</v>
      </c>
      <c r="F475" s="355" t="s">
        <v>1852</v>
      </c>
      <c r="G475" s="222" t="s">
        <v>1852</v>
      </c>
      <c r="H475" s="222" t="s">
        <v>1852</v>
      </c>
      <c r="I475" s="355" t="s">
        <v>1852</v>
      </c>
      <c r="J475" s="222" t="s">
        <v>1852</v>
      </c>
      <c r="K475" s="222" t="s">
        <v>1852</v>
      </c>
      <c r="L475" s="355" t="s">
        <v>1852</v>
      </c>
      <c r="M475" s="222" t="s">
        <v>1852</v>
      </c>
      <c r="N475" s="222" t="s">
        <v>1852</v>
      </c>
      <c r="O475" s="346">
        <f t="shared" si="7"/>
        <v>2</v>
      </c>
      <c r="P475" s="233">
        <v>2</v>
      </c>
      <c r="Q475" s="233">
        <v>0</v>
      </c>
      <c r="R475" s="234">
        <v>0</v>
      </c>
    </row>
    <row r="476" spans="1:18" ht="13.15" customHeight="1" x14ac:dyDescent="0.4">
      <c r="A476" s="203" t="s">
        <v>3392</v>
      </c>
      <c r="B476" s="222" t="s">
        <v>1852</v>
      </c>
      <c r="C476" s="354">
        <v>2</v>
      </c>
      <c r="D476" s="222" t="s">
        <v>1852</v>
      </c>
      <c r="E476" s="222" t="s">
        <v>1852</v>
      </c>
      <c r="F476" s="355" t="s">
        <v>1852</v>
      </c>
      <c r="G476" s="222" t="s">
        <v>1852</v>
      </c>
      <c r="H476" s="222" t="s">
        <v>1852</v>
      </c>
      <c r="I476" s="355" t="s">
        <v>1852</v>
      </c>
      <c r="J476" s="222" t="s">
        <v>1852</v>
      </c>
      <c r="K476" s="222" t="s">
        <v>1852</v>
      </c>
      <c r="L476" s="355" t="s">
        <v>1852</v>
      </c>
      <c r="M476" s="222" t="s">
        <v>1852</v>
      </c>
      <c r="N476" s="222" t="s">
        <v>1852</v>
      </c>
      <c r="O476" s="346">
        <f t="shared" si="7"/>
        <v>2</v>
      </c>
      <c r="P476" s="233">
        <v>2</v>
      </c>
      <c r="Q476" s="233">
        <v>0</v>
      </c>
      <c r="R476" s="234">
        <v>0</v>
      </c>
    </row>
    <row r="477" spans="1:18" ht="13.15" customHeight="1" x14ac:dyDescent="0.4">
      <c r="A477" s="203" t="s">
        <v>3393</v>
      </c>
      <c r="B477" s="222" t="s">
        <v>1852</v>
      </c>
      <c r="C477" s="354">
        <v>24</v>
      </c>
      <c r="D477" s="222" t="s">
        <v>1852</v>
      </c>
      <c r="E477" s="224">
        <v>2</v>
      </c>
      <c r="F477" s="355" t="s">
        <v>1852</v>
      </c>
      <c r="G477" s="222" t="s">
        <v>1852</v>
      </c>
      <c r="H477" s="222" t="s">
        <v>1852</v>
      </c>
      <c r="I477" s="355" t="s">
        <v>1852</v>
      </c>
      <c r="J477" s="222" t="s">
        <v>1852</v>
      </c>
      <c r="K477" s="222" t="s">
        <v>1852</v>
      </c>
      <c r="L477" s="355" t="s">
        <v>1852</v>
      </c>
      <c r="M477" s="222" t="s">
        <v>1852</v>
      </c>
      <c r="N477" s="222" t="s">
        <v>1852</v>
      </c>
      <c r="O477" s="346">
        <f t="shared" si="7"/>
        <v>24</v>
      </c>
      <c r="P477" s="233">
        <v>24</v>
      </c>
      <c r="Q477" s="233">
        <v>2</v>
      </c>
      <c r="R477" s="242">
        <v>8.3000000000000004E-2</v>
      </c>
    </row>
    <row r="478" spans="1:18" ht="13.15" customHeight="1" x14ac:dyDescent="0.4">
      <c r="A478" s="203" t="s">
        <v>2295</v>
      </c>
      <c r="B478" s="222" t="s">
        <v>1852</v>
      </c>
      <c r="C478" s="354">
        <v>5</v>
      </c>
      <c r="D478" s="222" t="s">
        <v>1852</v>
      </c>
      <c r="E478" s="222" t="s">
        <v>1852</v>
      </c>
      <c r="F478" s="355" t="s">
        <v>1852</v>
      </c>
      <c r="G478" s="222" t="s">
        <v>1852</v>
      </c>
      <c r="H478" s="222" t="s">
        <v>1852</v>
      </c>
      <c r="I478" s="355" t="s">
        <v>1852</v>
      </c>
      <c r="J478" s="222" t="s">
        <v>1852</v>
      </c>
      <c r="K478" s="222" t="s">
        <v>1852</v>
      </c>
      <c r="L478" s="355" t="s">
        <v>1852</v>
      </c>
      <c r="M478" s="222" t="s">
        <v>1852</v>
      </c>
      <c r="N478" s="222" t="s">
        <v>1852</v>
      </c>
      <c r="O478" s="346">
        <f t="shared" si="7"/>
        <v>5</v>
      </c>
      <c r="P478" s="233">
        <v>5</v>
      </c>
      <c r="Q478" s="233">
        <v>0</v>
      </c>
      <c r="R478" s="234">
        <v>0</v>
      </c>
    </row>
    <row r="479" spans="1:18" ht="22.5" x14ac:dyDescent="0.4">
      <c r="A479" s="203" t="s">
        <v>3394</v>
      </c>
      <c r="B479" s="222" t="s">
        <v>1852</v>
      </c>
      <c r="C479" s="354">
        <v>4</v>
      </c>
      <c r="D479" s="222" t="s">
        <v>1852</v>
      </c>
      <c r="E479" s="222" t="s">
        <v>1852</v>
      </c>
      <c r="F479" s="355" t="s">
        <v>1852</v>
      </c>
      <c r="G479" s="222" t="s">
        <v>1852</v>
      </c>
      <c r="H479" s="222" t="s">
        <v>1852</v>
      </c>
      <c r="I479" s="355" t="s">
        <v>1852</v>
      </c>
      <c r="J479" s="222" t="s">
        <v>1852</v>
      </c>
      <c r="K479" s="222" t="s">
        <v>1852</v>
      </c>
      <c r="L479" s="355" t="s">
        <v>1852</v>
      </c>
      <c r="M479" s="222" t="s">
        <v>1852</v>
      </c>
      <c r="N479" s="222" t="s">
        <v>1852</v>
      </c>
      <c r="O479" s="346">
        <f t="shared" si="7"/>
        <v>4</v>
      </c>
      <c r="P479" s="233">
        <v>4</v>
      </c>
      <c r="Q479" s="233">
        <v>0</v>
      </c>
      <c r="R479" s="234">
        <v>0</v>
      </c>
    </row>
    <row r="480" spans="1:18" x14ac:dyDescent="0.4">
      <c r="A480" s="203" t="s">
        <v>2299</v>
      </c>
      <c r="B480" s="222" t="s">
        <v>1852</v>
      </c>
      <c r="C480" s="354">
        <v>20</v>
      </c>
      <c r="D480" s="222" t="s">
        <v>1852</v>
      </c>
      <c r="E480" s="222" t="s">
        <v>1852</v>
      </c>
      <c r="F480" s="355" t="s">
        <v>1852</v>
      </c>
      <c r="G480" s="222" t="s">
        <v>1852</v>
      </c>
      <c r="H480" s="222" t="s">
        <v>1852</v>
      </c>
      <c r="I480" s="355" t="s">
        <v>1852</v>
      </c>
      <c r="J480" s="222" t="s">
        <v>1852</v>
      </c>
      <c r="K480" s="222" t="s">
        <v>1852</v>
      </c>
      <c r="L480" s="355" t="s">
        <v>1852</v>
      </c>
      <c r="M480" s="222" t="s">
        <v>1852</v>
      </c>
      <c r="N480" s="222" t="s">
        <v>1852</v>
      </c>
      <c r="O480" s="346">
        <f t="shared" si="7"/>
        <v>20</v>
      </c>
      <c r="P480" s="233">
        <v>20</v>
      </c>
      <c r="Q480" s="233">
        <v>0</v>
      </c>
      <c r="R480" s="234">
        <v>0</v>
      </c>
    </row>
    <row r="481" spans="1:18" x14ac:dyDescent="0.4">
      <c r="A481" s="203" t="s">
        <v>3395</v>
      </c>
      <c r="B481" s="222" t="s">
        <v>1852</v>
      </c>
      <c r="C481" s="354">
        <v>2</v>
      </c>
      <c r="D481" s="222" t="s">
        <v>1852</v>
      </c>
      <c r="E481" s="222" t="s">
        <v>1852</v>
      </c>
      <c r="F481" s="355" t="s">
        <v>1852</v>
      </c>
      <c r="G481" s="222" t="s">
        <v>1852</v>
      </c>
      <c r="H481" s="222" t="s">
        <v>1852</v>
      </c>
      <c r="I481" s="355" t="s">
        <v>1852</v>
      </c>
      <c r="J481" s="222" t="s">
        <v>1852</v>
      </c>
      <c r="K481" s="222" t="s">
        <v>1852</v>
      </c>
      <c r="L481" s="355" t="s">
        <v>1852</v>
      </c>
      <c r="M481" s="222" t="s">
        <v>1852</v>
      </c>
      <c r="N481" s="222" t="s">
        <v>1852</v>
      </c>
      <c r="O481" s="346">
        <f t="shared" si="7"/>
        <v>2</v>
      </c>
      <c r="P481" s="233">
        <v>2</v>
      </c>
      <c r="Q481" s="233">
        <v>0</v>
      </c>
      <c r="R481" s="234">
        <v>0</v>
      </c>
    </row>
    <row r="482" spans="1:18" ht="13.15" customHeight="1" x14ac:dyDescent="0.4">
      <c r="A482" s="203" t="s">
        <v>2114</v>
      </c>
      <c r="B482" s="222" t="s">
        <v>3396</v>
      </c>
      <c r="C482" s="354">
        <v>115</v>
      </c>
      <c r="D482" s="222" t="s">
        <v>1852</v>
      </c>
      <c r="E482" s="224">
        <v>4</v>
      </c>
      <c r="F482" s="355" t="s">
        <v>1852</v>
      </c>
      <c r="G482" s="222" t="s">
        <v>1852</v>
      </c>
      <c r="H482" s="222" t="s">
        <v>1852</v>
      </c>
      <c r="I482" s="355" t="s">
        <v>1852</v>
      </c>
      <c r="J482" s="222" t="s">
        <v>1852</v>
      </c>
      <c r="K482" s="222" t="s">
        <v>1852</v>
      </c>
      <c r="L482" s="355" t="s">
        <v>1852</v>
      </c>
      <c r="M482" s="222" t="s">
        <v>1852</v>
      </c>
      <c r="N482" s="222" t="s">
        <v>1852</v>
      </c>
      <c r="O482" s="346">
        <f t="shared" si="7"/>
        <v>115</v>
      </c>
      <c r="P482" s="226">
        <v>127</v>
      </c>
      <c r="Q482" s="226">
        <v>4</v>
      </c>
      <c r="R482" s="240">
        <v>3.1E-2</v>
      </c>
    </row>
    <row r="483" spans="1:18" ht="13.15" customHeight="1" x14ac:dyDescent="0.4">
      <c r="A483" s="203" t="s">
        <v>1338</v>
      </c>
      <c r="B483" s="222" t="s">
        <v>3397</v>
      </c>
      <c r="C483" s="354">
        <v>12</v>
      </c>
      <c r="D483" s="222" t="s">
        <v>1852</v>
      </c>
      <c r="E483" s="222" t="s">
        <v>1852</v>
      </c>
      <c r="F483" s="355" t="s">
        <v>1852</v>
      </c>
      <c r="G483" s="222" t="s">
        <v>1852</v>
      </c>
      <c r="H483" s="222" t="s">
        <v>1852</v>
      </c>
      <c r="I483" s="355" t="s">
        <v>1852</v>
      </c>
      <c r="J483" s="222" t="s">
        <v>1852</v>
      </c>
      <c r="K483" s="222" t="s">
        <v>1852</v>
      </c>
      <c r="L483" s="355" t="s">
        <v>1852</v>
      </c>
      <c r="M483" s="222" t="s">
        <v>1852</v>
      </c>
      <c r="N483" s="222" t="s">
        <v>1852</v>
      </c>
      <c r="O483" s="346">
        <f t="shared" si="7"/>
        <v>12</v>
      </c>
      <c r="P483" s="117"/>
    </row>
    <row r="484" spans="1:18" ht="13.15" customHeight="1" x14ac:dyDescent="0.4">
      <c r="A484" s="203" t="s">
        <v>3398</v>
      </c>
      <c r="B484" s="222" t="s">
        <v>1852</v>
      </c>
      <c r="C484" s="354">
        <v>25</v>
      </c>
      <c r="D484" s="222" t="s">
        <v>1852</v>
      </c>
      <c r="E484" s="222" t="s">
        <v>1852</v>
      </c>
      <c r="F484" s="354">
        <v>5</v>
      </c>
      <c r="G484" s="222" t="s">
        <v>1852</v>
      </c>
      <c r="H484" s="222" t="s">
        <v>1852</v>
      </c>
      <c r="I484" s="355" t="s">
        <v>1852</v>
      </c>
      <c r="J484" s="222" t="s">
        <v>1852</v>
      </c>
      <c r="K484" s="222" t="s">
        <v>1852</v>
      </c>
      <c r="L484" s="355" t="s">
        <v>1852</v>
      </c>
      <c r="M484" s="222" t="s">
        <v>1852</v>
      </c>
      <c r="N484" s="222" t="s">
        <v>1852</v>
      </c>
      <c r="O484" s="346">
        <f t="shared" si="7"/>
        <v>30</v>
      </c>
      <c r="P484" s="233">
        <v>30</v>
      </c>
      <c r="Q484" s="233">
        <v>0</v>
      </c>
      <c r="R484" s="234">
        <v>0</v>
      </c>
    </row>
    <row r="485" spans="1:18" ht="13.15" customHeight="1" x14ac:dyDescent="0.4">
      <c r="A485" s="203" t="s">
        <v>2212</v>
      </c>
      <c r="B485" s="222" t="s">
        <v>2213</v>
      </c>
      <c r="C485" s="354">
        <v>4</v>
      </c>
      <c r="D485" s="222" t="s">
        <v>1852</v>
      </c>
      <c r="E485" s="224">
        <v>1</v>
      </c>
      <c r="F485" s="355" t="s">
        <v>1852</v>
      </c>
      <c r="G485" s="222" t="s">
        <v>1852</v>
      </c>
      <c r="H485" s="222" t="s">
        <v>1852</v>
      </c>
      <c r="I485" s="355" t="s">
        <v>1852</v>
      </c>
      <c r="J485" s="222" t="s">
        <v>1852</v>
      </c>
      <c r="K485" s="222" t="s">
        <v>1852</v>
      </c>
      <c r="L485" s="355" t="s">
        <v>1852</v>
      </c>
      <c r="M485" s="222" t="s">
        <v>1852</v>
      </c>
      <c r="N485" s="222" t="s">
        <v>1852</v>
      </c>
      <c r="O485" s="346">
        <f t="shared" si="7"/>
        <v>4</v>
      </c>
      <c r="P485" s="233">
        <v>4</v>
      </c>
      <c r="Q485" s="233">
        <v>1</v>
      </c>
      <c r="R485" s="234">
        <v>0.25</v>
      </c>
    </row>
    <row r="486" spans="1:18" ht="13.15" customHeight="1" x14ac:dyDescent="0.4">
      <c r="A486" s="203" t="s">
        <v>2307</v>
      </c>
      <c r="B486" s="222" t="s">
        <v>1852</v>
      </c>
      <c r="C486" s="354">
        <v>4</v>
      </c>
      <c r="D486" s="222" t="s">
        <v>1852</v>
      </c>
      <c r="E486" s="222" t="s">
        <v>1852</v>
      </c>
      <c r="F486" s="355" t="s">
        <v>1852</v>
      </c>
      <c r="G486" s="222" t="s">
        <v>1852</v>
      </c>
      <c r="H486" s="222" t="s">
        <v>1852</v>
      </c>
      <c r="I486" s="355" t="s">
        <v>1852</v>
      </c>
      <c r="J486" s="222" t="s">
        <v>1852</v>
      </c>
      <c r="K486" s="222" t="s">
        <v>1852</v>
      </c>
      <c r="L486" s="355" t="s">
        <v>1852</v>
      </c>
      <c r="M486" s="222" t="s">
        <v>1852</v>
      </c>
      <c r="N486" s="222" t="s">
        <v>1852</v>
      </c>
      <c r="O486" s="346">
        <f t="shared" si="7"/>
        <v>4</v>
      </c>
      <c r="P486" s="233">
        <v>4</v>
      </c>
      <c r="Q486" s="233">
        <v>0</v>
      </c>
      <c r="R486" s="234">
        <v>0</v>
      </c>
    </row>
    <row r="487" spans="1:18" ht="22.5" x14ac:dyDescent="0.4">
      <c r="A487" s="203" t="s">
        <v>2125</v>
      </c>
      <c r="B487" s="222" t="s">
        <v>3399</v>
      </c>
      <c r="C487" s="354">
        <v>6</v>
      </c>
      <c r="D487" s="222" t="s">
        <v>1852</v>
      </c>
      <c r="E487" s="222" t="s">
        <v>1852</v>
      </c>
      <c r="F487" s="355" t="s">
        <v>1852</v>
      </c>
      <c r="G487" s="222" t="s">
        <v>1852</v>
      </c>
      <c r="H487" s="222" t="s">
        <v>1852</v>
      </c>
      <c r="I487" s="355" t="s">
        <v>1852</v>
      </c>
      <c r="J487" s="222" t="s">
        <v>1852</v>
      </c>
      <c r="K487" s="222" t="s">
        <v>1852</v>
      </c>
      <c r="L487" s="355" t="s">
        <v>1852</v>
      </c>
      <c r="M487" s="222" t="s">
        <v>1852</v>
      </c>
      <c r="N487" s="222" t="s">
        <v>1852</v>
      </c>
      <c r="O487" s="346">
        <f t="shared" si="7"/>
        <v>6</v>
      </c>
      <c r="P487" s="226">
        <v>10</v>
      </c>
      <c r="Q487" s="226">
        <v>0</v>
      </c>
      <c r="R487" s="227">
        <v>0</v>
      </c>
    </row>
    <row r="488" spans="1:18" ht="13.15" customHeight="1" x14ac:dyDescent="0.4">
      <c r="A488" s="203" t="s">
        <v>1340</v>
      </c>
      <c r="B488" s="222" t="s">
        <v>3025</v>
      </c>
      <c r="C488" s="354">
        <v>4</v>
      </c>
      <c r="D488" s="222" t="s">
        <v>1852</v>
      </c>
      <c r="E488" s="222" t="s">
        <v>1852</v>
      </c>
      <c r="F488" s="355" t="s">
        <v>1852</v>
      </c>
      <c r="G488" s="222" t="s">
        <v>1852</v>
      </c>
      <c r="H488" s="222" t="s">
        <v>1852</v>
      </c>
      <c r="I488" s="355" t="s">
        <v>1852</v>
      </c>
      <c r="J488" s="222" t="s">
        <v>1852</v>
      </c>
      <c r="K488" s="222" t="s">
        <v>1852</v>
      </c>
      <c r="L488" s="355" t="s">
        <v>1852</v>
      </c>
      <c r="M488" s="222" t="s">
        <v>1852</v>
      </c>
      <c r="N488" s="222" t="s">
        <v>1852</v>
      </c>
      <c r="O488" s="346">
        <f t="shared" si="7"/>
        <v>4</v>
      </c>
      <c r="P488" s="117"/>
    </row>
    <row r="489" spans="1:18" ht="22.5" x14ac:dyDescent="0.4">
      <c r="A489" s="203" t="s">
        <v>2127</v>
      </c>
      <c r="B489" s="222" t="s">
        <v>3091</v>
      </c>
      <c r="C489" s="355" t="s">
        <v>1852</v>
      </c>
      <c r="D489" s="222" t="s">
        <v>1852</v>
      </c>
      <c r="E489" s="222" t="s">
        <v>1852</v>
      </c>
      <c r="F489" s="354">
        <v>9</v>
      </c>
      <c r="G489" s="222" t="s">
        <v>1852</v>
      </c>
      <c r="H489" s="222" t="s">
        <v>1852</v>
      </c>
      <c r="I489" s="355" t="s">
        <v>1852</v>
      </c>
      <c r="J489" s="222" t="s">
        <v>1852</v>
      </c>
      <c r="K489" s="222" t="s">
        <v>1852</v>
      </c>
      <c r="L489" s="355" t="s">
        <v>1852</v>
      </c>
      <c r="M489" s="222" t="s">
        <v>1852</v>
      </c>
      <c r="N489" s="222" t="s">
        <v>1852</v>
      </c>
      <c r="O489" s="346">
        <f t="shared" si="7"/>
        <v>9</v>
      </c>
      <c r="P489" s="226">
        <v>17</v>
      </c>
      <c r="Q489" s="226">
        <v>1</v>
      </c>
      <c r="R489" s="240">
        <v>5.8999999999999997E-2</v>
      </c>
    </row>
    <row r="490" spans="1:18" ht="22.5" x14ac:dyDescent="0.4">
      <c r="A490" s="203" t="s">
        <v>1341</v>
      </c>
      <c r="B490" s="222" t="s">
        <v>3400</v>
      </c>
      <c r="C490" s="354">
        <v>5</v>
      </c>
      <c r="D490" s="222" t="s">
        <v>1852</v>
      </c>
      <c r="E490" s="224">
        <v>1</v>
      </c>
      <c r="F490" s="355" t="s">
        <v>1852</v>
      </c>
      <c r="G490" s="222" t="s">
        <v>1852</v>
      </c>
      <c r="H490" s="222" t="s">
        <v>1852</v>
      </c>
      <c r="I490" s="355" t="s">
        <v>1852</v>
      </c>
      <c r="J490" s="222" t="s">
        <v>1852</v>
      </c>
      <c r="K490" s="222" t="s">
        <v>1852</v>
      </c>
      <c r="L490" s="355" t="s">
        <v>1852</v>
      </c>
      <c r="M490" s="222" t="s">
        <v>1852</v>
      </c>
      <c r="N490" s="222" t="s">
        <v>1852</v>
      </c>
      <c r="O490" s="346">
        <f t="shared" si="7"/>
        <v>5</v>
      </c>
      <c r="P490" s="117"/>
    </row>
    <row r="491" spans="1:18" ht="13.15" customHeight="1" x14ac:dyDescent="0.4">
      <c r="A491" s="203" t="s">
        <v>1341</v>
      </c>
      <c r="B491" s="222" t="s">
        <v>3025</v>
      </c>
      <c r="C491" s="354">
        <v>2</v>
      </c>
      <c r="D491" s="222" t="s">
        <v>1852</v>
      </c>
      <c r="E491" s="222" t="s">
        <v>1852</v>
      </c>
      <c r="F491" s="354">
        <v>1</v>
      </c>
      <c r="G491" s="222" t="s">
        <v>1852</v>
      </c>
      <c r="H491" s="222" t="s">
        <v>1852</v>
      </c>
      <c r="I491" s="355" t="s">
        <v>1852</v>
      </c>
      <c r="J491" s="222" t="s">
        <v>1852</v>
      </c>
      <c r="K491" s="222" t="s">
        <v>1852</v>
      </c>
      <c r="L491" s="355" t="s">
        <v>1852</v>
      </c>
      <c r="M491" s="222" t="s">
        <v>1852</v>
      </c>
      <c r="N491" s="222" t="s">
        <v>1852</v>
      </c>
      <c r="O491" s="346">
        <f t="shared" si="7"/>
        <v>3</v>
      </c>
      <c r="P491" s="127"/>
    </row>
    <row r="492" spans="1:18" ht="13.15" customHeight="1" x14ac:dyDescent="0.4">
      <c r="A492" s="203" t="s">
        <v>2826</v>
      </c>
      <c r="B492" s="222" t="s">
        <v>1852</v>
      </c>
      <c r="C492" s="354">
        <v>30</v>
      </c>
      <c r="D492" s="222" t="s">
        <v>1852</v>
      </c>
      <c r="E492" s="222" t="s">
        <v>1852</v>
      </c>
      <c r="F492" s="355" t="s">
        <v>1852</v>
      </c>
      <c r="G492" s="222" t="s">
        <v>1852</v>
      </c>
      <c r="H492" s="222" t="s">
        <v>1852</v>
      </c>
      <c r="I492" s="355" t="s">
        <v>1852</v>
      </c>
      <c r="J492" s="222" t="s">
        <v>1852</v>
      </c>
      <c r="K492" s="222" t="s">
        <v>1852</v>
      </c>
      <c r="L492" s="355" t="s">
        <v>1852</v>
      </c>
      <c r="M492" s="222" t="s">
        <v>1852</v>
      </c>
      <c r="N492" s="222" t="s">
        <v>1852</v>
      </c>
      <c r="O492" s="346">
        <f t="shared" si="7"/>
        <v>30</v>
      </c>
      <c r="P492" s="233">
        <v>30</v>
      </c>
      <c r="Q492" s="233">
        <v>0</v>
      </c>
      <c r="R492" s="234">
        <v>0</v>
      </c>
    </row>
    <row r="493" spans="1:18" ht="22.5" x14ac:dyDescent="0.4">
      <c r="A493" s="203" t="s">
        <v>2035</v>
      </c>
      <c r="B493" s="222" t="s">
        <v>3401</v>
      </c>
      <c r="C493" s="354">
        <v>6</v>
      </c>
      <c r="D493" s="222" t="s">
        <v>1852</v>
      </c>
      <c r="E493" s="224">
        <v>1</v>
      </c>
      <c r="F493" s="355" t="s">
        <v>1852</v>
      </c>
      <c r="G493" s="222" t="s">
        <v>1852</v>
      </c>
      <c r="H493" s="222" t="s">
        <v>1852</v>
      </c>
      <c r="I493" s="355" t="s">
        <v>1852</v>
      </c>
      <c r="J493" s="222" t="s">
        <v>1852</v>
      </c>
      <c r="K493" s="222" t="s">
        <v>1852</v>
      </c>
      <c r="L493" s="355" t="s">
        <v>1852</v>
      </c>
      <c r="M493" s="222" t="s">
        <v>1852</v>
      </c>
      <c r="N493" s="222" t="s">
        <v>1852</v>
      </c>
      <c r="O493" s="346">
        <f t="shared" si="7"/>
        <v>6</v>
      </c>
      <c r="P493" s="233">
        <v>6</v>
      </c>
      <c r="Q493" s="233">
        <v>1</v>
      </c>
      <c r="R493" s="234">
        <v>0.17</v>
      </c>
    </row>
    <row r="494" spans="1:18" ht="13.15" customHeight="1" x14ac:dyDescent="0.4">
      <c r="A494" s="203" t="s">
        <v>2129</v>
      </c>
      <c r="B494" s="222" t="s">
        <v>3025</v>
      </c>
      <c r="C494" s="354">
        <v>53</v>
      </c>
      <c r="D494" s="222" t="s">
        <v>1852</v>
      </c>
      <c r="E494" s="224">
        <v>1</v>
      </c>
      <c r="F494" s="354">
        <v>14</v>
      </c>
      <c r="G494" s="222" t="s">
        <v>1852</v>
      </c>
      <c r="H494" s="222" t="s">
        <v>1852</v>
      </c>
      <c r="I494" s="355" t="s">
        <v>1852</v>
      </c>
      <c r="J494" s="222" t="s">
        <v>1852</v>
      </c>
      <c r="K494" s="222" t="s">
        <v>1852</v>
      </c>
      <c r="L494" s="355" t="s">
        <v>1852</v>
      </c>
      <c r="M494" s="222" t="s">
        <v>1852</v>
      </c>
      <c r="N494" s="222" t="s">
        <v>1852</v>
      </c>
      <c r="O494" s="346">
        <f t="shared" si="7"/>
        <v>67</v>
      </c>
      <c r="P494" s="231">
        <v>176</v>
      </c>
      <c r="Q494" s="231">
        <v>3</v>
      </c>
      <c r="R494" s="244">
        <v>1.7000000000000001E-2</v>
      </c>
    </row>
    <row r="495" spans="1:18" ht="22.5" x14ac:dyDescent="0.4">
      <c r="A495" s="203" t="s">
        <v>965</v>
      </c>
      <c r="B495" s="222" t="s">
        <v>3402</v>
      </c>
      <c r="C495" s="354">
        <v>56</v>
      </c>
      <c r="D495" s="222" t="s">
        <v>1852</v>
      </c>
      <c r="E495" s="224">
        <v>1</v>
      </c>
      <c r="F495" s="355" t="s">
        <v>1852</v>
      </c>
      <c r="G495" s="222" t="s">
        <v>1852</v>
      </c>
      <c r="H495" s="222" t="s">
        <v>1852</v>
      </c>
      <c r="I495" s="355" t="s">
        <v>1852</v>
      </c>
      <c r="J495" s="222" t="s">
        <v>1852</v>
      </c>
      <c r="K495" s="222" t="s">
        <v>1852</v>
      </c>
      <c r="L495" s="355" t="s">
        <v>1852</v>
      </c>
      <c r="M495" s="222" t="s">
        <v>1852</v>
      </c>
      <c r="N495" s="222" t="s">
        <v>1852</v>
      </c>
      <c r="O495" s="346">
        <f t="shared" si="7"/>
        <v>56</v>
      </c>
      <c r="P495" s="117"/>
    </row>
    <row r="496" spans="1:18" ht="13.15" customHeight="1" x14ac:dyDescent="0.4">
      <c r="A496" s="203" t="s">
        <v>965</v>
      </c>
      <c r="B496" s="222" t="s">
        <v>3045</v>
      </c>
      <c r="C496" s="354">
        <v>8</v>
      </c>
      <c r="D496" s="222" t="s">
        <v>1852</v>
      </c>
      <c r="E496" s="222" t="s">
        <v>1852</v>
      </c>
      <c r="F496" s="354">
        <v>11</v>
      </c>
      <c r="G496" s="222" t="s">
        <v>1852</v>
      </c>
      <c r="H496" s="222" t="s">
        <v>1852</v>
      </c>
      <c r="I496" s="355" t="s">
        <v>1852</v>
      </c>
      <c r="J496" s="222" t="s">
        <v>1852</v>
      </c>
      <c r="K496" s="222" t="s">
        <v>1852</v>
      </c>
      <c r="L496" s="355" t="s">
        <v>1852</v>
      </c>
      <c r="M496" s="222" t="s">
        <v>1852</v>
      </c>
      <c r="N496" s="222" t="s">
        <v>1852</v>
      </c>
      <c r="O496" s="346">
        <f t="shared" si="7"/>
        <v>19</v>
      </c>
      <c r="P496" s="127"/>
    </row>
    <row r="497" spans="1:18" ht="13.15" customHeight="1" x14ac:dyDescent="0.4">
      <c r="A497" s="203" t="s">
        <v>965</v>
      </c>
      <c r="B497" s="222" t="s">
        <v>3403</v>
      </c>
      <c r="C497" s="355" t="s">
        <v>1852</v>
      </c>
      <c r="D497" s="222" t="s">
        <v>1852</v>
      </c>
      <c r="E497" s="222" t="s">
        <v>1852</v>
      </c>
      <c r="F497" s="354">
        <v>18</v>
      </c>
      <c r="G497" s="222" t="s">
        <v>1852</v>
      </c>
      <c r="H497" s="222" t="s">
        <v>1852</v>
      </c>
      <c r="I497" s="355" t="s">
        <v>1852</v>
      </c>
      <c r="J497" s="222" t="s">
        <v>1852</v>
      </c>
      <c r="K497" s="222" t="s">
        <v>1852</v>
      </c>
      <c r="L497" s="355" t="s">
        <v>1852</v>
      </c>
      <c r="M497" s="222" t="s">
        <v>1852</v>
      </c>
      <c r="N497" s="222" t="s">
        <v>1852</v>
      </c>
      <c r="O497" s="346">
        <f t="shared" si="7"/>
        <v>18</v>
      </c>
      <c r="P497" s="117"/>
    </row>
    <row r="498" spans="1:18" ht="13.15" customHeight="1" x14ac:dyDescent="0.4">
      <c r="A498" s="203" t="s">
        <v>965</v>
      </c>
      <c r="B498" s="222" t="s">
        <v>3404</v>
      </c>
      <c r="C498" s="354">
        <v>10</v>
      </c>
      <c r="D498" s="222" t="s">
        <v>1852</v>
      </c>
      <c r="E498" s="222" t="s">
        <v>1852</v>
      </c>
      <c r="F498" s="355" t="s">
        <v>1852</v>
      </c>
      <c r="G498" s="222" t="s">
        <v>1852</v>
      </c>
      <c r="H498" s="222" t="s">
        <v>1852</v>
      </c>
      <c r="I498" s="355" t="s">
        <v>1852</v>
      </c>
      <c r="J498" s="222" t="s">
        <v>1852</v>
      </c>
      <c r="K498" s="222" t="s">
        <v>1852</v>
      </c>
      <c r="L498" s="355" t="s">
        <v>1852</v>
      </c>
      <c r="M498" s="222" t="s">
        <v>1852</v>
      </c>
      <c r="N498" s="222" t="s">
        <v>1852</v>
      </c>
      <c r="O498" s="346">
        <f t="shared" si="7"/>
        <v>10</v>
      </c>
      <c r="P498" s="117"/>
    </row>
    <row r="499" spans="1:18" ht="22.5" x14ac:dyDescent="0.4">
      <c r="A499" s="203" t="s">
        <v>965</v>
      </c>
      <c r="B499" s="222" t="s">
        <v>3094</v>
      </c>
      <c r="C499" s="354">
        <v>5</v>
      </c>
      <c r="D499" s="222" t="s">
        <v>1852</v>
      </c>
      <c r="E499" s="222" t="s">
        <v>1852</v>
      </c>
      <c r="F499" s="355" t="s">
        <v>1852</v>
      </c>
      <c r="G499" s="222" t="s">
        <v>1852</v>
      </c>
      <c r="H499" s="222" t="s">
        <v>1852</v>
      </c>
      <c r="I499" s="355" t="s">
        <v>1852</v>
      </c>
      <c r="J499" s="222" t="s">
        <v>1852</v>
      </c>
      <c r="K499" s="222" t="s">
        <v>1852</v>
      </c>
      <c r="L499" s="355" t="s">
        <v>1852</v>
      </c>
      <c r="M499" s="222" t="s">
        <v>1852</v>
      </c>
      <c r="N499" s="222" t="s">
        <v>1852</v>
      </c>
      <c r="O499" s="346">
        <f t="shared" si="7"/>
        <v>5</v>
      </c>
      <c r="P499" s="127"/>
    </row>
    <row r="500" spans="1:18" ht="13.15" customHeight="1" x14ac:dyDescent="0.4">
      <c r="A500" s="203" t="s">
        <v>965</v>
      </c>
      <c r="B500" s="222" t="s">
        <v>3405</v>
      </c>
      <c r="C500" s="354">
        <v>1</v>
      </c>
      <c r="D500" s="222" t="s">
        <v>1852</v>
      </c>
      <c r="E500" s="224">
        <v>1</v>
      </c>
      <c r="F500" s="355" t="s">
        <v>1852</v>
      </c>
      <c r="G500" s="222" t="s">
        <v>1852</v>
      </c>
      <c r="H500" s="222" t="s">
        <v>1852</v>
      </c>
      <c r="I500" s="355" t="s">
        <v>1852</v>
      </c>
      <c r="J500" s="222" t="s">
        <v>1852</v>
      </c>
      <c r="K500" s="222" t="s">
        <v>1852</v>
      </c>
      <c r="L500" s="355" t="s">
        <v>1852</v>
      </c>
      <c r="M500" s="222" t="s">
        <v>1852</v>
      </c>
      <c r="N500" s="222" t="s">
        <v>1852</v>
      </c>
      <c r="O500" s="346">
        <f t="shared" si="7"/>
        <v>1</v>
      </c>
      <c r="P500" s="117"/>
    </row>
    <row r="501" spans="1:18" ht="22.5" x14ac:dyDescent="0.4">
      <c r="A501" s="203" t="s">
        <v>2314</v>
      </c>
      <c r="B501" s="222" t="s">
        <v>1852</v>
      </c>
      <c r="C501" s="354">
        <v>10</v>
      </c>
      <c r="D501" s="222" t="s">
        <v>1852</v>
      </c>
      <c r="E501" s="222" t="s">
        <v>1852</v>
      </c>
      <c r="F501" s="354">
        <v>1</v>
      </c>
      <c r="G501" s="222" t="s">
        <v>1852</v>
      </c>
      <c r="H501" s="222" t="s">
        <v>1852</v>
      </c>
      <c r="I501" s="355" t="s">
        <v>1852</v>
      </c>
      <c r="J501" s="222" t="s">
        <v>1852</v>
      </c>
      <c r="K501" s="222" t="s">
        <v>1852</v>
      </c>
      <c r="L501" s="355" t="s">
        <v>1852</v>
      </c>
      <c r="M501" s="222" t="s">
        <v>1852</v>
      </c>
      <c r="N501" s="222" t="s">
        <v>1852</v>
      </c>
      <c r="O501" s="346">
        <f t="shared" si="7"/>
        <v>11</v>
      </c>
      <c r="P501" s="233">
        <v>11</v>
      </c>
      <c r="Q501" s="233">
        <v>0</v>
      </c>
      <c r="R501" s="234">
        <v>0</v>
      </c>
    </row>
    <row r="502" spans="1:18" ht="13.15" customHeight="1" x14ac:dyDescent="0.4">
      <c r="A502" s="203" t="s">
        <v>3096</v>
      </c>
      <c r="B502" s="222" t="s">
        <v>1852</v>
      </c>
      <c r="C502" s="354">
        <v>2</v>
      </c>
      <c r="D502" s="222" t="s">
        <v>1852</v>
      </c>
      <c r="E502" s="222" t="s">
        <v>1852</v>
      </c>
      <c r="F502" s="355" t="s">
        <v>1852</v>
      </c>
      <c r="G502" s="222" t="s">
        <v>1852</v>
      </c>
      <c r="H502" s="222" t="s">
        <v>1852</v>
      </c>
      <c r="I502" s="355" t="s">
        <v>1852</v>
      </c>
      <c r="J502" s="222" t="s">
        <v>1852</v>
      </c>
      <c r="K502" s="222" t="s">
        <v>1852</v>
      </c>
      <c r="L502" s="355" t="s">
        <v>1852</v>
      </c>
      <c r="M502" s="222" t="s">
        <v>1852</v>
      </c>
      <c r="N502" s="222" t="s">
        <v>1852</v>
      </c>
      <c r="O502" s="346">
        <f t="shared" si="7"/>
        <v>2</v>
      </c>
      <c r="P502" s="233">
        <v>2</v>
      </c>
      <c r="Q502" s="233">
        <v>0</v>
      </c>
      <c r="R502" s="234">
        <v>0</v>
      </c>
    </row>
    <row r="503" spans="1:18" ht="22.5" x14ac:dyDescent="0.4">
      <c r="A503" s="203" t="s">
        <v>2317</v>
      </c>
      <c r="B503" s="222" t="s">
        <v>2491</v>
      </c>
      <c r="C503" s="354">
        <v>31</v>
      </c>
      <c r="D503" s="224">
        <v>2</v>
      </c>
      <c r="E503" s="222" t="s">
        <v>1852</v>
      </c>
      <c r="F503" s="354">
        <v>36</v>
      </c>
      <c r="G503" s="222" t="s">
        <v>1852</v>
      </c>
      <c r="H503" s="224">
        <v>1</v>
      </c>
      <c r="I503" s="355" t="s">
        <v>1852</v>
      </c>
      <c r="J503" s="222" t="s">
        <v>1852</v>
      </c>
      <c r="K503" s="222" t="s">
        <v>1852</v>
      </c>
      <c r="L503" s="355" t="s">
        <v>1852</v>
      </c>
      <c r="M503" s="222" t="s">
        <v>1852</v>
      </c>
      <c r="N503" s="222" t="s">
        <v>1852</v>
      </c>
      <c r="O503" s="346">
        <f t="shared" si="7"/>
        <v>67</v>
      </c>
      <c r="P503" s="226">
        <v>109</v>
      </c>
      <c r="Q503" s="226">
        <v>1</v>
      </c>
      <c r="R503" s="240">
        <v>8.9999999999999993E-3</v>
      </c>
    </row>
    <row r="504" spans="1:18" ht="22.5" x14ac:dyDescent="0.4">
      <c r="A504" s="203" t="s">
        <v>1690</v>
      </c>
      <c r="B504" s="222" t="s">
        <v>3097</v>
      </c>
      <c r="C504" s="354">
        <v>16</v>
      </c>
      <c r="D504" s="222" t="s">
        <v>1852</v>
      </c>
      <c r="E504" s="222" t="s">
        <v>1852</v>
      </c>
      <c r="F504" s="354">
        <v>18</v>
      </c>
      <c r="G504" s="222" t="s">
        <v>1852</v>
      </c>
      <c r="H504" s="222" t="s">
        <v>1852</v>
      </c>
      <c r="I504" s="355" t="s">
        <v>1852</v>
      </c>
      <c r="J504" s="222" t="s">
        <v>1852</v>
      </c>
      <c r="K504" s="222" t="s">
        <v>1852</v>
      </c>
      <c r="L504" s="355" t="s">
        <v>1852</v>
      </c>
      <c r="M504" s="222" t="s">
        <v>1852</v>
      </c>
      <c r="N504" s="222" t="s">
        <v>1852</v>
      </c>
      <c r="O504" s="346">
        <f t="shared" si="7"/>
        <v>34</v>
      </c>
      <c r="P504" s="117"/>
    </row>
    <row r="505" spans="1:18" ht="13.15" customHeight="1" x14ac:dyDescent="0.4">
      <c r="A505" s="203" t="s">
        <v>1690</v>
      </c>
      <c r="B505" s="222" t="s">
        <v>3098</v>
      </c>
      <c r="C505" s="354">
        <v>4</v>
      </c>
      <c r="D505" s="222" t="s">
        <v>1852</v>
      </c>
      <c r="E505" s="222" t="s">
        <v>1852</v>
      </c>
      <c r="F505" s="355" t="s">
        <v>1852</v>
      </c>
      <c r="G505" s="222" t="s">
        <v>1852</v>
      </c>
      <c r="H505" s="222" t="s">
        <v>1852</v>
      </c>
      <c r="I505" s="355" t="s">
        <v>1852</v>
      </c>
      <c r="J505" s="222" t="s">
        <v>1852</v>
      </c>
      <c r="K505" s="222" t="s">
        <v>1852</v>
      </c>
      <c r="L505" s="355" t="s">
        <v>1852</v>
      </c>
      <c r="M505" s="222" t="s">
        <v>1852</v>
      </c>
      <c r="N505" s="222" t="s">
        <v>1852</v>
      </c>
      <c r="O505" s="346">
        <f t="shared" si="7"/>
        <v>4</v>
      </c>
      <c r="P505" s="117"/>
    </row>
    <row r="506" spans="1:18" ht="13.15" customHeight="1" x14ac:dyDescent="0.4">
      <c r="A506" s="203" t="s">
        <v>1690</v>
      </c>
      <c r="B506" s="222" t="s">
        <v>3099</v>
      </c>
      <c r="C506" s="354">
        <v>4</v>
      </c>
      <c r="D506" s="222" t="s">
        <v>1852</v>
      </c>
      <c r="E506" s="222" t="s">
        <v>1852</v>
      </c>
      <c r="F506" s="355" t="s">
        <v>1852</v>
      </c>
      <c r="G506" s="222" t="s">
        <v>1852</v>
      </c>
      <c r="H506" s="222" t="s">
        <v>1852</v>
      </c>
      <c r="I506" s="355" t="s">
        <v>1852</v>
      </c>
      <c r="J506" s="222" t="s">
        <v>1852</v>
      </c>
      <c r="K506" s="222" t="s">
        <v>1852</v>
      </c>
      <c r="L506" s="355" t="s">
        <v>1852</v>
      </c>
      <c r="M506" s="222" t="s">
        <v>1852</v>
      </c>
      <c r="N506" s="222" t="s">
        <v>1852</v>
      </c>
      <c r="O506" s="346">
        <f t="shared" si="7"/>
        <v>4</v>
      </c>
      <c r="P506" s="127"/>
    </row>
    <row r="507" spans="1:18" ht="22.5" x14ac:dyDescent="0.4">
      <c r="A507" s="203" t="s">
        <v>2320</v>
      </c>
      <c r="B507" s="222" t="s">
        <v>3100</v>
      </c>
      <c r="C507" s="354">
        <v>40</v>
      </c>
      <c r="D507" s="224">
        <v>1</v>
      </c>
      <c r="E507" s="222" t="s">
        <v>1852</v>
      </c>
      <c r="F507" s="355" t="s">
        <v>1852</v>
      </c>
      <c r="G507" s="222" t="s">
        <v>1852</v>
      </c>
      <c r="H507" s="222" t="s">
        <v>1852</v>
      </c>
      <c r="I507" s="355" t="s">
        <v>1852</v>
      </c>
      <c r="J507" s="222" t="s">
        <v>1852</v>
      </c>
      <c r="K507" s="222" t="s">
        <v>1852</v>
      </c>
      <c r="L507" s="355" t="s">
        <v>1852</v>
      </c>
      <c r="M507" s="222" t="s">
        <v>1852</v>
      </c>
      <c r="N507" s="222" t="s">
        <v>1852</v>
      </c>
      <c r="O507" s="346">
        <f t="shared" si="7"/>
        <v>40</v>
      </c>
      <c r="P507" s="226">
        <v>45</v>
      </c>
      <c r="Q507" s="226">
        <v>0</v>
      </c>
      <c r="R507" s="227">
        <v>0</v>
      </c>
    </row>
    <row r="508" spans="1:18" x14ac:dyDescent="0.4">
      <c r="A508" s="203" t="s">
        <v>1691</v>
      </c>
      <c r="B508" s="222" t="s">
        <v>3406</v>
      </c>
      <c r="C508" s="354">
        <v>2</v>
      </c>
      <c r="D508" s="222" t="s">
        <v>1852</v>
      </c>
      <c r="E508" s="222" t="s">
        <v>1852</v>
      </c>
      <c r="F508" s="355" t="s">
        <v>1852</v>
      </c>
      <c r="G508" s="222" t="s">
        <v>1852</v>
      </c>
      <c r="H508" s="222" t="s">
        <v>1852</v>
      </c>
      <c r="I508" s="355" t="s">
        <v>1852</v>
      </c>
      <c r="J508" s="222" t="s">
        <v>1852</v>
      </c>
      <c r="K508" s="222" t="s">
        <v>1852</v>
      </c>
      <c r="L508" s="355" t="s">
        <v>1852</v>
      </c>
      <c r="M508" s="222" t="s">
        <v>1852</v>
      </c>
      <c r="N508" s="222" t="s">
        <v>1852</v>
      </c>
      <c r="O508" s="346">
        <f t="shared" si="7"/>
        <v>2</v>
      </c>
      <c r="P508" s="117"/>
    </row>
    <row r="509" spans="1:18" x14ac:dyDescent="0.4">
      <c r="A509" s="203" t="s">
        <v>1691</v>
      </c>
      <c r="B509" s="222" t="s">
        <v>3025</v>
      </c>
      <c r="C509" s="354">
        <v>2</v>
      </c>
      <c r="D509" s="222" t="s">
        <v>1852</v>
      </c>
      <c r="E509" s="222" t="s">
        <v>1852</v>
      </c>
      <c r="F509" s="355" t="s">
        <v>1852</v>
      </c>
      <c r="G509" s="222" t="s">
        <v>1852</v>
      </c>
      <c r="H509" s="222" t="s">
        <v>1852</v>
      </c>
      <c r="I509" s="355" t="s">
        <v>1852</v>
      </c>
      <c r="J509" s="222" t="s">
        <v>1852</v>
      </c>
      <c r="K509" s="222" t="s">
        <v>1852</v>
      </c>
      <c r="L509" s="355" t="s">
        <v>1852</v>
      </c>
      <c r="M509" s="222" t="s">
        <v>1852</v>
      </c>
      <c r="N509" s="222" t="s">
        <v>1852</v>
      </c>
      <c r="O509" s="346">
        <f t="shared" si="7"/>
        <v>2</v>
      </c>
      <c r="P509" s="127"/>
    </row>
    <row r="510" spans="1:18" ht="13.15" customHeight="1" x14ac:dyDescent="0.4">
      <c r="A510" s="203" t="s">
        <v>1691</v>
      </c>
      <c r="B510" s="222" t="s">
        <v>3045</v>
      </c>
      <c r="C510" s="354">
        <v>1</v>
      </c>
      <c r="D510" s="222" t="s">
        <v>1852</v>
      </c>
      <c r="E510" s="222" t="s">
        <v>1852</v>
      </c>
      <c r="F510" s="355" t="s">
        <v>1852</v>
      </c>
      <c r="G510" s="222" t="s">
        <v>1852</v>
      </c>
      <c r="H510" s="222" t="s">
        <v>1852</v>
      </c>
      <c r="I510" s="355" t="s">
        <v>1852</v>
      </c>
      <c r="J510" s="222" t="s">
        <v>1852</v>
      </c>
      <c r="K510" s="222" t="s">
        <v>1852</v>
      </c>
      <c r="L510" s="355" t="s">
        <v>1852</v>
      </c>
      <c r="M510" s="222" t="s">
        <v>1852</v>
      </c>
      <c r="N510" s="222" t="s">
        <v>1852</v>
      </c>
      <c r="O510" s="346">
        <f t="shared" si="7"/>
        <v>1</v>
      </c>
      <c r="P510" s="117"/>
    </row>
    <row r="511" spans="1:18" ht="22.5" x14ac:dyDescent="0.4">
      <c r="A511" s="203" t="s">
        <v>2138</v>
      </c>
      <c r="B511" s="222" t="s">
        <v>3407</v>
      </c>
      <c r="C511" s="354">
        <v>5</v>
      </c>
      <c r="D511" s="222" t="s">
        <v>1852</v>
      </c>
      <c r="E511" s="222" t="s">
        <v>1852</v>
      </c>
      <c r="F511" s="355" t="s">
        <v>1852</v>
      </c>
      <c r="G511" s="222" t="s">
        <v>1852</v>
      </c>
      <c r="H511" s="222" t="s">
        <v>1852</v>
      </c>
      <c r="I511" s="355" t="s">
        <v>1852</v>
      </c>
      <c r="J511" s="222" t="s">
        <v>1852</v>
      </c>
      <c r="K511" s="222" t="s">
        <v>1852</v>
      </c>
      <c r="L511" s="355" t="s">
        <v>1852</v>
      </c>
      <c r="M511" s="222" t="s">
        <v>1852</v>
      </c>
      <c r="N511" s="222" t="s">
        <v>1852</v>
      </c>
      <c r="O511" s="346">
        <f t="shared" si="7"/>
        <v>5</v>
      </c>
      <c r="P511" s="226">
        <v>6</v>
      </c>
      <c r="Q511" s="226">
        <v>0</v>
      </c>
      <c r="R511" s="227">
        <v>0</v>
      </c>
    </row>
    <row r="512" spans="1:18" ht="13.15" customHeight="1" x14ac:dyDescent="0.4">
      <c r="A512" s="203" t="s">
        <v>1343</v>
      </c>
      <c r="B512" s="222" t="s">
        <v>3025</v>
      </c>
      <c r="C512" s="354">
        <v>1</v>
      </c>
      <c r="D512" s="222" t="s">
        <v>1852</v>
      </c>
      <c r="E512" s="222" t="s">
        <v>1852</v>
      </c>
      <c r="F512" s="355" t="s">
        <v>1852</v>
      </c>
      <c r="G512" s="222" t="s">
        <v>1852</v>
      </c>
      <c r="H512" s="222" t="s">
        <v>1852</v>
      </c>
      <c r="I512" s="355" t="s">
        <v>1852</v>
      </c>
      <c r="J512" s="222" t="s">
        <v>1852</v>
      </c>
      <c r="K512" s="222" t="s">
        <v>1852</v>
      </c>
      <c r="L512" s="355" t="s">
        <v>1852</v>
      </c>
      <c r="M512" s="222" t="s">
        <v>1852</v>
      </c>
      <c r="N512" s="222" t="s">
        <v>1852</v>
      </c>
      <c r="O512" s="346">
        <f t="shared" si="7"/>
        <v>1</v>
      </c>
      <c r="P512" s="127"/>
    </row>
    <row r="513" spans="1:18" ht="13.15" customHeight="1" x14ac:dyDescent="0.4">
      <c r="A513" s="203" t="s">
        <v>2326</v>
      </c>
      <c r="B513" s="222" t="s">
        <v>3101</v>
      </c>
      <c r="C513" s="354">
        <v>5</v>
      </c>
      <c r="D513" s="222" t="s">
        <v>1852</v>
      </c>
      <c r="E513" s="222" t="s">
        <v>1852</v>
      </c>
      <c r="F513" s="354">
        <v>1</v>
      </c>
      <c r="G513" s="222" t="s">
        <v>1852</v>
      </c>
      <c r="H513" s="222" t="s">
        <v>1852</v>
      </c>
      <c r="I513" s="355" t="s">
        <v>1852</v>
      </c>
      <c r="J513" s="222" t="s">
        <v>1852</v>
      </c>
      <c r="K513" s="222" t="s">
        <v>1852</v>
      </c>
      <c r="L513" s="355" t="s">
        <v>1852</v>
      </c>
      <c r="M513" s="222" t="s">
        <v>1852</v>
      </c>
      <c r="N513" s="222" t="s">
        <v>1852</v>
      </c>
      <c r="O513" s="346">
        <f t="shared" si="7"/>
        <v>6</v>
      </c>
      <c r="P513" s="226">
        <v>8</v>
      </c>
      <c r="Q513" s="226">
        <v>0</v>
      </c>
      <c r="R513" s="227">
        <v>0</v>
      </c>
    </row>
    <row r="514" spans="1:18" ht="13.15" customHeight="1" x14ac:dyDescent="0.4">
      <c r="A514" s="203" t="s">
        <v>1692</v>
      </c>
      <c r="B514" s="222" t="s">
        <v>3103</v>
      </c>
      <c r="C514" s="354">
        <v>2</v>
      </c>
      <c r="D514" s="222" t="s">
        <v>1852</v>
      </c>
      <c r="E514" s="222" t="s">
        <v>1852</v>
      </c>
      <c r="F514" s="355" t="s">
        <v>1852</v>
      </c>
      <c r="G514" s="222" t="s">
        <v>1852</v>
      </c>
      <c r="H514" s="222" t="s">
        <v>1852</v>
      </c>
      <c r="I514" s="355" t="s">
        <v>1852</v>
      </c>
      <c r="J514" s="222" t="s">
        <v>1852</v>
      </c>
      <c r="K514" s="222" t="s">
        <v>1852</v>
      </c>
      <c r="L514" s="355" t="s">
        <v>1852</v>
      </c>
      <c r="M514" s="222" t="s">
        <v>1852</v>
      </c>
      <c r="N514" s="222" t="s">
        <v>1852</v>
      </c>
      <c r="O514" s="346">
        <f t="shared" si="7"/>
        <v>2</v>
      </c>
      <c r="P514" s="117"/>
    </row>
    <row r="515" spans="1:18" ht="13.15" customHeight="1" x14ac:dyDescent="0.4">
      <c r="A515" s="203" t="s">
        <v>2331</v>
      </c>
      <c r="B515" s="222" t="s">
        <v>1852</v>
      </c>
      <c r="C515" s="354">
        <v>12</v>
      </c>
      <c r="D515" s="222" t="s">
        <v>1852</v>
      </c>
      <c r="E515" s="222" t="s">
        <v>1852</v>
      </c>
      <c r="F515" s="354">
        <v>2</v>
      </c>
      <c r="G515" s="222" t="s">
        <v>1852</v>
      </c>
      <c r="H515" s="222" t="s">
        <v>1852</v>
      </c>
      <c r="I515" s="355" t="s">
        <v>1852</v>
      </c>
      <c r="J515" s="222" t="s">
        <v>1852</v>
      </c>
      <c r="K515" s="222" t="s">
        <v>1852</v>
      </c>
      <c r="L515" s="355" t="s">
        <v>1852</v>
      </c>
      <c r="M515" s="222" t="s">
        <v>1852</v>
      </c>
      <c r="N515" s="222" t="s">
        <v>1852</v>
      </c>
      <c r="O515" s="346">
        <f t="shared" ref="O515:O578" si="8">SUM(C515,F515,I515,L515,)</f>
        <v>14</v>
      </c>
      <c r="P515" s="233">
        <v>14</v>
      </c>
      <c r="Q515" s="233">
        <v>0</v>
      </c>
      <c r="R515" s="234">
        <v>0</v>
      </c>
    </row>
    <row r="516" spans="1:18" ht="13.15" customHeight="1" x14ac:dyDescent="0.4">
      <c r="A516" s="203" t="s">
        <v>2332</v>
      </c>
      <c r="B516" s="222" t="s">
        <v>1852</v>
      </c>
      <c r="C516" s="354">
        <v>190</v>
      </c>
      <c r="D516" s="222" t="s">
        <v>1852</v>
      </c>
      <c r="E516" s="224">
        <v>3</v>
      </c>
      <c r="F516" s="354">
        <v>1</v>
      </c>
      <c r="G516" s="222" t="s">
        <v>1852</v>
      </c>
      <c r="H516" s="222" t="s">
        <v>1852</v>
      </c>
      <c r="I516" s="355" t="s">
        <v>1852</v>
      </c>
      <c r="J516" s="222" t="s">
        <v>1852</v>
      </c>
      <c r="K516" s="222" t="s">
        <v>1852</v>
      </c>
      <c r="L516" s="355" t="s">
        <v>1852</v>
      </c>
      <c r="M516" s="222" t="s">
        <v>1852</v>
      </c>
      <c r="N516" s="222" t="s">
        <v>1852</v>
      </c>
      <c r="O516" s="346">
        <f t="shared" si="8"/>
        <v>191</v>
      </c>
      <c r="P516" s="233">
        <v>191</v>
      </c>
      <c r="Q516" s="233">
        <v>3</v>
      </c>
      <c r="R516" s="242">
        <v>1.6E-2</v>
      </c>
    </row>
    <row r="517" spans="1:18" ht="13.15" customHeight="1" x14ac:dyDescent="0.4">
      <c r="A517" s="203" t="s">
        <v>3408</v>
      </c>
      <c r="B517" s="222" t="s">
        <v>1852</v>
      </c>
      <c r="C517" s="354">
        <v>1</v>
      </c>
      <c r="D517" s="222" t="s">
        <v>1852</v>
      </c>
      <c r="E517" s="222" t="s">
        <v>1852</v>
      </c>
      <c r="F517" s="355" t="s">
        <v>1852</v>
      </c>
      <c r="G517" s="222" t="s">
        <v>1852</v>
      </c>
      <c r="H517" s="222" t="s">
        <v>1852</v>
      </c>
      <c r="I517" s="355" t="s">
        <v>1852</v>
      </c>
      <c r="J517" s="222" t="s">
        <v>1852</v>
      </c>
      <c r="K517" s="222" t="s">
        <v>1852</v>
      </c>
      <c r="L517" s="355" t="s">
        <v>1852</v>
      </c>
      <c r="M517" s="222" t="s">
        <v>1852</v>
      </c>
      <c r="N517" s="222" t="s">
        <v>1852</v>
      </c>
      <c r="O517" s="346">
        <f t="shared" si="8"/>
        <v>1</v>
      </c>
      <c r="P517" s="233">
        <v>1</v>
      </c>
      <c r="Q517" s="233">
        <v>0</v>
      </c>
      <c r="R517" s="234">
        <v>0</v>
      </c>
    </row>
    <row r="518" spans="1:18" ht="13.15" customHeight="1" x14ac:dyDescent="0.4">
      <c r="A518" s="203" t="s">
        <v>1857</v>
      </c>
      <c r="B518" s="222" t="s">
        <v>3025</v>
      </c>
      <c r="C518" s="354">
        <v>8</v>
      </c>
      <c r="D518" s="222" t="s">
        <v>1852</v>
      </c>
      <c r="E518" s="224">
        <v>1</v>
      </c>
      <c r="F518" s="354">
        <v>12</v>
      </c>
      <c r="G518" s="222" t="s">
        <v>1852</v>
      </c>
      <c r="H518" s="222" t="s">
        <v>1852</v>
      </c>
      <c r="I518" s="355" t="s">
        <v>1852</v>
      </c>
      <c r="J518" s="222" t="s">
        <v>1852</v>
      </c>
      <c r="K518" s="222" t="s">
        <v>1852</v>
      </c>
      <c r="L518" s="355" t="s">
        <v>1852</v>
      </c>
      <c r="M518" s="222" t="s">
        <v>1852</v>
      </c>
      <c r="N518" s="222" t="s">
        <v>1852</v>
      </c>
      <c r="O518" s="346">
        <f t="shared" si="8"/>
        <v>20</v>
      </c>
      <c r="P518" s="226">
        <v>21</v>
      </c>
      <c r="Q518" s="226">
        <v>1</v>
      </c>
      <c r="R518" s="240">
        <v>4.8000000000000001E-2</v>
      </c>
    </row>
    <row r="519" spans="1:18" ht="33.75" x14ac:dyDescent="0.4">
      <c r="A519" s="203" t="s">
        <v>1693</v>
      </c>
      <c r="B519" s="222" t="s">
        <v>3409</v>
      </c>
      <c r="C519" s="354">
        <v>1</v>
      </c>
      <c r="D519" s="222" t="s">
        <v>1852</v>
      </c>
      <c r="E519" s="222" t="s">
        <v>1852</v>
      </c>
      <c r="F519" s="355" t="s">
        <v>1852</v>
      </c>
      <c r="G519" s="222" t="s">
        <v>1852</v>
      </c>
      <c r="H519" s="222" t="s">
        <v>1852</v>
      </c>
      <c r="I519" s="355" t="s">
        <v>1852</v>
      </c>
      <c r="J519" s="222" t="s">
        <v>1852</v>
      </c>
      <c r="K519" s="222" t="s">
        <v>1852</v>
      </c>
      <c r="L519" s="355" t="s">
        <v>1852</v>
      </c>
      <c r="M519" s="222" t="s">
        <v>1852</v>
      </c>
      <c r="N519" s="222" t="s">
        <v>1852</v>
      </c>
      <c r="O519" s="346">
        <f t="shared" si="8"/>
        <v>1</v>
      </c>
      <c r="P519" s="117"/>
    </row>
    <row r="520" spans="1:18" x14ac:dyDescent="0.4">
      <c r="A520" s="203" t="s">
        <v>2334</v>
      </c>
      <c r="B520" s="222" t="s">
        <v>1852</v>
      </c>
      <c r="C520" s="354">
        <v>2</v>
      </c>
      <c r="D520" s="222" t="s">
        <v>1852</v>
      </c>
      <c r="E520" s="222" t="s">
        <v>1852</v>
      </c>
      <c r="F520" s="354">
        <v>1</v>
      </c>
      <c r="G520" s="222" t="s">
        <v>1852</v>
      </c>
      <c r="H520" s="222" t="s">
        <v>1852</v>
      </c>
      <c r="I520" s="355" t="s">
        <v>1852</v>
      </c>
      <c r="J520" s="222" t="s">
        <v>1852</v>
      </c>
      <c r="K520" s="222" t="s">
        <v>1852</v>
      </c>
      <c r="L520" s="355" t="s">
        <v>1852</v>
      </c>
      <c r="M520" s="222" t="s">
        <v>1852</v>
      </c>
      <c r="N520" s="222" t="s">
        <v>1852</v>
      </c>
      <c r="O520" s="346">
        <f t="shared" si="8"/>
        <v>3</v>
      </c>
      <c r="P520" s="233">
        <v>3</v>
      </c>
      <c r="Q520" s="233">
        <v>0</v>
      </c>
      <c r="R520" s="234">
        <v>0</v>
      </c>
    </row>
    <row r="521" spans="1:18" x14ac:dyDescent="0.4">
      <c r="A521" s="203" t="s">
        <v>2039</v>
      </c>
      <c r="B521" s="222" t="s">
        <v>1852</v>
      </c>
      <c r="C521" s="354">
        <v>1</v>
      </c>
      <c r="D521" s="222" t="s">
        <v>1852</v>
      </c>
      <c r="E521" s="224">
        <v>1</v>
      </c>
      <c r="F521" s="354">
        <v>1</v>
      </c>
      <c r="G521" s="222" t="s">
        <v>1852</v>
      </c>
      <c r="H521" s="222" t="s">
        <v>1852</v>
      </c>
      <c r="I521" s="355" t="s">
        <v>1852</v>
      </c>
      <c r="J521" s="222" t="s">
        <v>1852</v>
      </c>
      <c r="K521" s="222" t="s">
        <v>1852</v>
      </c>
      <c r="L521" s="355" t="s">
        <v>1852</v>
      </c>
      <c r="M521" s="222" t="s">
        <v>1852</v>
      </c>
      <c r="N521" s="222" t="s">
        <v>1852</v>
      </c>
      <c r="O521" s="346">
        <f t="shared" si="8"/>
        <v>2</v>
      </c>
      <c r="P521" s="233">
        <v>2</v>
      </c>
      <c r="Q521" s="233">
        <v>1</v>
      </c>
      <c r="R521" s="234">
        <v>0.5</v>
      </c>
    </row>
    <row r="522" spans="1:18" ht="13.15" customHeight="1" x14ac:dyDescent="0.4">
      <c r="A522" s="203" t="s">
        <v>2141</v>
      </c>
      <c r="B522" s="222" t="s">
        <v>3025</v>
      </c>
      <c r="C522" s="354">
        <v>14</v>
      </c>
      <c r="D522" s="222" t="s">
        <v>1852</v>
      </c>
      <c r="E522" s="222" t="s">
        <v>1852</v>
      </c>
      <c r="F522" s="355" t="s">
        <v>1852</v>
      </c>
      <c r="G522" s="222" t="s">
        <v>1852</v>
      </c>
      <c r="H522" s="222" t="s">
        <v>1852</v>
      </c>
      <c r="I522" s="355" t="s">
        <v>1852</v>
      </c>
      <c r="J522" s="222" t="s">
        <v>1852</v>
      </c>
      <c r="K522" s="222" t="s">
        <v>1852</v>
      </c>
      <c r="L522" s="355" t="s">
        <v>1852</v>
      </c>
      <c r="M522" s="222" t="s">
        <v>1852</v>
      </c>
      <c r="N522" s="222" t="s">
        <v>1852</v>
      </c>
      <c r="O522" s="346">
        <f t="shared" si="8"/>
        <v>14</v>
      </c>
      <c r="P522" s="226">
        <v>22</v>
      </c>
      <c r="Q522" s="226">
        <v>0</v>
      </c>
      <c r="R522" s="227">
        <v>0</v>
      </c>
    </row>
    <row r="523" spans="1:18" ht="22.5" x14ac:dyDescent="0.4">
      <c r="A523" s="203" t="s">
        <v>1376</v>
      </c>
      <c r="B523" s="222" t="s">
        <v>3410</v>
      </c>
      <c r="C523" s="354">
        <v>8</v>
      </c>
      <c r="D523" s="222" t="s">
        <v>1852</v>
      </c>
      <c r="E523" s="222" t="s">
        <v>1852</v>
      </c>
      <c r="F523" s="355" t="s">
        <v>1852</v>
      </c>
      <c r="G523" s="222" t="s">
        <v>1852</v>
      </c>
      <c r="H523" s="222" t="s">
        <v>1852</v>
      </c>
      <c r="I523" s="355" t="s">
        <v>1852</v>
      </c>
      <c r="J523" s="222" t="s">
        <v>1852</v>
      </c>
      <c r="K523" s="222" t="s">
        <v>1852</v>
      </c>
      <c r="L523" s="355" t="s">
        <v>1852</v>
      </c>
      <c r="M523" s="222" t="s">
        <v>1852</v>
      </c>
      <c r="N523" s="222" t="s">
        <v>1852</v>
      </c>
      <c r="O523" s="346">
        <f t="shared" si="8"/>
        <v>8</v>
      </c>
      <c r="P523" s="117"/>
    </row>
    <row r="524" spans="1:18" x14ac:dyDescent="0.4">
      <c r="A524" s="203" t="s">
        <v>2335</v>
      </c>
      <c r="B524" s="222" t="s">
        <v>3110</v>
      </c>
      <c r="C524" s="354">
        <v>104</v>
      </c>
      <c r="D524" s="222" t="s">
        <v>1852</v>
      </c>
      <c r="E524" s="224">
        <v>2</v>
      </c>
      <c r="F524" s="354">
        <v>48</v>
      </c>
      <c r="G524" s="222" t="s">
        <v>1852</v>
      </c>
      <c r="H524" s="224">
        <v>2</v>
      </c>
      <c r="I524" s="355" t="s">
        <v>1852</v>
      </c>
      <c r="J524" s="222" t="s">
        <v>1852</v>
      </c>
      <c r="K524" s="222" t="s">
        <v>1852</v>
      </c>
      <c r="L524" s="355" t="s">
        <v>1852</v>
      </c>
      <c r="M524" s="222" t="s">
        <v>1852</v>
      </c>
      <c r="N524" s="222" t="s">
        <v>1852</v>
      </c>
      <c r="O524" s="346">
        <f t="shared" si="8"/>
        <v>152</v>
      </c>
      <c r="P524" s="226">
        <v>154</v>
      </c>
      <c r="Q524" s="226">
        <v>4</v>
      </c>
      <c r="R524" s="240">
        <v>2.5999999999999999E-2</v>
      </c>
    </row>
    <row r="525" spans="1:18" x14ac:dyDescent="0.4">
      <c r="A525" s="203" t="s">
        <v>1694</v>
      </c>
      <c r="B525" s="222" t="s">
        <v>2490</v>
      </c>
      <c r="C525" s="355" t="s">
        <v>1852</v>
      </c>
      <c r="D525" s="222" t="s">
        <v>1852</v>
      </c>
      <c r="E525" s="222" t="s">
        <v>1852</v>
      </c>
      <c r="F525" s="354">
        <v>2</v>
      </c>
      <c r="G525" s="222" t="s">
        <v>1852</v>
      </c>
      <c r="H525" s="222" t="s">
        <v>1852</v>
      </c>
      <c r="I525" s="355" t="s">
        <v>1852</v>
      </c>
      <c r="J525" s="222" t="s">
        <v>1852</v>
      </c>
      <c r="K525" s="222" t="s">
        <v>1852</v>
      </c>
      <c r="L525" s="355" t="s">
        <v>1852</v>
      </c>
      <c r="M525" s="222" t="s">
        <v>1852</v>
      </c>
      <c r="N525" s="222" t="s">
        <v>1852</v>
      </c>
      <c r="O525" s="346">
        <f t="shared" si="8"/>
        <v>2</v>
      </c>
      <c r="P525" s="117"/>
    </row>
    <row r="526" spans="1:18" x14ac:dyDescent="0.4">
      <c r="A526" s="203" t="s">
        <v>1931</v>
      </c>
      <c r="B526" s="222" t="s">
        <v>3111</v>
      </c>
      <c r="C526" s="354">
        <v>58</v>
      </c>
      <c r="D526" s="222" t="s">
        <v>1852</v>
      </c>
      <c r="E526" s="224">
        <v>8</v>
      </c>
      <c r="F526" s="355" t="s">
        <v>1852</v>
      </c>
      <c r="G526" s="222" t="s">
        <v>1852</v>
      </c>
      <c r="H526" s="222" t="s">
        <v>1852</v>
      </c>
      <c r="I526" s="355" t="s">
        <v>1852</v>
      </c>
      <c r="J526" s="222" t="s">
        <v>1852</v>
      </c>
      <c r="K526" s="222" t="s">
        <v>1852</v>
      </c>
      <c r="L526" s="355" t="s">
        <v>1852</v>
      </c>
      <c r="M526" s="222" t="s">
        <v>1852</v>
      </c>
      <c r="N526" s="222" t="s">
        <v>1852</v>
      </c>
      <c r="O526" s="346">
        <f t="shared" si="8"/>
        <v>58</v>
      </c>
      <c r="P526" s="226">
        <v>64</v>
      </c>
      <c r="Q526" s="226">
        <v>9</v>
      </c>
      <c r="R526" s="227">
        <v>0.14000000000000001</v>
      </c>
    </row>
    <row r="527" spans="1:18" ht="13.15" customHeight="1" x14ac:dyDescent="0.4">
      <c r="A527" s="203" t="s">
        <v>1695</v>
      </c>
      <c r="B527" s="222" t="s">
        <v>3025</v>
      </c>
      <c r="C527" s="354">
        <v>4</v>
      </c>
      <c r="D527" s="222" t="s">
        <v>1852</v>
      </c>
      <c r="E527" s="222" t="s">
        <v>1852</v>
      </c>
      <c r="F527" s="355" t="s">
        <v>1852</v>
      </c>
      <c r="G527" s="222" t="s">
        <v>1852</v>
      </c>
      <c r="H527" s="222" t="s">
        <v>1852</v>
      </c>
      <c r="I527" s="355" t="s">
        <v>1852</v>
      </c>
      <c r="J527" s="222" t="s">
        <v>1852</v>
      </c>
      <c r="K527" s="222" t="s">
        <v>1852</v>
      </c>
      <c r="L527" s="355" t="s">
        <v>1852</v>
      </c>
      <c r="M527" s="222" t="s">
        <v>1852</v>
      </c>
      <c r="N527" s="222" t="s">
        <v>1852</v>
      </c>
      <c r="O527" s="346">
        <f t="shared" si="8"/>
        <v>4</v>
      </c>
      <c r="P527" s="117"/>
    </row>
    <row r="528" spans="1:18" ht="22.5" x14ac:dyDescent="0.4">
      <c r="A528" s="203" t="s">
        <v>1695</v>
      </c>
      <c r="B528" s="222" t="s">
        <v>3112</v>
      </c>
      <c r="C528" s="354">
        <v>2</v>
      </c>
      <c r="D528" s="222" t="s">
        <v>1852</v>
      </c>
      <c r="E528" s="224">
        <v>1</v>
      </c>
      <c r="F528" s="355" t="s">
        <v>1852</v>
      </c>
      <c r="G528" s="222" t="s">
        <v>1852</v>
      </c>
      <c r="H528" s="222" t="s">
        <v>1852</v>
      </c>
      <c r="I528" s="355" t="s">
        <v>1852</v>
      </c>
      <c r="J528" s="222" t="s">
        <v>1852</v>
      </c>
      <c r="K528" s="222" t="s">
        <v>1852</v>
      </c>
      <c r="L528" s="355" t="s">
        <v>1852</v>
      </c>
      <c r="M528" s="222" t="s">
        <v>1852</v>
      </c>
      <c r="N528" s="222" t="s">
        <v>1852</v>
      </c>
      <c r="O528" s="346">
        <f t="shared" si="8"/>
        <v>2</v>
      </c>
      <c r="P528" s="127"/>
    </row>
    <row r="529" spans="1:18" ht="13.15" customHeight="1" x14ac:dyDescent="0.4">
      <c r="A529" s="203" t="s">
        <v>2338</v>
      </c>
      <c r="B529" s="222" t="s">
        <v>1852</v>
      </c>
      <c r="C529" s="354">
        <v>20</v>
      </c>
      <c r="D529" s="222" t="s">
        <v>1852</v>
      </c>
      <c r="E529" s="222" t="s">
        <v>1852</v>
      </c>
      <c r="F529" s="354">
        <v>6</v>
      </c>
      <c r="G529" s="222" t="s">
        <v>1852</v>
      </c>
      <c r="H529" s="222" t="s">
        <v>1852</v>
      </c>
      <c r="I529" s="355" t="s">
        <v>1852</v>
      </c>
      <c r="J529" s="222" t="s">
        <v>1852</v>
      </c>
      <c r="K529" s="222" t="s">
        <v>1852</v>
      </c>
      <c r="L529" s="355" t="s">
        <v>1852</v>
      </c>
      <c r="M529" s="222" t="s">
        <v>1852</v>
      </c>
      <c r="N529" s="222" t="s">
        <v>1852</v>
      </c>
      <c r="O529" s="346">
        <f t="shared" si="8"/>
        <v>26</v>
      </c>
      <c r="P529" s="233">
        <v>26</v>
      </c>
      <c r="Q529" s="233">
        <v>0</v>
      </c>
      <c r="R529" s="234">
        <v>0</v>
      </c>
    </row>
    <row r="530" spans="1:18" ht="22.5" x14ac:dyDescent="0.4">
      <c r="A530" s="203" t="s">
        <v>2041</v>
      </c>
      <c r="B530" s="222" t="s">
        <v>3411</v>
      </c>
      <c r="C530" s="354">
        <v>8</v>
      </c>
      <c r="D530" s="222" t="s">
        <v>1852</v>
      </c>
      <c r="E530" s="224">
        <v>1</v>
      </c>
      <c r="F530" s="355" t="s">
        <v>1852</v>
      </c>
      <c r="G530" s="222" t="s">
        <v>1852</v>
      </c>
      <c r="H530" s="222" t="s">
        <v>1852</v>
      </c>
      <c r="I530" s="355" t="s">
        <v>1852</v>
      </c>
      <c r="J530" s="222" t="s">
        <v>1852</v>
      </c>
      <c r="K530" s="222" t="s">
        <v>1852</v>
      </c>
      <c r="L530" s="355" t="s">
        <v>1852</v>
      </c>
      <c r="M530" s="222" t="s">
        <v>1852</v>
      </c>
      <c r="N530" s="222" t="s">
        <v>1852</v>
      </c>
      <c r="O530" s="346">
        <f t="shared" si="8"/>
        <v>8</v>
      </c>
      <c r="P530" s="233">
        <v>8</v>
      </c>
      <c r="Q530" s="233">
        <v>1</v>
      </c>
      <c r="R530" s="234">
        <v>0.13</v>
      </c>
    </row>
    <row r="531" spans="1:18" ht="13.15" customHeight="1" x14ac:dyDescent="0.4">
      <c r="A531" s="203" t="s">
        <v>2342</v>
      </c>
      <c r="B531" s="222" t="s">
        <v>1852</v>
      </c>
      <c r="C531" s="354">
        <v>17</v>
      </c>
      <c r="D531" s="224">
        <v>3</v>
      </c>
      <c r="E531" s="224">
        <v>1</v>
      </c>
      <c r="F531" s="355" t="s">
        <v>1852</v>
      </c>
      <c r="G531" s="222" t="s">
        <v>1852</v>
      </c>
      <c r="H531" s="222" t="s">
        <v>1852</v>
      </c>
      <c r="I531" s="354">
        <v>3</v>
      </c>
      <c r="J531" s="222" t="s">
        <v>1852</v>
      </c>
      <c r="K531" s="222" t="s">
        <v>1852</v>
      </c>
      <c r="L531" s="355" t="s">
        <v>1852</v>
      </c>
      <c r="M531" s="222" t="s">
        <v>1852</v>
      </c>
      <c r="N531" s="222" t="s">
        <v>1852</v>
      </c>
      <c r="O531" s="346">
        <f t="shared" si="8"/>
        <v>20</v>
      </c>
      <c r="P531" s="233">
        <v>20</v>
      </c>
      <c r="Q531" s="233">
        <v>1</v>
      </c>
      <c r="R531" s="242">
        <v>0.05</v>
      </c>
    </row>
    <row r="532" spans="1:18" ht="13.15" customHeight="1" x14ac:dyDescent="0.4">
      <c r="A532" s="203" t="s">
        <v>2848</v>
      </c>
      <c r="B532" s="222" t="s">
        <v>3116</v>
      </c>
      <c r="C532" s="354">
        <v>28</v>
      </c>
      <c r="D532" s="222" t="s">
        <v>1852</v>
      </c>
      <c r="E532" s="222" t="s">
        <v>1852</v>
      </c>
      <c r="F532" s="354">
        <v>12</v>
      </c>
      <c r="G532" s="224">
        <v>4</v>
      </c>
      <c r="H532" s="222" t="s">
        <v>1852</v>
      </c>
      <c r="I532" s="355" t="s">
        <v>1852</v>
      </c>
      <c r="J532" s="222" t="s">
        <v>1852</v>
      </c>
      <c r="K532" s="222" t="s">
        <v>1852</v>
      </c>
      <c r="L532" s="355" t="s">
        <v>1852</v>
      </c>
      <c r="M532" s="222" t="s">
        <v>1852</v>
      </c>
      <c r="N532" s="222" t="s">
        <v>1852</v>
      </c>
      <c r="O532" s="346">
        <f t="shared" si="8"/>
        <v>40</v>
      </c>
      <c r="P532" s="226">
        <v>51</v>
      </c>
      <c r="Q532" s="226">
        <v>0</v>
      </c>
      <c r="R532" s="227">
        <v>0</v>
      </c>
    </row>
    <row r="533" spans="1:18" ht="13.15" customHeight="1" x14ac:dyDescent="0.4">
      <c r="A533" s="203" t="s">
        <v>1696</v>
      </c>
      <c r="B533" s="222" t="s">
        <v>3117</v>
      </c>
      <c r="C533" s="354">
        <v>6</v>
      </c>
      <c r="D533" s="222" t="s">
        <v>1852</v>
      </c>
      <c r="E533" s="222" t="s">
        <v>1852</v>
      </c>
      <c r="F533" s="355" t="s">
        <v>1852</v>
      </c>
      <c r="G533" s="222" t="s">
        <v>1852</v>
      </c>
      <c r="H533" s="222" t="s">
        <v>1852</v>
      </c>
      <c r="I533" s="355" t="s">
        <v>1852</v>
      </c>
      <c r="J533" s="222" t="s">
        <v>1852</v>
      </c>
      <c r="K533" s="222" t="s">
        <v>1852</v>
      </c>
      <c r="L533" s="355" t="s">
        <v>1852</v>
      </c>
      <c r="M533" s="222" t="s">
        <v>1852</v>
      </c>
      <c r="N533" s="222" t="s">
        <v>1852</v>
      </c>
      <c r="O533" s="346">
        <f t="shared" si="8"/>
        <v>6</v>
      </c>
      <c r="P533" s="117"/>
    </row>
    <row r="534" spans="1:18" ht="13.15" customHeight="1" x14ac:dyDescent="0.4">
      <c r="A534" s="203" t="s">
        <v>1696</v>
      </c>
      <c r="B534" s="222" t="s">
        <v>3412</v>
      </c>
      <c r="C534" s="354">
        <v>5</v>
      </c>
      <c r="D534" s="222" t="s">
        <v>1852</v>
      </c>
      <c r="E534" s="222" t="s">
        <v>1852</v>
      </c>
      <c r="F534" s="355" t="s">
        <v>1852</v>
      </c>
      <c r="G534" s="222" t="s">
        <v>1852</v>
      </c>
      <c r="H534" s="222" t="s">
        <v>1852</v>
      </c>
      <c r="I534" s="355" t="s">
        <v>1852</v>
      </c>
      <c r="J534" s="222" t="s">
        <v>1852</v>
      </c>
      <c r="K534" s="222" t="s">
        <v>1852</v>
      </c>
      <c r="L534" s="355" t="s">
        <v>1852</v>
      </c>
      <c r="M534" s="222" t="s">
        <v>1852</v>
      </c>
      <c r="N534" s="222" t="s">
        <v>1852</v>
      </c>
      <c r="O534" s="346">
        <f t="shared" si="8"/>
        <v>5</v>
      </c>
      <c r="P534" s="127"/>
    </row>
    <row r="535" spans="1:18" ht="22.5" x14ac:dyDescent="0.4">
      <c r="A535" s="203" t="s">
        <v>2349</v>
      </c>
      <c r="B535" s="222" t="s">
        <v>3118</v>
      </c>
      <c r="C535" s="354">
        <v>185</v>
      </c>
      <c r="D535" s="224">
        <v>7</v>
      </c>
      <c r="E535" s="224">
        <v>7</v>
      </c>
      <c r="F535" s="354">
        <v>202</v>
      </c>
      <c r="G535" s="224">
        <v>1</v>
      </c>
      <c r="H535" s="224">
        <v>3</v>
      </c>
      <c r="I535" s="354">
        <v>18</v>
      </c>
      <c r="J535" s="222" t="s">
        <v>1852</v>
      </c>
      <c r="K535" s="222" t="s">
        <v>1852</v>
      </c>
      <c r="L535" s="354">
        <v>73</v>
      </c>
      <c r="M535" s="222" t="s">
        <v>1852</v>
      </c>
      <c r="N535" s="222" t="s">
        <v>1852</v>
      </c>
      <c r="O535" s="346">
        <f t="shared" si="8"/>
        <v>478</v>
      </c>
      <c r="P535" s="226">
        <v>484</v>
      </c>
      <c r="Q535" s="226">
        <v>12</v>
      </c>
      <c r="R535" s="240">
        <v>2.5000000000000001E-2</v>
      </c>
    </row>
    <row r="536" spans="1:18" ht="13.15" customHeight="1" x14ac:dyDescent="0.4">
      <c r="A536" s="203" t="s">
        <v>3166</v>
      </c>
      <c r="B536" s="222" t="s">
        <v>3119</v>
      </c>
      <c r="C536" s="354">
        <v>6</v>
      </c>
      <c r="D536" s="222" t="s">
        <v>1852</v>
      </c>
      <c r="E536" s="224">
        <v>2</v>
      </c>
      <c r="F536" s="355" t="s">
        <v>1852</v>
      </c>
      <c r="G536" s="222" t="s">
        <v>1852</v>
      </c>
      <c r="H536" s="222" t="s">
        <v>1852</v>
      </c>
      <c r="I536" s="355" t="s">
        <v>1852</v>
      </c>
      <c r="J536" s="222" t="s">
        <v>1852</v>
      </c>
      <c r="K536" s="222" t="s">
        <v>1852</v>
      </c>
      <c r="L536" s="355" t="s">
        <v>1852</v>
      </c>
      <c r="M536" s="222" t="s">
        <v>1852</v>
      </c>
      <c r="N536" s="222" t="s">
        <v>1852</v>
      </c>
      <c r="O536" s="346">
        <f t="shared" si="8"/>
        <v>6</v>
      </c>
      <c r="P536" s="117"/>
    </row>
    <row r="537" spans="1:18" ht="22.5" x14ac:dyDescent="0.4">
      <c r="A537" s="203" t="s">
        <v>2350</v>
      </c>
      <c r="B537" s="222" t="s">
        <v>3413</v>
      </c>
      <c r="C537" s="354">
        <v>4</v>
      </c>
      <c r="D537" s="222" t="s">
        <v>1852</v>
      </c>
      <c r="E537" s="222" t="s">
        <v>1852</v>
      </c>
      <c r="F537" s="355" t="s">
        <v>1852</v>
      </c>
      <c r="G537" s="222" t="s">
        <v>1852</v>
      </c>
      <c r="H537" s="222" t="s">
        <v>1852</v>
      </c>
      <c r="I537" s="355" t="s">
        <v>1852</v>
      </c>
      <c r="J537" s="222" t="s">
        <v>1852</v>
      </c>
      <c r="K537" s="222" t="s">
        <v>1852</v>
      </c>
      <c r="L537" s="355" t="s">
        <v>1852</v>
      </c>
      <c r="M537" s="222" t="s">
        <v>1852</v>
      </c>
      <c r="N537" s="222" t="s">
        <v>1852</v>
      </c>
      <c r="O537" s="346">
        <f t="shared" si="8"/>
        <v>4</v>
      </c>
      <c r="P537" s="233">
        <v>4</v>
      </c>
      <c r="Q537" s="233">
        <v>0</v>
      </c>
      <c r="R537" s="234">
        <v>0</v>
      </c>
    </row>
    <row r="538" spans="1:18" ht="13.15" customHeight="1" x14ac:dyDescent="0.4">
      <c r="A538" s="203" t="s">
        <v>3121</v>
      </c>
      <c r="B538" s="222" t="s">
        <v>1852</v>
      </c>
      <c r="C538" s="354">
        <v>14</v>
      </c>
      <c r="D538" s="222" t="s">
        <v>1852</v>
      </c>
      <c r="E538" s="224">
        <v>1</v>
      </c>
      <c r="F538" s="355" t="s">
        <v>1852</v>
      </c>
      <c r="G538" s="222" t="s">
        <v>1852</v>
      </c>
      <c r="H538" s="222" t="s">
        <v>1852</v>
      </c>
      <c r="I538" s="355" t="s">
        <v>1852</v>
      </c>
      <c r="J538" s="222" t="s">
        <v>1852</v>
      </c>
      <c r="K538" s="222" t="s">
        <v>1852</v>
      </c>
      <c r="L538" s="355" t="s">
        <v>1852</v>
      </c>
      <c r="M538" s="222" t="s">
        <v>1852</v>
      </c>
      <c r="N538" s="222" t="s">
        <v>1852</v>
      </c>
      <c r="O538" s="346">
        <f t="shared" si="8"/>
        <v>14</v>
      </c>
      <c r="P538" s="233">
        <v>14</v>
      </c>
      <c r="Q538" s="233">
        <v>1</v>
      </c>
      <c r="R538" s="242">
        <v>7.0999999999999994E-2</v>
      </c>
    </row>
    <row r="539" spans="1:18" ht="22.5" x14ac:dyDescent="0.4">
      <c r="A539" s="203" t="s">
        <v>1960</v>
      </c>
      <c r="B539" s="222" t="s">
        <v>3414</v>
      </c>
      <c r="C539" s="354">
        <v>6</v>
      </c>
      <c r="D539" s="222" t="s">
        <v>1852</v>
      </c>
      <c r="E539" s="222" t="s">
        <v>1852</v>
      </c>
      <c r="F539" s="355" t="s">
        <v>1852</v>
      </c>
      <c r="G539" s="222" t="s">
        <v>1852</v>
      </c>
      <c r="H539" s="222" t="s">
        <v>1852</v>
      </c>
      <c r="I539" s="355" t="s">
        <v>1852</v>
      </c>
      <c r="J539" s="222" t="s">
        <v>1852</v>
      </c>
      <c r="K539" s="222" t="s">
        <v>1852</v>
      </c>
      <c r="L539" s="355" t="s">
        <v>1852</v>
      </c>
      <c r="M539" s="222" t="s">
        <v>1852</v>
      </c>
      <c r="N539" s="222" t="s">
        <v>1852</v>
      </c>
      <c r="O539" s="346">
        <f t="shared" si="8"/>
        <v>6</v>
      </c>
      <c r="P539" s="233">
        <v>6</v>
      </c>
      <c r="Q539" s="233">
        <v>0</v>
      </c>
      <c r="R539" s="234">
        <v>0</v>
      </c>
    </row>
    <row r="540" spans="1:18" x14ac:dyDescent="0.4">
      <c r="A540" s="203" t="s">
        <v>2354</v>
      </c>
      <c r="B540" s="222" t="s">
        <v>1852</v>
      </c>
      <c r="C540" s="354">
        <v>48</v>
      </c>
      <c r="D540" s="224">
        <v>1</v>
      </c>
      <c r="E540" s="222" t="s">
        <v>1852</v>
      </c>
      <c r="F540" s="354">
        <v>3</v>
      </c>
      <c r="G540" s="222" t="s">
        <v>1852</v>
      </c>
      <c r="H540" s="222" t="s">
        <v>1852</v>
      </c>
      <c r="I540" s="355" t="s">
        <v>1852</v>
      </c>
      <c r="J540" s="222" t="s">
        <v>1852</v>
      </c>
      <c r="K540" s="222" t="s">
        <v>1852</v>
      </c>
      <c r="L540" s="355" t="s">
        <v>1852</v>
      </c>
      <c r="M540" s="222" t="s">
        <v>1852</v>
      </c>
      <c r="N540" s="222" t="s">
        <v>1852</v>
      </c>
      <c r="O540" s="346">
        <f t="shared" si="8"/>
        <v>51</v>
      </c>
      <c r="P540" s="233">
        <v>51</v>
      </c>
      <c r="Q540" s="233">
        <v>0</v>
      </c>
      <c r="R540" s="234">
        <v>0</v>
      </c>
    </row>
    <row r="541" spans="1:18" x14ac:dyDescent="0.4">
      <c r="A541" s="203" t="s">
        <v>2355</v>
      </c>
      <c r="B541" s="222" t="s">
        <v>1852</v>
      </c>
      <c r="C541" s="354">
        <v>52</v>
      </c>
      <c r="D541" s="222" t="s">
        <v>1852</v>
      </c>
      <c r="E541" s="222" t="s">
        <v>1852</v>
      </c>
      <c r="F541" s="354">
        <v>56</v>
      </c>
      <c r="G541" s="222" t="s">
        <v>1852</v>
      </c>
      <c r="H541" s="222" t="s">
        <v>1852</v>
      </c>
      <c r="I541" s="355" t="s">
        <v>1852</v>
      </c>
      <c r="J541" s="222" t="s">
        <v>1852</v>
      </c>
      <c r="K541" s="222" t="s">
        <v>1852</v>
      </c>
      <c r="L541" s="355" t="s">
        <v>1852</v>
      </c>
      <c r="M541" s="222" t="s">
        <v>1852</v>
      </c>
      <c r="N541" s="222" t="s">
        <v>1852</v>
      </c>
      <c r="O541" s="346">
        <f t="shared" si="8"/>
        <v>108</v>
      </c>
      <c r="P541" s="233">
        <v>108</v>
      </c>
      <c r="Q541" s="233">
        <v>0</v>
      </c>
      <c r="R541" s="234">
        <v>0</v>
      </c>
    </row>
    <row r="542" spans="1:18" ht="13.15" customHeight="1" x14ac:dyDescent="0.4">
      <c r="A542" s="203" t="s">
        <v>3126</v>
      </c>
      <c r="B542" s="222" t="s">
        <v>1852</v>
      </c>
      <c r="C542" s="354">
        <v>15</v>
      </c>
      <c r="D542" s="222" t="s">
        <v>1852</v>
      </c>
      <c r="E542" s="222" t="s">
        <v>1852</v>
      </c>
      <c r="F542" s="354">
        <v>11</v>
      </c>
      <c r="G542" s="222" t="s">
        <v>1852</v>
      </c>
      <c r="H542" s="222" t="s">
        <v>1852</v>
      </c>
      <c r="I542" s="354">
        <v>2</v>
      </c>
      <c r="J542" s="222" t="s">
        <v>1852</v>
      </c>
      <c r="K542" s="222" t="s">
        <v>1852</v>
      </c>
      <c r="L542" s="354">
        <v>5</v>
      </c>
      <c r="M542" s="222" t="s">
        <v>1852</v>
      </c>
      <c r="N542" s="222" t="s">
        <v>1852</v>
      </c>
      <c r="O542" s="346">
        <f t="shared" si="8"/>
        <v>33</v>
      </c>
      <c r="P542" s="233">
        <v>33</v>
      </c>
      <c r="Q542" s="233">
        <v>0</v>
      </c>
      <c r="R542" s="234">
        <v>0</v>
      </c>
    </row>
    <row r="543" spans="1:18" ht="22.5" x14ac:dyDescent="0.4">
      <c r="A543" s="203" t="s">
        <v>2052</v>
      </c>
      <c r="B543" s="222" t="s">
        <v>3128</v>
      </c>
      <c r="C543" s="354">
        <v>41</v>
      </c>
      <c r="D543" s="222" t="s">
        <v>1852</v>
      </c>
      <c r="E543" s="224">
        <v>8</v>
      </c>
      <c r="F543" s="354">
        <v>9</v>
      </c>
      <c r="G543" s="222" t="s">
        <v>1852</v>
      </c>
      <c r="H543" s="224">
        <v>3</v>
      </c>
      <c r="I543" s="355" t="s">
        <v>1852</v>
      </c>
      <c r="J543" s="222" t="s">
        <v>1852</v>
      </c>
      <c r="K543" s="222" t="s">
        <v>1852</v>
      </c>
      <c r="L543" s="355" t="s">
        <v>1852</v>
      </c>
      <c r="M543" s="222" t="s">
        <v>1852</v>
      </c>
      <c r="N543" s="222" t="s">
        <v>1852</v>
      </c>
      <c r="O543" s="346">
        <f t="shared" si="8"/>
        <v>50</v>
      </c>
      <c r="P543" s="233">
        <v>50</v>
      </c>
      <c r="Q543" s="233">
        <v>11</v>
      </c>
      <c r="R543" s="234">
        <v>0.22</v>
      </c>
    </row>
    <row r="544" spans="1:18" x14ac:dyDescent="0.4">
      <c r="A544" s="203" t="s">
        <v>2360</v>
      </c>
      <c r="B544" s="222" t="s">
        <v>1852</v>
      </c>
      <c r="C544" s="354">
        <v>28</v>
      </c>
      <c r="D544" s="222" t="s">
        <v>1852</v>
      </c>
      <c r="E544" s="224">
        <v>2</v>
      </c>
      <c r="F544" s="355" t="s">
        <v>1852</v>
      </c>
      <c r="G544" s="222" t="s">
        <v>1852</v>
      </c>
      <c r="H544" s="222" t="s">
        <v>1852</v>
      </c>
      <c r="I544" s="355" t="s">
        <v>1852</v>
      </c>
      <c r="J544" s="222" t="s">
        <v>1852</v>
      </c>
      <c r="K544" s="222" t="s">
        <v>1852</v>
      </c>
      <c r="L544" s="355" t="s">
        <v>1852</v>
      </c>
      <c r="M544" s="222" t="s">
        <v>1852</v>
      </c>
      <c r="N544" s="222" t="s">
        <v>1852</v>
      </c>
      <c r="O544" s="346">
        <f t="shared" si="8"/>
        <v>28</v>
      </c>
      <c r="P544" s="233">
        <v>28</v>
      </c>
      <c r="Q544" s="233">
        <v>2</v>
      </c>
      <c r="R544" s="242">
        <v>7.0999999999999994E-2</v>
      </c>
    </row>
    <row r="545" spans="1:18" x14ac:dyDescent="0.4">
      <c r="A545" s="203" t="s">
        <v>2361</v>
      </c>
      <c r="B545" s="222" t="s">
        <v>1852</v>
      </c>
      <c r="C545" s="354">
        <v>10</v>
      </c>
      <c r="D545" s="222" t="s">
        <v>1852</v>
      </c>
      <c r="E545" s="222" t="s">
        <v>1852</v>
      </c>
      <c r="F545" s="354">
        <v>8</v>
      </c>
      <c r="G545" s="222" t="s">
        <v>1852</v>
      </c>
      <c r="H545" s="222" t="s">
        <v>1852</v>
      </c>
      <c r="I545" s="355" t="s">
        <v>1852</v>
      </c>
      <c r="J545" s="222" t="s">
        <v>1852</v>
      </c>
      <c r="K545" s="222" t="s">
        <v>1852</v>
      </c>
      <c r="L545" s="355" t="s">
        <v>1852</v>
      </c>
      <c r="M545" s="222" t="s">
        <v>1852</v>
      </c>
      <c r="N545" s="222" t="s">
        <v>1852</v>
      </c>
      <c r="O545" s="346">
        <f t="shared" si="8"/>
        <v>18</v>
      </c>
      <c r="P545" s="233">
        <v>18</v>
      </c>
      <c r="Q545" s="233">
        <v>0</v>
      </c>
      <c r="R545" s="234">
        <v>0</v>
      </c>
    </row>
    <row r="546" spans="1:18" x14ac:dyDescent="0.4">
      <c r="A546" s="203" t="s">
        <v>3132</v>
      </c>
      <c r="B546" s="222" t="s">
        <v>1852</v>
      </c>
      <c r="C546" s="354">
        <v>4</v>
      </c>
      <c r="D546" s="222" t="s">
        <v>1852</v>
      </c>
      <c r="E546" s="222" t="s">
        <v>1852</v>
      </c>
      <c r="F546" s="355" t="s">
        <v>1852</v>
      </c>
      <c r="G546" s="222" t="s">
        <v>1852</v>
      </c>
      <c r="H546" s="222" t="s">
        <v>1852</v>
      </c>
      <c r="I546" s="355" t="s">
        <v>1852</v>
      </c>
      <c r="J546" s="222" t="s">
        <v>1852</v>
      </c>
      <c r="K546" s="222" t="s">
        <v>1852</v>
      </c>
      <c r="L546" s="355" t="s">
        <v>1852</v>
      </c>
      <c r="M546" s="222" t="s">
        <v>1852</v>
      </c>
      <c r="N546" s="222" t="s">
        <v>1852</v>
      </c>
      <c r="O546" s="346">
        <f t="shared" si="8"/>
        <v>4</v>
      </c>
      <c r="P546" s="233">
        <v>4</v>
      </c>
      <c r="Q546" s="233">
        <v>0</v>
      </c>
      <c r="R546" s="234">
        <v>0</v>
      </c>
    </row>
    <row r="547" spans="1:18" ht="13.15" customHeight="1" x14ac:dyDescent="0.4">
      <c r="A547" s="203" t="s">
        <v>2150</v>
      </c>
      <c r="B547" s="222" t="s">
        <v>3025</v>
      </c>
      <c r="C547" s="354">
        <v>1</v>
      </c>
      <c r="D547" s="222" t="s">
        <v>1852</v>
      </c>
      <c r="E547" s="222" t="s">
        <v>1852</v>
      </c>
      <c r="F547" s="355" t="s">
        <v>1852</v>
      </c>
      <c r="G547" s="222" t="s">
        <v>1852</v>
      </c>
      <c r="H547" s="222" t="s">
        <v>1852</v>
      </c>
      <c r="I547" s="355" t="s">
        <v>1852</v>
      </c>
      <c r="J547" s="222" t="s">
        <v>1852</v>
      </c>
      <c r="K547" s="222" t="s">
        <v>1852</v>
      </c>
      <c r="L547" s="355" t="s">
        <v>1852</v>
      </c>
      <c r="M547" s="222" t="s">
        <v>1852</v>
      </c>
      <c r="N547" s="222" t="s">
        <v>1852</v>
      </c>
      <c r="O547" s="346">
        <f t="shared" si="8"/>
        <v>1</v>
      </c>
      <c r="P547" s="233">
        <v>1</v>
      </c>
      <c r="Q547" s="233">
        <v>0</v>
      </c>
      <c r="R547" s="234">
        <v>0</v>
      </c>
    </row>
    <row r="548" spans="1:18" ht="13.15" customHeight="1" x14ac:dyDescent="0.4">
      <c r="A548" s="203" t="s">
        <v>2152</v>
      </c>
      <c r="B548" s="222" t="s">
        <v>3415</v>
      </c>
      <c r="C548" s="354">
        <v>142</v>
      </c>
      <c r="D548" s="224">
        <v>2</v>
      </c>
      <c r="E548" s="222" t="s">
        <v>1852</v>
      </c>
      <c r="F548" s="354">
        <v>299</v>
      </c>
      <c r="G548" s="224">
        <v>4</v>
      </c>
      <c r="H548" s="222" t="s">
        <v>1852</v>
      </c>
      <c r="I548" s="355" t="s">
        <v>1852</v>
      </c>
      <c r="J548" s="222" t="s">
        <v>1852</v>
      </c>
      <c r="K548" s="222" t="s">
        <v>1852</v>
      </c>
      <c r="L548" s="354">
        <v>1</v>
      </c>
      <c r="M548" s="222" t="s">
        <v>1852</v>
      </c>
      <c r="N548" s="222" t="s">
        <v>1852</v>
      </c>
      <c r="O548" s="346">
        <f t="shared" si="8"/>
        <v>442</v>
      </c>
      <c r="P548" s="231">
        <v>888</v>
      </c>
      <c r="Q548" s="231">
        <v>18</v>
      </c>
      <c r="R548" s="244">
        <v>0.02</v>
      </c>
    </row>
    <row r="549" spans="1:18" ht="13.15" customHeight="1" x14ac:dyDescent="0.4">
      <c r="A549" s="203" t="s">
        <v>3168</v>
      </c>
      <c r="B549" s="222" t="s">
        <v>3416</v>
      </c>
      <c r="C549" s="354">
        <v>60</v>
      </c>
      <c r="D549" s="224">
        <v>1</v>
      </c>
      <c r="E549" s="224">
        <v>7</v>
      </c>
      <c r="F549" s="354">
        <v>307</v>
      </c>
      <c r="G549" s="222" t="s">
        <v>1852</v>
      </c>
      <c r="H549" s="224">
        <v>10</v>
      </c>
      <c r="I549" s="354">
        <v>4</v>
      </c>
      <c r="J549" s="222" t="s">
        <v>1852</v>
      </c>
      <c r="K549" s="222" t="s">
        <v>1852</v>
      </c>
      <c r="L549" s="354">
        <v>10</v>
      </c>
      <c r="M549" s="222" t="s">
        <v>1852</v>
      </c>
      <c r="N549" s="222" t="s">
        <v>1852</v>
      </c>
      <c r="O549" s="346">
        <f t="shared" si="8"/>
        <v>381</v>
      </c>
      <c r="P549" s="117"/>
    </row>
    <row r="550" spans="1:18" ht="22.5" x14ac:dyDescent="0.4">
      <c r="A550" s="203" t="s">
        <v>3168</v>
      </c>
      <c r="B550" s="222" t="s">
        <v>3417</v>
      </c>
      <c r="C550" s="355" t="s">
        <v>1852</v>
      </c>
      <c r="D550" s="222" t="s">
        <v>1852</v>
      </c>
      <c r="E550" s="222" t="s">
        <v>1852</v>
      </c>
      <c r="F550" s="354">
        <v>20</v>
      </c>
      <c r="G550" s="222" t="s">
        <v>1852</v>
      </c>
      <c r="H550" s="222" t="s">
        <v>1852</v>
      </c>
      <c r="I550" s="355" t="s">
        <v>1852</v>
      </c>
      <c r="J550" s="222" t="s">
        <v>1852</v>
      </c>
      <c r="K550" s="222" t="s">
        <v>1852</v>
      </c>
      <c r="L550" s="355" t="s">
        <v>1852</v>
      </c>
      <c r="M550" s="222" t="s">
        <v>1852</v>
      </c>
      <c r="N550" s="222" t="s">
        <v>1852</v>
      </c>
      <c r="O550" s="346">
        <f t="shared" si="8"/>
        <v>20</v>
      </c>
      <c r="P550" s="127"/>
    </row>
    <row r="551" spans="1:18" ht="13.15" customHeight="1" x14ac:dyDescent="0.4">
      <c r="A551" s="203" t="s">
        <v>3168</v>
      </c>
      <c r="B551" s="222" t="s">
        <v>3025</v>
      </c>
      <c r="C551" s="354">
        <v>6</v>
      </c>
      <c r="D551" s="222" t="s">
        <v>1852</v>
      </c>
      <c r="E551" s="222" t="s">
        <v>1852</v>
      </c>
      <c r="F551" s="354">
        <v>14</v>
      </c>
      <c r="G551" s="222" t="s">
        <v>1852</v>
      </c>
      <c r="H551" s="222" t="s">
        <v>1852</v>
      </c>
      <c r="I551" s="355" t="s">
        <v>1852</v>
      </c>
      <c r="J551" s="222" t="s">
        <v>1852</v>
      </c>
      <c r="K551" s="222" t="s">
        <v>1852</v>
      </c>
      <c r="L551" s="355" t="s">
        <v>1852</v>
      </c>
      <c r="M551" s="222" t="s">
        <v>1852</v>
      </c>
      <c r="N551" s="222" t="s">
        <v>1852</v>
      </c>
      <c r="O551" s="346">
        <f t="shared" si="8"/>
        <v>20</v>
      </c>
      <c r="P551" s="117"/>
    </row>
    <row r="552" spans="1:18" ht="22.5" x14ac:dyDescent="0.4">
      <c r="A552" s="203" t="s">
        <v>3168</v>
      </c>
      <c r="B552" s="222" t="s">
        <v>3418</v>
      </c>
      <c r="C552" s="354">
        <v>15</v>
      </c>
      <c r="D552" s="222" t="s">
        <v>1852</v>
      </c>
      <c r="E552" s="224">
        <v>1</v>
      </c>
      <c r="F552" s="354">
        <v>2</v>
      </c>
      <c r="G552" s="222" t="s">
        <v>1852</v>
      </c>
      <c r="H552" s="222" t="s">
        <v>1852</v>
      </c>
      <c r="I552" s="355" t="s">
        <v>1852</v>
      </c>
      <c r="J552" s="222" t="s">
        <v>1852</v>
      </c>
      <c r="K552" s="222" t="s">
        <v>1852</v>
      </c>
      <c r="L552" s="355" t="s">
        <v>1852</v>
      </c>
      <c r="M552" s="222" t="s">
        <v>1852</v>
      </c>
      <c r="N552" s="222" t="s">
        <v>1852</v>
      </c>
      <c r="O552" s="346">
        <f t="shared" si="8"/>
        <v>17</v>
      </c>
      <c r="P552" s="117"/>
    </row>
    <row r="553" spans="1:18" ht="13.15" customHeight="1" x14ac:dyDescent="0.4">
      <c r="A553" s="203" t="s">
        <v>3168</v>
      </c>
      <c r="B553" s="222" t="s">
        <v>3419</v>
      </c>
      <c r="C553" s="354">
        <v>5</v>
      </c>
      <c r="D553" s="222" t="s">
        <v>1852</v>
      </c>
      <c r="E553" s="222" t="s">
        <v>1852</v>
      </c>
      <c r="F553" s="354">
        <v>2</v>
      </c>
      <c r="G553" s="222" t="s">
        <v>1852</v>
      </c>
      <c r="H553" s="222" t="s">
        <v>1852</v>
      </c>
      <c r="I553" s="355" t="s">
        <v>1852</v>
      </c>
      <c r="J553" s="222" t="s">
        <v>1852</v>
      </c>
      <c r="K553" s="222" t="s">
        <v>1852</v>
      </c>
      <c r="L553" s="355" t="s">
        <v>1852</v>
      </c>
      <c r="M553" s="222" t="s">
        <v>1852</v>
      </c>
      <c r="N553" s="222" t="s">
        <v>1852</v>
      </c>
      <c r="O553" s="346">
        <f t="shared" si="8"/>
        <v>7</v>
      </c>
      <c r="P553" s="127"/>
    </row>
    <row r="554" spans="1:18" ht="13.15" customHeight="1" x14ac:dyDescent="0.4">
      <c r="A554" s="203" t="s">
        <v>3168</v>
      </c>
      <c r="B554" s="222" t="s">
        <v>3420</v>
      </c>
      <c r="C554" s="355" t="s">
        <v>1852</v>
      </c>
      <c r="D554" s="222" t="s">
        <v>1852</v>
      </c>
      <c r="E554" s="222" t="s">
        <v>1852</v>
      </c>
      <c r="F554" s="354">
        <v>1</v>
      </c>
      <c r="G554" s="222" t="s">
        <v>1852</v>
      </c>
      <c r="H554" s="222" t="s">
        <v>1852</v>
      </c>
      <c r="I554" s="355" t="s">
        <v>1852</v>
      </c>
      <c r="J554" s="222" t="s">
        <v>1852</v>
      </c>
      <c r="K554" s="222" t="s">
        <v>1852</v>
      </c>
      <c r="L554" s="355" t="s">
        <v>1852</v>
      </c>
      <c r="M554" s="222" t="s">
        <v>1852</v>
      </c>
      <c r="N554" s="222" t="s">
        <v>1852</v>
      </c>
      <c r="O554" s="346">
        <f t="shared" si="8"/>
        <v>1</v>
      </c>
      <c r="P554" s="117"/>
    </row>
    <row r="555" spans="1:18" ht="22.5" x14ac:dyDescent="0.4">
      <c r="A555" s="203" t="s">
        <v>2154</v>
      </c>
      <c r="B555" s="222" t="s">
        <v>3135</v>
      </c>
      <c r="C555" s="354">
        <v>5</v>
      </c>
      <c r="D555" s="222" t="s">
        <v>1852</v>
      </c>
      <c r="E555" s="222" t="s">
        <v>1852</v>
      </c>
      <c r="F555" s="355" t="s">
        <v>1852</v>
      </c>
      <c r="G555" s="222" t="s">
        <v>1852</v>
      </c>
      <c r="H555" s="222" t="s">
        <v>1852</v>
      </c>
      <c r="I555" s="355" t="s">
        <v>1852</v>
      </c>
      <c r="J555" s="222" t="s">
        <v>1852</v>
      </c>
      <c r="K555" s="222" t="s">
        <v>1852</v>
      </c>
      <c r="L555" s="355" t="s">
        <v>1852</v>
      </c>
      <c r="M555" s="222" t="s">
        <v>1852</v>
      </c>
      <c r="N555" s="222" t="s">
        <v>1852</v>
      </c>
      <c r="O555" s="346">
        <f t="shared" si="8"/>
        <v>5</v>
      </c>
      <c r="P555" s="233">
        <v>5</v>
      </c>
      <c r="Q555" s="233">
        <v>0</v>
      </c>
      <c r="R555" s="234">
        <v>0</v>
      </c>
    </row>
    <row r="556" spans="1:18" ht="13.15" customHeight="1" x14ac:dyDescent="0.4">
      <c r="A556" s="203" t="s">
        <v>2057</v>
      </c>
      <c r="B556" s="222" t="s">
        <v>3025</v>
      </c>
      <c r="C556" s="354">
        <v>4</v>
      </c>
      <c r="D556" s="222" t="s">
        <v>1852</v>
      </c>
      <c r="E556" s="222" t="s">
        <v>1852</v>
      </c>
      <c r="F556" s="355" t="s">
        <v>1852</v>
      </c>
      <c r="G556" s="222" t="s">
        <v>1852</v>
      </c>
      <c r="H556" s="222" t="s">
        <v>1852</v>
      </c>
      <c r="I556" s="355" t="s">
        <v>1852</v>
      </c>
      <c r="J556" s="222" t="s">
        <v>1852</v>
      </c>
      <c r="K556" s="222" t="s">
        <v>1852</v>
      </c>
      <c r="L556" s="355" t="s">
        <v>1852</v>
      </c>
      <c r="M556" s="222" t="s">
        <v>1852</v>
      </c>
      <c r="N556" s="222" t="s">
        <v>1852</v>
      </c>
      <c r="O556" s="346">
        <f t="shared" si="8"/>
        <v>4</v>
      </c>
      <c r="P556" s="233">
        <v>4</v>
      </c>
      <c r="Q556" s="233">
        <v>0</v>
      </c>
      <c r="R556" s="234">
        <v>0</v>
      </c>
    </row>
    <row r="557" spans="1:18" ht="13.15" customHeight="1" x14ac:dyDescent="0.4">
      <c r="A557" s="203" t="s">
        <v>2367</v>
      </c>
      <c r="B557" s="222" t="s">
        <v>3421</v>
      </c>
      <c r="C557" s="354">
        <v>5</v>
      </c>
      <c r="D557" s="222" t="s">
        <v>1852</v>
      </c>
      <c r="E557" s="222" t="s">
        <v>1852</v>
      </c>
      <c r="F557" s="355" t="s">
        <v>1852</v>
      </c>
      <c r="G557" s="222" t="s">
        <v>1852</v>
      </c>
      <c r="H557" s="222" t="s">
        <v>1852</v>
      </c>
      <c r="I557" s="355" t="s">
        <v>1852</v>
      </c>
      <c r="J557" s="222" t="s">
        <v>1852</v>
      </c>
      <c r="K557" s="222" t="s">
        <v>1852</v>
      </c>
      <c r="L557" s="354">
        <v>1</v>
      </c>
      <c r="M557" s="222" t="s">
        <v>1852</v>
      </c>
      <c r="N557" s="222" t="s">
        <v>1852</v>
      </c>
      <c r="O557" s="346">
        <f t="shared" si="8"/>
        <v>6</v>
      </c>
      <c r="P557" s="226">
        <v>11</v>
      </c>
      <c r="Q557" s="226">
        <v>0</v>
      </c>
      <c r="R557" s="227">
        <v>0</v>
      </c>
    </row>
    <row r="558" spans="1:18" ht="22.5" x14ac:dyDescent="0.4">
      <c r="A558" s="203" t="s">
        <v>1698</v>
      </c>
      <c r="B558" s="222" t="s">
        <v>3422</v>
      </c>
      <c r="C558" s="355" t="s">
        <v>1852</v>
      </c>
      <c r="D558" s="222" t="s">
        <v>1852</v>
      </c>
      <c r="E558" s="222" t="s">
        <v>1852</v>
      </c>
      <c r="F558" s="354">
        <v>3</v>
      </c>
      <c r="G558" s="222" t="s">
        <v>1852</v>
      </c>
      <c r="H558" s="222" t="s">
        <v>1852</v>
      </c>
      <c r="I558" s="355" t="s">
        <v>1852</v>
      </c>
      <c r="J558" s="222" t="s">
        <v>1852</v>
      </c>
      <c r="K558" s="222" t="s">
        <v>1852</v>
      </c>
      <c r="L558" s="355" t="s">
        <v>1852</v>
      </c>
      <c r="M558" s="222" t="s">
        <v>1852</v>
      </c>
      <c r="N558" s="222" t="s">
        <v>1852</v>
      </c>
      <c r="O558" s="346">
        <f t="shared" si="8"/>
        <v>3</v>
      </c>
      <c r="P558" s="117"/>
    </row>
    <row r="559" spans="1:18" ht="22.5" x14ac:dyDescent="0.4">
      <c r="A559" s="203" t="s">
        <v>1698</v>
      </c>
      <c r="B559" s="222" t="s">
        <v>3423</v>
      </c>
      <c r="C559" s="355" t="s">
        <v>1852</v>
      </c>
      <c r="D559" s="222" t="s">
        <v>1852</v>
      </c>
      <c r="E559" s="222" t="s">
        <v>1852</v>
      </c>
      <c r="F559" s="354">
        <v>1</v>
      </c>
      <c r="G559" s="222" t="s">
        <v>1852</v>
      </c>
      <c r="H559" s="222" t="s">
        <v>1852</v>
      </c>
      <c r="I559" s="355" t="s">
        <v>1852</v>
      </c>
      <c r="J559" s="222" t="s">
        <v>1852</v>
      </c>
      <c r="K559" s="222" t="s">
        <v>1852</v>
      </c>
      <c r="L559" s="355" t="s">
        <v>1852</v>
      </c>
      <c r="M559" s="222" t="s">
        <v>1852</v>
      </c>
      <c r="N559" s="222" t="s">
        <v>1852</v>
      </c>
      <c r="O559" s="346">
        <f t="shared" si="8"/>
        <v>1</v>
      </c>
      <c r="P559" s="127"/>
    </row>
    <row r="560" spans="1:18" ht="13.15" customHeight="1" x14ac:dyDescent="0.4">
      <c r="A560" s="203" t="s">
        <v>1698</v>
      </c>
      <c r="B560" s="222" t="s">
        <v>2443</v>
      </c>
      <c r="C560" s="354">
        <v>1</v>
      </c>
      <c r="D560" s="222" t="s">
        <v>1852</v>
      </c>
      <c r="E560" s="222" t="s">
        <v>1852</v>
      </c>
      <c r="F560" s="355" t="s">
        <v>1852</v>
      </c>
      <c r="G560" s="222" t="s">
        <v>1852</v>
      </c>
      <c r="H560" s="222" t="s">
        <v>1852</v>
      </c>
      <c r="I560" s="355" t="s">
        <v>1852</v>
      </c>
      <c r="J560" s="222" t="s">
        <v>1852</v>
      </c>
      <c r="K560" s="222" t="s">
        <v>1852</v>
      </c>
      <c r="L560" s="355" t="s">
        <v>1852</v>
      </c>
      <c r="M560" s="222" t="s">
        <v>1852</v>
      </c>
      <c r="N560" s="222" t="s">
        <v>1852</v>
      </c>
      <c r="O560" s="346">
        <f t="shared" si="8"/>
        <v>1</v>
      </c>
      <c r="P560" s="117"/>
    </row>
    <row r="561" spans="1:18" ht="22.5" x14ac:dyDescent="0.4">
      <c r="A561" s="203" t="s">
        <v>2207</v>
      </c>
      <c r="B561" s="222" t="s">
        <v>3424</v>
      </c>
      <c r="C561" s="354">
        <v>18</v>
      </c>
      <c r="D561" s="222" t="s">
        <v>1852</v>
      </c>
      <c r="E561" s="222" t="s">
        <v>1852</v>
      </c>
      <c r="F561" s="355" t="s">
        <v>1852</v>
      </c>
      <c r="G561" s="222" t="s">
        <v>1852</v>
      </c>
      <c r="H561" s="222" t="s">
        <v>1852</v>
      </c>
      <c r="I561" s="355" t="s">
        <v>1852</v>
      </c>
      <c r="J561" s="222" t="s">
        <v>1852</v>
      </c>
      <c r="K561" s="222" t="s">
        <v>1852</v>
      </c>
      <c r="L561" s="355" t="s">
        <v>1852</v>
      </c>
      <c r="M561" s="222" t="s">
        <v>1852</v>
      </c>
      <c r="N561" s="222" t="s">
        <v>1852</v>
      </c>
      <c r="O561" s="346">
        <f t="shared" si="8"/>
        <v>18</v>
      </c>
      <c r="P561" s="226">
        <v>32</v>
      </c>
      <c r="Q561" s="226">
        <v>1</v>
      </c>
      <c r="R561" s="240">
        <v>3.1E-2</v>
      </c>
    </row>
    <row r="562" spans="1:18" x14ac:dyDescent="0.4">
      <c r="A562" s="203" t="s">
        <v>1346</v>
      </c>
      <c r="B562" s="222" t="s">
        <v>3140</v>
      </c>
      <c r="C562" s="354">
        <v>10</v>
      </c>
      <c r="D562" s="224">
        <v>2</v>
      </c>
      <c r="E562" s="224">
        <v>1</v>
      </c>
      <c r="F562" s="354">
        <v>1</v>
      </c>
      <c r="G562" s="222" t="s">
        <v>1852</v>
      </c>
      <c r="H562" s="222" t="s">
        <v>1852</v>
      </c>
      <c r="I562" s="355" t="s">
        <v>1852</v>
      </c>
      <c r="J562" s="222" t="s">
        <v>1852</v>
      </c>
      <c r="K562" s="222" t="s">
        <v>1852</v>
      </c>
      <c r="L562" s="355" t="s">
        <v>1852</v>
      </c>
      <c r="M562" s="222" t="s">
        <v>1852</v>
      </c>
      <c r="N562" s="222" t="s">
        <v>1852</v>
      </c>
      <c r="O562" s="346">
        <f t="shared" si="8"/>
        <v>11</v>
      </c>
      <c r="P562" s="117"/>
    </row>
    <row r="563" spans="1:18" x14ac:dyDescent="0.4">
      <c r="A563" s="203" t="s">
        <v>1346</v>
      </c>
      <c r="B563" s="222" t="s">
        <v>3025</v>
      </c>
      <c r="C563" s="354">
        <v>3</v>
      </c>
      <c r="D563" s="222" t="s">
        <v>1852</v>
      </c>
      <c r="E563" s="222" t="s">
        <v>1852</v>
      </c>
      <c r="F563" s="355" t="s">
        <v>1852</v>
      </c>
      <c r="G563" s="222" t="s">
        <v>1852</v>
      </c>
      <c r="H563" s="222" t="s">
        <v>1852</v>
      </c>
      <c r="I563" s="355" t="s">
        <v>1852</v>
      </c>
      <c r="J563" s="222" t="s">
        <v>1852</v>
      </c>
      <c r="K563" s="222" t="s">
        <v>1852</v>
      </c>
      <c r="L563" s="355" t="s">
        <v>1852</v>
      </c>
      <c r="M563" s="222" t="s">
        <v>1852</v>
      </c>
      <c r="N563" s="222" t="s">
        <v>1852</v>
      </c>
      <c r="O563" s="346">
        <f t="shared" si="8"/>
        <v>3</v>
      </c>
      <c r="P563" s="127"/>
    </row>
    <row r="564" spans="1:18" x14ac:dyDescent="0.4">
      <c r="A564" s="203" t="s">
        <v>2878</v>
      </c>
      <c r="B564" s="222" t="s">
        <v>1852</v>
      </c>
      <c r="C564" s="354">
        <v>4</v>
      </c>
      <c r="D564" s="222" t="s">
        <v>1852</v>
      </c>
      <c r="E564" s="222" t="s">
        <v>1852</v>
      </c>
      <c r="F564" s="355" t="s">
        <v>1852</v>
      </c>
      <c r="G564" s="222" t="s">
        <v>1852</v>
      </c>
      <c r="H564" s="222" t="s">
        <v>1852</v>
      </c>
      <c r="I564" s="355" t="s">
        <v>1852</v>
      </c>
      <c r="J564" s="222" t="s">
        <v>1852</v>
      </c>
      <c r="K564" s="222" t="s">
        <v>1852</v>
      </c>
      <c r="L564" s="355" t="s">
        <v>1852</v>
      </c>
      <c r="M564" s="222" t="s">
        <v>1852</v>
      </c>
      <c r="N564" s="222" t="s">
        <v>1852</v>
      </c>
      <c r="O564" s="346">
        <f t="shared" si="8"/>
        <v>4</v>
      </c>
      <c r="P564" s="233">
        <v>4</v>
      </c>
      <c r="Q564" s="233">
        <v>0</v>
      </c>
      <c r="R564" s="234">
        <v>0</v>
      </c>
    </row>
    <row r="565" spans="1:18" ht="13.15" customHeight="1" x14ac:dyDescent="0.4">
      <c r="A565" s="203" t="s">
        <v>1867</v>
      </c>
      <c r="B565" s="222" t="s">
        <v>3142</v>
      </c>
      <c r="C565" s="354">
        <v>48</v>
      </c>
      <c r="D565" s="222" t="s">
        <v>1852</v>
      </c>
      <c r="E565" s="222" t="s">
        <v>1852</v>
      </c>
      <c r="F565" s="355" t="s">
        <v>1852</v>
      </c>
      <c r="G565" s="222" t="s">
        <v>1852</v>
      </c>
      <c r="H565" s="222" t="s">
        <v>1852</v>
      </c>
      <c r="I565" s="355" t="s">
        <v>1852</v>
      </c>
      <c r="J565" s="222" t="s">
        <v>1852</v>
      </c>
      <c r="K565" s="222" t="s">
        <v>1852</v>
      </c>
      <c r="L565" s="355" t="s">
        <v>1852</v>
      </c>
      <c r="M565" s="204" t="s">
        <v>1852</v>
      </c>
      <c r="N565" s="351" t="s">
        <v>1852</v>
      </c>
      <c r="O565" s="346">
        <f t="shared" si="8"/>
        <v>48</v>
      </c>
      <c r="P565" s="231">
        <v>108</v>
      </c>
      <c r="Q565" s="231">
        <v>1</v>
      </c>
      <c r="R565" s="244">
        <v>8.9999999999999993E-3</v>
      </c>
    </row>
    <row r="566" spans="1:18" ht="13.15" customHeight="1" x14ac:dyDescent="0.4">
      <c r="A566" s="203" t="s">
        <v>1353</v>
      </c>
      <c r="B566" s="222" t="s">
        <v>3032</v>
      </c>
      <c r="C566" s="354">
        <v>18</v>
      </c>
      <c r="D566" s="222" t="s">
        <v>1852</v>
      </c>
      <c r="E566" s="224">
        <v>1</v>
      </c>
      <c r="F566" s="355" t="s">
        <v>1852</v>
      </c>
      <c r="G566" s="222" t="s">
        <v>1852</v>
      </c>
      <c r="H566" s="222" t="s">
        <v>1852</v>
      </c>
      <c r="I566" s="355" t="s">
        <v>1852</v>
      </c>
      <c r="J566" s="222" t="s">
        <v>1852</v>
      </c>
      <c r="K566" s="222" t="s">
        <v>1852</v>
      </c>
      <c r="L566" s="355" t="s">
        <v>1852</v>
      </c>
      <c r="M566" s="204" t="s">
        <v>1852</v>
      </c>
      <c r="N566" s="351" t="s">
        <v>1852</v>
      </c>
      <c r="O566" s="346">
        <f t="shared" si="8"/>
        <v>18</v>
      </c>
      <c r="P566" s="117"/>
    </row>
    <row r="567" spans="1:18" ht="13.15" customHeight="1" x14ac:dyDescent="0.4">
      <c r="A567" s="203" t="s">
        <v>1353</v>
      </c>
      <c r="B567" s="222" t="s">
        <v>3425</v>
      </c>
      <c r="C567" s="354">
        <v>4</v>
      </c>
      <c r="D567" s="222" t="s">
        <v>1852</v>
      </c>
      <c r="E567" s="222" t="s">
        <v>1852</v>
      </c>
      <c r="F567" s="355" t="s">
        <v>1852</v>
      </c>
      <c r="G567" s="222" t="s">
        <v>1852</v>
      </c>
      <c r="H567" s="222" t="s">
        <v>1852</v>
      </c>
      <c r="I567" s="354">
        <v>4</v>
      </c>
      <c r="J567" s="222" t="s">
        <v>1852</v>
      </c>
      <c r="K567" s="222" t="s">
        <v>1852</v>
      </c>
      <c r="L567" s="355" t="s">
        <v>1852</v>
      </c>
      <c r="M567" s="204" t="s">
        <v>1852</v>
      </c>
      <c r="N567" s="351" t="s">
        <v>1852</v>
      </c>
      <c r="O567" s="346">
        <f t="shared" si="8"/>
        <v>8</v>
      </c>
      <c r="P567" s="127"/>
    </row>
    <row r="568" spans="1:18" ht="13.15" customHeight="1" x14ac:dyDescent="0.4">
      <c r="A568" s="203" t="s">
        <v>1353</v>
      </c>
      <c r="B568" s="222" t="s">
        <v>3426</v>
      </c>
      <c r="C568" s="354">
        <v>8</v>
      </c>
      <c r="D568" s="222" t="s">
        <v>1852</v>
      </c>
      <c r="E568" s="222" t="s">
        <v>1852</v>
      </c>
      <c r="F568" s="355" t="s">
        <v>1852</v>
      </c>
      <c r="G568" s="222" t="s">
        <v>1852</v>
      </c>
      <c r="H568" s="222" t="s">
        <v>1852</v>
      </c>
      <c r="I568" s="355" t="s">
        <v>1852</v>
      </c>
      <c r="J568" s="222" t="s">
        <v>1852</v>
      </c>
      <c r="K568" s="222" t="s">
        <v>1852</v>
      </c>
      <c r="L568" s="355" t="s">
        <v>1852</v>
      </c>
      <c r="M568" s="204" t="s">
        <v>1852</v>
      </c>
      <c r="N568" s="351" t="s">
        <v>1852</v>
      </c>
      <c r="O568" s="346">
        <f t="shared" si="8"/>
        <v>8</v>
      </c>
      <c r="P568" s="117"/>
    </row>
    <row r="569" spans="1:18" ht="13.15" customHeight="1" x14ac:dyDescent="0.4">
      <c r="A569" s="203" t="s">
        <v>1353</v>
      </c>
      <c r="B569" s="222" t="s">
        <v>3427</v>
      </c>
      <c r="C569" s="354">
        <v>8</v>
      </c>
      <c r="D569" s="222" t="s">
        <v>1852</v>
      </c>
      <c r="E569" s="222" t="s">
        <v>1852</v>
      </c>
      <c r="F569" s="355" t="s">
        <v>1852</v>
      </c>
      <c r="G569" s="222" t="s">
        <v>1852</v>
      </c>
      <c r="H569" s="222" t="s">
        <v>1852</v>
      </c>
      <c r="I569" s="355" t="s">
        <v>1852</v>
      </c>
      <c r="J569" s="222" t="s">
        <v>1852</v>
      </c>
      <c r="K569" s="222" t="s">
        <v>1852</v>
      </c>
      <c r="L569" s="355" t="s">
        <v>1852</v>
      </c>
      <c r="M569" s="204" t="s">
        <v>1852</v>
      </c>
      <c r="N569" s="351" t="s">
        <v>1852</v>
      </c>
      <c r="O569" s="346">
        <f t="shared" si="8"/>
        <v>8</v>
      </c>
      <c r="P569" s="117"/>
    </row>
    <row r="570" spans="1:18" ht="13.15" customHeight="1" x14ac:dyDescent="0.4">
      <c r="A570" s="203" t="s">
        <v>1353</v>
      </c>
      <c r="B570" s="222" t="s">
        <v>3428</v>
      </c>
      <c r="C570" s="354">
        <v>8</v>
      </c>
      <c r="D570" s="222" t="s">
        <v>1852</v>
      </c>
      <c r="E570" s="222" t="s">
        <v>1852</v>
      </c>
      <c r="F570" s="355" t="s">
        <v>1852</v>
      </c>
      <c r="G570" s="222" t="s">
        <v>1852</v>
      </c>
      <c r="H570" s="222" t="s">
        <v>1852</v>
      </c>
      <c r="I570" s="355" t="s">
        <v>1852</v>
      </c>
      <c r="J570" s="222" t="s">
        <v>1852</v>
      </c>
      <c r="K570" s="222" t="s">
        <v>1852</v>
      </c>
      <c r="L570" s="355" t="s">
        <v>1852</v>
      </c>
      <c r="M570" s="204" t="s">
        <v>1852</v>
      </c>
      <c r="N570" s="351" t="s">
        <v>1852</v>
      </c>
      <c r="O570" s="346">
        <f t="shared" si="8"/>
        <v>8</v>
      </c>
      <c r="P570" s="127"/>
    </row>
    <row r="571" spans="1:18" ht="13.15" customHeight="1" x14ac:dyDescent="0.4">
      <c r="A571" s="203" t="s">
        <v>1353</v>
      </c>
      <c r="B571" s="222" t="s">
        <v>3382</v>
      </c>
      <c r="C571" s="354">
        <v>2</v>
      </c>
      <c r="D571" s="222" t="s">
        <v>1852</v>
      </c>
      <c r="E571" s="222" t="s">
        <v>1852</v>
      </c>
      <c r="F571" s="355" t="s">
        <v>1852</v>
      </c>
      <c r="G571" s="222" t="s">
        <v>1852</v>
      </c>
      <c r="H571" s="222" t="s">
        <v>1852</v>
      </c>
      <c r="I571" s="354">
        <v>2</v>
      </c>
      <c r="J571" s="222" t="s">
        <v>1852</v>
      </c>
      <c r="K571" s="222" t="s">
        <v>1852</v>
      </c>
      <c r="L571" s="355" t="s">
        <v>1852</v>
      </c>
      <c r="M571" s="204" t="s">
        <v>1852</v>
      </c>
      <c r="N571" s="351" t="s">
        <v>1852</v>
      </c>
      <c r="O571" s="346">
        <f t="shared" si="8"/>
        <v>4</v>
      </c>
      <c r="P571" s="117"/>
    </row>
    <row r="572" spans="1:18" ht="13.15" customHeight="1" x14ac:dyDescent="0.4">
      <c r="A572" s="203" t="s">
        <v>1353</v>
      </c>
      <c r="B572" s="222" t="s">
        <v>3429</v>
      </c>
      <c r="C572" s="354">
        <v>4</v>
      </c>
      <c r="D572" s="222" t="s">
        <v>1852</v>
      </c>
      <c r="E572" s="222" t="s">
        <v>1852</v>
      </c>
      <c r="F572" s="355" t="s">
        <v>1852</v>
      </c>
      <c r="G572" s="222" t="s">
        <v>1852</v>
      </c>
      <c r="H572" s="222" t="s">
        <v>1852</v>
      </c>
      <c r="I572" s="355" t="s">
        <v>1852</v>
      </c>
      <c r="J572" s="222" t="s">
        <v>1852</v>
      </c>
      <c r="K572" s="222" t="s">
        <v>1852</v>
      </c>
      <c r="L572" s="355" t="s">
        <v>1852</v>
      </c>
      <c r="M572" s="204" t="s">
        <v>1852</v>
      </c>
      <c r="N572" s="351" t="s">
        <v>1852</v>
      </c>
      <c r="O572" s="346">
        <f t="shared" si="8"/>
        <v>4</v>
      </c>
      <c r="P572" s="117"/>
    </row>
    <row r="573" spans="1:18" ht="22.5" x14ac:dyDescent="0.4">
      <c r="A573" s="203" t="s">
        <v>1353</v>
      </c>
      <c r="B573" s="222" t="s">
        <v>3430</v>
      </c>
      <c r="C573" s="354">
        <v>2</v>
      </c>
      <c r="D573" s="222" t="s">
        <v>1852</v>
      </c>
      <c r="E573" s="222" t="s">
        <v>1852</v>
      </c>
      <c r="F573" s="355" t="s">
        <v>1852</v>
      </c>
      <c r="G573" s="222" t="s">
        <v>1852</v>
      </c>
      <c r="H573" s="222" t="s">
        <v>1852</v>
      </c>
      <c r="I573" s="355" t="s">
        <v>1852</v>
      </c>
      <c r="J573" s="222" t="s">
        <v>1852</v>
      </c>
      <c r="K573" s="222" t="s">
        <v>1852</v>
      </c>
      <c r="L573" s="355" t="s">
        <v>1852</v>
      </c>
      <c r="M573" s="204" t="s">
        <v>1852</v>
      </c>
      <c r="N573" s="351" t="s">
        <v>1852</v>
      </c>
      <c r="O573" s="346">
        <f t="shared" si="8"/>
        <v>2</v>
      </c>
      <c r="P573" s="127"/>
    </row>
    <row r="574" spans="1:18" x14ac:dyDescent="0.4">
      <c r="A574" s="203" t="s">
        <v>3143</v>
      </c>
      <c r="B574" s="222" t="s">
        <v>1852</v>
      </c>
      <c r="C574" s="354">
        <v>6</v>
      </c>
      <c r="D574" s="222" t="s">
        <v>1852</v>
      </c>
      <c r="E574" s="222" t="s">
        <v>1852</v>
      </c>
      <c r="F574" s="355" t="s">
        <v>1852</v>
      </c>
      <c r="G574" s="222" t="s">
        <v>1852</v>
      </c>
      <c r="H574" s="222" t="s">
        <v>1852</v>
      </c>
      <c r="I574" s="355" t="s">
        <v>1852</v>
      </c>
      <c r="J574" s="222" t="s">
        <v>1852</v>
      </c>
      <c r="K574" s="222" t="s">
        <v>1852</v>
      </c>
      <c r="L574" s="355" t="s">
        <v>1852</v>
      </c>
      <c r="M574" s="204" t="s">
        <v>1852</v>
      </c>
      <c r="N574" s="351" t="s">
        <v>1852</v>
      </c>
      <c r="O574" s="346">
        <f t="shared" si="8"/>
        <v>6</v>
      </c>
      <c r="P574" s="233">
        <v>6</v>
      </c>
      <c r="Q574" s="233">
        <v>0</v>
      </c>
      <c r="R574" s="234">
        <v>0</v>
      </c>
    </row>
    <row r="575" spans="1:18" x14ac:dyDescent="0.4">
      <c r="A575" s="203" t="s">
        <v>2888</v>
      </c>
      <c r="B575" s="222" t="s">
        <v>1852</v>
      </c>
      <c r="C575" s="355" t="s">
        <v>1852</v>
      </c>
      <c r="D575" s="222" t="s">
        <v>1852</v>
      </c>
      <c r="E575" s="222" t="s">
        <v>1852</v>
      </c>
      <c r="F575" s="354">
        <v>1</v>
      </c>
      <c r="G575" s="222" t="s">
        <v>1852</v>
      </c>
      <c r="H575" s="222" t="s">
        <v>1852</v>
      </c>
      <c r="I575" s="355" t="s">
        <v>1852</v>
      </c>
      <c r="J575" s="222" t="s">
        <v>1852</v>
      </c>
      <c r="K575" s="222" t="s">
        <v>1852</v>
      </c>
      <c r="L575" s="355" t="s">
        <v>1852</v>
      </c>
      <c r="M575" s="204" t="s">
        <v>1852</v>
      </c>
      <c r="N575" s="351" t="s">
        <v>1852</v>
      </c>
      <c r="O575" s="346">
        <f t="shared" si="8"/>
        <v>1</v>
      </c>
      <c r="P575" s="233">
        <v>1</v>
      </c>
      <c r="Q575" s="233">
        <v>0</v>
      </c>
      <c r="R575" s="234">
        <v>0</v>
      </c>
    </row>
    <row r="576" spans="1:18" x14ac:dyDescent="0.4">
      <c r="A576" s="203" t="s">
        <v>2389</v>
      </c>
      <c r="B576" s="222" t="s">
        <v>3025</v>
      </c>
      <c r="C576" s="354">
        <v>2</v>
      </c>
      <c r="D576" s="222" t="s">
        <v>1852</v>
      </c>
      <c r="E576" s="222" t="s">
        <v>1852</v>
      </c>
      <c r="F576" s="355" t="s">
        <v>1852</v>
      </c>
      <c r="G576" s="222" t="s">
        <v>1852</v>
      </c>
      <c r="H576" s="222" t="s">
        <v>1852</v>
      </c>
      <c r="I576" s="355" t="s">
        <v>1852</v>
      </c>
      <c r="J576" s="222" t="s">
        <v>1852</v>
      </c>
      <c r="K576" s="222" t="s">
        <v>1852</v>
      </c>
      <c r="L576" s="355" t="s">
        <v>1852</v>
      </c>
      <c r="M576" s="204" t="s">
        <v>1852</v>
      </c>
      <c r="N576" s="351" t="s">
        <v>1852</v>
      </c>
      <c r="O576" s="346">
        <f t="shared" si="8"/>
        <v>2</v>
      </c>
      <c r="P576" s="233">
        <v>2</v>
      </c>
      <c r="Q576" s="233">
        <v>0</v>
      </c>
      <c r="R576" s="234">
        <v>0</v>
      </c>
    </row>
    <row r="577" spans="1:18" x14ac:dyDescent="0.4">
      <c r="A577" s="203" t="s">
        <v>2390</v>
      </c>
      <c r="B577" s="222" t="s">
        <v>1852</v>
      </c>
      <c r="C577" s="354">
        <v>6</v>
      </c>
      <c r="D577" s="222" t="s">
        <v>1852</v>
      </c>
      <c r="E577" s="222" t="s">
        <v>1852</v>
      </c>
      <c r="F577" s="355" t="s">
        <v>1852</v>
      </c>
      <c r="G577" s="222" t="s">
        <v>1852</v>
      </c>
      <c r="H577" s="222" t="s">
        <v>1852</v>
      </c>
      <c r="I577" s="355" t="s">
        <v>1852</v>
      </c>
      <c r="J577" s="222" t="s">
        <v>1852</v>
      </c>
      <c r="K577" s="222" t="s">
        <v>1852</v>
      </c>
      <c r="L577" s="355" t="s">
        <v>1852</v>
      </c>
      <c r="M577" s="204" t="s">
        <v>1852</v>
      </c>
      <c r="N577" s="351" t="s">
        <v>1852</v>
      </c>
      <c r="O577" s="346">
        <f t="shared" si="8"/>
        <v>6</v>
      </c>
      <c r="P577" s="233">
        <v>6</v>
      </c>
      <c r="Q577" s="233">
        <v>0</v>
      </c>
      <c r="R577" s="234">
        <v>0</v>
      </c>
    </row>
    <row r="578" spans="1:18" x14ac:dyDescent="0.4">
      <c r="A578" s="203" t="s">
        <v>2391</v>
      </c>
      <c r="B578" s="222" t="s">
        <v>1852</v>
      </c>
      <c r="C578" s="354">
        <v>1</v>
      </c>
      <c r="D578" s="222" t="s">
        <v>1852</v>
      </c>
      <c r="E578" s="222" t="s">
        <v>1852</v>
      </c>
      <c r="F578" s="355" t="s">
        <v>1852</v>
      </c>
      <c r="G578" s="222" t="s">
        <v>1852</v>
      </c>
      <c r="H578" s="222" t="s">
        <v>1852</v>
      </c>
      <c r="I578" s="355" t="s">
        <v>1852</v>
      </c>
      <c r="J578" s="222" t="s">
        <v>1852</v>
      </c>
      <c r="K578" s="222" t="s">
        <v>1852</v>
      </c>
      <c r="L578" s="355" t="s">
        <v>1852</v>
      </c>
      <c r="M578" s="204" t="s">
        <v>1852</v>
      </c>
      <c r="N578" s="351" t="s">
        <v>1852</v>
      </c>
      <c r="O578" s="346">
        <f t="shared" si="8"/>
        <v>1</v>
      </c>
      <c r="P578" s="233">
        <v>1</v>
      </c>
      <c r="Q578" s="233">
        <v>0</v>
      </c>
      <c r="R578" s="234">
        <v>0</v>
      </c>
    </row>
    <row r="579" spans="1:18" ht="13.15" customHeight="1" x14ac:dyDescent="0.4">
      <c r="A579" s="203" t="s">
        <v>2396</v>
      </c>
      <c r="B579" s="222" t="s">
        <v>1852</v>
      </c>
      <c r="C579" s="354">
        <v>3</v>
      </c>
      <c r="D579" s="222" t="s">
        <v>1852</v>
      </c>
      <c r="E579" s="224">
        <v>1</v>
      </c>
      <c r="F579" s="354">
        <v>2</v>
      </c>
      <c r="G579" s="222" t="s">
        <v>1852</v>
      </c>
      <c r="H579" s="222" t="s">
        <v>1852</v>
      </c>
      <c r="I579" s="355" t="s">
        <v>1852</v>
      </c>
      <c r="J579" s="222" t="s">
        <v>1852</v>
      </c>
      <c r="K579" s="222" t="s">
        <v>1852</v>
      </c>
      <c r="L579" s="355" t="s">
        <v>1852</v>
      </c>
      <c r="M579" s="204" t="s">
        <v>1852</v>
      </c>
      <c r="N579" s="351" t="s">
        <v>1852</v>
      </c>
      <c r="O579" s="346">
        <f t="shared" ref="O579:O603" si="9">SUM(C579,F579,I579,L579,)</f>
        <v>5</v>
      </c>
      <c r="P579" s="233">
        <v>5</v>
      </c>
      <c r="Q579" s="233">
        <v>1</v>
      </c>
      <c r="R579" s="234">
        <v>0.2</v>
      </c>
    </row>
    <row r="580" spans="1:18" ht="13.15" customHeight="1" x14ac:dyDescent="0.4">
      <c r="A580" s="203" t="s">
        <v>1993</v>
      </c>
      <c r="B580" s="222" t="s">
        <v>1997</v>
      </c>
      <c r="C580" s="354">
        <v>18</v>
      </c>
      <c r="D580" s="222" t="s">
        <v>1852</v>
      </c>
      <c r="E580" s="222" t="s">
        <v>1852</v>
      </c>
      <c r="F580" s="354">
        <v>21</v>
      </c>
      <c r="G580" s="222" t="s">
        <v>1852</v>
      </c>
      <c r="H580" s="222" t="s">
        <v>1852</v>
      </c>
      <c r="I580" s="355" t="s">
        <v>1852</v>
      </c>
      <c r="J580" s="222" t="s">
        <v>1852</v>
      </c>
      <c r="K580" s="222" t="s">
        <v>1852</v>
      </c>
      <c r="L580" s="355" t="s">
        <v>1852</v>
      </c>
      <c r="M580" s="204" t="s">
        <v>1852</v>
      </c>
      <c r="N580" s="351" t="s">
        <v>1852</v>
      </c>
      <c r="O580" s="346">
        <f t="shared" si="9"/>
        <v>39</v>
      </c>
      <c r="P580" s="226">
        <v>40</v>
      </c>
      <c r="Q580" s="226">
        <v>0</v>
      </c>
      <c r="R580" s="227">
        <v>0</v>
      </c>
    </row>
    <row r="581" spans="1:18" ht="22.5" x14ac:dyDescent="0.4">
      <c r="A581" s="203" t="s">
        <v>1679</v>
      </c>
      <c r="B581" s="222" t="s">
        <v>3431</v>
      </c>
      <c r="C581" s="355" t="s">
        <v>1852</v>
      </c>
      <c r="D581" s="222" t="s">
        <v>1852</v>
      </c>
      <c r="E581" s="222" t="s">
        <v>1852</v>
      </c>
      <c r="F581" s="354">
        <v>1</v>
      </c>
      <c r="G581" s="222" t="s">
        <v>1852</v>
      </c>
      <c r="H581" s="222" t="s">
        <v>1852</v>
      </c>
      <c r="I581" s="355" t="s">
        <v>1852</v>
      </c>
      <c r="J581" s="222" t="s">
        <v>1852</v>
      </c>
      <c r="K581" s="222" t="s">
        <v>1852</v>
      </c>
      <c r="L581" s="355" t="s">
        <v>1852</v>
      </c>
      <c r="M581" s="204" t="s">
        <v>1852</v>
      </c>
      <c r="N581" s="351" t="s">
        <v>1852</v>
      </c>
      <c r="O581" s="346">
        <f t="shared" si="9"/>
        <v>1</v>
      </c>
      <c r="P581" s="117"/>
    </row>
    <row r="582" spans="1:18" ht="13.15" customHeight="1" x14ac:dyDescent="0.4">
      <c r="A582" s="203" t="s">
        <v>2162</v>
      </c>
      <c r="B582" s="222" t="s">
        <v>3025</v>
      </c>
      <c r="C582" s="354">
        <v>2</v>
      </c>
      <c r="D582" s="222" t="s">
        <v>1852</v>
      </c>
      <c r="E582" s="222" t="s">
        <v>1852</v>
      </c>
      <c r="F582" s="355" t="s">
        <v>1852</v>
      </c>
      <c r="G582" s="222" t="s">
        <v>1852</v>
      </c>
      <c r="H582" s="222" t="s">
        <v>1852</v>
      </c>
      <c r="I582" s="355" t="s">
        <v>1852</v>
      </c>
      <c r="J582" s="222" t="s">
        <v>1852</v>
      </c>
      <c r="K582" s="222" t="s">
        <v>1852</v>
      </c>
      <c r="L582" s="355" t="s">
        <v>1852</v>
      </c>
      <c r="M582" s="204" t="s">
        <v>1852</v>
      </c>
      <c r="N582" s="351" t="s">
        <v>1852</v>
      </c>
      <c r="O582" s="346">
        <f t="shared" si="9"/>
        <v>2</v>
      </c>
      <c r="P582" s="233">
        <v>2</v>
      </c>
      <c r="Q582" s="233">
        <v>0</v>
      </c>
      <c r="R582" s="234">
        <v>0</v>
      </c>
    </row>
    <row r="583" spans="1:18" ht="22.5" x14ac:dyDescent="0.4">
      <c r="A583" s="203" t="s">
        <v>2166</v>
      </c>
      <c r="B583" s="222" t="s">
        <v>3432</v>
      </c>
      <c r="C583" s="354">
        <v>8</v>
      </c>
      <c r="D583" s="222" t="s">
        <v>1852</v>
      </c>
      <c r="E583" s="222" t="s">
        <v>1852</v>
      </c>
      <c r="F583" s="355" t="s">
        <v>1852</v>
      </c>
      <c r="G583" s="222" t="s">
        <v>1852</v>
      </c>
      <c r="H583" s="222" t="s">
        <v>1852</v>
      </c>
      <c r="I583" s="355" t="s">
        <v>1852</v>
      </c>
      <c r="J583" s="222" t="s">
        <v>1852</v>
      </c>
      <c r="K583" s="222" t="s">
        <v>1852</v>
      </c>
      <c r="L583" s="355" t="s">
        <v>1852</v>
      </c>
      <c r="M583" s="204" t="s">
        <v>1852</v>
      </c>
      <c r="N583" s="351" t="s">
        <v>1852</v>
      </c>
      <c r="O583" s="346">
        <f t="shared" si="9"/>
        <v>8</v>
      </c>
      <c r="P583" s="226">
        <v>16</v>
      </c>
      <c r="Q583" s="226">
        <v>0</v>
      </c>
      <c r="R583" s="227">
        <v>0</v>
      </c>
    </row>
    <row r="584" spans="1:18" x14ac:dyDescent="0.4">
      <c r="A584" s="203" t="s">
        <v>1347</v>
      </c>
      <c r="B584" s="222" t="s">
        <v>3025</v>
      </c>
      <c r="C584" s="354">
        <v>8</v>
      </c>
      <c r="D584" s="222" t="s">
        <v>1852</v>
      </c>
      <c r="E584" s="222" t="s">
        <v>1852</v>
      </c>
      <c r="F584" s="355" t="s">
        <v>1852</v>
      </c>
      <c r="G584" s="222" t="s">
        <v>1852</v>
      </c>
      <c r="H584" s="222" t="s">
        <v>1852</v>
      </c>
      <c r="I584" s="355" t="s">
        <v>1852</v>
      </c>
      <c r="J584" s="222" t="s">
        <v>1852</v>
      </c>
      <c r="K584" s="222" t="s">
        <v>1852</v>
      </c>
      <c r="L584" s="355" t="s">
        <v>1852</v>
      </c>
      <c r="M584" s="204" t="s">
        <v>1852</v>
      </c>
      <c r="N584" s="351" t="s">
        <v>1852</v>
      </c>
      <c r="O584" s="346">
        <f t="shared" si="9"/>
        <v>8</v>
      </c>
      <c r="P584" s="117"/>
    </row>
    <row r="585" spans="1:18" ht="13.15" customHeight="1" x14ac:dyDescent="0.4">
      <c r="A585" s="203" t="s">
        <v>3433</v>
      </c>
      <c r="B585" s="222" t="s">
        <v>1852</v>
      </c>
      <c r="C585" s="355" t="s">
        <v>1852</v>
      </c>
      <c r="D585" s="222" t="s">
        <v>1852</v>
      </c>
      <c r="E585" s="222" t="s">
        <v>1852</v>
      </c>
      <c r="F585" s="354">
        <v>1</v>
      </c>
      <c r="G585" s="222" t="s">
        <v>1852</v>
      </c>
      <c r="H585" s="222" t="s">
        <v>1852</v>
      </c>
      <c r="I585" s="355" t="s">
        <v>1852</v>
      </c>
      <c r="J585" s="222" t="s">
        <v>1852</v>
      </c>
      <c r="K585" s="222" t="s">
        <v>1852</v>
      </c>
      <c r="L585" s="355" t="s">
        <v>1852</v>
      </c>
      <c r="M585" s="204" t="s">
        <v>1852</v>
      </c>
      <c r="N585" s="351" t="s">
        <v>1852</v>
      </c>
      <c r="O585" s="346">
        <f t="shared" si="9"/>
        <v>1</v>
      </c>
      <c r="P585" s="233">
        <v>1</v>
      </c>
      <c r="Q585" s="233">
        <v>0</v>
      </c>
      <c r="R585" s="234">
        <v>0</v>
      </c>
    </row>
    <row r="586" spans="1:18" ht="22.5" x14ac:dyDescent="0.4">
      <c r="A586" s="203" t="s">
        <v>2171</v>
      </c>
      <c r="B586" s="222" t="s">
        <v>3147</v>
      </c>
      <c r="C586" s="354">
        <v>4</v>
      </c>
      <c r="D586" s="222" t="s">
        <v>1852</v>
      </c>
      <c r="E586" s="222" t="s">
        <v>1852</v>
      </c>
      <c r="F586" s="355" t="s">
        <v>1852</v>
      </c>
      <c r="G586" s="222" t="s">
        <v>1852</v>
      </c>
      <c r="H586" s="222" t="s">
        <v>1852</v>
      </c>
      <c r="I586" s="355" t="s">
        <v>1852</v>
      </c>
      <c r="J586" s="222" t="s">
        <v>1852</v>
      </c>
      <c r="K586" s="222" t="s">
        <v>1852</v>
      </c>
      <c r="L586" s="355" t="s">
        <v>1852</v>
      </c>
      <c r="M586" s="204" t="s">
        <v>1852</v>
      </c>
      <c r="N586" s="351" t="s">
        <v>1852</v>
      </c>
      <c r="O586" s="346">
        <f t="shared" si="9"/>
        <v>4</v>
      </c>
      <c r="P586" s="226">
        <v>6</v>
      </c>
      <c r="Q586" s="226">
        <v>0</v>
      </c>
      <c r="R586" s="227">
        <v>0</v>
      </c>
    </row>
    <row r="587" spans="1:18" ht="13.15" customHeight="1" x14ac:dyDescent="0.4">
      <c r="A587" s="203" t="s">
        <v>1683</v>
      </c>
      <c r="B587" s="222" t="s">
        <v>3025</v>
      </c>
      <c r="C587" s="354">
        <v>2</v>
      </c>
      <c r="D587" s="222" t="s">
        <v>1852</v>
      </c>
      <c r="E587" s="222" t="s">
        <v>1852</v>
      </c>
      <c r="F587" s="355" t="s">
        <v>1852</v>
      </c>
      <c r="G587" s="222" t="s">
        <v>1852</v>
      </c>
      <c r="H587" s="222" t="s">
        <v>1852</v>
      </c>
      <c r="I587" s="355" t="s">
        <v>1852</v>
      </c>
      <c r="J587" s="222" t="s">
        <v>1852</v>
      </c>
      <c r="K587" s="222" t="s">
        <v>1852</v>
      </c>
      <c r="L587" s="355" t="s">
        <v>1852</v>
      </c>
      <c r="M587" s="204" t="s">
        <v>1852</v>
      </c>
      <c r="N587" s="351" t="s">
        <v>1852</v>
      </c>
      <c r="O587" s="346">
        <f t="shared" si="9"/>
        <v>2</v>
      </c>
      <c r="P587" s="117"/>
    </row>
    <row r="588" spans="1:18" ht="13.15" customHeight="1" x14ac:dyDescent="0.4">
      <c r="A588" s="203" t="s">
        <v>2400</v>
      </c>
      <c r="B588" s="222" t="s">
        <v>3148</v>
      </c>
      <c r="C588" s="354">
        <v>13</v>
      </c>
      <c r="D588" s="222" t="s">
        <v>1852</v>
      </c>
      <c r="E588" s="222" t="s">
        <v>1852</v>
      </c>
      <c r="F588" s="355" t="s">
        <v>1852</v>
      </c>
      <c r="G588" s="222" t="s">
        <v>1852</v>
      </c>
      <c r="H588" s="222" t="s">
        <v>1852</v>
      </c>
      <c r="I588" s="355" t="s">
        <v>1852</v>
      </c>
      <c r="J588" s="222" t="s">
        <v>1852</v>
      </c>
      <c r="K588" s="222" t="s">
        <v>1852</v>
      </c>
      <c r="L588" s="355" t="s">
        <v>1852</v>
      </c>
      <c r="M588" s="204" t="s">
        <v>1852</v>
      </c>
      <c r="N588" s="351" t="s">
        <v>1852</v>
      </c>
      <c r="O588" s="346">
        <f t="shared" si="9"/>
        <v>13</v>
      </c>
      <c r="P588" s="233">
        <v>13</v>
      </c>
      <c r="Q588" s="233">
        <v>0</v>
      </c>
      <c r="R588" s="234">
        <v>0</v>
      </c>
    </row>
    <row r="589" spans="1:18" ht="13.15" customHeight="1" x14ac:dyDescent="0.4">
      <c r="A589" s="203" t="s">
        <v>2174</v>
      </c>
      <c r="B589" s="222" t="s">
        <v>3434</v>
      </c>
      <c r="C589" s="354">
        <v>8</v>
      </c>
      <c r="D589" s="222" t="s">
        <v>1852</v>
      </c>
      <c r="E589" s="222" t="s">
        <v>1852</v>
      </c>
      <c r="F589" s="355" t="s">
        <v>1852</v>
      </c>
      <c r="G589" s="222" t="s">
        <v>1852</v>
      </c>
      <c r="H589" s="222" t="s">
        <v>1852</v>
      </c>
      <c r="I589" s="355" t="s">
        <v>1852</v>
      </c>
      <c r="J589" s="222" t="s">
        <v>1852</v>
      </c>
      <c r="K589" s="222" t="s">
        <v>1852</v>
      </c>
      <c r="L589" s="355" t="s">
        <v>1852</v>
      </c>
      <c r="M589" s="204" t="s">
        <v>1852</v>
      </c>
      <c r="N589" s="351" t="s">
        <v>1852</v>
      </c>
      <c r="O589" s="346">
        <f t="shared" si="9"/>
        <v>8</v>
      </c>
      <c r="P589" s="233">
        <v>8</v>
      </c>
      <c r="Q589" s="233">
        <v>0</v>
      </c>
      <c r="R589" s="234">
        <v>0</v>
      </c>
    </row>
    <row r="590" spans="1:18" ht="13.15" customHeight="1" x14ac:dyDescent="0.4">
      <c r="A590" s="203" t="s">
        <v>2405</v>
      </c>
      <c r="B590" s="222" t="s">
        <v>3151</v>
      </c>
      <c r="C590" s="354">
        <v>18</v>
      </c>
      <c r="D590" s="222" t="s">
        <v>1852</v>
      </c>
      <c r="E590" s="222" t="s">
        <v>1852</v>
      </c>
      <c r="F590" s="354">
        <v>9</v>
      </c>
      <c r="G590" s="222" t="s">
        <v>1852</v>
      </c>
      <c r="H590" s="222" t="s">
        <v>1852</v>
      </c>
      <c r="I590" s="355" t="s">
        <v>1852</v>
      </c>
      <c r="J590" s="222" t="s">
        <v>1852</v>
      </c>
      <c r="K590" s="222" t="s">
        <v>1852</v>
      </c>
      <c r="L590" s="354">
        <v>3</v>
      </c>
      <c r="M590" s="204" t="s">
        <v>1852</v>
      </c>
      <c r="N590" s="351" t="s">
        <v>1852</v>
      </c>
      <c r="O590" s="346">
        <f t="shared" si="9"/>
        <v>30</v>
      </c>
      <c r="P590" s="226">
        <v>32</v>
      </c>
      <c r="Q590" s="226">
        <v>0</v>
      </c>
      <c r="R590" s="227">
        <v>0</v>
      </c>
    </row>
    <row r="591" spans="1:18" ht="13.15" customHeight="1" x14ac:dyDescent="0.4">
      <c r="A591" s="203" t="s">
        <v>3441</v>
      </c>
      <c r="B591" s="222" t="s">
        <v>3435</v>
      </c>
      <c r="C591" s="354">
        <v>2</v>
      </c>
      <c r="D591" s="222" t="s">
        <v>1852</v>
      </c>
      <c r="E591" s="222" t="s">
        <v>1852</v>
      </c>
      <c r="F591" s="355" t="s">
        <v>1852</v>
      </c>
      <c r="G591" s="222" t="s">
        <v>1852</v>
      </c>
      <c r="H591" s="222" t="s">
        <v>1852</v>
      </c>
      <c r="I591" s="355" t="s">
        <v>1852</v>
      </c>
      <c r="J591" s="222" t="s">
        <v>1852</v>
      </c>
      <c r="K591" s="222" t="s">
        <v>1852</v>
      </c>
      <c r="L591" s="355" t="s">
        <v>1852</v>
      </c>
      <c r="M591" s="204" t="s">
        <v>1852</v>
      </c>
      <c r="N591" s="351" t="s">
        <v>1852</v>
      </c>
      <c r="O591" s="346">
        <f t="shared" si="9"/>
        <v>2</v>
      </c>
      <c r="P591" s="117"/>
    </row>
    <row r="592" spans="1:18" ht="13.15" customHeight="1" x14ac:dyDescent="0.4">
      <c r="A592" s="203" t="s">
        <v>2406</v>
      </c>
      <c r="B592" s="222" t="s">
        <v>1852</v>
      </c>
      <c r="C592" s="354">
        <v>6</v>
      </c>
      <c r="D592" s="222" t="s">
        <v>1852</v>
      </c>
      <c r="E592" s="222" t="s">
        <v>1852</v>
      </c>
      <c r="F592" s="355" t="s">
        <v>1852</v>
      </c>
      <c r="G592" s="222" t="s">
        <v>1852</v>
      </c>
      <c r="H592" s="222" t="s">
        <v>1852</v>
      </c>
      <c r="I592" s="355" t="s">
        <v>1852</v>
      </c>
      <c r="J592" s="222" t="s">
        <v>1852</v>
      </c>
      <c r="K592" s="222" t="s">
        <v>1852</v>
      </c>
      <c r="L592" s="355" t="s">
        <v>1852</v>
      </c>
      <c r="M592" s="204" t="s">
        <v>1852</v>
      </c>
      <c r="N592" s="351" t="s">
        <v>1852</v>
      </c>
      <c r="O592" s="346">
        <f t="shared" si="9"/>
        <v>6</v>
      </c>
      <c r="P592" s="233">
        <v>6</v>
      </c>
      <c r="Q592" s="233">
        <v>0</v>
      </c>
      <c r="R592" s="234">
        <v>0</v>
      </c>
    </row>
    <row r="593" spans="1:70" ht="13.15" customHeight="1" x14ac:dyDescent="0.4">
      <c r="A593" s="203" t="s">
        <v>2898</v>
      </c>
      <c r="B593" s="222" t="s">
        <v>3155</v>
      </c>
      <c r="C593" s="354">
        <v>42</v>
      </c>
      <c r="D593" s="222" t="s">
        <v>1852</v>
      </c>
      <c r="E593" s="224">
        <v>3</v>
      </c>
      <c r="F593" s="354">
        <v>2</v>
      </c>
      <c r="G593" s="222" t="s">
        <v>1852</v>
      </c>
      <c r="H593" s="222" t="s">
        <v>1852</v>
      </c>
      <c r="I593" s="355" t="s">
        <v>1852</v>
      </c>
      <c r="J593" s="222" t="s">
        <v>1852</v>
      </c>
      <c r="K593" s="222" t="s">
        <v>1852</v>
      </c>
      <c r="L593" s="355" t="s">
        <v>1852</v>
      </c>
      <c r="M593" s="204" t="s">
        <v>1852</v>
      </c>
      <c r="N593" s="351" t="s">
        <v>1852</v>
      </c>
      <c r="O593" s="346">
        <f t="shared" si="9"/>
        <v>44</v>
      </c>
      <c r="P593" s="233">
        <v>44</v>
      </c>
      <c r="Q593" s="233">
        <v>3</v>
      </c>
      <c r="R593" s="242">
        <v>6.8000000000000005E-2</v>
      </c>
    </row>
    <row r="594" spans="1:70" ht="13.15" customHeight="1" x14ac:dyDescent="0.4">
      <c r="A594" s="203" t="s">
        <v>2409</v>
      </c>
      <c r="B594" s="222" t="s">
        <v>3156</v>
      </c>
      <c r="C594" s="354">
        <v>47</v>
      </c>
      <c r="D594" s="222" t="s">
        <v>1852</v>
      </c>
      <c r="E594" s="224">
        <v>1</v>
      </c>
      <c r="F594" s="355" t="s">
        <v>1852</v>
      </c>
      <c r="G594" s="222" t="s">
        <v>1852</v>
      </c>
      <c r="H594" s="222" t="s">
        <v>1852</v>
      </c>
      <c r="I594" s="355" t="s">
        <v>1852</v>
      </c>
      <c r="J594" s="222" t="s">
        <v>1852</v>
      </c>
      <c r="K594" s="222" t="s">
        <v>1852</v>
      </c>
      <c r="L594" s="355" t="s">
        <v>1852</v>
      </c>
      <c r="M594" s="204" t="s">
        <v>1852</v>
      </c>
      <c r="N594" s="351" t="s">
        <v>1852</v>
      </c>
      <c r="O594" s="346">
        <f t="shared" si="9"/>
        <v>47</v>
      </c>
      <c r="P594" s="226">
        <v>69</v>
      </c>
      <c r="Q594" s="226">
        <v>1</v>
      </c>
      <c r="R594" s="240">
        <v>1.4E-2</v>
      </c>
    </row>
    <row r="595" spans="1:70" ht="13.15" customHeight="1" x14ac:dyDescent="0.4">
      <c r="A595" s="203" t="s">
        <v>1349</v>
      </c>
      <c r="B595" s="222" t="s">
        <v>3157</v>
      </c>
      <c r="C595" s="354">
        <v>9</v>
      </c>
      <c r="D595" s="222" t="s">
        <v>1852</v>
      </c>
      <c r="E595" s="222" t="s">
        <v>1852</v>
      </c>
      <c r="F595" s="355" t="s">
        <v>1852</v>
      </c>
      <c r="G595" s="222" t="s">
        <v>1852</v>
      </c>
      <c r="H595" s="222" t="s">
        <v>1852</v>
      </c>
      <c r="I595" s="355" t="s">
        <v>1852</v>
      </c>
      <c r="J595" s="222" t="s">
        <v>1852</v>
      </c>
      <c r="K595" s="222" t="s">
        <v>1852</v>
      </c>
      <c r="L595" s="355" t="s">
        <v>1852</v>
      </c>
      <c r="M595" s="204" t="s">
        <v>1852</v>
      </c>
      <c r="N595" s="351" t="s">
        <v>1852</v>
      </c>
      <c r="O595" s="346">
        <f t="shared" si="9"/>
        <v>9</v>
      </c>
      <c r="P595" s="127"/>
    </row>
    <row r="596" spans="1:70" ht="13.15" customHeight="1" x14ac:dyDescent="0.4">
      <c r="A596" s="203" t="s">
        <v>1349</v>
      </c>
      <c r="B596" s="222" t="s">
        <v>3436</v>
      </c>
      <c r="C596" s="354">
        <v>8</v>
      </c>
      <c r="D596" s="222" t="s">
        <v>1852</v>
      </c>
      <c r="E596" s="222" t="s">
        <v>1852</v>
      </c>
      <c r="F596" s="355" t="s">
        <v>1852</v>
      </c>
      <c r="G596" s="222" t="s">
        <v>1852</v>
      </c>
      <c r="H596" s="222" t="s">
        <v>1852</v>
      </c>
      <c r="I596" s="355" t="s">
        <v>1852</v>
      </c>
      <c r="J596" s="222" t="s">
        <v>1852</v>
      </c>
      <c r="K596" s="222" t="s">
        <v>1852</v>
      </c>
      <c r="L596" s="355" t="s">
        <v>1852</v>
      </c>
      <c r="M596" s="204" t="s">
        <v>1852</v>
      </c>
      <c r="N596" s="351" t="s">
        <v>1852</v>
      </c>
      <c r="O596" s="346">
        <f t="shared" si="9"/>
        <v>8</v>
      </c>
      <c r="P596" s="117"/>
    </row>
    <row r="597" spans="1:70" ht="13.15" customHeight="1" x14ac:dyDescent="0.4">
      <c r="A597" s="203" t="s">
        <v>1349</v>
      </c>
      <c r="B597" s="222" t="s">
        <v>3158</v>
      </c>
      <c r="C597" s="354">
        <v>5</v>
      </c>
      <c r="D597" s="222" t="s">
        <v>1852</v>
      </c>
      <c r="E597" s="222" t="s">
        <v>1852</v>
      </c>
      <c r="F597" s="355" t="s">
        <v>1852</v>
      </c>
      <c r="G597" s="222" t="s">
        <v>1852</v>
      </c>
      <c r="H597" s="222" t="s">
        <v>1852</v>
      </c>
      <c r="I597" s="355" t="s">
        <v>1852</v>
      </c>
      <c r="J597" s="222" t="s">
        <v>1852</v>
      </c>
      <c r="K597" s="222" t="s">
        <v>1852</v>
      </c>
      <c r="L597" s="355" t="s">
        <v>1852</v>
      </c>
      <c r="M597" s="204" t="s">
        <v>1852</v>
      </c>
      <c r="N597" s="351" t="s">
        <v>1852</v>
      </c>
      <c r="O597" s="346">
        <f t="shared" si="9"/>
        <v>5</v>
      </c>
      <c r="P597" s="117"/>
    </row>
    <row r="598" spans="1:70" ht="13.15" customHeight="1" x14ac:dyDescent="0.4">
      <c r="A598" s="203" t="s">
        <v>2415</v>
      </c>
      <c r="B598" s="222" t="s">
        <v>3025</v>
      </c>
      <c r="C598" s="354">
        <v>10</v>
      </c>
      <c r="D598" s="222" t="s">
        <v>1852</v>
      </c>
      <c r="E598" s="222" t="s">
        <v>1852</v>
      </c>
      <c r="F598" s="354">
        <v>21</v>
      </c>
      <c r="G598" s="222" t="s">
        <v>1852</v>
      </c>
      <c r="H598" s="224">
        <v>1</v>
      </c>
      <c r="I598" s="355" t="s">
        <v>1852</v>
      </c>
      <c r="J598" s="222" t="s">
        <v>1852</v>
      </c>
      <c r="K598" s="222" t="s">
        <v>1852</v>
      </c>
      <c r="L598" s="355" t="s">
        <v>1852</v>
      </c>
      <c r="M598" s="204" t="s">
        <v>1852</v>
      </c>
      <c r="N598" s="351" t="s">
        <v>1852</v>
      </c>
      <c r="O598" s="346">
        <f t="shared" si="9"/>
        <v>31</v>
      </c>
      <c r="P598" s="233">
        <v>31</v>
      </c>
      <c r="Q598" s="233">
        <v>1</v>
      </c>
      <c r="R598" s="242">
        <v>3.2000000000000001E-2</v>
      </c>
    </row>
    <row r="599" spans="1:70" ht="22.5" x14ac:dyDescent="0.4">
      <c r="A599" s="203" t="s">
        <v>2180</v>
      </c>
      <c r="B599" s="222" t="s">
        <v>2538</v>
      </c>
      <c r="C599" s="354">
        <v>62</v>
      </c>
      <c r="D599" s="222" t="s">
        <v>1852</v>
      </c>
      <c r="E599" s="222" t="s">
        <v>1852</v>
      </c>
      <c r="F599" s="354">
        <v>10</v>
      </c>
      <c r="G599" s="222" t="s">
        <v>1852</v>
      </c>
      <c r="H599" s="222" t="s">
        <v>1852</v>
      </c>
      <c r="I599" s="355" t="s">
        <v>1852</v>
      </c>
      <c r="J599" s="222" t="s">
        <v>1852</v>
      </c>
      <c r="K599" s="222" t="s">
        <v>1852</v>
      </c>
      <c r="L599" s="355" t="s">
        <v>1852</v>
      </c>
      <c r="M599" s="204" t="s">
        <v>1852</v>
      </c>
      <c r="N599" s="351" t="s">
        <v>1852</v>
      </c>
      <c r="O599" s="346">
        <f t="shared" si="9"/>
        <v>72</v>
      </c>
      <c r="P599" s="231">
        <v>137</v>
      </c>
      <c r="Q599" s="231">
        <v>0</v>
      </c>
      <c r="R599" s="232">
        <v>0</v>
      </c>
    </row>
    <row r="600" spans="1:70" ht="13.15" customHeight="1" x14ac:dyDescent="0.4">
      <c r="A600" s="203" t="s">
        <v>1350</v>
      </c>
      <c r="B600" s="222" t="s">
        <v>3163</v>
      </c>
      <c r="C600" s="354">
        <v>9</v>
      </c>
      <c r="D600" s="222" t="s">
        <v>1852</v>
      </c>
      <c r="E600" s="222" t="s">
        <v>1852</v>
      </c>
      <c r="F600" s="354">
        <v>19</v>
      </c>
      <c r="G600" s="222" t="s">
        <v>1852</v>
      </c>
      <c r="H600" s="222" t="s">
        <v>1852</v>
      </c>
      <c r="I600" s="355" t="s">
        <v>1852</v>
      </c>
      <c r="J600" s="222" t="s">
        <v>1852</v>
      </c>
      <c r="K600" s="222" t="s">
        <v>1852</v>
      </c>
      <c r="L600" s="355" t="s">
        <v>1852</v>
      </c>
      <c r="M600" s="204" t="s">
        <v>1852</v>
      </c>
      <c r="N600" s="351" t="s">
        <v>1852</v>
      </c>
      <c r="O600" s="346">
        <f t="shared" si="9"/>
        <v>28</v>
      </c>
      <c r="P600" s="117"/>
    </row>
    <row r="601" spans="1:70" ht="22.5" x14ac:dyDescent="0.4">
      <c r="A601" s="203" t="s">
        <v>1350</v>
      </c>
      <c r="B601" s="222" t="s">
        <v>3162</v>
      </c>
      <c r="C601" s="354">
        <v>14</v>
      </c>
      <c r="D601" s="224">
        <v>1</v>
      </c>
      <c r="E601" s="222" t="s">
        <v>1852</v>
      </c>
      <c r="F601" s="354">
        <v>10</v>
      </c>
      <c r="G601" s="222" t="s">
        <v>1852</v>
      </c>
      <c r="H601" s="222" t="s">
        <v>1852</v>
      </c>
      <c r="I601" s="355" t="s">
        <v>1852</v>
      </c>
      <c r="J601" s="222" t="s">
        <v>1852</v>
      </c>
      <c r="K601" s="222" t="s">
        <v>1852</v>
      </c>
      <c r="L601" s="355" t="s">
        <v>1852</v>
      </c>
      <c r="M601" s="204" t="s">
        <v>1852</v>
      </c>
      <c r="N601" s="351" t="s">
        <v>1852</v>
      </c>
      <c r="O601" s="346">
        <f t="shared" si="9"/>
        <v>24</v>
      </c>
      <c r="P601" s="117"/>
    </row>
    <row r="602" spans="1:70" ht="13.15" customHeight="1" x14ac:dyDescent="0.4">
      <c r="A602" s="203" t="s">
        <v>1350</v>
      </c>
      <c r="B602" s="222" t="s">
        <v>3025</v>
      </c>
      <c r="C602" s="355" t="s">
        <v>1852</v>
      </c>
      <c r="D602" s="222" t="s">
        <v>1852</v>
      </c>
      <c r="E602" s="222" t="s">
        <v>1852</v>
      </c>
      <c r="F602" s="354">
        <v>7</v>
      </c>
      <c r="G602" s="222" t="s">
        <v>1852</v>
      </c>
      <c r="H602" s="222" t="s">
        <v>1852</v>
      </c>
      <c r="I602" s="355" t="s">
        <v>1852</v>
      </c>
      <c r="J602" s="222" t="s">
        <v>1852</v>
      </c>
      <c r="K602" s="222" t="s">
        <v>1852</v>
      </c>
      <c r="L602" s="355" t="s">
        <v>1852</v>
      </c>
      <c r="M602" s="204" t="s">
        <v>1852</v>
      </c>
      <c r="N602" s="351" t="s">
        <v>1852</v>
      </c>
      <c r="O602" s="346">
        <f t="shared" si="9"/>
        <v>7</v>
      </c>
      <c r="P602" s="127"/>
    </row>
    <row r="603" spans="1:70" ht="13.15" customHeight="1" x14ac:dyDescent="0.4">
      <c r="A603" s="212" t="s">
        <v>1350</v>
      </c>
      <c r="B603" s="256" t="s">
        <v>3437</v>
      </c>
      <c r="C603" s="361">
        <v>6</v>
      </c>
      <c r="D603" s="256" t="s">
        <v>1852</v>
      </c>
      <c r="E603" s="256" t="s">
        <v>1852</v>
      </c>
      <c r="F603" s="362" t="s">
        <v>1852</v>
      </c>
      <c r="G603" s="256" t="s">
        <v>1852</v>
      </c>
      <c r="H603" s="256" t="s">
        <v>1852</v>
      </c>
      <c r="I603" s="362" t="s">
        <v>1852</v>
      </c>
      <c r="J603" s="256" t="s">
        <v>1852</v>
      </c>
      <c r="K603" s="256" t="s">
        <v>1852</v>
      </c>
      <c r="L603" s="362" t="s">
        <v>1852</v>
      </c>
      <c r="M603" s="209" t="s">
        <v>1852</v>
      </c>
      <c r="N603" s="363" t="s">
        <v>1852</v>
      </c>
      <c r="O603" s="347">
        <f t="shared" si="9"/>
        <v>6</v>
      </c>
      <c r="P603" s="117"/>
    </row>
    <row r="604" spans="1:70" ht="13.15" customHeight="1" x14ac:dyDescent="0.4">
      <c r="A604" s="221" t="s">
        <v>3330</v>
      </c>
      <c r="B604" s="352"/>
      <c r="C604" s="353">
        <f>SUM(C3:C603)</f>
        <v>128843</v>
      </c>
      <c r="D604" s="353">
        <f t="shared" ref="D604:N604" si="10">SUM(D3:D603)</f>
        <v>974</v>
      </c>
      <c r="E604" s="353">
        <f t="shared" si="10"/>
        <v>1946</v>
      </c>
      <c r="F604" s="353">
        <f t="shared" si="10"/>
        <v>85123</v>
      </c>
      <c r="G604" s="353">
        <f t="shared" si="10"/>
        <v>923</v>
      </c>
      <c r="H604" s="353">
        <f t="shared" si="10"/>
        <v>571</v>
      </c>
      <c r="I604" s="353">
        <f t="shared" si="10"/>
        <v>4460</v>
      </c>
      <c r="J604" s="353">
        <f t="shared" si="10"/>
        <v>4</v>
      </c>
      <c r="K604" s="353">
        <f t="shared" si="10"/>
        <v>2</v>
      </c>
      <c r="L604" s="353">
        <f t="shared" si="10"/>
        <v>10986</v>
      </c>
      <c r="M604" s="353">
        <f t="shared" si="10"/>
        <v>4</v>
      </c>
      <c r="N604" s="353">
        <f t="shared" si="10"/>
        <v>3</v>
      </c>
      <c r="O604" s="353">
        <f t="shared" ref="O604" si="11">SUM(O3:O603)</f>
        <v>229412</v>
      </c>
      <c r="P604" s="353">
        <f t="shared" ref="P604" si="12">SUM(P3:P603)</f>
        <v>229412</v>
      </c>
      <c r="Q604" s="353">
        <f t="shared" ref="Q604" si="13">SUM(Q3:Q603)</f>
        <v>2522</v>
      </c>
      <c r="R604" s="353"/>
      <c r="T604" s="352"/>
      <c r="U604" s="352"/>
      <c r="V604" s="352"/>
      <c r="W604" s="352"/>
      <c r="X604" s="352"/>
      <c r="Y604" s="352"/>
      <c r="Z604" s="352"/>
      <c r="AA604" s="352"/>
      <c r="AB604" s="352"/>
      <c r="AC604" s="352"/>
      <c r="AD604" s="352"/>
      <c r="AE604" s="352"/>
      <c r="AF604" s="352"/>
      <c r="AG604" s="352"/>
      <c r="AH604" s="352"/>
      <c r="AI604" s="352"/>
      <c r="AJ604" s="352"/>
      <c r="AK604" s="352"/>
      <c r="AL604" s="352"/>
      <c r="AM604" s="352"/>
      <c r="AN604" s="352"/>
      <c r="AO604" s="352"/>
      <c r="AP604" s="352"/>
      <c r="AQ604" s="352"/>
      <c r="AR604" s="352"/>
      <c r="AS604" s="352"/>
      <c r="AT604" s="352"/>
      <c r="AU604" s="352"/>
      <c r="AV604" s="352"/>
      <c r="AW604" s="352"/>
      <c r="AX604" s="352"/>
      <c r="AY604" s="352"/>
      <c r="AZ604" s="352"/>
      <c r="BA604" s="352"/>
      <c r="BB604" s="352"/>
      <c r="BC604" s="352"/>
      <c r="BD604" s="352"/>
      <c r="BE604" s="352"/>
      <c r="BF604" s="352"/>
      <c r="BG604" s="352"/>
      <c r="BH604" s="352"/>
      <c r="BI604" s="352"/>
      <c r="BJ604" s="352"/>
      <c r="BK604" s="352"/>
      <c r="BL604" s="352"/>
      <c r="BM604" s="352"/>
      <c r="BN604" s="352"/>
      <c r="BO604" s="352"/>
      <c r="BP604" s="352"/>
      <c r="BQ604" s="352"/>
      <c r="BR604" s="352"/>
    </row>
    <row r="605" spans="1:70" x14ac:dyDescent="0.4">
      <c r="A605" s="352"/>
      <c r="B605" s="352"/>
      <c r="C605" s="352"/>
      <c r="D605" s="352"/>
      <c r="E605" s="352"/>
      <c r="F605" s="352"/>
      <c r="G605" s="352"/>
      <c r="H605" s="352"/>
      <c r="I605" s="352"/>
      <c r="J605" s="352"/>
      <c r="K605" s="352"/>
      <c r="L605" s="352"/>
      <c r="M605" s="352"/>
      <c r="N605" s="352"/>
      <c r="O605" s="35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E30C-C691-4897-A42E-EAB906E57160}">
  <dimension ref="A1:BI600"/>
  <sheetViews>
    <sheetView workbookViewId="0">
      <selection sqref="A1:XFD2"/>
    </sheetView>
  </sheetViews>
  <sheetFormatPr defaultRowHeight="13.15" x14ac:dyDescent="0.4"/>
  <cols>
    <col min="1" max="9" width="10.5" customWidth="1"/>
    <col min="10" max="15" width="11.5" customWidth="1"/>
  </cols>
  <sheetData>
    <row r="1" spans="1:61" ht="13.15" customHeight="1" x14ac:dyDescent="0.4">
      <c r="A1" s="83" t="s">
        <v>3175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</row>
    <row r="2" spans="1:61" ht="22.15" customHeight="1" x14ac:dyDescent="0.4">
      <c r="A2" s="2" t="s">
        <v>646</v>
      </c>
      <c r="B2" s="2" t="s">
        <v>647</v>
      </c>
      <c r="C2" s="35" t="s">
        <v>648</v>
      </c>
      <c r="D2" s="34" t="s">
        <v>649</v>
      </c>
      <c r="E2" s="34" t="s">
        <v>650</v>
      </c>
      <c r="F2" s="35" t="s">
        <v>651</v>
      </c>
      <c r="G2" s="34" t="s">
        <v>652</v>
      </c>
      <c r="H2" s="34" t="s">
        <v>653</v>
      </c>
      <c r="I2" s="35" t="s">
        <v>654</v>
      </c>
      <c r="J2" s="34" t="s">
        <v>655</v>
      </c>
      <c r="K2" s="34" t="s">
        <v>656</v>
      </c>
      <c r="L2" s="35" t="s">
        <v>657</v>
      </c>
      <c r="M2" s="34" t="s">
        <v>658</v>
      </c>
      <c r="N2" s="34" t="s">
        <v>659</v>
      </c>
      <c r="O2" s="34" t="s">
        <v>1389</v>
      </c>
      <c r="P2" s="4" t="s">
        <v>0</v>
      </c>
      <c r="Q2" s="4" t="s">
        <v>1</v>
      </c>
      <c r="R2" s="38" t="s">
        <v>2</v>
      </c>
    </row>
    <row r="3" spans="1:61" ht="13.15" customHeight="1" x14ac:dyDescent="0.4">
      <c r="A3" s="203" t="s">
        <v>2071</v>
      </c>
      <c r="B3" s="222" t="s">
        <v>2443</v>
      </c>
      <c r="C3" s="223">
        <v>1633</v>
      </c>
      <c r="D3" s="224">
        <v>7</v>
      </c>
      <c r="E3" s="224">
        <v>23</v>
      </c>
      <c r="F3" s="223">
        <v>2033</v>
      </c>
      <c r="G3" s="224">
        <v>9</v>
      </c>
      <c r="H3" s="224">
        <v>13</v>
      </c>
      <c r="I3" s="223">
        <v>56</v>
      </c>
      <c r="J3" s="222" t="s">
        <v>1852</v>
      </c>
      <c r="K3" s="222" t="s">
        <v>1852</v>
      </c>
      <c r="L3" s="223">
        <v>346</v>
      </c>
      <c r="M3" s="222" t="s">
        <v>1852</v>
      </c>
      <c r="N3" s="222" t="s">
        <v>1852</v>
      </c>
      <c r="O3" s="346">
        <f t="shared" ref="O3:O66" si="0">SUM(C3,F3,I3,L3)</f>
        <v>4068</v>
      </c>
      <c r="P3" s="273">
        <v>15174</v>
      </c>
      <c r="Q3" s="231">
        <v>145</v>
      </c>
      <c r="R3" s="244">
        <v>0.01</v>
      </c>
    </row>
    <row r="4" spans="1:61" ht="13.15" customHeight="1" x14ac:dyDescent="0.4">
      <c r="A4" s="203" t="s">
        <v>1375</v>
      </c>
      <c r="B4" s="222" t="s">
        <v>2437</v>
      </c>
      <c r="C4" s="223">
        <v>1158</v>
      </c>
      <c r="D4" s="222" t="s">
        <v>1852</v>
      </c>
      <c r="E4" s="224">
        <v>15</v>
      </c>
      <c r="F4" s="223">
        <v>1619</v>
      </c>
      <c r="G4" s="222" t="s">
        <v>1852</v>
      </c>
      <c r="H4" s="224">
        <v>8</v>
      </c>
      <c r="I4" s="223">
        <v>62</v>
      </c>
      <c r="J4" s="222" t="s">
        <v>1852</v>
      </c>
      <c r="K4" s="222" t="s">
        <v>1852</v>
      </c>
      <c r="L4" s="223">
        <v>299</v>
      </c>
      <c r="M4" s="224">
        <v>1</v>
      </c>
      <c r="N4" s="222" t="s">
        <v>1852</v>
      </c>
      <c r="O4" s="346">
        <f t="shared" si="0"/>
        <v>3138</v>
      </c>
    </row>
    <row r="5" spans="1:61" ht="33.75" x14ac:dyDescent="0.4">
      <c r="A5" s="203" t="s">
        <v>1375</v>
      </c>
      <c r="B5" s="222" t="s">
        <v>2436</v>
      </c>
      <c r="C5" s="223">
        <v>1223</v>
      </c>
      <c r="D5" s="224">
        <v>3</v>
      </c>
      <c r="E5" s="224">
        <v>28</v>
      </c>
      <c r="F5" s="223">
        <v>1582</v>
      </c>
      <c r="G5" s="224">
        <v>1</v>
      </c>
      <c r="H5" s="224">
        <v>6</v>
      </c>
      <c r="I5" s="223">
        <v>41</v>
      </c>
      <c r="J5" s="222" t="s">
        <v>1852</v>
      </c>
      <c r="K5" s="222" t="s">
        <v>1852</v>
      </c>
      <c r="L5" s="223">
        <v>273</v>
      </c>
      <c r="M5" s="224">
        <v>3</v>
      </c>
      <c r="N5" s="224">
        <v>1</v>
      </c>
      <c r="O5" s="346">
        <f t="shared" si="0"/>
        <v>3119</v>
      </c>
    </row>
    <row r="6" spans="1:61" ht="13.15" customHeight="1" x14ac:dyDescent="0.4">
      <c r="A6" s="203" t="s">
        <v>1375</v>
      </c>
      <c r="B6" s="222" t="s">
        <v>2438</v>
      </c>
      <c r="C6" s="223">
        <v>1036</v>
      </c>
      <c r="D6" s="224">
        <v>2</v>
      </c>
      <c r="E6" s="224">
        <v>14</v>
      </c>
      <c r="F6" s="223">
        <v>907</v>
      </c>
      <c r="G6" s="224">
        <v>3</v>
      </c>
      <c r="H6" s="224">
        <v>17</v>
      </c>
      <c r="I6" s="223">
        <v>3</v>
      </c>
      <c r="J6" s="222" t="s">
        <v>1852</v>
      </c>
      <c r="K6" s="222" t="s">
        <v>1852</v>
      </c>
      <c r="L6" s="223">
        <v>129</v>
      </c>
      <c r="M6" s="222" t="s">
        <v>1852</v>
      </c>
      <c r="N6" s="222" t="s">
        <v>1852</v>
      </c>
      <c r="O6" s="346">
        <f t="shared" si="0"/>
        <v>2075</v>
      </c>
    </row>
    <row r="7" spans="1:61" ht="45" x14ac:dyDescent="0.4">
      <c r="A7" s="203" t="s">
        <v>1375</v>
      </c>
      <c r="B7" s="222" t="s">
        <v>2439</v>
      </c>
      <c r="C7" s="223">
        <v>272</v>
      </c>
      <c r="D7" s="224">
        <v>2</v>
      </c>
      <c r="E7" s="224">
        <v>3</v>
      </c>
      <c r="F7" s="223">
        <v>391</v>
      </c>
      <c r="G7" s="224">
        <v>0</v>
      </c>
      <c r="H7" s="224">
        <v>6</v>
      </c>
      <c r="I7" s="223">
        <v>13</v>
      </c>
      <c r="J7" s="222" t="s">
        <v>1852</v>
      </c>
      <c r="K7" s="222" t="s">
        <v>1852</v>
      </c>
      <c r="L7" s="223">
        <v>81</v>
      </c>
      <c r="M7" s="222" t="s">
        <v>1852</v>
      </c>
      <c r="N7" s="222" t="s">
        <v>1852</v>
      </c>
      <c r="O7" s="346">
        <f t="shared" si="0"/>
        <v>757</v>
      </c>
    </row>
    <row r="8" spans="1:61" x14ac:dyDescent="0.4">
      <c r="A8" s="203" t="s">
        <v>1375</v>
      </c>
      <c r="B8" s="222" t="s">
        <v>2441</v>
      </c>
      <c r="C8" s="223">
        <v>381</v>
      </c>
      <c r="D8" s="222" t="s">
        <v>1852</v>
      </c>
      <c r="E8" s="224">
        <v>6</v>
      </c>
      <c r="F8" s="223">
        <v>328</v>
      </c>
      <c r="G8" s="224">
        <v>0</v>
      </c>
      <c r="H8" s="224">
        <v>0</v>
      </c>
      <c r="I8" s="223">
        <v>2</v>
      </c>
      <c r="J8" s="222" t="s">
        <v>1852</v>
      </c>
      <c r="K8" s="222" t="s">
        <v>1852</v>
      </c>
      <c r="L8" s="223">
        <v>31</v>
      </c>
      <c r="M8" s="222" t="s">
        <v>1852</v>
      </c>
      <c r="N8" s="222" t="s">
        <v>1852</v>
      </c>
      <c r="O8" s="346">
        <f t="shared" si="0"/>
        <v>742</v>
      </c>
    </row>
    <row r="9" spans="1:61" ht="13.15" customHeight="1" x14ac:dyDescent="0.4">
      <c r="A9" s="203" t="s">
        <v>1375</v>
      </c>
      <c r="B9" s="222" t="s">
        <v>2440</v>
      </c>
      <c r="C9" s="223">
        <v>230</v>
      </c>
      <c r="D9" s="222" t="s">
        <v>1852</v>
      </c>
      <c r="E9" s="224">
        <v>3</v>
      </c>
      <c r="F9" s="223">
        <v>310</v>
      </c>
      <c r="G9" s="222" t="s">
        <v>1852</v>
      </c>
      <c r="H9" s="224">
        <v>2</v>
      </c>
      <c r="I9" s="225" t="s">
        <v>1852</v>
      </c>
      <c r="J9" s="222" t="s">
        <v>1852</v>
      </c>
      <c r="K9" s="222" t="s">
        <v>1852</v>
      </c>
      <c r="L9" s="223">
        <v>78</v>
      </c>
      <c r="M9" s="222" t="s">
        <v>1852</v>
      </c>
      <c r="N9" s="222" t="s">
        <v>1852</v>
      </c>
      <c r="O9" s="346">
        <f t="shared" si="0"/>
        <v>618</v>
      </c>
    </row>
    <row r="10" spans="1:61" ht="22.5" x14ac:dyDescent="0.4">
      <c r="A10" s="203" t="s">
        <v>1375</v>
      </c>
      <c r="B10" s="222" t="s">
        <v>2927</v>
      </c>
      <c r="C10" s="223">
        <v>117</v>
      </c>
      <c r="D10" s="222" t="s">
        <v>1852</v>
      </c>
      <c r="E10" s="222" t="s">
        <v>1852</v>
      </c>
      <c r="F10" s="223">
        <v>272</v>
      </c>
      <c r="G10" s="224">
        <v>0</v>
      </c>
      <c r="H10" s="224">
        <v>0</v>
      </c>
      <c r="I10" s="223">
        <v>1</v>
      </c>
      <c r="J10" s="222" t="s">
        <v>1852</v>
      </c>
      <c r="K10" s="222" t="s">
        <v>1852</v>
      </c>
      <c r="L10" s="223">
        <v>14</v>
      </c>
      <c r="M10" s="222" t="s">
        <v>1852</v>
      </c>
      <c r="N10" s="222" t="s">
        <v>1852</v>
      </c>
      <c r="O10" s="346">
        <f t="shared" si="0"/>
        <v>404</v>
      </c>
    </row>
    <row r="11" spans="1:61" ht="13.15" customHeight="1" x14ac:dyDescent="0.4">
      <c r="A11" s="203" t="s">
        <v>1375</v>
      </c>
      <c r="B11" s="222" t="s">
        <v>2444</v>
      </c>
      <c r="C11" s="223">
        <v>97</v>
      </c>
      <c r="D11" s="222" t="s">
        <v>1852</v>
      </c>
      <c r="E11" s="222" t="s">
        <v>1852</v>
      </c>
      <c r="F11" s="223">
        <v>74</v>
      </c>
      <c r="G11" s="222" t="s">
        <v>1852</v>
      </c>
      <c r="H11" s="222" t="s">
        <v>1852</v>
      </c>
      <c r="I11" s="223">
        <v>1</v>
      </c>
      <c r="J11" s="222" t="s">
        <v>1852</v>
      </c>
      <c r="K11" s="222" t="s">
        <v>1852</v>
      </c>
      <c r="L11" s="223">
        <v>81</v>
      </c>
      <c r="M11" s="222" t="s">
        <v>1852</v>
      </c>
      <c r="N11" s="222" t="s">
        <v>1852</v>
      </c>
      <c r="O11" s="346">
        <f t="shared" si="0"/>
        <v>253</v>
      </c>
    </row>
    <row r="12" spans="1:61" x14ac:dyDescent="0.4">
      <c r="A12" s="203" t="s">
        <v>2078</v>
      </c>
      <c r="B12" s="222" t="s">
        <v>2445</v>
      </c>
      <c r="C12" s="223">
        <v>490</v>
      </c>
      <c r="D12" s="224">
        <v>1</v>
      </c>
      <c r="E12" s="224">
        <v>2</v>
      </c>
      <c r="F12" s="223">
        <v>276</v>
      </c>
      <c r="G12" s="222" t="s">
        <v>1852</v>
      </c>
      <c r="H12" s="224">
        <v>2</v>
      </c>
      <c r="I12" s="225" t="s">
        <v>1852</v>
      </c>
      <c r="J12" s="222" t="s">
        <v>1852</v>
      </c>
      <c r="K12" s="222" t="s">
        <v>1852</v>
      </c>
      <c r="L12" s="225" t="s">
        <v>1852</v>
      </c>
      <c r="M12" s="222" t="s">
        <v>1852</v>
      </c>
      <c r="N12" s="222" t="s">
        <v>1852</v>
      </c>
      <c r="O12" s="346">
        <f t="shared" si="0"/>
        <v>766</v>
      </c>
      <c r="P12" s="226">
        <v>947</v>
      </c>
      <c r="Q12" s="226">
        <v>8</v>
      </c>
      <c r="R12" s="240">
        <v>8.0000000000000002E-3</v>
      </c>
    </row>
    <row r="13" spans="1:61" x14ac:dyDescent="0.4">
      <c r="A13" s="203" t="s">
        <v>1334</v>
      </c>
      <c r="B13" s="222" t="s">
        <v>2446</v>
      </c>
      <c r="C13" s="223">
        <v>69</v>
      </c>
      <c r="D13" s="222" t="s">
        <v>1852</v>
      </c>
      <c r="E13" s="224">
        <v>3</v>
      </c>
      <c r="F13" s="223">
        <v>69</v>
      </c>
      <c r="G13" s="222" t="s">
        <v>1852</v>
      </c>
      <c r="H13" s="222" t="s">
        <v>1852</v>
      </c>
      <c r="I13" s="225" t="s">
        <v>1852</v>
      </c>
      <c r="J13" s="222" t="s">
        <v>1852</v>
      </c>
      <c r="K13" s="222" t="s">
        <v>1852</v>
      </c>
      <c r="L13" s="225" t="s">
        <v>1852</v>
      </c>
      <c r="M13" s="222" t="s">
        <v>1852</v>
      </c>
      <c r="N13" s="222" t="s">
        <v>1852</v>
      </c>
      <c r="O13" s="346">
        <f t="shared" si="0"/>
        <v>138</v>
      </c>
    </row>
    <row r="14" spans="1:61" ht="13.15" customHeight="1" x14ac:dyDescent="0.4">
      <c r="A14" s="203" t="s">
        <v>1334</v>
      </c>
      <c r="B14" s="222" t="s">
        <v>2447</v>
      </c>
      <c r="C14" s="223">
        <v>36</v>
      </c>
      <c r="D14" s="222" t="s">
        <v>1852</v>
      </c>
      <c r="E14" s="222" t="s">
        <v>1852</v>
      </c>
      <c r="F14" s="223">
        <v>7</v>
      </c>
      <c r="G14" s="222" t="s">
        <v>1852</v>
      </c>
      <c r="H14" s="224">
        <v>1</v>
      </c>
      <c r="I14" s="225" t="s">
        <v>1852</v>
      </c>
      <c r="J14" s="222" t="s">
        <v>1852</v>
      </c>
      <c r="K14" s="222" t="s">
        <v>1852</v>
      </c>
      <c r="L14" s="225" t="s">
        <v>1852</v>
      </c>
      <c r="M14" s="222" t="s">
        <v>1852</v>
      </c>
      <c r="N14" s="222" t="s">
        <v>1852</v>
      </c>
      <c r="O14" s="346">
        <f t="shared" si="0"/>
        <v>43</v>
      </c>
    </row>
    <row r="15" spans="1:61" ht="13.15" customHeight="1" x14ac:dyDescent="0.4">
      <c r="A15" s="203" t="s">
        <v>2082</v>
      </c>
      <c r="B15" s="222" t="s">
        <v>2448</v>
      </c>
      <c r="C15" s="223">
        <v>3690</v>
      </c>
      <c r="D15" s="224">
        <v>12</v>
      </c>
      <c r="E15" s="224">
        <v>57</v>
      </c>
      <c r="F15" s="223">
        <v>3026</v>
      </c>
      <c r="G15" s="224">
        <v>9</v>
      </c>
      <c r="H15" s="224">
        <v>31</v>
      </c>
      <c r="I15" s="223">
        <v>144</v>
      </c>
      <c r="J15" s="222" t="s">
        <v>1852</v>
      </c>
      <c r="K15" s="224">
        <v>2</v>
      </c>
      <c r="L15" s="223">
        <v>512</v>
      </c>
      <c r="M15" s="222" t="s">
        <v>1852</v>
      </c>
      <c r="N15" s="224">
        <v>3</v>
      </c>
      <c r="O15" s="346">
        <f t="shared" si="0"/>
        <v>7372</v>
      </c>
      <c r="P15" s="273">
        <v>31433</v>
      </c>
      <c r="Q15" s="231">
        <v>373</v>
      </c>
      <c r="R15" s="244">
        <v>1.2E-2</v>
      </c>
    </row>
    <row r="16" spans="1:61" ht="22.5" x14ac:dyDescent="0.4">
      <c r="A16" s="203" t="s">
        <v>1335</v>
      </c>
      <c r="B16" s="222" t="s">
        <v>2187</v>
      </c>
      <c r="C16" s="223">
        <v>2311</v>
      </c>
      <c r="D16" s="224">
        <v>7</v>
      </c>
      <c r="E16" s="224">
        <v>34</v>
      </c>
      <c r="F16" s="223">
        <v>2919</v>
      </c>
      <c r="G16" s="224">
        <v>4</v>
      </c>
      <c r="H16" s="224">
        <v>40</v>
      </c>
      <c r="I16" s="223">
        <v>114</v>
      </c>
      <c r="J16" s="222" t="s">
        <v>1852</v>
      </c>
      <c r="K16" s="222" t="s">
        <v>1852</v>
      </c>
      <c r="L16" s="223">
        <v>636</v>
      </c>
      <c r="M16" s="222" t="s">
        <v>1852</v>
      </c>
      <c r="N16" s="222" t="s">
        <v>1852</v>
      </c>
      <c r="O16" s="346">
        <f t="shared" si="0"/>
        <v>5980</v>
      </c>
    </row>
    <row r="17" spans="1:15" x14ac:dyDescent="0.4">
      <c r="A17" s="203" t="s">
        <v>1335</v>
      </c>
      <c r="B17" s="222" t="s">
        <v>2451</v>
      </c>
      <c r="C17" s="223">
        <v>2487</v>
      </c>
      <c r="D17" s="224">
        <v>17</v>
      </c>
      <c r="E17" s="224">
        <v>47</v>
      </c>
      <c r="F17" s="223">
        <v>2389</v>
      </c>
      <c r="G17" s="224">
        <v>27</v>
      </c>
      <c r="H17" s="224">
        <v>14</v>
      </c>
      <c r="I17" s="223">
        <v>46</v>
      </c>
      <c r="J17" s="222" t="s">
        <v>1852</v>
      </c>
      <c r="K17" s="222" t="s">
        <v>1852</v>
      </c>
      <c r="L17" s="223">
        <v>254</v>
      </c>
      <c r="M17" s="222" t="s">
        <v>1852</v>
      </c>
      <c r="N17" s="222" t="s">
        <v>1852</v>
      </c>
      <c r="O17" s="346">
        <f t="shared" si="0"/>
        <v>5176</v>
      </c>
    </row>
    <row r="18" spans="1:15" x14ac:dyDescent="0.4">
      <c r="A18" s="203" t="s">
        <v>1335</v>
      </c>
      <c r="B18" s="222" t="s">
        <v>2188</v>
      </c>
      <c r="C18" s="223">
        <v>1404</v>
      </c>
      <c r="D18" s="224">
        <v>1</v>
      </c>
      <c r="E18" s="224">
        <v>28</v>
      </c>
      <c r="F18" s="223">
        <v>1492</v>
      </c>
      <c r="G18" s="224">
        <v>3</v>
      </c>
      <c r="H18" s="224">
        <v>14</v>
      </c>
      <c r="I18" s="223">
        <v>73</v>
      </c>
      <c r="J18" s="222" t="s">
        <v>1852</v>
      </c>
      <c r="K18" s="222" t="s">
        <v>1852</v>
      </c>
      <c r="L18" s="223">
        <v>287</v>
      </c>
      <c r="M18" s="222" t="s">
        <v>1852</v>
      </c>
      <c r="N18" s="222" t="s">
        <v>1852</v>
      </c>
      <c r="O18" s="346">
        <f t="shared" si="0"/>
        <v>3256</v>
      </c>
    </row>
    <row r="19" spans="1:15" ht="13.15" customHeight="1" x14ac:dyDescent="0.4">
      <c r="A19" s="203" t="s">
        <v>1335</v>
      </c>
      <c r="B19" s="222" t="s">
        <v>2191</v>
      </c>
      <c r="C19" s="223">
        <v>1200</v>
      </c>
      <c r="D19" s="224">
        <v>2</v>
      </c>
      <c r="E19" s="224">
        <v>15</v>
      </c>
      <c r="F19" s="223">
        <v>1452</v>
      </c>
      <c r="G19" s="222" t="s">
        <v>1852</v>
      </c>
      <c r="H19" s="224">
        <v>19</v>
      </c>
      <c r="I19" s="223">
        <v>21</v>
      </c>
      <c r="J19" s="222" t="s">
        <v>1852</v>
      </c>
      <c r="K19" s="222" t="s">
        <v>1852</v>
      </c>
      <c r="L19" s="223">
        <v>187</v>
      </c>
      <c r="M19" s="222" t="s">
        <v>1852</v>
      </c>
      <c r="N19" s="222" t="s">
        <v>1852</v>
      </c>
      <c r="O19" s="346">
        <f t="shared" si="0"/>
        <v>2860</v>
      </c>
    </row>
    <row r="20" spans="1:15" ht="33.75" x14ac:dyDescent="0.4">
      <c r="A20" s="203" t="s">
        <v>1335</v>
      </c>
      <c r="B20" s="222" t="s">
        <v>2189</v>
      </c>
      <c r="C20" s="223">
        <v>988</v>
      </c>
      <c r="D20" s="224">
        <v>5</v>
      </c>
      <c r="E20" s="224">
        <v>5</v>
      </c>
      <c r="F20" s="223">
        <v>1209</v>
      </c>
      <c r="G20" s="224">
        <v>2</v>
      </c>
      <c r="H20" s="224">
        <v>9</v>
      </c>
      <c r="I20" s="223">
        <v>46</v>
      </c>
      <c r="J20" s="222" t="s">
        <v>1852</v>
      </c>
      <c r="K20" s="224">
        <v>2</v>
      </c>
      <c r="L20" s="223">
        <v>272</v>
      </c>
      <c r="M20" s="222" t="s">
        <v>1852</v>
      </c>
      <c r="N20" s="224">
        <v>1</v>
      </c>
      <c r="O20" s="346">
        <f t="shared" si="0"/>
        <v>2515</v>
      </c>
    </row>
    <row r="21" spans="1:15" ht="13.15" customHeight="1" x14ac:dyDescent="0.4">
      <c r="A21" s="203" t="s">
        <v>1335</v>
      </c>
      <c r="B21" s="222" t="s">
        <v>2449</v>
      </c>
      <c r="C21" s="223">
        <v>778</v>
      </c>
      <c r="D21" s="224">
        <v>1</v>
      </c>
      <c r="E21" s="224">
        <v>16</v>
      </c>
      <c r="F21" s="223">
        <v>276</v>
      </c>
      <c r="G21" s="222" t="s">
        <v>1852</v>
      </c>
      <c r="H21" s="224">
        <v>3</v>
      </c>
      <c r="I21" s="223">
        <v>5</v>
      </c>
      <c r="J21" s="222" t="s">
        <v>1852</v>
      </c>
      <c r="K21" s="222" t="s">
        <v>1852</v>
      </c>
      <c r="L21" s="223">
        <v>47</v>
      </c>
      <c r="M21" s="222" t="s">
        <v>1852</v>
      </c>
      <c r="N21" s="222" t="s">
        <v>1852</v>
      </c>
      <c r="O21" s="346">
        <f t="shared" si="0"/>
        <v>1106</v>
      </c>
    </row>
    <row r="22" spans="1:15" ht="22.5" x14ac:dyDescent="0.4">
      <c r="A22" s="203" t="s">
        <v>1335</v>
      </c>
      <c r="B22" s="222" t="s">
        <v>2192</v>
      </c>
      <c r="C22" s="223">
        <v>414</v>
      </c>
      <c r="D22" s="224">
        <v>1</v>
      </c>
      <c r="E22" s="224">
        <v>6</v>
      </c>
      <c r="F22" s="223">
        <v>426</v>
      </c>
      <c r="G22" s="222" t="s">
        <v>1852</v>
      </c>
      <c r="H22" s="224">
        <v>5</v>
      </c>
      <c r="I22" s="223">
        <v>17</v>
      </c>
      <c r="J22" s="222" t="s">
        <v>1852</v>
      </c>
      <c r="K22" s="222" t="s">
        <v>1852</v>
      </c>
      <c r="L22" s="223">
        <v>107</v>
      </c>
      <c r="M22" s="222" t="s">
        <v>1852</v>
      </c>
      <c r="N22" s="222" t="s">
        <v>1852</v>
      </c>
      <c r="O22" s="346">
        <f t="shared" si="0"/>
        <v>964</v>
      </c>
    </row>
    <row r="23" spans="1:15" ht="13.15" customHeight="1" x14ac:dyDescent="0.4">
      <c r="A23" s="203" t="s">
        <v>1335</v>
      </c>
      <c r="B23" s="222" t="s">
        <v>2450</v>
      </c>
      <c r="C23" s="223">
        <v>93</v>
      </c>
      <c r="D23" s="222" t="s">
        <v>1852</v>
      </c>
      <c r="E23" s="222" t="s">
        <v>1852</v>
      </c>
      <c r="F23" s="223">
        <v>448</v>
      </c>
      <c r="G23" s="222" t="s">
        <v>1852</v>
      </c>
      <c r="H23" s="224">
        <v>7</v>
      </c>
      <c r="I23" s="223">
        <v>1</v>
      </c>
      <c r="J23" s="222" t="s">
        <v>1852</v>
      </c>
      <c r="K23" s="222" t="s">
        <v>1852</v>
      </c>
      <c r="L23" s="223">
        <v>78</v>
      </c>
      <c r="M23" s="222" t="s">
        <v>1852</v>
      </c>
      <c r="N23" s="222" t="s">
        <v>1852</v>
      </c>
      <c r="O23" s="346">
        <f t="shared" si="0"/>
        <v>620</v>
      </c>
    </row>
    <row r="24" spans="1:15" ht="13.15" customHeight="1" x14ac:dyDescent="0.4">
      <c r="A24" s="203" t="s">
        <v>1335</v>
      </c>
      <c r="B24" s="222" t="s">
        <v>2452</v>
      </c>
      <c r="C24" s="223">
        <v>511</v>
      </c>
      <c r="D24" s="224">
        <v>3</v>
      </c>
      <c r="E24" s="224">
        <v>1</v>
      </c>
      <c r="F24" s="223">
        <v>14</v>
      </c>
      <c r="G24" s="222" t="s">
        <v>1852</v>
      </c>
      <c r="H24" s="222" t="s">
        <v>1852</v>
      </c>
      <c r="I24" s="223">
        <v>49</v>
      </c>
      <c r="J24" s="222" t="s">
        <v>1852</v>
      </c>
      <c r="K24" s="224">
        <v>1</v>
      </c>
      <c r="L24" s="223">
        <v>20</v>
      </c>
      <c r="M24" s="222" t="s">
        <v>1852</v>
      </c>
      <c r="N24" s="222" t="s">
        <v>1852</v>
      </c>
      <c r="O24" s="346">
        <f t="shared" si="0"/>
        <v>594</v>
      </c>
    </row>
    <row r="25" spans="1:15" ht="13.15" customHeight="1" x14ac:dyDescent="0.4">
      <c r="A25" s="203" t="s">
        <v>1335</v>
      </c>
      <c r="B25" s="222" t="s">
        <v>1990</v>
      </c>
      <c r="C25" s="223">
        <v>285</v>
      </c>
      <c r="D25" s="224">
        <v>2</v>
      </c>
      <c r="E25" s="224">
        <v>5</v>
      </c>
      <c r="F25" s="223">
        <v>7</v>
      </c>
      <c r="G25" s="222" t="s">
        <v>1852</v>
      </c>
      <c r="H25" s="222" t="s">
        <v>1852</v>
      </c>
      <c r="I25" s="223">
        <v>14</v>
      </c>
      <c r="J25" s="222" t="s">
        <v>1852</v>
      </c>
      <c r="K25" s="222" t="s">
        <v>1852</v>
      </c>
      <c r="L25" s="223">
        <v>2</v>
      </c>
      <c r="M25" s="222" t="s">
        <v>1852</v>
      </c>
      <c r="N25" s="222" t="s">
        <v>1852</v>
      </c>
      <c r="O25" s="346">
        <f t="shared" si="0"/>
        <v>308</v>
      </c>
    </row>
    <row r="26" spans="1:15" x14ac:dyDescent="0.4">
      <c r="A26" s="203" t="s">
        <v>1335</v>
      </c>
      <c r="B26" s="222" t="s">
        <v>2453</v>
      </c>
      <c r="C26" s="223">
        <v>295</v>
      </c>
      <c r="D26" s="224">
        <v>1</v>
      </c>
      <c r="E26" s="224">
        <v>6</v>
      </c>
      <c r="F26" s="223">
        <v>3</v>
      </c>
      <c r="G26" s="222" t="s">
        <v>1852</v>
      </c>
      <c r="H26" s="222" t="s">
        <v>1852</v>
      </c>
      <c r="I26" s="225" t="s">
        <v>1852</v>
      </c>
      <c r="J26" s="222" t="s">
        <v>1852</v>
      </c>
      <c r="K26" s="222" t="s">
        <v>1852</v>
      </c>
      <c r="L26" s="223">
        <v>1</v>
      </c>
      <c r="M26" s="222" t="s">
        <v>1852</v>
      </c>
      <c r="N26" s="222" t="s">
        <v>1852</v>
      </c>
      <c r="O26" s="346">
        <f t="shared" si="0"/>
        <v>299</v>
      </c>
    </row>
    <row r="27" spans="1:15" ht="13.15" customHeight="1" x14ac:dyDescent="0.4">
      <c r="A27" s="203" t="s">
        <v>1335</v>
      </c>
      <c r="B27" s="222" t="s">
        <v>2456</v>
      </c>
      <c r="C27" s="223">
        <v>125</v>
      </c>
      <c r="D27" s="222" t="s">
        <v>1852</v>
      </c>
      <c r="E27" s="224">
        <v>1</v>
      </c>
      <c r="F27" s="223">
        <v>16</v>
      </c>
      <c r="G27" s="222" t="s">
        <v>1852</v>
      </c>
      <c r="H27" s="222" t="s">
        <v>1852</v>
      </c>
      <c r="I27" s="225" t="s">
        <v>1852</v>
      </c>
      <c r="J27" s="222" t="s">
        <v>1852</v>
      </c>
      <c r="K27" s="222" t="s">
        <v>1852</v>
      </c>
      <c r="L27" s="223">
        <v>7</v>
      </c>
      <c r="M27" s="222" t="s">
        <v>1852</v>
      </c>
      <c r="N27" s="222" t="s">
        <v>1852</v>
      </c>
      <c r="O27" s="346">
        <f t="shared" si="0"/>
        <v>148</v>
      </c>
    </row>
    <row r="28" spans="1:15" ht="13.15" customHeight="1" x14ac:dyDescent="0.4">
      <c r="A28" s="203" t="s">
        <v>1335</v>
      </c>
      <c r="B28" s="222" t="s">
        <v>2454</v>
      </c>
      <c r="C28" s="223">
        <v>106</v>
      </c>
      <c r="D28" s="222" t="s">
        <v>1852</v>
      </c>
      <c r="E28" s="224">
        <v>1</v>
      </c>
      <c r="F28" s="223">
        <v>2</v>
      </c>
      <c r="G28" s="222" t="s">
        <v>1852</v>
      </c>
      <c r="H28" s="222" t="s">
        <v>1852</v>
      </c>
      <c r="I28" s="225" t="s">
        <v>1852</v>
      </c>
      <c r="J28" s="222" t="s">
        <v>1852</v>
      </c>
      <c r="K28" s="222" t="s">
        <v>1852</v>
      </c>
      <c r="L28" s="225" t="s">
        <v>1852</v>
      </c>
      <c r="M28" s="222" t="s">
        <v>1852</v>
      </c>
      <c r="N28" s="222" t="s">
        <v>1852</v>
      </c>
      <c r="O28" s="346">
        <f t="shared" si="0"/>
        <v>108</v>
      </c>
    </row>
    <row r="29" spans="1:15" x14ac:dyDescent="0.4">
      <c r="A29" s="203" t="s">
        <v>1335</v>
      </c>
      <c r="B29" s="222" t="s">
        <v>2455</v>
      </c>
      <c r="C29" s="223">
        <v>61</v>
      </c>
      <c r="D29" s="222" t="s">
        <v>1852</v>
      </c>
      <c r="E29" s="222" t="s">
        <v>1852</v>
      </c>
      <c r="F29" s="223">
        <v>7</v>
      </c>
      <c r="G29" s="222" t="s">
        <v>1852</v>
      </c>
      <c r="H29" s="222" t="s">
        <v>1852</v>
      </c>
      <c r="I29" s="225" t="s">
        <v>1852</v>
      </c>
      <c r="J29" s="222" t="s">
        <v>1852</v>
      </c>
      <c r="K29" s="222" t="s">
        <v>1852</v>
      </c>
      <c r="L29" s="225" t="s">
        <v>1852</v>
      </c>
      <c r="M29" s="222" t="s">
        <v>1852</v>
      </c>
      <c r="N29" s="222" t="s">
        <v>1852</v>
      </c>
      <c r="O29" s="346">
        <f t="shared" si="0"/>
        <v>68</v>
      </c>
    </row>
    <row r="30" spans="1:15" ht="13.15" customHeight="1" x14ac:dyDescent="0.4">
      <c r="A30" s="203" t="s">
        <v>1335</v>
      </c>
      <c r="B30" s="222" t="s">
        <v>2928</v>
      </c>
      <c r="C30" s="223">
        <v>30</v>
      </c>
      <c r="D30" s="222" t="s">
        <v>1852</v>
      </c>
      <c r="E30" s="222" t="s">
        <v>1852</v>
      </c>
      <c r="F30" s="223">
        <v>21</v>
      </c>
      <c r="G30" s="222" t="s">
        <v>1852</v>
      </c>
      <c r="H30" s="222" t="s">
        <v>1852</v>
      </c>
      <c r="I30" s="225" t="s">
        <v>1852</v>
      </c>
      <c r="J30" s="222" t="s">
        <v>1852</v>
      </c>
      <c r="K30" s="222" t="s">
        <v>1852</v>
      </c>
      <c r="L30" s="223">
        <v>2</v>
      </c>
      <c r="M30" s="222" t="s">
        <v>1852</v>
      </c>
      <c r="N30" s="222" t="s">
        <v>1852</v>
      </c>
      <c r="O30" s="346">
        <f t="shared" si="0"/>
        <v>53</v>
      </c>
    </row>
    <row r="31" spans="1:15" ht="13.15" customHeight="1" x14ac:dyDescent="0.4">
      <c r="A31" s="203" t="s">
        <v>1335</v>
      </c>
      <c r="B31" s="222" t="s">
        <v>2457</v>
      </c>
      <c r="C31" s="223">
        <v>2</v>
      </c>
      <c r="D31" s="222" t="s">
        <v>1852</v>
      </c>
      <c r="E31" s="222" t="s">
        <v>1852</v>
      </c>
      <c r="F31" s="225" t="s">
        <v>1852</v>
      </c>
      <c r="G31" s="222" t="s">
        <v>1852</v>
      </c>
      <c r="H31" s="222" t="s">
        <v>1852</v>
      </c>
      <c r="I31" s="225" t="s">
        <v>1852</v>
      </c>
      <c r="J31" s="222" t="s">
        <v>1852</v>
      </c>
      <c r="K31" s="222" t="s">
        <v>1852</v>
      </c>
      <c r="L31" s="223">
        <v>1</v>
      </c>
      <c r="M31" s="222" t="s">
        <v>1852</v>
      </c>
      <c r="N31" s="222" t="s">
        <v>1852</v>
      </c>
      <c r="O31" s="346">
        <f t="shared" si="0"/>
        <v>3</v>
      </c>
    </row>
    <row r="32" spans="1:15" x14ac:dyDescent="0.4">
      <c r="A32" s="203" t="s">
        <v>1335</v>
      </c>
      <c r="B32" s="222" t="s">
        <v>2929</v>
      </c>
      <c r="C32" s="225" t="s">
        <v>1852</v>
      </c>
      <c r="D32" s="222" t="s">
        <v>1852</v>
      </c>
      <c r="E32" s="222" t="s">
        <v>1852</v>
      </c>
      <c r="F32" s="223">
        <v>2</v>
      </c>
      <c r="G32" s="222" t="s">
        <v>1852</v>
      </c>
      <c r="H32" s="222" t="s">
        <v>1852</v>
      </c>
      <c r="I32" s="225" t="s">
        <v>1852</v>
      </c>
      <c r="J32" s="222" t="s">
        <v>1852</v>
      </c>
      <c r="K32" s="222" t="s">
        <v>1852</v>
      </c>
      <c r="L32" s="225" t="s">
        <v>1852</v>
      </c>
      <c r="M32" s="222" t="s">
        <v>1852</v>
      </c>
      <c r="N32" s="222" t="s">
        <v>1852</v>
      </c>
      <c r="O32" s="346">
        <f t="shared" si="0"/>
        <v>2</v>
      </c>
    </row>
    <row r="33" spans="1:18" x14ac:dyDescent="0.4">
      <c r="A33" s="203" t="s">
        <v>1335</v>
      </c>
      <c r="B33" s="222" t="s">
        <v>2930</v>
      </c>
      <c r="C33" s="223">
        <v>1</v>
      </c>
      <c r="D33" s="222" t="s">
        <v>1852</v>
      </c>
      <c r="E33" s="222" t="s">
        <v>1852</v>
      </c>
      <c r="F33" s="225" t="s">
        <v>1852</v>
      </c>
      <c r="G33" s="222" t="s">
        <v>1852</v>
      </c>
      <c r="H33" s="222" t="s">
        <v>1852</v>
      </c>
      <c r="I33" s="225" t="s">
        <v>1852</v>
      </c>
      <c r="J33" s="222" t="s">
        <v>1852</v>
      </c>
      <c r="K33" s="222" t="s">
        <v>1852</v>
      </c>
      <c r="L33" s="225" t="s">
        <v>1852</v>
      </c>
      <c r="M33" s="222" t="s">
        <v>1852</v>
      </c>
      <c r="N33" s="222" t="s">
        <v>1852</v>
      </c>
      <c r="O33" s="346">
        <f t="shared" si="0"/>
        <v>1</v>
      </c>
    </row>
    <row r="34" spans="1:18" ht="13.15" customHeight="1" x14ac:dyDescent="0.4">
      <c r="A34" s="203" t="s">
        <v>1681</v>
      </c>
      <c r="B34" s="222" t="s">
        <v>1852</v>
      </c>
      <c r="C34" s="223">
        <v>732</v>
      </c>
      <c r="D34" s="224">
        <v>2</v>
      </c>
      <c r="E34" s="224">
        <v>4</v>
      </c>
      <c r="F34" s="223">
        <v>520</v>
      </c>
      <c r="G34" s="222" t="s">
        <v>1852</v>
      </c>
      <c r="H34" s="224">
        <v>2</v>
      </c>
      <c r="I34" s="223">
        <v>11</v>
      </c>
      <c r="J34" s="222" t="s">
        <v>1852</v>
      </c>
      <c r="K34" s="222" t="s">
        <v>1852</v>
      </c>
      <c r="L34" s="223">
        <v>23</v>
      </c>
      <c r="M34" s="222" t="s">
        <v>1852</v>
      </c>
      <c r="N34" s="222" t="s">
        <v>1852</v>
      </c>
      <c r="O34" s="346">
        <f t="shared" si="0"/>
        <v>1286</v>
      </c>
      <c r="P34" s="250">
        <v>1286</v>
      </c>
      <c r="Q34" s="233">
        <v>6</v>
      </c>
      <c r="R34" s="213">
        <v>5.0000000000000001E-3</v>
      </c>
    </row>
    <row r="35" spans="1:18" ht="13.15" customHeight="1" x14ac:dyDescent="0.4">
      <c r="A35" s="203" t="s">
        <v>2099</v>
      </c>
      <c r="B35" s="222" t="s">
        <v>2458</v>
      </c>
      <c r="C35" s="223">
        <v>3528</v>
      </c>
      <c r="D35" s="224">
        <v>11</v>
      </c>
      <c r="E35" s="224">
        <v>45</v>
      </c>
      <c r="F35" s="223">
        <v>1434</v>
      </c>
      <c r="G35" s="222" t="s">
        <v>1852</v>
      </c>
      <c r="H35" s="224">
        <v>5</v>
      </c>
      <c r="I35" s="223">
        <v>3</v>
      </c>
      <c r="J35" s="222" t="s">
        <v>1852</v>
      </c>
      <c r="K35" s="222" t="s">
        <v>1852</v>
      </c>
      <c r="L35" s="223">
        <v>73</v>
      </c>
      <c r="M35" s="222" t="s">
        <v>1852</v>
      </c>
      <c r="N35" s="222" t="s">
        <v>1852</v>
      </c>
      <c r="O35" s="346">
        <f t="shared" si="0"/>
        <v>5038</v>
      </c>
      <c r="P35" s="274">
        <v>5079</v>
      </c>
      <c r="Q35" s="226">
        <v>51</v>
      </c>
      <c r="R35" s="240">
        <v>0.01</v>
      </c>
    </row>
    <row r="36" spans="1:18" ht="22.5" x14ac:dyDescent="0.4">
      <c r="A36" s="203" t="s">
        <v>1336</v>
      </c>
      <c r="B36" s="222" t="s">
        <v>2931</v>
      </c>
      <c r="C36" s="223">
        <v>11</v>
      </c>
      <c r="D36" s="222" t="s">
        <v>1852</v>
      </c>
      <c r="E36" s="222" t="s">
        <v>1852</v>
      </c>
      <c r="F36" s="223">
        <v>12</v>
      </c>
      <c r="G36" s="222" t="s">
        <v>1852</v>
      </c>
      <c r="H36" s="224">
        <v>1</v>
      </c>
      <c r="I36" s="225" t="s">
        <v>1852</v>
      </c>
      <c r="J36" s="222" t="s">
        <v>1852</v>
      </c>
      <c r="K36" s="222" t="s">
        <v>1852</v>
      </c>
      <c r="L36" s="225" t="s">
        <v>1852</v>
      </c>
      <c r="M36" s="222" t="s">
        <v>1852</v>
      </c>
      <c r="N36" s="222" t="s">
        <v>1852</v>
      </c>
      <c r="O36" s="346">
        <f t="shared" si="0"/>
        <v>23</v>
      </c>
    </row>
    <row r="37" spans="1:18" ht="13.15" customHeight="1" x14ac:dyDescent="0.4">
      <c r="A37" s="203" t="s">
        <v>1336</v>
      </c>
      <c r="B37" s="222" t="s">
        <v>2459</v>
      </c>
      <c r="C37" s="223">
        <v>16</v>
      </c>
      <c r="D37" s="222" t="s">
        <v>1852</v>
      </c>
      <c r="E37" s="222" t="s">
        <v>1852</v>
      </c>
      <c r="F37" s="223">
        <v>2</v>
      </c>
      <c r="G37" s="222" t="s">
        <v>1852</v>
      </c>
      <c r="H37" s="222" t="s">
        <v>1852</v>
      </c>
      <c r="I37" s="225" t="s">
        <v>1852</v>
      </c>
      <c r="J37" s="222" t="s">
        <v>1852</v>
      </c>
      <c r="K37" s="222" t="s">
        <v>1852</v>
      </c>
      <c r="L37" s="225" t="s">
        <v>1852</v>
      </c>
      <c r="M37" s="222" t="s">
        <v>1852</v>
      </c>
      <c r="N37" s="222" t="s">
        <v>1852</v>
      </c>
      <c r="O37" s="346">
        <f t="shared" si="0"/>
        <v>18</v>
      </c>
    </row>
    <row r="38" spans="1:18" ht="13.15" customHeight="1" x14ac:dyDescent="0.4">
      <c r="A38" s="203" t="s">
        <v>2273</v>
      </c>
      <c r="B38" s="222" t="s">
        <v>2932</v>
      </c>
      <c r="C38" s="223">
        <v>2082</v>
      </c>
      <c r="D38" s="224">
        <v>3</v>
      </c>
      <c r="E38" s="224">
        <v>73</v>
      </c>
      <c r="F38" s="223">
        <v>2022</v>
      </c>
      <c r="G38" s="224">
        <v>2</v>
      </c>
      <c r="H38" s="224">
        <v>22</v>
      </c>
      <c r="I38" s="223">
        <v>99</v>
      </c>
      <c r="J38" s="222" t="s">
        <v>1852</v>
      </c>
      <c r="K38" s="222" t="s">
        <v>1852</v>
      </c>
      <c r="L38" s="223">
        <v>510</v>
      </c>
      <c r="M38" s="222" t="s">
        <v>1852</v>
      </c>
      <c r="N38" s="222" t="s">
        <v>1852</v>
      </c>
      <c r="O38" s="346">
        <f t="shared" si="0"/>
        <v>4713</v>
      </c>
      <c r="P38" s="274">
        <v>4769</v>
      </c>
      <c r="Q38" s="226">
        <v>97</v>
      </c>
      <c r="R38" s="240">
        <v>0.02</v>
      </c>
    </row>
    <row r="39" spans="1:18" ht="13.15" customHeight="1" x14ac:dyDescent="0.4">
      <c r="A39" s="203" t="s">
        <v>1688</v>
      </c>
      <c r="B39" s="222" t="s">
        <v>2933</v>
      </c>
      <c r="C39" s="223">
        <v>26</v>
      </c>
      <c r="D39" s="222" t="s">
        <v>1852</v>
      </c>
      <c r="E39" s="224">
        <v>1</v>
      </c>
      <c r="F39" s="223">
        <v>14</v>
      </c>
      <c r="G39" s="222" t="s">
        <v>1852</v>
      </c>
      <c r="H39" s="222" t="s">
        <v>1852</v>
      </c>
      <c r="I39" s="225" t="s">
        <v>1852</v>
      </c>
      <c r="J39" s="222" t="s">
        <v>1852</v>
      </c>
      <c r="K39" s="222" t="s">
        <v>1852</v>
      </c>
      <c r="L39" s="223">
        <v>13</v>
      </c>
      <c r="M39" s="222" t="s">
        <v>1852</v>
      </c>
      <c r="N39" s="222" t="s">
        <v>1852</v>
      </c>
      <c r="O39" s="346">
        <f t="shared" si="0"/>
        <v>53</v>
      </c>
    </row>
    <row r="40" spans="1:18" ht="13.15" customHeight="1" x14ac:dyDescent="0.4">
      <c r="A40" s="203" t="s">
        <v>1688</v>
      </c>
      <c r="B40" s="222" t="s">
        <v>2934</v>
      </c>
      <c r="C40" s="223">
        <v>3</v>
      </c>
      <c r="D40" s="222" t="s">
        <v>1852</v>
      </c>
      <c r="E40" s="224">
        <v>1</v>
      </c>
      <c r="F40" s="225" t="s">
        <v>1852</v>
      </c>
      <c r="G40" s="222" t="s">
        <v>1852</v>
      </c>
      <c r="H40" s="222" t="s">
        <v>1852</v>
      </c>
      <c r="I40" s="225" t="s">
        <v>1852</v>
      </c>
      <c r="J40" s="222" t="s">
        <v>1852</v>
      </c>
      <c r="K40" s="222" t="s">
        <v>1852</v>
      </c>
      <c r="L40" s="225" t="s">
        <v>1852</v>
      </c>
      <c r="M40" s="222" t="s">
        <v>1852</v>
      </c>
      <c r="N40" s="222" t="s">
        <v>1852</v>
      </c>
      <c r="O40" s="346">
        <f t="shared" si="0"/>
        <v>3</v>
      </c>
    </row>
    <row r="41" spans="1:18" x14ac:dyDescent="0.4">
      <c r="A41" s="203" t="s">
        <v>2109</v>
      </c>
      <c r="B41" s="222" t="s">
        <v>2466</v>
      </c>
      <c r="C41" s="223">
        <v>607</v>
      </c>
      <c r="D41" s="224">
        <v>2</v>
      </c>
      <c r="E41" s="224">
        <v>5</v>
      </c>
      <c r="F41" s="223">
        <v>1079</v>
      </c>
      <c r="G41" s="224">
        <v>7</v>
      </c>
      <c r="H41" s="224">
        <v>22</v>
      </c>
      <c r="I41" s="223">
        <v>44</v>
      </c>
      <c r="J41" s="222" t="s">
        <v>1852</v>
      </c>
      <c r="K41" s="222" t="s">
        <v>1852</v>
      </c>
      <c r="L41" s="223">
        <v>155</v>
      </c>
      <c r="M41" s="224">
        <v>2</v>
      </c>
      <c r="N41" s="222" t="s">
        <v>1852</v>
      </c>
      <c r="O41" s="346">
        <f t="shared" si="0"/>
        <v>1885</v>
      </c>
      <c r="P41" s="273">
        <v>4196</v>
      </c>
      <c r="Q41" s="231">
        <v>71</v>
      </c>
      <c r="R41" s="244">
        <v>1.7000000000000001E-2</v>
      </c>
    </row>
    <row r="42" spans="1:18" ht="13.15" customHeight="1" x14ac:dyDescent="0.4">
      <c r="A42" s="203" t="s">
        <v>1337</v>
      </c>
      <c r="B42" s="222" t="s">
        <v>2460</v>
      </c>
      <c r="C42" s="223">
        <v>221</v>
      </c>
      <c r="D42" s="222" t="s">
        <v>1852</v>
      </c>
      <c r="E42" s="224">
        <v>5</v>
      </c>
      <c r="F42" s="223">
        <v>324</v>
      </c>
      <c r="G42" s="222" t="s">
        <v>1852</v>
      </c>
      <c r="H42" s="224">
        <v>2</v>
      </c>
      <c r="I42" s="225" t="s">
        <v>1852</v>
      </c>
      <c r="J42" s="222" t="s">
        <v>1852</v>
      </c>
      <c r="K42" s="222" t="s">
        <v>1852</v>
      </c>
      <c r="L42" s="223">
        <v>75</v>
      </c>
      <c r="M42" s="224">
        <v>1</v>
      </c>
      <c r="N42" s="222" t="s">
        <v>1852</v>
      </c>
      <c r="O42" s="346">
        <f t="shared" si="0"/>
        <v>620</v>
      </c>
    </row>
    <row r="43" spans="1:18" ht="13.15" customHeight="1" x14ac:dyDescent="0.4">
      <c r="A43" s="203" t="s">
        <v>1337</v>
      </c>
      <c r="B43" s="222" t="s">
        <v>2463</v>
      </c>
      <c r="C43" s="223">
        <v>187</v>
      </c>
      <c r="D43" s="222" t="s">
        <v>1852</v>
      </c>
      <c r="E43" s="224">
        <v>3</v>
      </c>
      <c r="F43" s="223">
        <v>384</v>
      </c>
      <c r="G43" s="224">
        <v>1</v>
      </c>
      <c r="H43" s="222" t="s">
        <v>1852</v>
      </c>
      <c r="I43" s="223">
        <v>8</v>
      </c>
      <c r="J43" s="222" t="s">
        <v>1852</v>
      </c>
      <c r="K43" s="222" t="s">
        <v>1852</v>
      </c>
      <c r="L43" s="223">
        <v>41</v>
      </c>
      <c r="M43" s="222" t="s">
        <v>1852</v>
      </c>
      <c r="N43" s="222" t="s">
        <v>1852</v>
      </c>
      <c r="O43" s="346">
        <f t="shared" si="0"/>
        <v>620</v>
      </c>
    </row>
    <row r="44" spans="1:18" ht="13.15" customHeight="1" x14ac:dyDescent="0.4">
      <c r="A44" s="203" t="s">
        <v>1337</v>
      </c>
      <c r="B44" s="222" t="s">
        <v>2461</v>
      </c>
      <c r="C44" s="223">
        <v>232</v>
      </c>
      <c r="D44" s="222" t="s">
        <v>1852</v>
      </c>
      <c r="E44" s="224">
        <v>9</v>
      </c>
      <c r="F44" s="223">
        <v>300</v>
      </c>
      <c r="G44" s="224">
        <v>1</v>
      </c>
      <c r="H44" s="224">
        <v>18</v>
      </c>
      <c r="I44" s="225" t="s">
        <v>1852</v>
      </c>
      <c r="J44" s="222" t="s">
        <v>1852</v>
      </c>
      <c r="K44" s="222" t="s">
        <v>1852</v>
      </c>
      <c r="L44" s="223">
        <v>36</v>
      </c>
      <c r="M44" s="222" t="s">
        <v>1852</v>
      </c>
      <c r="N44" s="224">
        <v>1</v>
      </c>
      <c r="O44" s="346">
        <f t="shared" si="0"/>
        <v>568</v>
      </c>
    </row>
    <row r="45" spans="1:18" ht="33.75" x14ac:dyDescent="0.4">
      <c r="A45" s="203" t="s">
        <v>1337</v>
      </c>
      <c r="B45" s="222" t="s">
        <v>2462</v>
      </c>
      <c r="C45" s="223">
        <v>152</v>
      </c>
      <c r="D45" s="222" t="s">
        <v>1852</v>
      </c>
      <c r="E45" s="224">
        <v>4</v>
      </c>
      <c r="F45" s="223">
        <v>197</v>
      </c>
      <c r="G45" s="224">
        <v>1</v>
      </c>
      <c r="H45" s="224">
        <v>2</v>
      </c>
      <c r="I45" s="225" t="s">
        <v>1852</v>
      </c>
      <c r="J45" s="222" t="s">
        <v>1852</v>
      </c>
      <c r="K45" s="222" t="s">
        <v>1852</v>
      </c>
      <c r="L45" s="223">
        <v>24</v>
      </c>
      <c r="M45" s="222" t="s">
        <v>1852</v>
      </c>
      <c r="N45" s="222" t="s">
        <v>1852</v>
      </c>
      <c r="O45" s="346">
        <f t="shared" si="0"/>
        <v>373</v>
      </c>
    </row>
    <row r="46" spans="1:18" x14ac:dyDescent="0.4">
      <c r="A46" s="203" t="s">
        <v>1337</v>
      </c>
      <c r="B46" s="222" t="s">
        <v>2449</v>
      </c>
      <c r="C46" s="223">
        <v>52</v>
      </c>
      <c r="D46" s="222" t="s">
        <v>1852</v>
      </c>
      <c r="E46" s="222" t="s">
        <v>1852</v>
      </c>
      <c r="F46" s="223">
        <v>4</v>
      </c>
      <c r="G46" s="222" t="s">
        <v>1852</v>
      </c>
      <c r="H46" s="222" t="s">
        <v>1852</v>
      </c>
      <c r="I46" s="225" t="s">
        <v>1852</v>
      </c>
      <c r="J46" s="222" t="s">
        <v>1852</v>
      </c>
      <c r="K46" s="222" t="s">
        <v>1852</v>
      </c>
      <c r="L46" s="225" t="s">
        <v>1852</v>
      </c>
      <c r="M46" s="222" t="s">
        <v>1852</v>
      </c>
      <c r="N46" s="222" t="s">
        <v>1852</v>
      </c>
      <c r="O46" s="346">
        <f t="shared" si="0"/>
        <v>56</v>
      </c>
    </row>
    <row r="47" spans="1:18" x14ac:dyDescent="0.4">
      <c r="A47" s="203" t="s">
        <v>1337</v>
      </c>
      <c r="B47" s="222" t="s">
        <v>2465</v>
      </c>
      <c r="C47" s="223">
        <v>34</v>
      </c>
      <c r="D47" s="222" t="s">
        <v>1852</v>
      </c>
      <c r="E47" s="222" t="s">
        <v>1852</v>
      </c>
      <c r="F47" s="223">
        <v>1</v>
      </c>
      <c r="G47" s="222" t="s">
        <v>1852</v>
      </c>
      <c r="H47" s="222" t="s">
        <v>1852</v>
      </c>
      <c r="I47" s="225" t="s">
        <v>1852</v>
      </c>
      <c r="J47" s="222" t="s">
        <v>1852</v>
      </c>
      <c r="K47" s="222" t="s">
        <v>1852</v>
      </c>
      <c r="L47" s="223">
        <v>1</v>
      </c>
      <c r="M47" s="222" t="s">
        <v>1852</v>
      </c>
      <c r="N47" s="222" t="s">
        <v>1852</v>
      </c>
      <c r="O47" s="346">
        <f t="shared" si="0"/>
        <v>36</v>
      </c>
    </row>
    <row r="48" spans="1:18" x14ac:dyDescent="0.4">
      <c r="A48" s="203" t="s">
        <v>1337</v>
      </c>
      <c r="B48" s="222" t="s">
        <v>2464</v>
      </c>
      <c r="C48" s="223">
        <v>9</v>
      </c>
      <c r="D48" s="222" t="s">
        <v>1852</v>
      </c>
      <c r="E48" s="222" t="s">
        <v>1852</v>
      </c>
      <c r="F48" s="223">
        <v>9</v>
      </c>
      <c r="G48" s="222" t="s">
        <v>1852</v>
      </c>
      <c r="H48" s="222" t="s">
        <v>1852</v>
      </c>
      <c r="I48" s="225" t="s">
        <v>1852</v>
      </c>
      <c r="J48" s="222" t="s">
        <v>1852</v>
      </c>
      <c r="K48" s="222" t="s">
        <v>1852</v>
      </c>
      <c r="L48" s="225" t="s">
        <v>1852</v>
      </c>
      <c r="M48" s="222" t="s">
        <v>1852</v>
      </c>
      <c r="N48" s="222" t="s">
        <v>1852</v>
      </c>
      <c r="O48" s="346">
        <f t="shared" si="0"/>
        <v>18</v>
      </c>
    </row>
    <row r="49" spans="1:18" ht="13.15" customHeight="1" x14ac:dyDescent="0.4">
      <c r="A49" s="203" t="s">
        <v>1337</v>
      </c>
      <c r="B49" s="222" t="s">
        <v>1870</v>
      </c>
      <c r="C49" s="223">
        <v>12</v>
      </c>
      <c r="D49" s="222" t="s">
        <v>1852</v>
      </c>
      <c r="E49" s="222" t="s">
        <v>1852</v>
      </c>
      <c r="F49" s="223">
        <v>1</v>
      </c>
      <c r="G49" s="222" t="s">
        <v>1852</v>
      </c>
      <c r="H49" s="222" t="s">
        <v>1852</v>
      </c>
      <c r="I49" s="223">
        <v>2</v>
      </c>
      <c r="J49" s="222" t="s">
        <v>1852</v>
      </c>
      <c r="K49" s="222" t="s">
        <v>1852</v>
      </c>
      <c r="L49" s="225" t="s">
        <v>1852</v>
      </c>
      <c r="M49" s="222" t="s">
        <v>1852</v>
      </c>
      <c r="N49" s="222" t="s">
        <v>1852</v>
      </c>
      <c r="O49" s="346">
        <f t="shared" si="0"/>
        <v>15</v>
      </c>
    </row>
    <row r="50" spans="1:18" ht="13.15" customHeight="1" x14ac:dyDescent="0.4">
      <c r="A50" s="203" t="s">
        <v>1337</v>
      </c>
      <c r="B50" s="222" t="s">
        <v>2467</v>
      </c>
      <c r="C50" s="223">
        <v>4</v>
      </c>
      <c r="D50" s="222" t="s">
        <v>1852</v>
      </c>
      <c r="E50" s="222" t="s">
        <v>1852</v>
      </c>
      <c r="F50" s="223">
        <v>1</v>
      </c>
      <c r="G50" s="222" t="s">
        <v>1852</v>
      </c>
      <c r="H50" s="222" t="s">
        <v>1852</v>
      </c>
      <c r="I50" s="225" t="s">
        <v>1852</v>
      </c>
      <c r="J50" s="222" t="s">
        <v>1852</v>
      </c>
      <c r="K50" s="222" t="s">
        <v>1852</v>
      </c>
      <c r="L50" s="225" t="s">
        <v>1852</v>
      </c>
      <c r="M50" s="222" t="s">
        <v>1852</v>
      </c>
      <c r="N50" s="222" t="s">
        <v>1852</v>
      </c>
      <c r="O50" s="346">
        <f t="shared" si="0"/>
        <v>5</v>
      </c>
    </row>
    <row r="51" spans="1:18" ht="13.15" customHeight="1" x14ac:dyDescent="0.4">
      <c r="A51" s="203" t="s">
        <v>2114</v>
      </c>
      <c r="B51" s="222" t="s">
        <v>2469</v>
      </c>
      <c r="C51" s="223">
        <v>6783</v>
      </c>
      <c r="D51" s="224">
        <v>9</v>
      </c>
      <c r="E51" s="224">
        <v>119</v>
      </c>
      <c r="F51" s="223">
        <v>5100</v>
      </c>
      <c r="G51" s="224">
        <v>8</v>
      </c>
      <c r="H51" s="224">
        <v>28</v>
      </c>
      <c r="I51" s="223">
        <v>624</v>
      </c>
      <c r="J51" s="222" t="s">
        <v>1852</v>
      </c>
      <c r="K51" s="224">
        <v>12</v>
      </c>
      <c r="L51" s="223">
        <v>865</v>
      </c>
      <c r="M51" s="222" t="s">
        <v>1852</v>
      </c>
      <c r="N51" s="224">
        <v>2</v>
      </c>
      <c r="O51" s="346">
        <f t="shared" si="0"/>
        <v>13372</v>
      </c>
      <c r="P51" s="273">
        <v>23132</v>
      </c>
      <c r="Q51" s="231">
        <v>252</v>
      </c>
      <c r="R51" s="244">
        <v>1.0999999999999999E-2</v>
      </c>
    </row>
    <row r="52" spans="1:18" x14ac:dyDescent="0.4">
      <c r="A52" s="203" t="s">
        <v>1338</v>
      </c>
      <c r="B52" s="222" t="s">
        <v>2470</v>
      </c>
      <c r="C52" s="223">
        <v>1781</v>
      </c>
      <c r="D52" s="224">
        <v>4</v>
      </c>
      <c r="E52" s="224">
        <v>15</v>
      </c>
      <c r="F52" s="223">
        <v>569</v>
      </c>
      <c r="G52" s="224">
        <v>1</v>
      </c>
      <c r="H52" s="222" t="s">
        <v>1852</v>
      </c>
      <c r="I52" s="223">
        <v>32</v>
      </c>
      <c r="J52" s="222" t="s">
        <v>1852</v>
      </c>
      <c r="K52" s="222" t="s">
        <v>1852</v>
      </c>
      <c r="L52" s="223">
        <v>143</v>
      </c>
      <c r="M52" s="222" t="s">
        <v>1852</v>
      </c>
      <c r="N52" s="222" t="s">
        <v>1852</v>
      </c>
      <c r="O52" s="346">
        <f t="shared" si="0"/>
        <v>2525</v>
      </c>
    </row>
    <row r="53" spans="1:18" ht="13.15" customHeight="1" x14ac:dyDescent="0.4">
      <c r="A53" s="203" t="s">
        <v>1338</v>
      </c>
      <c r="B53" s="222" t="s">
        <v>2475</v>
      </c>
      <c r="C53" s="223">
        <v>1234</v>
      </c>
      <c r="D53" s="224">
        <v>1</v>
      </c>
      <c r="E53" s="224">
        <v>32</v>
      </c>
      <c r="F53" s="223">
        <v>867</v>
      </c>
      <c r="G53" s="224">
        <v>8</v>
      </c>
      <c r="H53" s="224">
        <v>4</v>
      </c>
      <c r="I53" s="223">
        <v>62</v>
      </c>
      <c r="J53" s="222" t="s">
        <v>1852</v>
      </c>
      <c r="K53" s="222" t="s">
        <v>1852</v>
      </c>
      <c r="L53" s="223">
        <v>141</v>
      </c>
      <c r="M53" s="222" t="s">
        <v>1852</v>
      </c>
      <c r="N53" s="222" t="s">
        <v>1852</v>
      </c>
      <c r="O53" s="346">
        <f t="shared" si="0"/>
        <v>2304</v>
      </c>
    </row>
    <row r="54" spans="1:18" ht="22.5" x14ac:dyDescent="0.4">
      <c r="A54" s="203" t="s">
        <v>1338</v>
      </c>
      <c r="B54" s="222" t="s">
        <v>2472</v>
      </c>
      <c r="C54" s="223">
        <v>649</v>
      </c>
      <c r="D54" s="222" t="s">
        <v>1852</v>
      </c>
      <c r="E54" s="224">
        <v>13</v>
      </c>
      <c r="F54" s="223">
        <v>427</v>
      </c>
      <c r="G54" s="222" t="s">
        <v>1852</v>
      </c>
      <c r="H54" s="224">
        <v>2</v>
      </c>
      <c r="I54" s="223">
        <v>26</v>
      </c>
      <c r="J54" s="222" t="s">
        <v>1852</v>
      </c>
      <c r="K54" s="222" t="s">
        <v>1852</v>
      </c>
      <c r="L54" s="223">
        <v>99</v>
      </c>
      <c r="M54" s="222" t="s">
        <v>1852</v>
      </c>
      <c r="N54" s="222" t="s">
        <v>1852</v>
      </c>
      <c r="O54" s="346">
        <f t="shared" si="0"/>
        <v>1201</v>
      </c>
    </row>
    <row r="55" spans="1:18" x14ac:dyDescent="0.4">
      <c r="A55" s="203" t="s">
        <v>1338</v>
      </c>
      <c r="B55" s="222" t="s">
        <v>2471</v>
      </c>
      <c r="C55" s="223">
        <v>591</v>
      </c>
      <c r="D55" s="224">
        <v>2</v>
      </c>
      <c r="E55" s="224">
        <v>8</v>
      </c>
      <c r="F55" s="223">
        <v>386</v>
      </c>
      <c r="G55" s="224">
        <v>1</v>
      </c>
      <c r="H55" s="224">
        <v>2</v>
      </c>
      <c r="I55" s="223">
        <v>30</v>
      </c>
      <c r="J55" s="222" t="s">
        <v>1852</v>
      </c>
      <c r="K55" s="222" t="s">
        <v>1852</v>
      </c>
      <c r="L55" s="223">
        <v>120</v>
      </c>
      <c r="M55" s="222" t="s">
        <v>1852</v>
      </c>
      <c r="N55" s="222" t="s">
        <v>1852</v>
      </c>
      <c r="O55" s="346">
        <f t="shared" si="0"/>
        <v>1127</v>
      </c>
    </row>
    <row r="56" spans="1:18" x14ac:dyDescent="0.4">
      <c r="A56" s="203" t="s">
        <v>1338</v>
      </c>
      <c r="B56" s="222" t="s">
        <v>2473</v>
      </c>
      <c r="C56" s="223">
        <v>807</v>
      </c>
      <c r="D56" s="224">
        <v>3</v>
      </c>
      <c r="E56" s="224">
        <v>7</v>
      </c>
      <c r="F56" s="223">
        <v>137</v>
      </c>
      <c r="G56" s="222" t="s">
        <v>1852</v>
      </c>
      <c r="H56" s="222" t="s">
        <v>1852</v>
      </c>
      <c r="I56" s="223">
        <v>30</v>
      </c>
      <c r="J56" s="222" t="s">
        <v>1852</v>
      </c>
      <c r="K56" s="222" t="s">
        <v>1852</v>
      </c>
      <c r="L56" s="223">
        <v>25</v>
      </c>
      <c r="M56" s="222" t="s">
        <v>1852</v>
      </c>
      <c r="N56" s="222" t="s">
        <v>1852</v>
      </c>
      <c r="O56" s="346">
        <f t="shared" si="0"/>
        <v>999</v>
      </c>
    </row>
    <row r="57" spans="1:18" x14ac:dyDescent="0.4">
      <c r="A57" s="203" t="s">
        <v>1338</v>
      </c>
      <c r="B57" s="222" t="s">
        <v>2456</v>
      </c>
      <c r="C57" s="223">
        <v>447</v>
      </c>
      <c r="D57" s="222" t="s">
        <v>1852</v>
      </c>
      <c r="E57" s="224">
        <v>6</v>
      </c>
      <c r="F57" s="223">
        <v>309</v>
      </c>
      <c r="G57" s="222" t="s">
        <v>1852</v>
      </c>
      <c r="H57" s="222" t="s">
        <v>1852</v>
      </c>
      <c r="I57" s="223">
        <v>21</v>
      </c>
      <c r="J57" s="222" t="s">
        <v>1852</v>
      </c>
      <c r="K57" s="222" t="s">
        <v>1852</v>
      </c>
      <c r="L57" s="223">
        <v>77</v>
      </c>
      <c r="M57" s="222" t="s">
        <v>1852</v>
      </c>
      <c r="N57" s="222" t="s">
        <v>1852</v>
      </c>
      <c r="O57" s="346">
        <f t="shared" si="0"/>
        <v>854</v>
      </c>
    </row>
    <row r="58" spans="1:18" x14ac:dyDescent="0.4">
      <c r="A58" s="203" t="s">
        <v>1338</v>
      </c>
      <c r="B58" s="222" t="s">
        <v>2474</v>
      </c>
      <c r="C58" s="223">
        <v>330</v>
      </c>
      <c r="D58" s="224">
        <v>1</v>
      </c>
      <c r="E58" s="224">
        <v>1</v>
      </c>
      <c r="F58" s="223">
        <v>185</v>
      </c>
      <c r="G58" s="224">
        <v>1</v>
      </c>
      <c r="H58" s="224">
        <v>1</v>
      </c>
      <c r="I58" s="225" t="s">
        <v>1852</v>
      </c>
      <c r="J58" s="222" t="s">
        <v>1852</v>
      </c>
      <c r="K58" s="222" t="s">
        <v>1852</v>
      </c>
      <c r="L58" s="223">
        <v>16</v>
      </c>
      <c r="M58" s="222" t="s">
        <v>1852</v>
      </c>
      <c r="N58" s="222" t="s">
        <v>1852</v>
      </c>
      <c r="O58" s="346">
        <f t="shared" si="0"/>
        <v>531</v>
      </c>
    </row>
    <row r="59" spans="1:18" x14ac:dyDescent="0.4">
      <c r="A59" s="203" t="s">
        <v>1338</v>
      </c>
      <c r="B59" s="222" t="s">
        <v>2476</v>
      </c>
      <c r="C59" s="223">
        <v>153</v>
      </c>
      <c r="D59" s="222" t="s">
        <v>1852</v>
      </c>
      <c r="E59" s="222" t="s">
        <v>1852</v>
      </c>
      <c r="F59" s="223">
        <v>1</v>
      </c>
      <c r="G59" s="222" t="s">
        <v>1852</v>
      </c>
      <c r="H59" s="222" t="s">
        <v>1852</v>
      </c>
      <c r="I59" s="225" t="s">
        <v>1852</v>
      </c>
      <c r="J59" s="222" t="s">
        <v>1852</v>
      </c>
      <c r="K59" s="222" t="s">
        <v>1852</v>
      </c>
      <c r="L59" s="225" t="s">
        <v>1852</v>
      </c>
      <c r="M59" s="222" t="s">
        <v>1852</v>
      </c>
      <c r="N59" s="222" t="s">
        <v>1852</v>
      </c>
      <c r="O59" s="346">
        <f t="shared" si="0"/>
        <v>154</v>
      </c>
    </row>
    <row r="60" spans="1:18" x14ac:dyDescent="0.4">
      <c r="A60" s="203" t="s">
        <v>1338</v>
      </c>
      <c r="B60" s="222" t="s">
        <v>1978</v>
      </c>
      <c r="C60" s="223">
        <v>42</v>
      </c>
      <c r="D60" s="222" t="s">
        <v>1852</v>
      </c>
      <c r="E60" s="222" t="s">
        <v>1852</v>
      </c>
      <c r="F60" s="225" t="s">
        <v>1852</v>
      </c>
      <c r="G60" s="222" t="s">
        <v>1852</v>
      </c>
      <c r="H60" s="222" t="s">
        <v>1852</v>
      </c>
      <c r="I60" s="225" t="s">
        <v>1852</v>
      </c>
      <c r="J60" s="222" t="s">
        <v>1852</v>
      </c>
      <c r="K60" s="222" t="s">
        <v>1852</v>
      </c>
      <c r="L60" s="225" t="s">
        <v>1852</v>
      </c>
      <c r="M60" s="222" t="s">
        <v>1852</v>
      </c>
      <c r="N60" s="222" t="s">
        <v>1852</v>
      </c>
      <c r="O60" s="346">
        <f t="shared" si="0"/>
        <v>42</v>
      </c>
    </row>
    <row r="61" spans="1:18" ht="13.15" customHeight="1" x14ac:dyDescent="0.4">
      <c r="A61" s="203" t="s">
        <v>1338</v>
      </c>
      <c r="B61" s="222" t="s">
        <v>2477</v>
      </c>
      <c r="C61" s="223">
        <v>23</v>
      </c>
      <c r="D61" s="222" t="s">
        <v>1852</v>
      </c>
      <c r="E61" s="222" t="s">
        <v>1852</v>
      </c>
      <c r="F61" s="225" t="s">
        <v>1852</v>
      </c>
      <c r="G61" s="222" t="s">
        <v>1852</v>
      </c>
      <c r="H61" s="222" t="s">
        <v>1852</v>
      </c>
      <c r="I61" s="225" t="s">
        <v>1852</v>
      </c>
      <c r="J61" s="222" t="s">
        <v>1852</v>
      </c>
      <c r="K61" s="222" t="s">
        <v>1852</v>
      </c>
      <c r="L61" s="225" t="s">
        <v>1852</v>
      </c>
      <c r="M61" s="222" t="s">
        <v>1852</v>
      </c>
      <c r="N61" s="222" t="s">
        <v>1852</v>
      </c>
      <c r="O61" s="346">
        <f t="shared" si="0"/>
        <v>23</v>
      </c>
    </row>
    <row r="62" spans="1:18" x14ac:dyDescent="0.4">
      <c r="A62" s="203" t="s">
        <v>2123</v>
      </c>
      <c r="B62" s="222" t="s">
        <v>2478</v>
      </c>
      <c r="C62" s="223">
        <v>137</v>
      </c>
      <c r="D62" s="224">
        <v>1</v>
      </c>
      <c r="E62" s="224">
        <v>1</v>
      </c>
      <c r="F62" s="223">
        <v>107</v>
      </c>
      <c r="G62" s="222" t="s">
        <v>1852</v>
      </c>
      <c r="H62" s="224">
        <v>2</v>
      </c>
      <c r="I62" s="225" t="s">
        <v>1852</v>
      </c>
      <c r="J62" s="222" t="s">
        <v>1852</v>
      </c>
      <c r="K62" s="222" t="s">
        <v>1852</v>
      </c>
      <c r="L62" s="223">
        <v>2</v>
      </c>
      <c r="M62" s="222" t="s">
        <v>1852</v>
      </c>
      <c r="N62" s="222" t="s">
        <v>1852</v>
      </c>
      <c r="O62" s="346">
        <f t="shared" si="0"/>
        <v>246</v>
      </c>
      <c r="P62" s="231">
        <v>671</v>
      </c>
      <c r="Q62" s="231">
        <v>5</v>
      </c>
      <c r="R62" s="244">
        <v>7.0000000000000001E-3</v>
      </c>
    </row>
    <row r="63" spans="1:18" x14ac:dyDescent="0.4">
      <c r="A63" s="203" t="s">
        <v>1339</v>
      </c>
      <c r="B63" s="222" t="s">
        <v>2479</v>
      </c>
      <c r="C63" s="223">
        <v>80</v>
      </c>
      <c r="D63" s="222" t="s">
        <v>1852</v>
      </c>
      <c r="E63" s="224">
        <v>1</v>
      </c>
      <c r="F63" s="223">
        <v>75</v>
      </c>
      <c r="G63" s="222" t="s">
        <v>1852</v>
      </c>
      <c r="H63" s="222" t="s">
        <v>1852</v>
      </c>
      <c r="I63" s="225" t="s">
        <v>1852</v>
      </c>
      <c r="J63" s="222" t="s">
        <v>1852</v>
      </c>
      <c r="K63" s="222" t="s">
        <v>1852</v>
      </c>
      <c r="L63" s="225" t="s">
        <v>1852</v>
      </c>
      <c r="M63" s="222" t="s">
        <v>1852</v>
      </c>
      <c r="N63" s="222" t="s">
        <v>1852</v>
      </c>
      <c r="O63" s="346">
        <f t="shared" si="0"/>
        <v>155</v>
      </c>
    </row>
    <row r="64" spans="1:18" x14ac:dyDescent="0.4">
      <c r="A64" s="203" t="s">
        <v>1339</v>
      </c>
      <c r="B64" s="222" t="s">
        <v>2480</v>
      </c>
      <c r="C64" s="223">
        <v>49</v>
      </c>
      <c r="D64" s="222" t="s">
        <v>1852</v>
      </c>
      <c r="E64" s="224">
        <v>1</v>
      </c>
      <c r="F64" s="223">
        <v>88</v>
      </c>
      <c r="G64" s="222" t="s">
        <v>1852</v>
      </c>
      <c r="H64" s="222" t="s">
        <v>1852</v>
      </c>
      <c r="I64" s="225" t="s">
        <v>1852</v>
      </c>
      <c r="J64" s="222" t="s">
        <v>1852</v>
      </c>
      <c r="K64" s="222" t="s">
        <v>1852</v>
      </c>
      <c r="L64" s="225" t="s">
        <v>1852</v>
      </c>
      <c r="M64" s="222" t="s">
        <v>1852</v>
      </c>
      <c r="N64" s="222" t="s">
        <v>1852</v>
      </c>
      <c r="O64" s="346">
        <f t="shared" si="0"/>
        <v>137</v>
      </c>
    </row>
    <row r="65" spans="1:18" x14ac:dyDescent="0.4">
      <c r="A65" s="203" t="s">
        <v>1339</v>
      </c>
      <c r="B65" s="222" t="s">
        <v>2483</v>
      </c>
      <c r="C65" s="223">
        <v>61</v>
      </c>
      <c r="D65" s="222" t="s">
        <v>1852</v>
      </c>
      <c r="E65" s="222" t="s">
        <v>1852</v>
      </c>
      <c r="F65" s="223">
        <v>39</v>
      </c>
      <c r="G65" s="222" t="s">
        <v>1852</v>
      </c>
      <c r="H65" s="222" t="s">
        <v>1852</v>
      </c>
      <c r="I65" s="225" t="s">
        <v>1852</v>
      </c>
      <c r="J65" s="222" t="s">
        <v>1852</v>
      </c>
      <c r="K65" s="222" t="s">
        <v>1852</v>
      </c>
      <c r="L65" s="223">
        <v>3</v>
      </c>
      <c r="M65" s="222" t="s">
        <v>1852</v>
      </c>
      <c r="N65" s="222" t="s">
        <v>1852</v>
      </c>
      <c r="O65" s="346">
        <f t="shared" si="0"/>
        <v>103</v>
      </c>
    </row>
    <row r="66" spans="1:18" x14ac:dyDescent="0.4">
      <c r="A66" s="203" t="s">
        <v>1339</v>
      </c>
      <c r="B66" s="222" t="s">
        <v>2481</v>
      </c>
      <c r="C66" s="223">
        <v>12</v>
      </c>
      <c r="D66" s="222" t="s">
        <v>1852</v>
      </c>
      <c r="E66" s="222" t="s">
        <v>1852</v>
      </c>
      <c r="F66" s="223">
        <v>2</v>
      </c>
      <c r="G66" s="222" t="s">
        <v>1852</v>
      </c>
      <c r="H66" s="222" t="s">
        <v>1852</v>
      </c>
      <c r="I66" s="225" t="s">
        <v>1852</v>
      </c>
      <c r="J66" s="222" t="s">
        <v>1852</v>
      </c>
      <c r="K66" s="222" t="s">
        <v>1852</v>
      </c>
      <c r="L66" s="225" t="s">
        <v>1852</v>
      </c>
      <c r="M66" s="222" t="s">
        <v>1852</v>
      </c>
      <c r="N66" s="222" t="s">
        <v>1852</v>
      </c>
      <c r="O66" s="346">
        <f t="shared" si="0"/>
        <v>14</v>
      </c>
    </row>
    <row r="67" spans="1:18" x14ac:dyDescent="0.4">
      <c r="A67" s="203" t="s">
        <v>1339</v>
      </c>
      <c r="B67" s="222" t="s">
        <v>2935</v>
      </c>
      <c r="C67" s="223">
        <v>7</v>
      </c>
      <c r="D67" s="222" t="s">
        <v>1852</v>
      </c>
      <c r="E67" s="222" t="s">
        <v>1852</v>
      </c>
      <c r="F67" s="225" t="s">
        <v>1852</v>
      </c>
      <c r="G67" s="222" t="s">
        <v>1852</v>
      </c>
      <c r="H67" s="222" t="s">
        <v>1852</v>
      </c>
      <c r="I67" s="225" t="s">
        <v>1852</v>
      </c>
      <c r="J67" s="222" t="s">
        <v>1852</v>
      </c>
      <c r="K67" s="222" t="s">
        <v>1852</v>
      </c>
      <c r="L67" s="225" t="s">
        <v>1852</v>
      </c>
      <c r="M67" s="222" t="s">
        <v>1852</v>
      </c>
      <c r="N67" s="222" t="s">
        <v>1852</v>
      </c>
      <c r="O67" s="346">
        <f t="shared" ref="O67:O130" si="1">SUM(C67,F67,I67,L67)</f>
        <v>7</v>
      </c>
    </row>
    <row r="68" spans="1:18" x14ac:dyDescent="0.4">
      <c r="A68" s="203" t="s">
        <v>1339</v>
      </c>
      <c r="B68" s="222" t="s">
        <v>2484</v>
      </c>
      <c r="C68" s="223">
        <v>2</v>
      </c>
      <c r="D68" s="222" t="s">
        <v>1852</v>
      </c>
      <c r="E68" s="222" t="s">
        <v>1852</v>
      </c>
      <c r="F68" s="223">
        <v>3</v>
      </c>
      <c r="G68" s="222" t="s">
        <v>1852</v>
      </c>
      <c r="H68" s="222" t="s">
        <v>1852</v>
      </c>
      <c r="I68" s="225" t="s">
        <v>1852</v>
      </c>
      <c r="J68" s="222" t="s">
        <v>1852</v>
      </c>
      <c r="K68" s="222" t="s">
        <v>1852</v>
      </c>
      <c r="L68" s="225" t="s">
        <v>1852</v>
      </c>
      <c r="M68" s="222" t="s">
        <v>1852</v>
      </c>
      <c r="N68" s="222" t="s">
        <v>1852</v>
      </c>
      <c r="O68" s="346">
        <f t="shared" si="1"/>
        <v>5</v>
      </c>
    </row>
    <row r="69" spans="1:18" ht="13.15" customHeight="1" x14ac:dyDescent="0.4">
      <c r="A69" s="203" t="s">
        <v>1339</v>
      </c>
      <c r="B69" s="222" t="s">
        <v>2482</v>
      </c>
      <c r="C69" s="225" t="s">
        <v>1852</v>
      </c>
      <c r="D69" s="222" t="s">
        <v>1852</v>
      </c>
      <c r="E69" s="222" t="s">
        <v>1852</v>
      </c>
      <c r="F69" s="223">
        <v>4</v>
      </c>
      <c r="G69" s="222" t="s">
        <v>1852</v>
      </c>
      <c r="H69" s="222" t="s">
        <v>1852</v>
      </c>
      <c r="I69" s="225" t="s">
        <v>1852</v>
      </c>
      <c r="J69" s="222" t="s">
        <v>1852</v>
      </c>
      <c r="K69" s="222" t="s">
        <v>1852</v>
      </c>
      <c r="L69" s="225" t="s">
        <v>1852</v>
      </c>
      <c r="M69" s="222" t="s">
        <v>1852</v>
      </c>
      <c r="N69" s="222" t="s">
        <v>1852</v>
      </c>
      <c r="O69" s="346">
        <f t="shared" si="1"/>
        <v>4</v>
      </c>
    </row>
    <row r="70" spans="1:18" x14ac:dyDescent="0.4">
      <c r="A70" s="203" t="s">
        <v>2125</v>
      </c>
      <c r="B70" s="222" t="s">
        <v>2488</v>
      </c>
      <c r="C70" s="223">
        <v>626</v>
      </c>
      <c r="D70" s="224">
        <v>5</v>
      </c>
      <c r="E70" s="224">
        <v>6</v>
      </c>
      <c r="F70" s="223">
        <v>302</v>
      </c>
      <c r="G70" s="222" t="s">
        <v>1852</v>
      </c>
      <c r="H70" s="222" t="s">
        <v>1852</v>
      </c>
      <c r="I70" s="225" t="s">
        <v>1852</v>
      </c>
      <c r="J70" s="222" t="s">
        <v>1852</v>
      </c>
      <c r="K70" s="222" t="s">
        <v>1852</v>
      </c>
      <c r="L70" s="223">
        <v>14</v>
      </c>
      <c r="M70" s="222" t="s">
        <v>1852</v>
      </c>
      <c r="N70" s="222" t="s">
        <v>1852</v>
      </c>
      <c r="O70" s="346">
        <f t="shared" si="1"/>
        <v>942</v>
      </c>
      <c r="P70" s="274">
        <v>1618</v>
      </c>
      <c r="Q70" s="226">
        <v>7</v>
      </c>
      <c r="R70" s="240">
        <v>4.0000000000000001E-3</v>
      </c>
    </row>
    <row r="71" spans="1:18" x14ac:dyDescent="0.4">
      <c r="A71" s="203" t="s">
        <v>1340</v>
      </c>
      <c r="B71" s="222" t="s">
        <v>2487</v>
      </c>
      <c r="C71" s="223">
        <v>94</v>
      </c>
      <c r="D71" s="222" t="s">
        <v>1852</v>
      </c>
      <c r="E71" s="222" t="s">
        <v>1852</v>
      </c>
      <c r="F71" s="223">
        <v>145</v>
      </c>
      <c r="G71" s="222" t="s">
        <v>1852</v>
      </c>
      <c r="H71" s="224">
        <v>1</v>
      </c>
      <c r="I71" s="225" t="s">
        <v>1852</v>
      </c>
      <c r="J71" s="222" t="s">
        <v>1852</v>
      </c>
      <c r="K71" s="222" t="s">
        <v>1852</v>
      </c>
      <c r="L71" s="223">
        <v>3</v>
      </c>
      <c r="M71" s="222" t="s">
        <v>1852</v>
      </c>
      <c r="N71" s="222" t="s">
        <v>1852</v>
      </c>
      <c r="O71" s="346">
        <f t="shared" si="1"/>
        <v>242</v>
      </c>
    </row>
    <row r="72" spans="1:18" x14ac:dyDescent="0.4">
      <c r="A72" s="203" t="s">
        <v>1340</v>
      </c>
      <c r="B72" s="222" t="s">
        <v>2486</v>
      </c>
      <c r="C72" s="223">
        <v>73</v>
      </c>
      <c r="D72" s="222" t="s">
        <v>1852</v>
      </c>
      <c r="E72" s="222" t="s">
        <v>1852</v>
      </c>
      <c r="F72" s="223">
        <v>137</v>
      </c>
      <c r="G72" s="222" t="s">
        <v>1852</v>
      </c>
      <c r="H72" s="222" t="s">
        <v>1852</v>
      </c>
      <c r="I72" s="225" t="s">
        <v>1852</v>
      </c>
      <c r="J72" s="222" t="s">
        <v>1852</v>
      </c>
      <c r="K72" s="222" t="s">
        <v>1852</v>
      </c>
      <c r="L72" s="223">
        <v>8</v>
      </c>
      <c r="M72" s="222" t="s">
        <v>1852</v>
      </c>
      <c r="N72" s="222" t="s">
        <v>1852</v>
      </c>
      <c r="O72" s="346">
        <f t="shared" si="1"/>
        <v>218</v>
      </c>
    </row>
    <row r="73" spans="1:18" ht="13.15" customHeight="1" x14ac:dyDescent="0.4">
      <c r="A73" s="203" t="s">
        <v>1340</v>
      </c>
      <c r="B73" s="222" t="s">
        <v>2485</v>
      </c>
      <c r="C73" s="223">
        <v>72</v>
      </c>
      <c r="D73" s="222" t="s">
        <v>1852</v>
      </c>
      <c r="E73" s="222" t="s">
        <v>1852</v>
      </c>
      <c r="F73" s="223">
        <v>139</v>
      </c>
      <c r="G73" s="224">
        <v>1</v>
      </c>
      <c r="H73" s="222" t="s">
        <v>1852</v>
      </c>
      <c r="I73" s="225" t="s">
        <v>1852</v>
      </c>
      <c r="J73" s="222" t="s">
        <v>1852</v>
      </c>
      <c r="K73" s="222" t="s">
        <v>1852</v>
      </c>
      <c r="L73" s="223">
        <v>5</v>
      </c>
      <c r="M73" s="222" t="s">
        <v>1852</v>
      </c>
      <c r="N73" s="222" t="s">
        <v>1852</v>
      </c>
      <c r="O73" s="346">
        <f t="shared" si="1"/>
        <v>216</v>
      </c>
    </row>
    <row r="74" spans="1:18" x14ac:dyDescent="0.4">
      <c r="A74" s="203" t="s">
        <v>2127</v>
      </c>
      <c r="B74" s="222" t="s">
        <v>2489</v>
      </c>
      <c r="C74" s="223">
        <v>737</v>
      </c>
      <c r="D74" s="222" t="s">
        <v>1852</v>
      </c>
      <c r="E74" s="224">
        <v>6</v>
      </c>
      <c r="F74" s="223">
        <v>864</v>
      </c>
      <c r="G74" s="224">
        <v>1</v>
      </c>
      <c r="H74" s="224" t="e">
        <f>-B218</f>
        <v>#VALUE!</v>
      </c>
      <c r="I74" s="223">
        <v>6</v>
      </c>
      <c r="J74" s="222" t="s">
        <v>1852</v>
      </c>
      <c r="K74" s="222" t="s">
        <v>1852</v>
      </c>
      <c r="L74" s="223">
        <v>11</v>
      </c>
      <c r="M74" s="222" t="s">
        <v>1852</v>
      </c>
      <c r="N74" s="222" t="s">
        <v>1852</v>
      </c>
      <c r="O74" s="346">
        <f t="shared" si="1"/>
        <v>1618</v>
      </c>
      <c r="P74" s="274">
        <v>1651</v>
      </c>
      <c r="Q74" s="226">
        <v>6</v>
      </c>
      <c r="R74" s="240">
        <v>4.0000000000000001E-3</v>
      </c>
    </row>
    <row r="75" spans="1:18" ht="13.15" customHeight="1" x14ac:dyDescent="0.4">
      <c r="A75" s="203" t="s">
        <v>1341</v>
      </c>
      <c r="B75" s="222" t="s">
        <v>2490</v>
      </c>
      <c r="C75" s="223">
        <v>33</v>
      </c>
      <c r="D75" s="222" t="s">
        <v>1852</v>
      </c>
      <c r="E75" s="222" t="s">
        <v>1852</v>
      </c>
      <c r="F75" s="225" t="s">
        <v>1852</v>
      </c>
      <c r="G75" s="222" t="s">
        <v>1852</v>
      </c>
      <c r="H75" s="222" t="s">
        <v>1852</v>
      </c>
      <c r="I75" s="225" t="s">
        <v>1852</v>
      </c>
      <c r="J75" s="222" t="s">
        <v>1852</v>
      </c>
      <c r="K75" s="222" t="s">
        <v>1852</v>
      </c>
      <c r="L75" s="225" t="s">
        <v>1852</v>
      </c>
      <c r="M75" s="222" t="s">
        <v>1852</v>
      </c>
      <c r="N75" s="222" t="s">
        <v>1852</v>
      </c>
      <c r="O75" s="346">
        <f t="shared" si="1"/>
        <v>33</v>
      </c>
    </row>
    <row r="76" spans="1:18" x14ac:dyDescent="0.4">
      <c r="A76" s="203" t="s">
        <v>2129</v>
      </c>
      <c r="B76" s="222" t="s">
        <v>2491</v>
      </c>
      <c r="C76" s="223">
        <v>24138</v>
      </c>
      <c r="D76" s="224">
        <v>89</v>
      </c>
      <c r="E76" s="224">
        <v>139</v>
      </c>
      <c r="F76" s="223">
        <v>6538</v>
      </c>
      <c r="G76" s="224">
        <v>26</v>
      </c>
      <c r="H76" s="224">
        <v>19</v>
      </c>
      <c r="I76" s="223">
        <v>399</v>
      </c>
      <c r="J76" s="222" t="s">
        <v>1852</v>
      </c>
      <c r="K76" s="222" t="s">
        <v>1852</v>
      </c>
      <c r="L76" s="223">
        <v>1322</v>
      </c>
      <c r="M76" s="222" t="s">
        <v>1852</v>
      </c>
      <c r="N76" s="222" t="s">
        <v>1852</v>
      </c>
      <c r="O76" s="346">
        <f t="shared" si="1"/>
        <v>32397</v>
      </c>
      <c r="P76" s="274">
        <v>33227</v>
      </c>
      <c r="Q76" s="226">
        <v>168</v>
      </c>
      <c r="R76" s="240">
        <v>5.0000000000000001E-3</v>
      </c>
    </row>
    <row r="77" spans="1:18" ht="13.15" customHeight="1" x14ac:dyDescent="0.4">
      <c r="A77" s="203" t="s">
        <v>965</v>
      </c>
      <c r="B77" s="222" t="s">
        <v>2492</v>
      </c>
      <c r="C77" s="223">
        <v>574</v>
      </c>
      <c r="D77" s="222" t="s">
        <v>1852</v>
      </c>
      <c r="E77" s="224">
        <v>8</v>
      </c>
      <c r="F77" s="223">
        <v>122</v>
      </c>
      <c r="G77" s="222" t="s">
        <v>1852</v>
      </c>
      <c r="H77" s="222" t="s">
        <v>1852</v>
      </c>
      <c r="I77" s="223">
        <v>8</v>
      </c>
      <c r="J77" s="222" t="s">
        <v>1852</v>
      </c>
      <c r="K77" s="222" t="s">
        <v>1852</v>
      </c>
      <c r="L77" s="225" t="s">
        <v>1852</v>
      </c>
      <c r="M77" s="222" t="s">
        <v>1852</v>
      </c>
      <c r="N77" s="222" t="s">
        <v>1852</v>
      </c>
      <c r="O77" s="346">
        <f t="shared" si="1"/>
        <v>704</v>
      </c>
    </row>
    <row r="78" spans="1:18" x14ac:dyDescent="0.4">
      <c r="A78" s="203" t="s">
        <v>965</v>
      </c>
      <c r="B78" s="222" t="s">
        <v>2493</v>
      </c>
      <c r="C78" s="223">
        <v>59</v>
      </c>
      <c r="D78" s="222" t="s">
        <v>1852</v>
      </c>
      <c r="E78" s="224">
        <v>1</v>
      </c>
      <c r="F78" s="223">
        <v>67</v>
      </c>
      <c r="G78" s="222" t="s">
        <v>1852</v>
      </c>
      <c r="H78" s="224">
        <v>1</v>
      </c>
      <c r="I78" s="225" t="s">
        <v>1852</v>
      </c>
      <c r="J78" s="222" t="s">
        <v>1852</v>
      </c>
      <c r="K78" s="222" t="s">
        <v>1852</v>
      </c>
      <c r="L78" s="225" t="s">
        <v>1852</v>
      </c>
      <c r="M78" s="222" t="s">
        <v>1852</v>
      </c>
      <c r="N78" s="222" t="s">
        <v>1852</v>
      </c>
      <c r="O78" s="346">
        <f t="shared" si="1"/>
        <v>126</v>
      </c>
    </row>
    <row r="79" spans="1:18" ht="13.15" customHeight="1" x14ac:dyDescent="0.4">
      <c r="A79" s="203" t="s">
        <v>2320</v>
      </c>
      <c r="B79" s="222" t="s">
        <v>1852</v>
      </c>
      <c r="C79" s="223">
        <v>464</v>
      </c>
      <c r="D79" s="222" t="s">
        <v>1852</v>
      </c>
      <c r="E79" s="224">
        <v>3</v>
      </c>
      <c r="F79" s="223">
        <v>130</v>
      </c>
      <c r="G79" s="222" t="s">
        <v>1852</v>
      </c>
      <c r="H79" s="222" t="s">
        <v>1852</v>
      </c>
      <c r="I79" s="223">
        <v>4</v>
      </c>
      <c r="J79" s="222" t="s">
        <v>1852</v>
      </c>
      <c r="K79" s="222" t="s">
        <v>1852</v>
      </c>
      <c r="L79" s="223">
        <v>14</v>
      </c>
      <c r="M79" s="222" t="s">
        <v>1852</v>
      </c>
      <c r="N79" s="222" t="s">
        <v>1852</v>
      </c>
      <c r="O79" s="346">
        <f t="shared" si="1"/>
        <v>612</v>
      </c>
      <c r="P79" s="233">
        <v>612</v>
      </c>
      <c r="Q79" s="233">
        <v>3</v>
      </c>
      <c r="R79" s="215">
        <v>5.0000000000000001E-3</v>
      </c>
    </row>
    <row r="80" spans="1:18" x14ac:dyDescent="0.4">
      <c r="A80" s="203" t="s">
        <v>2323</v>
      </c>
      <c r="B80" s="222" t="s">
        <v>1978</v>
      </c>
      <c r="C80" s="223">
        <v>342</v>
      </c>
      <c r="D80" s="222" t="s">
        <v>1852</v>
      </c>
      <c r="E80" s="224">
        <v>10</v>
      </c>
      <c r="F80" s="223">
        <v>572</v>
      </c>
      <c r="G80" s="224">
        <v>1</v>
      </c>
      <c r="H80" s="224">
        <v>2</v>
      </c>
      <c r="I80" s="225" t="s">
        <v>1852</v>
      </c>
      <c r="J80" s="222" t="s">
        <v>1852</v>
      </c>
      <c r="K80" s="222" t="s">
        <v>1852</v>
      </c>
      <c r="L80" s="223">
        <v>55</v>
      </c>
      <c r="M80" s="222" t="s">
        <v>1852</v>
      </c>
      <c r="N80" s="222" t="s">
        <v>1852</v>
      </c>
      <c r="O80" s="346">
        <f t="shared" si="1"/>
        <v>969</v>
      </c>
      <c r="P80" s="273">
        <v>2123</v>
      </c>
      <c r="Q80" s="231">
        <v>18</v>
      </c>
      <c r="R80" s="244">
        <v>8.0000000000000002E-3</v>
      </c>
    </row>
    <row r="81" spans="1:18" x14ac:dyDescent="0.4">
      <c r="A81" s="203" t="s">
        <v>1342</v>
      </c>
      <c r="B81" s="222" t="s">
        <v>2498</v>
      </c>
      <c r="C81" s="223">
        <v>225</v>
      </c>
      <c r="D81" s="224">
        <v>3</v>
      </c>
      <c r="E81" s="224">
        <v>2</v>
      </c>
      <c r="F81" s="223">
        <v>218</v>
      </c>
      <c r="G81" s="224">
        <v>3</v>
      </c>
      <c r="H81" s="222" t="s">
        <v>1852</v>
      </c>
      <c r="I81" s="223">
        <v>7</v>
      </c>
      <c r="J81" s="222" t="s">
        <v>1852</v>
      </c>
      <c r="K81" s="222" t="s">
        <v>1852</v>
      </c>
      <c r="L81" s="223">
        <v>15</v>
      </c>
      <c r="M81" s="222" t="s">
        <v>1852</v>
      </c>
      <c r="N81" s="222" t="s">
        <v>1852</v>
      </c>
      <c r="O81" s="346">
        <f t="shared" si="1"/>
        <v>465</v>
      </c>
    </row>
    <row r="82" spans="1:18" x14ac:dyDescent="0.4">
      <c r="A82" s="203" t="s">
        <v>1342</v>
      </c>
      <c r="B82" s="222" t="s">
        <v>2494</v>
      </c>
      <c r="C82" s="223">
        <v>203</v>
      </c>
      <c r="D82" s="222" t="s">
        <v>1852</v>
      </c>
      <c r="E82" s="224">
        <v>1</v>
      </c>
      <c r="F82" s="223">
        <v>183</v>
      </c>
      <c r="G82" s="222" t="s">
        <v>1852</v>
      </c>
      <c r="H82" s="224">
        <v>1</v>
      </c>
      <c r="I82" s="225" t="s">
        <v>1852</v>
      </c>
      <c r="J82" s="222" t="s">
        <v>1852</v>
      </c>
      <c r="K82" s="222" t="s">
        <v>1852</v>
      </c>
      <c r="L82" s="223">
        <v>2</v>
      </c>
      <c r="M82" s="222" t="s">
        <v>1852</v>
      </c>
      <c r="N82" s="222" t="s">
        <v>1852</v>
      </c>
      <c r="O82" s="346">
        <f t="shared" si="1"/>
        <v>388</v>
      </c>
    </row>
    <row r="83" spans="1:18" x14ac:dyDescent="0.4">
      <c r="A83" s="203" t="s">
        <v>1342</v>
      </c>
      <c r="B83" s="222" t="s">
        <v>2495</v>
      </c>
      <c r="C83" s="223">
        <v>97</v>
      </c>
      <c r="D83" s="222" t="s">
        <v>1852</v>
      </c>
      <c r="E83" s="224">
        <v>2</v>
      </c>
      <c r="F83" s="223">
        <v>76</v>
      </c>
      <c r="G83" s="222" t="s">
        <v>1852</v>
      </c>
      <c r="H83" s="222" t="s">
        <v>1852</v>
      </c>
      <c r="I83" s="225" t="s">
        <v>1852</v>
      </c>
      <c r="J83" s="222" t="s">
        <v>1852</v>
      </c>
      <c r="K83" s="222" t="s">
        <v>1852</v>
      </c>
      <c r="L83" s="223">
        <v>4</v>
      </c>
      <c r="M83" s="222" t="s">
        <v>1852</v>
      </c>
      <c r="N83" s="222" t="s">
        <v>1852</v>
      </c>
      <c r="O83" s="346">
        <f t="shared" si="1"/>
        <v>177</v>
      </c>
    </row>
    <row r="84" spans="1:18" x14ac:dyDescent="0.4">
      <c r="A84" s="203" t="s">
        <v>1342</v>
      </c>
      <c r="B84" s="222" t="s">
        <v>2497</v>
      </c>
      <c r="C84" s="223">
        <v>53</v>
      </c>
      <c r="D84" s="222" t="s">
        <v>1852</v>
      </c>
      <c r="E84" s="222" t="s">
        <v>1852</v>
      </c>
      <c r="F84" s="223">
        <v>20</v>
      </c>
      <c r="G84" s="222" t="s">
        <v>1852</v>
      </c>
      <c r="H84" s="222" t="s">
        <v>1852</v>
      </c>
      <c r="I84" s="225" t="s">
        <v>1852</v>
      </c>
      <c r="J84" s="222" t="s">
        <v>1852</v>
      </c>
      <c r="K84" s="222" t="s">
        <v>1852</v>
      </c>
      <c r="L84" s="223">
        <v>2</v>
      </c>
      <c r="M84" s="222" t="s">
        <v>1852</v>
      </c>
      <c r="N84" s="222" t="s">
        <v>1852</v>
      </c>
      <c r="O84" s="346">
        <f t="shared" si="1"/>
        <v>75</v>
      </c>
    </row>
    <row r="85" spans="1:18" x14ac:dyDescent="0.4">
      <c r="A85" s="203" t="s">
        <v>1342</v>
      </c>
      <c r="B85" s="222" t="s">
        <v>2496</v>
      </c>
      <c r="C85" s="223">
        <v>19</v>
      </c>
      <c r="D85" s="222" t="s">
        <v>1852</v>
      </c>
      <c r="E85" s="222" t="s">
        <v>1852</v>
      </c>
      <c r="F85" s="223">
        <v>21</v>
      </c>
      <c r="G85" s="222" t="s">
        <v>1852</v>
      </c>
      <c r="H85" s="222" t="s">
        <v>1852</v>
      </c>
      <c r="I85" s="225" t="s">
        <v>1852</v>
      </c>
      <c r="J85" s="222" t="s">
        <v>1852</v>
      </c>
      <c r="K85" s="222" t="s">
        <v>1852</v>
      </c>
      <c r="L85" s="225" t="s">
        <v>1852</v>
      </c>
      <c r="M85" s="222" t="s">
        <v>1852</v>
      </c>
      <c r="N85" s="222" t="s">
        <v>1852</v>
      </c>
      <c r="O85" s="346">
        <f t="shared" si="1"/>
        <v>40</v>
      </c>
    </row>
    <row r="86" spans="1:18" ht="13.15" customHeight="1" x14ac:dyDescent="0.4">
      <c r="A86" s="203" t="s">
        <v>1342</v>
      </c>
      <c r="B86" s="222" t="s">
        <v>2499</v>
      </c>
      <c r="C86" s="223">
        <v>9</v>
      </c>
      <c r="D86" s="222" t="s">
        <v>1852</v>
      </c>
      <c r="E86" s="222" t="s">
        <v>1852</v>
      </c>
      <c r="F86" s="225" t="s">
        <v>1852</v>
      </c>
      <c r="G86" s="222" t="s">
        <v>1852</v>
      </c>
      <c r="H86" s="222" t="s">
        <v>1852</v>
      </c>
      <c r="I86" s="225" t="s">
        <v>1852</v>
      </c>
      <c r="J86" s="222" t="s">
        <v>1852</v>
      </c>
      <c r="K86" s="222" t="s">
        <v>1852</v>
      </c>
      <c r="L86" s="225" t="s">
        <v>1852</v>
      </c>
      <c r="M86" s="222" t="s">
        <v>1852</v>
      </c>
      <c r="N86" s="222" t="s">
        <v>1852</v>
      </c>
      <c r="O86" s="346">
        <f t="shared" si="1"/>
        <v>9</v>
      </c>
    </row>
    <row r="87" spans="1:18" x14ac:dyDescent="0.4">
      <c r="A87" s="203" t="s">
        <v>2138</v>
      </c>
      <c r="B87" s="222" t="s">
        <v>2490</v>
      </c>
      <c r="C87" s="223">
        <v>2084</v>
      </c>
      <c r="D87" s="224">
        <v>2</v>
      </c>
      <c r="E87" s="224">
        <v>13</v>
      </c>
      <c r="F87" s="223">
        <v>1498</v>
      </c>
      <c r="G87" s="222" t="s">
        <v>1852</v>
      </c>
      <c r="H87" s="224">
        <v>3</v>
      </c>
      <c r="I87" s="223">
        <v>5</v>
      </c>
      <c r="J87" s="222" t="s">
        <v>1852</v>
      </c>
      <c r="K87" s="222" t="s">
        <v>1852</v>
      </c>
      <c r="L87" s="223">
        <v>166</v>
      </c>
      <c r="M87" s="222" t="s">
        <v>1852</v>
      </c>
      <c r="N87" s="222" t="s">
        <v>1852</v>
      </c>
      <c r="O87" s="346">
        <f t="shared" si="1"/>
        <v>3753</v>
      </c>
      <c r="P87" s="274">
        <v>3889</v>
      </c>
      <c r="Q87" s="226">
        <v>16</v>
      </c>
      <c r="R87" s="240">
        <v>4.0000000000000001E-3</v>
      </c>
    </row>
    <row r="88" spans="1:18" x14ac:dyDescent="0.4">
      <c r="A88" s="203" t="s">
        <v>1343</v>
      </c>
      <c r="B88" s="222" t="s">
        <v>2500</v>
      </c>
      <c r="C88" s="223">
        <v>54</v>
      </c>
      <c r="D88" s="222" t="s">
        <v>1852</v>
      </c>
      <c r="E88" s="222" t="s">
        <v>1852</v>
      </c>
      <c r="F88" s="223">
        <v>82</v>
      </c>
      <c r="G88" s="222" t="s">
        <v>1852</v>
      </c>
      <c r="H88" s="222" t="s">
        <v>1852</v>
      </c>
      <c r="I88" s="225" t="s">
        <v>1852</v>
      </c>
      <c r="J88" s="222" t="s">
        <v>1852</v>
      </c>
      <c r="K88" s="222" t="s">
        <v>1852</v>
      </c>
      <c r="L88" s="225" t="s">
        <v>1852</v>
      </c>
      <c r="M88" s="222" t="s">
        <v>1852</v>
      </c>
      <c r="N88" s="222" t="s">
        <v>1852</v>
      </c>
      <c r="O88" s="346">
        <f t="shared" si="1"/>
        <v>136</v>
      </c>
    </row>
    <row r="89" spans="1:18" x14ac:dyDescent="0.4">
      <c r="A89" s="203" t="s">
        <v>2141</v>
      </c>
      <c r="B89" s="222" t="s">
        <v>1852</v>
      </c>
      <c r="C89" s="223">
        <v>2219</v>
      </c>
      <c r="D89" s="224">
        <v>3</v>
      </c>
      <c r="E89" s="224">
        <v>34</v>
      </c>
      <c r="F89" s="223">
        <v>1866</v>
      </c>
      <c r="G89" s="224">
        <v>8</v>
      </c>
      <c r="H89" s="224">
        <v>15</v>
      </c>
      <c r="I89" s="223">
        <v>2</v>
      </c>
      <c r="J89" s="222" t="s">
        <v>1852</v>
      </c>
      <c r="K89" s="222" t="s">
        <v>1852</v>
      </c>
      <c r="L89" s="223">
        <v>185</v>
      </c>
      <c r="M89" s="222" t="s">
        <v>1852</v>
      </c>
      <c r="N89" s="222" t="s">
        <v>1852</v>
      </c>
      <c r="O89" s="346">
        <f t="shared" si="1"/>
        <v>4272</v>
      </c>
      <c r="P89" s="250">
        <v>4272</v>
      </c>
      <c r="Q89" s="233">
        <v>49</v>
      </c>
      <c r="R89" s="215">
        <v>1.0999999999999999E-2</v>
      </c>
    </row>
    <row r="90" spans="1:18" ht="21" x14ac:dyDescent="0.4">
      <c r="A90" s="203" t="s">
        <v>1797</v>
      </c>
      <c r="B90" s="222" t="s">
        <v>1852</v>
      </c>
      <c r="C90" s="223">
        <v>275</v>
      </c>
      <c r="D90" s="222" t="s">
        <v>1852</v>
      </c>
      <c r="E90" s="224">
        <v>5</v>
      </c>
      <c r="F90" s="223">
        <v>302</v>
      </c>
      <c r="G90" s="222" t="s">
        <v>1852</v>
      </c>
      <c r="H90" s="224">
        <v>2</v>
      </c>
      <c r="I90" s="225" t="s">
        <v>1852</v>
      </c>
      <c r="J90" s="222" t="s">
        <v>1852</v>
      </c>
      <c r="K90" s="222" t="s">
        <v>1852</v>
      </c>
      <c r="L90" s="223">
        <v>62</v>
      </c>
      <c r="M90" s="222" t="s">
        <v>1852</v>
      </c>
      <c r="N90" s="222" t="s">
        <v>1852</v>
      </c>
      <c r="O90" s="346">
        <f t="shared" si="1"/>
        <v>639</v>
      </c>
      <c r="P90" s="233">
        <v>639</v>
      </c>
      <c r="Q90" s="233">
        <v>7</v>
      </c>
      <c r="R90" s="216">
        <v>0.01</v>
      </c>
    </row>
    <row r="91" spans="1:18" ht="13.15" customHeight="1" x14ac:dyDescent="0.4">
      <c r="A91" s="203" t="s">
        <v>2150</v>
      </c>
      <c r="B91" s="222" t="s">
        <v>1852</v>
      </c>
      <c r="C91" s="223">
        <v>1417</v>
      </c>
      <c r="D91" s="224">
        <v>4</v>
      </c>
      <c r="E91" s="224">
        <v>12</v>
      </c>
      <c r="F91" s="223">
        <v>3147</v>
      </c>
      <c r="G91" s="224">
        <v>5</v>
      </c>
      <c r="H91" s="224">
        <v>18</v>
      </c>
      <c r="I91" s="223">
        <v>42</v>
      </c>
      <c r="J91" s="222" t="s">
        <v>1852</v>
      </c>
      <c r="K91" s="222" t="s">
        <v>1852</v>
      </c>
      <c r="L91" s="223">
        <v>324</v>
      </c>
      <c r="M91" s="222" t="s">
        <v>1852</v>
      </c>
      <c r="N91" s="222" t="s">
        <v>1852</v>
      </c>
      <c r="O91" s="346">
        <f t="shared" si="1"/>
        <v>4930</v>
      </c>
      <c r="P91" s="250">
        <v>4930</v>
      </c>
      <c r="Q91" s="233">
        <v>30</v>
      </c>
      <c r="R91" s="215">
        <v>6.0000000000000001E-3</v>
      </c>
    </row>
    <row r="92" spans="1:18" x14ac:dyDescent="0.4">
      <c r="A92" s="203" t="s">
        <v>2502</v>
      </c>
      <c r="B92" s="222" t="s">
        <v>2503</v>
      </c>
      <c r="C92" s="223">
        <v>1376</v>
      </c>
      <c r="D92" s="224">
        <v>5</v>
      </c>
      <c r="E92" s="224">
        <v>30</v>
      </c>
      <c r="F92" s="223">
        <v>2329</v>
      </c>
      <c r="G92" s="224">
        <v>16</v>
      </c>
      <c r="H92" s="224">
        <v>15</v>
      </c>
      <c r="I92" s="223">
        <v>37</v>
      </c>
      <c r="J92" s="222" t="s">
        <v>1852</v>
      </c>
      <c r="K92" s="222" t="s">
        <v>1852</v>
      </c>
      <c r="L92" s="223">
        <v>375</v>
      </c>
      <c r="M92" s="222" t="s">
        <v>1852</v>
      </c>
      <c r="N92" s="224">
        <v>1</v>
      </c>
      <c r="O92" s="346">
        <f t="shared" si="1"/>
        <v>4117</v>
      </c>
      <c r="P92" s="274">
        <v>7366</v>
      </c>
      <c r="Q92" s="226">
        <v>75</v>
      </c>
      <c r="R92" s="240">
        <v>0.01</v>
      </c>
    </row>
    <row r="93" spans="1:18" x14ac:dyDescent="0.4">
      <c r="A93" s="203" t="s">
        <v>1344</v>
      </c>
      <c r="B93" s="222" t="s">
        <v>2504</v>
      </c>
      <c r="C93" s="223">
        <v>567</v>
      </c>
      <c r="D93" s="224">
        <v>10</v>
      </c>
      <c r="E93" s="224">
        <v>6</v>
      </c>
      <c r="F93" s="223">
        <v>1099</v>
      </c>
      <c r="G93" s="224">
        <v>4</v>
      </c>
      <c r="H93" s="224">
        <v>3</v>
      </c>
      <c r="I93" s="223">
        <v>3</v>
      </c>
      <c r="J93" s="222" t="s">
        <v>1852</v>
      </c>
      <c r="K93" s="222" t="s">
        <v>1852</v>
      </c>
      <c r="L93" s="223">
        <v>208</v>
      </c>
      <c r="M93" s="222" t="s">
        <v>1852</v>
      </c>
      <c r="N93" s="222" t="s">
        <v>1852</v>
      </c>
      <c r="O93" s="346">
        <f t="shared" si="1"/>
        <v>1877</v>
      </c>
    </row>
    <row r="94" spans="1:18" x14ac:dyDescent="0.4">
      <c r="A94" s="203" t="s">
        <v>1344</v>
      </c>
      <c r="B94" s="222" t="s">
        <v>2505</v>
      </c>
      <c r="C94" s="223">
        <v>687</v>
      </c>
      <c r="D94" s="224">
        <v>3</v>
      </c>
      <c r="E94" s="224">
        <v>12</v>
      </c>
      <c r="F94" s="223">
        <v>578</v>
      </c>
      <c r="G94" s="224">
        <v>7</v>
      </c>
      <c r="H94" s="224">
        <v>8</v>
      </c>
      <c r="I94" s="223">
        <v>3</v>
      </c>
      <c r="J94" s="222" t="s">
        <v>1852</v>
      </c>
      <c r="K94" s="222" t="s">
        <v>1852</v>
      </c>
      <c r="L94" s="223">
        <v>104</v>
      </c>
      <c r="M94" s="222" t="s">
        <v>1852</v>
      </c>
      <c r="N94" s="222" t="s">
        <v>1852</v>
      </c>
      <c r="O94" s="346">
        <f t="shared" si="1"/>
        <v>1372</v>
      </c>
    </row>
    <row r="95" spans="1:18" x14ac:dyDescent="0.4">
      <c r="A95" s="203" t="s">
        <v>2154</v>
      </c>
      <c r="B95" s="222" t="s">
        <v>2506</v>
      </c>
      <c r="C95" s="223">
        <v>234</v>
      </c>
      <c r="D95" s="222" t="s">
        <v>1852</v>
      </c>
      <c r="E95" s="224">
        <v>4</v>
      </c>
      <c r="F95" s="223">
        <v>450</v>
      </c>
      <c r="G95" s="224">
        <v>1</v>
      </c>
      <c r="H95" s="224">
        <v>2</v>
      </c>
      <c r="I95" s="225" t="s">
        <v>1852</v>
      </c>
      <c r="J95" s="222" t="s">
        <v>1852</v>
      </c>
      <c r="K95" s="222" t="s">
        <v>1852</v>
      </c>
      <c r="L95" s="223">
        <v>13</v>
      </c>
      <c r="M95" s="222" t="s">
        <v>1852</v>
      </c>
      <c r="N95" s="222" t="s">
        <v>1852</v>
      </c>
      <c r="O95" s="346">
        <f t="shared" si="1"/>
        <v>697</v>
      </c>
      <c r="P95" s="231">
        <v>876</v>
      </c>
      <c r="Q95" s="231">
        <v>6</v>
      </c>
      <c r="R95" s="244">
        <v>7.0000000000000001E-3</v>
      </c>
    </row>
    <row r="96" spans="1:18" x14ac:dyDescent="0.4">
      <c r="A96" s="203" t="s">
        <v>1345</v>
      </c>
      <c r="B96" s="222" t="s">
        <v>2513</v>
      </c>
      <c r="C96" s="223">
        <v>24</v>
      </c>
      <c r="D96" s="222" t="s">
        <v>1852</v>
      </c>
      <c r="E96" s="222" t="s">
        <v>1852</v>
      </c>
      <c r="F96" s="223">
        <v>16</v>
      </c>
      <c r="G96" s="222" t="s">
        <v>1852</v>
      </c>
      <c r="H96" s="222" t="s">
        <v>1852</v>
      </c>
      <c r="I96" s="225" t="s">
        <v>1852</v>
      </c>
      <c r="J96" s="222" t="s">
        <v>1852</v>
      </c>
      <c r="K96" s="222" t="s">
        <v>1852</v>
      </c>
      <c r="L96" s="225" t="s">
        <v>1852</v>
      </c>
      <c r="M96" s="222" t="s">
        <v>1852</v>
      </c>
      <c r="N96" s="222" t="s">
        <v>1852</v>
      </c>
      <c r="O96" s="346">
        <f t="shared" si="1"/>
        <v>40</v>
      </c>
    </row>
    <row r="97" spans="1:18" x14ac:dyDescent="0.4">
      <c r="A97" s="203" t="s">
        <v>1345</v>
      </c>
      <c r="B97" s="222" t="s">
        <v>2512</v>
      </c>
      <c r="C97" s="223">
        <v>14</v>
      </c>
      <c r="D97" s="222" t="s">
        <v>1852</v>
      </c>
      <c r="E97" s="222" t="s">
        <v>1852</v>
      </c>
      <c r="F97" s="223">
        <v>11</v>
      </c>
      <c r="G97" s="222" t="s">
        <v>1852</v>
      </c>
      <c r="H97" s="222" t="s">
        <v>1852</v>
      </c>
      <c r="I97" s="225" t="s">
        <v>1852</v>
      </c>
      <c r="J97" s="222" t="s">
        <v>1852</v>
      </c>
      <c r="K97" s="222" t="s">
        <v>1852</v>
      </c>
      <c r="L97" s="225" t="s">
        <v>1852</v>
      </c>
      <c r="M97" s="222" t="s">
        <v>1852</v>
      </c>
      <c r="N97" s="222" t="s">
        <v>1852</v>
      </c>
      <c r="O97" s="346">
        <f t="shared" si="1"/>
        <v>25</v>
      </c>
    </row>
    <row r="98" spans="1:18" x14ac:dyDescent="0.4">
      <c r="A98" s="203" t="s">
        <v>1345</v>
      </c>
      <c r="B98" s="222" t="s">
        <v>2508</v>
      </c>
      <c r="C98" s="223">
        <v>9</v>
      </c>
      <c r="D98" s="222" t="s">
        <v>1852</v>
      </c>
      <c r="E98" s="222" t="s">
        <v>1852</v>
      </c>
      <c r="F98" s="223">
        <v>12</v>
      </c>
      <c r="G98" s="222" t="s">
        <v>1852</v>
      </c>
      <c r="H98" s="222" t="s">
        <v>1852</v>
      </c>
      <c r="I98" s="225" t="s">
        <v>1852</v>
      </c>
      <c r="J98" s="222" t="s">
        <v>1852</v>
      </c>
      <c r="K98" s="222" t="s">
        <v>1852</v>
      </c>
      <c r="L98" s="225" t="s">
        <v>1852</v>
      </c>
      <c r="M98" s="222" t="s">
        <v>1852</v>
      </c>
      <c r="N98" s="222" t="s">
        <v>1852</v>
      </c>
      <c r="O98" s="346">
        <f t="shared" si="1"/>
        <v>21</v>
      </c>
    </row>
    <row r="99" spans="1:18" x14ac:dyDescent="0.4">
      <c r="A99" s="203" t="s">
        <v>1345</v>
      </c>
      <c r="B99" s="222" t="s">
        <v>2507</v>
      </c>
      <c r="C99" s="223">
        <v>3</v>
      </c>
      <c r="D99" s="222" t="s">
        <v>1852</v>
      </c>
      <c r="E99" s="222" t="s">
        <v>1852</v>
      </c>
      <c r="F99" s="223">
        <v>18</v>
      </c>
      <c r="G99" s="222" t="s">
        <v>1852</v>
      </c>
      <c r="H99" s="222" t="s">
        <v>1852</v>
      </c>
      <c r="I99" s="225" t="s">
        <v>1852</v>
      </c>
      <c r="J99" s="222" t="s">
        <v>1852</v>
      </c>
      <c r="K99" s="222" t="s">
        <v>1852</v>
      </c>
      <c r="L99" s="225" t="s">
        <v>1852</v>
      </c>
      <c r="M99" s="222" t="s">
        <v>1852</v>
      </c>
      <c r="N99" s="222" t="s">
        <v>1852</v>
      </c>
      <c r="O99" s="346">
        <f t="shared" si="1"/>
        <v>21</v>
      </c>
    </row>
    <row r="100" spans="1:18" x14ac:dyDescent="0.4">
      <c r="A100" s="203" t="s">
        <v>1345</v>
      </c>
      <c r="B100" s="222" t="s">
        <v>2509</v>
      </c>
      <c r="C100" s="223">
        <v>6</v>
      </c>
      <c r="D100" s="222" t="s">
        <v>1852</v>
      </c>
      <c r="E100" s="222" t="s">
        <v>1852</v>
      </c>
      <c r="F100" s="223">
        <v>10</v>
      </c>
      <c r="G100" s="222" t="s">
        <v>1852</v>
      </c>
      <c r="H100" s="222" t="s">
        <v>1852</v>
      </c>
      <c r="I100" s="225" t="s">
        <v>1852</v>
      </c>
      <c r="J100" s="222" t="s">
        <v>1852</v>
      </c>
      <c r="K100" s="222" t="s">
        <v>1852</v>
      </c>
      <c r="L100" s="223">
        <v>1</v>
      </c>
      <c r="M100" s="222" t="s">
        <v>1852</v>
      </c>
      <c r="N100" s="222" t="s">
        <v>1852</v>
      </c>
      <c r="O100" s="346">
        <f t="shared" si="1"/>
        <v>17</v>
      </c>
    </row>
    <row r="101" spans="1:18" x14ac:dyDescent="0.4">
      <c r="A101" s="203" t="s">
        <v>1345</v>
      </c>
      <c r="B101" s="222" t="s">
        <v>2516</v>
      </c>
      <c r="C101" s="223">
        <v>10</v>
      </c>
      <c r="D101" s="222" t="s">
        <v>1852</v>
      </c>
      <c r="E101" s="222" t="s">
        <v>1852</v>
      </c>
      <c r="F101" s="223">
        <v>7</v>
      </c>
      <c r="G101" s="222" t="s">
        <v>1852</v>
      </c>
      <c r="H101" s="222" t="s">
        <v>1852</v>
      </c>
      <c r="I101" s="225" t="s">
        <v>1852</v>
      </c>
      <c r="J101" s="222" t="s">
        <v>1852</v>
      </c>
      <c r="K101" s="222" t="s">
        <v>1852</v>
      </c>
      <c r="L101" s="225" t="s">
        <v>1852</v>
      </c>
      <c r="M101" s="222" t="s">
        <v>1852</v>
      </c>
      <c r="N101" s="222" t="s">
        <v>1852</v>
      </c>
      <c r="O101" s="346">
        <f t="shared" si="1"/>
        <v>17</v>
      </c>
    </row>
    <row r="102" spans="1:18" x14ac:dyDescent="0.4">
      <c r="A102" s="203" t="s">
        <v>1345</v>
      </c>
      <c r="B102" s="222" t="s">
        <v>2936</v>
      </c>
      <c r="C102" s="223">
        <v>5</v>
      </c>
      <c r="D102" s="222" t="s">
        <v>1852</v>
      </c>
      <c r="E102" s="222" t="s">
        <v>1852</v>
      </c>
      <c r="F102" s="223">
        <v>8</v>
      </c>
      <c r="G102" s="222" t="s">
        <v>1852</v>
      </c>
      <c r="H102" s="222" t="s">
        <v>1852</v>
      </c>
      <c r="I102" s="225" t="s">
        <v>1852</v>
      </c>
      <c r="J102" s="222" t="s">
        <v>1852</v>
      </c>
      <c r="K102" s="222" t="s">
        <v>1852</v>
      </c>
      <c r="L102" s="225" t="s">
        <v>1852</v>
      </c>
      <c r="M102" s="222" t="s">
        <v>1852</v>
      </c>
      <c r="N102" s="222" t="s">
        <v>1852</v>
      </c>
      <c r="O102" s="346">
        <f t="shared" si="1"/>
        <v>13</v>
      </c>
    </row>
    <row r="103" spans="1:18" x14ac:dyDescent="0.4">
      <c r="A103" s="203" t="s">
        <v>1345</v>
      </c>
      <c r="B103" s="222" t="s">
        <v>2511</v>
      </c>
      <c r="C103" s="223">
        <v>9</v>
      </c>
      <c r="D103" s="222" t="s">
        <v>1852</v>
      </c>
      <c r="E103" s="222" t="s">
        <v>1852</v>
      </c>
      <c r="F103" s="223">
        <v>3</v>
      </c>
      <c r="G103" s="222" t="s">
        <v>1852</v>
      </c>
      <c r="H103" s="222" t="s">
        <v>1852</v>
      </c>
      <c r="I103" s="225" t="s">
        <v>1852</v>
      </c>
      <c r="J103" s="222" t="s">
        <v>1852</v>
      </c>
      <c r="K103" s="222" t="s">
        <v>1852</v>
      </c>
      <c r="L103" s="225" t="s">
        <v>1852</v>
      </c>
      <c r="M103" s="222" t="s">
        <v>1852</v>
      </c>
      <c r="N103" s="222" t="s">
        <v>1852</v>
      </c>
      <c r="O103" s="346">
        <f t="shared" si="1"/>
        <v>12</v>
      </c>
    </row>
    <row r="104" spans="1:18" x14ac:dyDescent="0.4">
      <c r="A104" s="203" t="s">
        <v>1345</v>
      </c>
      <c r="B104" s="222" t="s">
        <v>2937</v>
      </c>
      <c r="C104" s="223">
        <v>6</v>
      </c>
      <c r="D104" s="222" t="s">
        <v>1852</v>
      </c>
      <c r="E104" s="222" t="s">
        <v>1852</v>
      </c>
      <c r="F104" s="225" t="s">
        <v>1852</v>
      </c>
      <c r="G104" s="222" t="s">
        <v>1852</v>
      </c>
      <c r="H104" s="222" t="s">
        <v>1852</v>
      </c>
      <c r="I104" s="225" t="s">
        <v>1852</v>
      </c>
      <c r="J104" s="222" t="s">
        <v>1852</v>
      </c>
      <c r="K104" s="222" t="s">
        <v>1852</v>
      </c>
      <c r="L104" s="225" t="s">
        <v>1852</v>
      </c>
      <c r="M104" s="222" t="s">
        <v>1852</v>
      </c>
      <c r="N104" s="222" t="s">
        <v>1852</v>
      </c>
      <c r="O104" s="346">
        <f t="shared" si="1"/>
        <v>6</v>
      </c>
    </row>
    <row r="105" spans="1:18" x14ac:dyDescent="0.4">
      <c r="A105" s="203" t="s">
        <v>1345</v>
      </c>
      <c r="B105" s="222" t="s">
        <v>2938</v>
      </c>
      <c r="C105" s="223">
        <v>2</v>
      </c>
      <c r="D105" s="222" t="s">
        <v>1852</v>
      </c>
      <c r="E105" s="222" t="s">
        <v>1852</v>
      </c>
      <c r="F105" s="223">
        <v>2</v>
      </c>
      <c r="G105" s="222" t="s">
        <v>1852</v>
      </c>
      <c r="H105" s="222" t="s">
        <v>1852</v>
      </c>
      <c r="I105" s="225" t="s">
        <v>1852</v>
      </c>
      <c r="J105" s="222" t="s">
        <v>1852</v>
      </c>
      <c r="K105" s="222" t="s">
        <v>1852</v>
      </c>
      <c r="L105" s="225" t="s">
        <v>1852</v>
      </c>
      <c r="M105" s="222" t="s">
        <v>1852</v>
      </c>
      <c r="N105" s="222" t="s">
        <v>1852</v>
      </c>
      <c r="O105" s="346">
        <f t="shared" si="1"/>
        <v>4</v>
      </c>
    </row>
    <row r="106" spans="1:18" x14ac:dyDescent="0.4">
      <c r="A106" s="203" t="s">
        <v>1345</v>
      </c>
      <c r="B106" s="222" t="s">
        <v>2517</v>
      </c>
      <c r="C106" s="225" t="s">
        <v>1852</v>
      </c>
      <c r="D106" s="222" t="s">
        <v>1852</v>
      </c>
      <c r="E106" s="222" t="s">
        <v>1852</v>
      </c>
      <c r="F106" s="223">
        <v>2</v>
      </c>
      <c r="G106" s="222" t="s">
        <v>1852</v>
      </c>
      <c r="H106" s="222" t="s">
        <v>1852</v>
      </c>
      <c r="I106" s="225" t="s">
        <v>1852</v>
      </c>
      <c r="J106" s="222" t="s">
        <v>1852</v>
      </c>
      <c r="K106" s="222" t="s">
        <v>1852</v>
      </c>
      <c r="L106" s="225" t="s">
        <v>1852</v>
      </c>
      <c r="M106" s="222" t="s">
        <v>1852</v>
      </c>
      <c r="N106" s="222" t="s">
        <v>1852</v>
      </c>
      <c r="O106" s="346">
        <f t="shared" si="1"/>
        <v>2</v>
      </c>
    </row>
    <row r="107" spans="1:18" ht="13.15" customHeight="1" x14ac:dyDescent="0.4">
      <c r="A107" s="203" t="s">
        <v>1345</v>
      </c>
      <c r="B107" s="222" t="s">
        <v>2510</v>
      </c>
      <c r="C107" s="225" t="s">
        <v>1852</v>
      </c>
      <c r="D107" s="222" t="s">
        <v>1852</v>
      </c>
      <c r="E107" s="222" t="s">
        <v>1852</v>
      </c>
      <c r="F107" s="223">
        <v>1</v>
      </c>
      <c r="G107" s="222" t="s">
        <v>1852</v>
      </c>
      <c r="H107" s="222" t="s">
        <v>1852</v>
      </c>
      <c r="I107" s="225" t="s">
        <v>1852</v>
      </c>
      <c r="J107" s="222" t="s">
        <v>1852</v>
      </c>
      <c r="K107" s="222" t="s">
        <v>1852</v>
      </c>
      <c r="L107" s="225" t="s">
        <v>1852</v>
      </c>
      <c r="M107" s="222" t="s">
        <v>1852</v>
      </c>
      <c r="N107" s="222" t="s">
        <v>1852</v>
      </c>
      <c r="O107" s="346">
        <f t="shared" si="1"/>
        <v>1</v>
      </c>
    </row>
    <row r="108" spans="1:18" x14ac:dyDescent="0.4">
      <c r="A108" s="203" t="s">
        <v>2207</v>
      </c>
      <c r="B108" s="222" t="s">
        <v>2518</v>
      </c>
      <c r="C108" s="223">
        <v>838</v>
      </c>
      <c r="D108" s="222" t="s">
        <v>1852</v>
      </c>
      <c r="E108" s="224">
        <v>3</v>
      </c>
      <c r="F108" s="223">
        <v>432</v>
      </c>
      <c r="G108" s="222" t="s">
        <v>1852</v>
      </c>
      <c r="H108" s="224">
        <v>1</v>
      </c>
      <c r="I108" s="225" t="s">
        <v>1852</v>
      </c>
      <c r="J108" s="222" t="s">
        <v>1852</v>
      </c>
      <c r="K108" s="222" t="s">
        <v>1852</v>
      </c>
      <c r="L108" s="223">
        <v>6</v>
      </c>
      <c r="M108" s="222" t="s">
        <v>1852</v>
      </c>
      <c r="N108" s="222" t="s">
        <v>1852</v>
      </c>
      <c r="O108" s="346">
        <f t="shared" si="1"/>
        <v>1276</v>
      </c>
      <c r="P108" s="273">
        <v>1811</v>
      </c>
      <c r="Q108" s="231">
        <v>8</v>
      </c>
      <c r="R108" s="244">
        <v>4.0000000000000001E-3</v>
      </c>
    </row>
    <row r="109" spans="1:18" x14ac:dyDescent="0.4">
      <c r="A109" s="203" t="s">
        <v>1346</v>
      </c>
      <c r="B109" s="222" t="s">
        <v>2519</v>
      </c>
      <c r="C109" s="223">
        <v>143</v>
      </c>
      <c r="D109" s="222" t="s">
        <v>1852</v>
      </c>
      <c r="E109" s="224">
        <v>2</v>
      </c>
      <c r="F109" s="223">
        <v>81</v>
      </c>
      <c r="G109" s="222" t="s">
        <v>1852</v>
      </c>
      <c r="H109" s="222" t="s">
        <v>1852</v>
      </c>
      <c r="I109" s="225" t="s">
        <v>1852</v>
      </c>
      <c r="J109" s="222" t="s">
        <v>1852</v>
      </c>
      <c r="K109" s="222" t="s">
        <v>1852</v>
      </c>
      <c r="L109" s="223">
        <v>3</v>
      </c>
      <c r="M109" s="222" t="s">
        <v>1852</v>
      </c>
      <c r="N109" s="222" t="s">
        <v>1852</v>
      </c>
      <c r="O109" s="346">
        <f t="shared" si="1"/>
        <v>227</v>
      </c>
    </row>
    <row r="110" spans="1:18" x14ac:dyDescent="0.4">
      <c r="A110" s="203" t="s">
        <v>1346</v>
      </c>
      <c r="B110" s="222" t="s">
        <v>2521</v>
      </c>
      <c r="C110" s="223">
        <v>111</v>
      </c>
      <c r="D110" s="222" t="s">
        <v>1852</v>
      </c>
      <c r="E110" s="224">
        <v>1</v>
      </c>
      <c r="F110" s="223">
        <v>59</v>
      </c>
      <c r="G110" s="224">
        <v>1</v>
      </c>
      <c r="H110" s="222" t="s">
        <v>1852</v>
      </c>
      <c r="I110" s="225" t="s">
        <v>1852</v>
      </c>
      <c r="J110" s="222" t="s">
        <v>1852</v>
      </c>
      <c r="K110" s="222" t="s">
        <v>1852</v>
      </c>
      <c r="L110" s="223">
        <v>3</v>
      </c>
      <c r="M110" s="222" t="s">
        <v>1852</v>
      </c>
      <c r="N110" s="222" t="s">
        <v>1852</v>
      </c>
      <c r="O110" s="346">
        <f t="shared" si="1"/>
        <v>173</v>
      </c>
    </row>
    <row r="111" spans="1:18" ht="13.15" customHeight="1" x14ac:dyDescent="0.4">
      <c r="A111" s="203" t="s">
        <v>1346</v>
      </c>
      <c r="B111" s="222" t="s">
        <v>2520</v>
      </c>
      <c r="C111" s="223">
        <v>68</v>
      </c>
      <c r="D111" s="222" t="s">
        <v>1852</v>
      </c>
      <c r="E111" s="222" t="s">
        <v>1852</v>
      </c>
      <c r="F111" s="223">
        <v>54</v>
      </c>
      <c r="G111" s="222" t="s">
        <v>1852</v>
      </c>
      <c r="H111" s="224">
        <v>1</v>
      </c>
      <c r="I111" s="225" t="s">
        <v>1852</v>
      </c>
      <c r="J111" s="222" t="s">
        <v>1852</v>
      </c>
      <c r="K111" s="222" t="s">
        <v>1852</v>
      </c>
      <c r="L111" s="225" t="s">
        <v>1852</v>
      </c>
      <c r="M111" s="222" t="s">
        <v>1852</v>
      </c>
      <c r="N111" s="222" t="s">
        <v>1852</v>
      </c>
      <c r="O111" s="346">
        <f t="shared" si="1"/>
        <v>122</v>
      </c>
    </row>
    <row r="112" spans="1:18" ht="22.5" x14ac:dyDescent="0.4">
      <c r="A112" s="203" t="s">
        <v>1346</v>
      </c>
      <c r="B112" s="222" t="s">
        <v>2522</v>
      </c>
      <c r="C112" s="223">
        <v>12</v>
      </c>
      <c r="D112" s="222" t="s">
        <v>1852</v>
      </c>
      <c r="E112" s="222" t="s">
        <v>1852</v>
      </c>
      <c r="F112" s="223">
        <v>1</v>
      </c>
      <c r="G112" s="222" t="s">
        <v>1852</v>
      </c>
      <c r="H112" s="222" t="s">
        <v>1852</v>
      </c>
      <c r="I112" s="225" t="s">
        <v>1852</v>
      </c>
      <c r="J112" s="222" t="s">
        <v>1852</v>
      </c>
      <c r="K112" s="222" t="s">
        <v>1852</v>
      </c>
      <c r="L112" s="225" t="s">
        <v>1852</v>
      </c>
      <c r="M112" s="222" t="s">
        <v>1852</v>
      </c>
      <c r="N112" s="222" t="s">
        <v>1852</v>
      </c>
      <c r="O112" s="346">
        <f t="shared" si="1"/>
        <v>13</v>
      </c>
    </row>
    <row r="113" spans="1:18" ht="13.15" customHeight="1" x14ac:dyDescent="0.4">
      <c r="A113" s="203" t="s">
        <v>2162</v>
      </c>
      <c r="B113" s="222" t="s">
        <v>1852</v>
      </c>
      <c r="C113" s="223">
        <v>490</v>
      </c>
      <c r="D113" s="222" t="s">
        <v>1852</v>
      </c>
      <c r="E113" s="224">
        <v>1</v>
      </c>
      <c r="F113" s="223">
        <v>528</v>
      </c>
      <c r="G113" s="224">
        <v>2</v>
      </c>
      <c r="H113" s="224">
        <v>1</v>
      </c>
      <c r="I113" s="223">
        <v>8</v>
      </c>
      <c r="J113" s="222" t="s">
        <v>1852</v>
      </c>
      <c r="K113" s="222" t="s">
        <v>1852</v>
      </c>
      <c r="L113" s="223">
        <v>11</v>
      </c>
      <c r="M113" s="222" t="s">
        <v>1852</v>
      </c>
      <c r="N113" s="222" t="s">
        <v>1852</v>
      </c>
      <c r="O113" s="346">
        <f t="shared" si="1"/>
        <v>1037</v>
      </c>
      <c r="P113" s="250">
        <v>1037</v>
      </c>
      <c r="Q113" s="233">
        <v>2</v>
      </c>
      <c r="R113" s="215">
        <v>2E-3</v>
      </c>
    </row>
    <row r="114" spans="1:18" x14ac:dyDescent="0.4">
      <c r="A114" s="203" t="s">
        <v>2166</v>
      </c>
      <c r="B114" s="222" t="s">
        <v>2525</v>
      </c>
      <c r="C114" s="223">
        <v>756</v>
      </c>
      <c r="D114" s="224">
        <v>4</v>
      </c>
      <c r="E114" s="224">
        <v>13</v>
      </c>
      <c r="F114" s="223">
        <v>390</v>
      </c>
      <c r="G114" s="222" t="s">
        <v>1852</v>
      </c>
      <c r="H114" s="224">
        <v>5</v>
      </c>
      <c r="I114" s="225" t="s">
        <v>1852</v>
      </c>
      <c r="J114" s="222" t="s">
        <v>1852</v>
      </c>
      <c r="K114" s="222" t="s">
        <v>1852</v>
      </c>
      <c r="L114" s="223">
        <v>12</v>
      </c>
      <c r="M114" s="222" t="s">
        <v>1852</v>
      </c>
      <c r="N114" s="222" t="s">
        <v>1852</v>
      </c>
      <c r="O114" s="346">
        <f t="shared" si="1"/>
        <v>1158</v>
      </c>
      <c r="P114" s="274">
        <v>1716</v>
      </c>
      <c r="Q114" s="226">
        <v>25</v>
      </c>
      <c r="R114" s="240">
        <v>1.4999999999999999E-2</v>
      </c>
    </row>
    <row r="115" spans="1:18" x14ac:dyDescent="0.4">
      <c r="A115" s="203" t="s">
        <v>1347</v>
      </c>
      <c r="B115" s="222" t="s">
        <v>2524</v>
      </c>
      <c r="C115" s="223">
        <v>319</v>
      </c>
      <c r="D115" s="224">
        <v>3</v>
      </c>
      <c r="E115" s="224">
        <v>6</v>
      </c>
      <c r="F115" s="223">
        <v>175</v>
      </c>
      <c r="G115" s="224">
        <v>1</v>
      </c>
      <c r="H115" s="222" t="s">
        <v>1852</v>
      </c>
      <c r="I115" s="225" t="s">
        <v>1852</v>
      </c>
      <c r="J115" s="222" t="s">
        <v>1852</v>
      </c>
      <c r="K115" s="222" t="s">
        <v>1852</v>
      </c>
      <c r="L115" s="223">
        <v>25</v>
      </c>
      <c r="M115" s="222" t="s">
        <v>1852</v>
      </c>
      <c r="N115" s="222" t="s">
        <v>1852</v>
      </c>
      <c r="O115" s="346">
        <f t="shared" si="1"/>
        <v>519</v>
      </c>
    </row>
    <row r="116" spans="1:18" x14ac:dyDescent="0.4">
      <c r="A116" s="203" t="s">
        <v>1347</v>
      </c>
      <c r="B116" s="222" t="s">
        <v>2526</v>
      </c>
      <c r="C116" s="223">
        <v>24</v>
      </c>
      <c r="D116" s="222" t="s">
        <v>1852</v>
      </c>
      <c r="E116" s="224">
        <v>1</v>
      </c>
      <c r="F116" s="223">
        <v>13</v>
      </c>
      <c r="G116" s="222" t="s">
        <v>1852</v>
      </c>
      <c r="H116" s="222" t="s">
        <v>1852</v>
      </c>
      <c r="I116" s="225" t="s">
        <v>1852</v>
      </c>
      <c r="J116" s="222" t="s">
        <v>1852</v>
      </c>
      <c r="K116" s="222" t="s">
        <v>1852</v>
      </c>
      <c r="L116" s="223">
        <v>2</v>
      </c>
      <c r="M116" s="222" t="s">
        <v>1852</v>
      </c>
      <c r="N116" s="222" t="s">
        <v>1852</v>
      </c>
      <c r="O116" s="346">
        <f t="shared" si="1"/>
        <v>39</v>
      </c>
    </row>
    <row r="117" spans="1:18" ht="13.15" customHeight="1" x14ac:dyDescent="0.4">
      <c r="A117" s="203" t="s">
        <v>2171</v>
      </c>
      <c r="B117" s="222" t="s">
        <v>1852</v>
      </c>
      <c r="C117" s="223">
        <v>2498</v>
      </c>
      <c r="D117" s="222" t="s">
        <v>1852</v>
      </c>
      <c r="E117" s="224">
        <v>28</v>
      </c>
      <c r="F117" s="223">
        <v>1073</v>
      </c>
      <c r="G117" s="222" t="s">
        <v>1852</v>
      </c>
      <c r="H117" s="224">
        <v>5</v>
      </c>
      <c r="I117" s="223">
        <v>183</v>
      </c>
      <c r="J117" s="222" t="s">
        <v>1852</v>
      </c>
      <c r="K117" s="222" t="s">
        <v>1852</v>
      </c>
      <c r="L117" s="223">
        <v>790</v>
      </c>
      <c r="M117" s="222" t="s">
        <v>1852</v>
      </c>
      <c r="N117" s="222" t="s">
        <v>1852</v>
      </c>
      <c r="O117" s="346">
        <f t="shared" si="1"/>
        <v>4544</v>
      </c>
      <c r="P117" s="250">
        <v>4544</v>
      </c>
      <c r="Q117" s="233">
        <v>33</v>
      </c>
      <c r="R117" s="215">
        <v>7.0000000000000001E-3</v>
      </c>
    </row>
    <row r="118" spans="1:18" x14ac:dyDescent="0.4">
      <c r="A118" s="203" t="s">
        <v>2174</v>
      </c>
      <c r="B118" s="222" t="s">
        <v>2527</v>
      </c>
      <c r="C118" s="223">
        <v>1777</v>
      </c>
      <c r="D118" s="224">
        <v>5</v>
      </c>
      <c r="E118" s="224">
        <v>26</v>
      </c>
      <c r="F118" s="223">
        <v>1325</v>
      </c>
      <c r="G118" s="222" t="s">
        <v>1852</v>
      </c>
      <c r="H118" s="224">
        <v>7</v>
      </c>
      <c r="I118" s="223">
        <v>95</v>
      </c>
      <c r="J118" s="222" t="s">
        <v>1852</v>
      </c>
      <c r="K118" s="222" t="s">
        <v>1852</v>
      </c>
      <c r="L118" s="223">
        <v>236</v>
      </c>
      <c r="M118" s="222" t="s">
        <v>1852</v>
      </c>
      <c r="N118" s="222" t="s">
        <v>1852</v>
      </c>
      <c r="O118" s="346">
        <f t="shared" si="1"/>
        <v>3433</v>
      </c>
      <c r="P118" s="274">
        <v>3665</v>
      </c>
      <c r="Q118" s="226">
        <v>34</v>
      </c>
      <c r="R118" s="240">
        <v>8.9999999999999993E-3</v>
      </c>
    </row>
    <row r="119" spans="1:18" x14ac:dyDescent="0.4">
      <c r="A119" s="203" t="s">
        <v>1348</v>
      </c>
      <c r="B119" s="222" t="s">
        <v>2528</v>
      </c>
      <c r="C119" s="223">
        <v>144</v>
      </c>
      <c r="D119" s="224">
        <v>1</v>
      </c>
      <c r="E119" s="224">
        <v>0</v>
      </c>
      <c r="F119" s="223">
        <v>28</v>
      </c>
      <c r="G119" s="222" t="s">
        <v>1852</v>
      </c>
      <c r="H119" s="222" t="s">
        <v>1852</v>
      </c>
      <c r="I119" s="225" t="s">
        <v>1852</v>
      </c>
      <c r="J119" s="222" t="s">
        <v>1852</v>
      </c>
      <c r="K119" s="222" t="s">
        <v>1852</v>
      </c>
      <c r="L119" s="223">
        <v>4</v>
      </c>
      <c r="M119" s="222" t="s">
        <v>1852</v>
      </c>
      <c r="N119" s="222" t="s">
        <v>1852</v>
      </c>
      <c r="O119" s="346">
        <f t="shared" si="1"/>
        <v>176</v>
      </c>
    </row>
    <row r="120" spans="1:18" ht="13.15" customHeight="1" x14ac:dyDescent="0.4">
      <c r="A120" s="203" t="s">
        <v>1348</v>
      </c>
      <c r="B120" s="222" t="s">
        <v>2532</v>
      </c>
      <c r="C120" s="223">
        <v>19</v>
      </c>
      <c r="D120" s="222" t="s">
        <v>1852</v>
      </c>
      <c r="E120" s="224">
        <v>1</v>
      </c>
      <c r="F120" s="223">
        <v>3</v>
      </c>
      <c r="G120" s="222" t="s">
        <v>1852</v>
      </c>
      <c r="H120" s="222" t="s">
        <v>1852</v>
      </c>
      <c r="I120" s="225" t="s">
        <v>1852</v>
      </c>
      <c r="J120" s="222" t="s">
        <v>1852</v>
      </c>
      <c r="K120" s="222" t="s">
        <v>1852</v>
      </c>
      <c r="L120" s="225" t="s">
        <v>1852</v>
      </c>
      <c r="M120" s="222" t="s">
        <v>1852</v>
      </c>
      <c r="N120" s="222" t="s">
        <v>1852</v>
      </c>
      <c r="O120" s="346">
        <f t="shared" si="1"/>
        <v>22</v>
      </c>
    </row>
    <row r="121" spans="1:18" ht="13.15" customHeight="1" x14ac:dyDescent="0.4">
      <c r="A121" s="203" t="s">
        <v>1348</v>
      </c>
      <c r="B121" s="222" t="s">
        <v>2530</v>
      </c>
      <c r="C121" s="223">
        <v>16</v>
      </c>
      <c r="D121" s="222" t="s">
        <v>1852</v>
      </c>
      <c r="E121" s="222" t="s">
        <v>1852</v>
      </c>
      <c r="F121" s="225" t="s">
        <v>1852</v>
      </c>
      <c r="G121" s="222" t="s">
        <v>1852</v>
      </c>
      <c r="H121" s="222" t="s">
        <v>1852</v>
      </c>
      <c r="I121" s="225" t="s">
        <v>1852</v>
      </c>
      <c r="J121" s="222" t="s">
        <v>1852</v>
      </c>
      <c r="K121" s="222" t="s">
        <v>1852</v>
      </c>
      <c r="L121" s="225" t="s">
        <v>1852</v>
      </c>
      <c r="M121" s="222" t="s">
        <v>1852</v>
      </c>
      <c r="N121" s="222" t="s">
        <v>1852</v>
      </c>
      <c r="O121" s="346">
        <f t="shared" si="1"/>
        <v>16</v>
      </c>
    </row>
    <row r="122" spans="1:18" ht="13.15" customHeight="1" x14ac:dyDescent="0.4">
      <c r="A122" s="203" t="s">
        <v>1348</v>
      </c>
      <c r="B122" s="222" t="s">
        <v>2529</v>
      </c>
      <c r="C122" s="223">
        <v>6</v>
      </c>
      <c r="D122" s="222" t="s">
        <v>1852</v>
      </c>
      <c r="E122" s="222" t="s">
        <v>1852</v>
      </c>
      <c r="F122" s="223">
        <v>7</v>
      </c>
      <c r="G122" s="222" t="s">
        <v>1852</v>
      </c>
      <c r="H122" s="222" t="s">
        <v>1852</v>
      </c>
      <c r="I122" s="225" t="s">
        <v>1852</v>
      </c>
      <c r="J122" s="222" t="s">
        <v>1852</v>
      </c>
      <c r="K122" s="222" t="s">
        <v>1852</v>
      </c>
      <c r="L122" s="223">
        <v>1</v>
      </c>
      <c r="M122" s="222" t="s">
        <v>1852</v>
      </c>
      <c r="N122" s="222" t="s">
        <v>1852</v>
      </c>
      <c r="O122" s="346">
        <f t="shared" si="1"/>
        <v>14</v>
      </c>
    </row>
    <row r="123" spans="1:18" ht="13.15" customHeight="1" x14ac:dyDescent="0.4">
      <c r="A123" s="203" t="s">
        <v>1348</v>
      </c>
      <c r="B123" s="222" t="s">
        <v>2531</v>
      </c>
      <c r="C123" s="223">
        <v>4</v>
      </c>
      <c r="D123" s="222" t="s">
        <v>1852</v>
      </c>
      <c r="E123" s="222" t="s">
        <v>1852</v>
      </c>
      <c r="F123" s="225" t="s">
        <v>1852</v>
      </c>
      <c r="G123" s="222" t="s">
        <v>1852</v>
      </c>
      <c r="H123" s="222" t="s">
        <v>1852</v>
      </c>
      <c r="I123" s="225" t="s">
        <v>1852</v>
      </c>
      <c r="J123" s="222" t="s">
        <v>1852</v>
      </c>
      <c r="K123" s="222" t="s">
        <v>1852</v>
      </c>
      <c r="L123" s="225" t="s">
        <v>1852</v>
      </c>
      <c r="M123" s="222" t="s">
        <v>1852</v>
      </c>
      <c r="N123" s="222" t="s">
        <v>1852</v>
      </c>
      <c r="O123" s="346">
        <f t="shared" si="1"/>
        <v>4</v>
      </c>
    </row>
    <row r="124" spans="1:18" x14ac:dyDescent="0.4">
      <c r="A124" s="203" t="s">
        <v>2409</v>
      </c>
      <c r="B124" s="222" t="s">
        <v>2533</v>
      </c>
      <c r="C124" s="223">
        <v>2035</v>
      </c>
      <c r="D124" s="224">
        <v>1</v>
      </c>
      <c r="E124" s="224">
        <v>20</v>
      </c>
      <c r="F124" s="223">
        <v>1188</v>
      </c>
      <c r="G124" s="224">
        <v>3</v>
      </c>
      <c r="H124" s="224">
        <v>6</v>
      </c>
      <c r="I124" s="223">
        <v>20</v>
      </c>
      <c r="J124" s="222" t="s">
        <v>1852</v>
      </c>
      <c r="K124" s="222" t="s">
        <v>1852</v>
      </c>
      <c r="L124" s="223">
        <v>86</v>
      </c>
      <c r="M124" s="222" t="s">
        <v>1852</v>
      </c>
      <c r="N124" s="222" t="s">
        <v>1852</v>
      </c>
      <c r="O124" s="346">
        <f t="shared" si="1"/>
        <v>3329</v>
      </c>
      <c r="P124" s="274">
        <v>4199</v>
      </c>
      <c r="Q124" s="226">
        <v>31</v>
      </c>
      <c r="R124" s="240">
        <v>7.0000000000000001E-3</v>
      </c>
    </row>
    <row r="125" spans="1:18" x14ac:dyDescent="0.4">
      <c r="A125" s="203" t="s">
        <v>1349</v>
      </c>
      <c r="B125" s="222" t="s">
        <v>2500</v>
      </c>
      <c r="C125" s="223">
        <v>444</v>
      </c>
      <c r="D125" s="222" t="s">
        <v>1852</v>
      </c>
      <c r="E125" s="224">
        <v>2</v>
      </c>
      <c r="F125" s="223">
        <v>367</v>
      </c>
      <c r="G125" s="224">
        <v>1</v>
      </c>
      <c r="H125" s="224">
        <v>3</v>
      </c>
      <c r="I125" s="225" t="s">
        <v>1852</v>
      </c>
      <c r="J125" s="222" t="s">
        <v>1852</v>
      </c>
      <c r="K125" s="222" t="s">
        <v>1852</v>
      </c>
      <c r="L125" s="223">
        <v>59</v>
      </c>
      <c r="M125" s="222" t="s">
        <v>1852</v>
      </c>
      <c r="N125" s="222" t="s">
        <v>1852</v>
      </c>
      <c r="O125" s="346">
        <f t="shared" si="1"/>
        <v>870</v>
      </c>
    </row>
    <row r="126" spans="1:18" ht="13.15" customHeight="1" x14ac:dyDescent="0.4">
      <c r="A126" s="203" t="s">
        <v>2415</v>
      </c>
      <c r="B126" s="222" t="s">
        <v>1852</v>
      </c>
      <c r="C126" s="223">
        <v>3718</v>
      </c>
      <c r="D126" s="224">
        <v>10</v>
      </c>
      <c r="E126" s="224">
        <v>113</v>
      </c>
      <c r="F126" s="223">
        <v>3994</v>
      </c>
      <c r="G126" s="224">
        <v>18</v>
      </c>
      <c r="H126" s="224">
        <v>52</v>
      </c>
      <c r="I126" s="223">
        <v>411</v>
      </c>
      <c r="J126" s="222" t="s">
        <v>1852</v>
      </c>
      <c r="K126" s="222" t="s">
        <v>1852</v>
      </c>
      <c r="L126" s="223">
        <v>711</v>
      </c>
      <c r="M126" s="224">
        <v>1</v>
      </c>
      <c r="N126" s="224">
        <v>2</v>
      </c>
      <c r="O126" s="346">
        <f t="shared" si="1"/>
        <v>8834</v>
      </c>
      <c r="P126" s="250">
        <v>8834</v>
      </c>
      <c r="Q126" s="233">
        <v>167</v>
      </c>
      <c r="R126" s="215">
        <v>1.9E-2</v>
      </c>
    </row>
    <row r="127" spans="1:18" x14ac:dyDescent="0.4">
      <c r="A127" s="203" t="s">
        <v>2180</v>
      </c>
      <c r="B127" s="222" t="s">
        <v>2535</v>
      </c>
      <c r="C127" s="223">
        <v>1291</v>
      </c>
      <c r="D127" s="224">
        <v>10</v>
      </c>
      <c r="E127" s="224">
        <v>42</v>
      </c>
      <c r="F127" s="223">
        <v>1381</v>
      </c>
      <c r="G127" s="224">
        <v>6</v>
      </c>
      <c r="H127" s="224">
        <v>30</v>
      </c>
      <c r="I127" s="223">
        <v>24</v>
      </c>
      <c r="J127" s="222" t="s">
        <v>1852</v>
      </c>
      <c r="K127" s="222" t="s">
        <v>1852</v>
      </c>
      <c r="L127" s="223">
        <v>161</v>
      </c>
      <c r="M127" s="224">
        <v>1</v>
      </c>
      <c r="N127" s="222" t="s">
        <v>1852</v>
      </c>
      <c r="O127" s="346">
        <f t="shared" si="1"/>
        <v>2857</v>
      </c>
      <c r="P127" s="273">
        <v>5069</v>
      </c>
      <c r="Q127" s="231">
        <v>135</v>
      </c>
      <c r="R127" s="244">
        <v>2.7E-2</v>
      </c>
    </row>
    <row r="128" spans="1:18" ht="13.15" customHeight="1" x14ac:dyDescent="0.4">
      <c r="A128" s="203" t="s">
        <v>1350</v>
      </c>
      <c r="B128" s="222" t="s">
        <v>1870</v>
      </c>
      <c r="C128" s="223">
        <v>502</v>
      </c>
      <c r="D128" s="224">
        <v>1</v>
      </c>
      <c r="E128" s="224">
        <v>25</v>
      </c>
      <c r="F128" s="223">
        <v>468</v>
      </c>
      <c r="G128" s="224">
        <v>1</v>
      </c>
      <c r="H128" s="224">
        <v>2</v>
      </c>
      <c r="I128" s="223">
        <v>9</v>
      </c>
      <c r="J128" s="222" t="s">
        <v>1852</v>
      </c>
      <c r="K128" s="222" t="s">
        <v>1852</v>
      </c>
      <c r="L128" s="223">
        <v>82</v>
      </c>
      <c r="M128" s="222" t="s">
        <v>1852</v>
      </c>
      <c r="N128" s="222" t="s">
        <v>1852</v>
      </c>
      <c r="O128" s="346">
        <f t="shared" si="1"/>
        <v>1061</v>
      </c>
    </row>
    <row r="129" spans="1:18" ht="13.15" customHeight="1" x14ac:dyDescent="0.4">
      <c r="A129" s="203" t="s">
        <v>1350</v>
      </c>
      <c r="B129" s="222" t="s">
        <v>2536</v>
      </c>
      <c r="C129" s="223">
        <v>349</v>
      </c>
      <c r="D129" s="222" t="s">
        <v>1852</v>
      </c>
      <c r="E129" s="224">
        <v>11</v>
      </c>
      <c r="F129" s="223">
        <v>372</v>
      </c>
      <c r="G129" s="224">
        <v>1</v>
      </c>
      <c r="H129" s="224">
        <v>5</v>
      </c>
      <c r="I129" s="223">
        <v>11</v>
      </c>
      <c r="J129" s="222" t="s">
        <v>1852</v>
      </c>
      <c r="K129" s="222" t="s">
        <v>1852</v>
      </c>
      <c r="L129" s="223">
        <v>52</v>
      </c>
      <c r="M129" s="222" t="s">
        <v>1852</v>
      </c>
      <c r="N129" s="222" t="s">
        <v>1852</v>
      </c>
      <c r="O129" s="346">
        <f t="shared" si="1"/>
        <v>784</v>
      </c>
    </row>
    <row r="130" spans="1:18" ht="13.15" customHeight="1" x14ac:dyDescent="0.4">
      <c r="A130" s="203" t="s">
        <v>1350</v>
      </c>
      <c r="B130" s="222" t="s">
        <v>2537</v>
      </c>
      <c r="C130" s="223">
        <v>91</v>
      </c>
      <c r="D130" s="222" t="s">
        <v>1852</v>
      </c>
      <c r="E130" s="224">
        <v>8</v>
      </c>
      <c r="F130" s="223">
        <v>46</v>
      </c>
      <c r="G130" s="222" t="s">
        <v>1852</v>
      </c>
      <c r="H130" s="222" t="s">
        <v>1852</v>
      </c>
      <c r="I130" s="223">
        <v>7</v>
      </c>
      <c r="J130" s="222" t="s">
        <v>1852</v>
      </c>
      <c r="K130" s="222" t="s">
        <v>1852</v>
      </c>
      <c r="L130" s="223">
        <v>15</v>
      </c>
      <c r="M130" s="222" t="s">
        <v>1852</v>
      </c>
      <c r="N130" s="222" t="s">
        <v>1852</v>
      </c>
      <c r="O130" s="346">
        <f t="shared" si="1"/>
        <v>159</v>
      </c>
    </row>
    <row r="131" spans="1:18" ht="22.5" x14ac:dyDescent="0.4">
      <c r="A131" s="203" t="s">
        <v>1350</v>
      </c>
      <c r="B131" s="222" t="s">
        <v>2538</v>
      </c>
      <c r="C131" s="223">
        <v>116</v>
      </c>
      <c r="D131" s="224">
        <v>1</v>
      </c>
      <c r="E131" s="224">
        <v>4</v>
      </c>
      <c r="F131" s="223">
        <v>4</v>
      </c>
      <c r="G131" s="222" t="s">
        <v>1852</v>
      </c>
      <c r="H131" s="224">
        <v>1</v>
      </c>
      <c r="I131" s="225" t="s">
        <v>1852</v>
      </c>
      <c r="J131" s="222" t="s">
        <v>1852</v>
      </c>
      <c r="K131" s="222" t="s">
        <v>1852</v>
      </c>
      <c r="L131" s="225" t="s">
        <v>1852</v>
      </c>
      <c r="M131" s="222" t="s">
        <v>1852</v>
      </c>
      <c r="N131" s="222" t="s">
        <v>1852</v>
      </c>
      <c r="O131" s="346">
        <f t="shared" ref="O131:O194" si="2">SUM(C131,F131,I131,L131)</f>
        <v>120</v>
      </c>
    </row>
    <row r="132" spans="1:18" ht="13.15" customHeight="1" x14ac:dyDescent="0.4">
      <c r="A132" s="203" t="s">
        <v>1350</v>
      </c>
      <c r="B132" s="222" t="s">
        <v>2541</v>
      </c>
      <c r="C132" s="223">
        <v>18</v>
      </c>
      <c r="D132" s="222" t="s">
        <v>1852</v>
      </c>
      <c r="E132" s="224">
        <v>6</v>
      </c>
      <c r="F132" s="225" t="s">
        <v>1852</v>
      </c>
      <c r="G132" s="222" t="s">
        <v>1852</v>
      </c>
      <c r="H132" s="222" t="s">
        <v>1852</v>
      </c>
      <c r="I132" s="223">
        <v>18</v>
      </c>
      <c r="J132" s="222" t="s">
        <v>1852</v>
      </c>
      <c r="K132" s="222" t="s">
        <v>1852</v>
      </c>
      <c r="L132" s="225" t="s">
        <v>1852</v>
      </c>
      <c r="M132" s="222" t="s">
        <v>1852</v>
      </c>
      <c r="N132" s="222" t="s">
        <v>1852</v>
      </c>
      <c r="O132" s="346">
        <f t="shared" si="2"/>
        <v>36</v>
      </c>
    </row>
    <row r="133" spans="1:18" ht="22.5" x14ac:dyDescent="0.4">
      <c r="A133" s="203" t="s">
        <v>1350</v>
      </c>
      <c r="B133" s="222" t="s">
        <v>2540</v>
      </c>
      <c r="C133" s="223">
        <v>21</v>
      </c>
      <c r="D133" s="222" t="s">
        <v>1852</v>
      </c>
      <c r="E133" s="222" t="s">
        <v>1852</v>
      </c>
      <c r="F133" s="223">
        <v>8</v>
      </c>
      <c r="G133" s="222" t="s">
        <v>1852</v>
      </c>
      <c r="H133" s="222" t="s">
        <v>1852</v>
      </c>
      <c r="I133" s="225" t="s">
        <v>1852</v>
      </c>
      <c r="J133" s="222" t="s">
        <v>1852</v>
      </c>
      <c r="K133" s="222" t="s">
        <v>1852</v>
      </c>
      <c r="L133" s="225" t="s">
        <v>1852</v>
      </c>
      <c r="M133" s="222" t="s">
        <v>1852</v>
      </c>
      <c r="N133" s="222" t="s">
        <v>1852</v>
      </c>
      <c r="O133" s="346">
        <f t="shared" si="2"/>
        <v>29</v>
      </c>
    </row>
    <row r="134" spans="1:18" x14ac:dyDescent="0.4">
      <c r="A134" s="203" t="s">
        <v>1350</v>
      </c>
      <c r="B134" s="222" t="s">
        <v>2539</v>
      </c>
      <c r="C134" s="223">
        <v>21</v>
      </c>
      <c r="D134" s="222" t="s">
        <v>1852</v>
      </c>
      <c r="E134" s="224">
        <v>1</v>
      </c>
      <c r="F134" s="223">
        <v>2</v>
      </c>
      <c r="G134" s="222" t="s">
        <v>1852</v>
      </c>
      <c r="H134" s="222" t="s">
        <v>1852</v>
      </c>
      <c r="I134" s="225" t="s">
        <v>1852</v>
      </c>
      <c r="J134" s="222" t="s">
        <v>1852</v>
      </c>
      <c r="K134" s="222" t="s">
        <v>1852</v>
      </c>
      <c r="L134" s="225" t="s">
        <v>1852</v>
      </c>
      <c r="M134" s="222" t="s">
        <v>1852</v>
      </c>
      <c r="N134" s="222" t="s">
        <v>1852</v>
      </c>
      <c r="O134" s="346">
        <f t="shared" si="2"/>
        <v>23</v>
      </c>
    </row>
    <row r="135" spans="1:18" ht="13.15" customHeight="1" x14ac:dyDescent="0.4">
      <c r="A135" s="203" t="s">
        <v>2939</v>
      </c>
      <c r="B135" s="335" t="s">
        <v>2586</v>
      </c>
      <c r="C135" s="315">
        <v>671</v>
      </c>
      <c r="D135" s="316">
        <v>1</v>
      </c>
      <c r="E135" s="316">
        <v>7</v>
      </c>
      <c r="F135" s="315">
        <v>859</v>
      </c>
      <c r="G135" s="335" t="s">
        <v>2586</v>
      </c>
      <c r="H135" s="316">
        <v>9</v>
      </c>
      <c r="I135" s="315">
        <v>39</v>
      </c>
      <c r="J135" s="335" t="s">
        <v>2586</v>
      </c>
      <c r="K135" s="335" t="s">
        <v>2586</v>
      </c>
      <c r="L135" s="315">
        <v>119</v>
      </c>
      <c r="M135" s="335" t="s">
        <v>2586</v>
      </c>
      <c r="N135" s="335" t="s">
        <v>2586</v>
      </c>
      <c r="O135" s="346">
        <f t="shared" si="2"/>
        <v>1688</v>
      </c>
      <c r="P135" s="345">
        <v>1688</v>
      </c>
      <c r="Q135" s="319">
        <v>16</v>
      </c>
      <c r="R135" s="301">
        <v>8.9999999999999993E-3</v>
      </c>
    </row>
    <row r="136" spans="1:18" x14ac:dyDescent="0.4">
      <c r="A136" s="203" t="s">
        <v>2940</v>
      </c>
      <c r="B136" s="335" t="s">
        <v>2941</v>
      </c>
      <c r="C136" s="315">
        <v>132</v>
      </c>
      <c r="D136" s="335" t="s">
        <v>2586</v>
      </c>
      <c r="E136" s="316">
        <v>3</v>
      </c>
      <c r="F136" s="315">
        <v>389</v>
      </c>
      <c r="G136" s="335" t="s">
        <v>2586</v>
      </c>
      <c r="H136" s="316">
        <v>1</v>
      </c>
      <c r="I136" s="334" t="s">
        <v>2586</v>
      </c>
      <c r="J136" s="335" t="s">
        <v>2586</v>
      </c>
      <c r="K136" s="335" t="s">
        <v>2586</v>
      </c>
      <c r="L136" s="315">
        <v>107</v>
      </c>
      <c r="M136" s="335" t="s">
        <v>2586</v>
      </c>
      <c r="N136" s="335" t="s">
        <v>2586</v>
      </c>
      <c r="O136" s="346">
        <f t="shared" si="2"/>
        <v>628</v>
      </c>
      <c r="P136" s="317">
        <v>806</v>
      </c>
      <c r="Q136" s="317">
        <v>6</v>
      </c>
      <c r="R136" s="318">
        <v>7.0000000000000001E-3</v>
      </c>
    </row>
    <row r="137" spans="1:18" x14ac:dyDescent="0.4">
      <c r="A137" s="203" t="s">
        <v>1351</v>
      </c>
      <c r="B137" s="335" t="s">
        <v>2942</v>
      </c>
      <c r="C137" s="315">
        <v>43</v>
      </c>
      <c r="D137" s="335" t="s">
        <v>2586</v>
      </c>
      <c r="E137" s="316">
        <v>1</v>
      </c>
      <c r="F137" s="315">
        <v>113</v>
      </c>
      <c r="G137" s="335" t="s">
        <v>2586</v>
      </c>
      <c r="H137" s="316">
        <v>1</v>
      </c>
      <c r="I137" s="334" t="s">
        <v>2586</v>
      </c>
      <c r="J137" s="335" t="s">
        <v>2586</v>
      </c>
      <c r="K137" s="335" t="s">
        <v>2586</v>
      </c>
      <c r="L137" s="315">
        <v>22</v>
      </c>
      <c r="M137" s="335" t="s">
        <v>2586</v>
      </c>
      <c r="N137" s="335" t="s">
        <v>2586</v>
      </c>
      <c r="O137" s="346">
        <f t="shared" si="2"/>
        <v>178</v>
      </c>
    </row>
    <row r="138" spans="1:18" x14ac:dyDescent="0.4">
      <c r="A138" s="203" t="s">
        <v>2943</v>
      </c>
      <c r="B138" s="335" t="s">
        <v>2586</v>
      </c>
      <c r="C138" s="315">
        <v>154</v>
      </c>
      <c r="D138" s="335" t="s">
        <v>2586</v>
      </c>
      <c r="E138" s="335" t="s">
        <v>2586</v>
      </c>
      <c r="F138" s="315">
        <v>70</v>
      </c>
      <c r="G138" s="335" t="s">
        <v>2586</v>
      </c>
      <c r="H138" s="335" t="s">
        <v>2586</v>
      </c>
      <c r="I138" s="334" t="s">
        <v>2586</v>
      </c>
      <c r="J138" s="335" t="s">
        <v>2586</v>
      </c>
      <c r="K138" s="335" t="s">
        <v>2586</v>
      </c>
      <c r="L138" s="334" t="s">
        <v>2586</v>
      </c>
      <c r="M138" s="335" t="s">
        <v>2586</v>
      </c>
      <c r="N138" s="335" t="s">
        <v>2586</v>
      </c>
      <c r="O138" s="346">
        <f t="shared" si="2"/>
        <v>224</v>
      </c>
      <c r="P138" s="319">
        <v>224</v>
      </c>
      <c r="Q138" s="319">
        <v>0</v>
      </c>
      <c r="R138" s="301">
        <v>0</v>
      </c>
    </row>
    <row r="139" spans="1:18" x14ac:dyDescent="0.4">
      <c r="A139" s="203" t="s">
        <v>2944</v>
      </c>
      <c r="B139" s="335" t="s">
        <v>2586</v>
      </c>
      <c r="C139" s="315">
        <v>1675</v>
      </c>
      <c r="D139" s="316">
        <v>5</v>
      </c>
      <c r="E139" s="316">
        <v>32</v>
      </c>
      <c r="F139" s="315">
        <v>1387</v>
      </c>
      <c r="G139" s="316">
        <v>2</v>
      </c>
      <c r="H139" s="316">
        <v>4</v>
      </c>
      <c r="I139" s="315">
        <v>14</v>
      </c>
      <c r="J139" s="335" t="s">
        <v>2586</v>
      </c>
      <c r="K139" s="335" t="s">
        <v>2586</v>
      </c>
      <c r="L139" s="315">
        <v>153</v>
      </c>
      <c r="M139" s="335" t="s">
        <v>2586</v>
      </c>
      <c r="N139" s="335" t="s">
        <v>2586</v>
      </c>
      <c r="O139" s="346">
        <f t="shared" si="2"/>
        <v>3229</v>
      </c>
      <c r="P139" s="345">
        <v>3229</v>
      </c>
      <c r="Q139" s="319">
        <v>36</v>
      </c>
      <c r="R139" s="301">
        <v>1.0999999999999999E-2</v>
      </c>
    </row>
    <row r="140" spans="1:18" ht="13.15" customHeight="1" x14ac:dyDescent="0.4">
      <c r="A140" s="203" t="s">
        <v>2945</v>
      </c>
      <c r="B140" s="335" t="s">
        <v>2586</v>
      </c>
      <c r="C140" s="315">
        <v>92</v>
      </c>
      <c r="D140" s="335" t="s">
        <v>2586</v>
      </c>
      <c r="E140" s="316">
        <v>1</v>
      </c>
      <c r="F140" s="315">
        <v>183</v>
      </c>
      <c r="G140" s="335" t="s">
        <v>2586</v>
      </c>
      <c r="H140" s="335" t="s">
        <v>2586</v>
      </c>
      <c r="I140" s="334" t="s">
        <v>2586</v>
      </c>
      <c r="J140" s="335" t="s">
        <v>2586</v>
      </c>
      <c r="K140" s="335" t="s">
        <v>2586</v>
      </c>
      <c r="L140" s="315">
        <v>9</v>
      </c>
      <c r="M140" s="335" t="s">
        <v>2586</v>
      </c>
      <c r="N140" s="335" t="s">
        <v>2586</v>
      </c>
      <c r="O140" s="346">
        <f t="shared" si="2"/>
        <v>284</v>
      </c>
      <c r="P140" s="319">
        <v>284</v>
      </c>
      <c r="Q140" s="319">
        <v>1</v>
      </c>
      <c r="R140" s="300">
        <v>0</v>
      </c>
    </row>
    <row r="141" spans="1:18" ht="13.15" customHeight="1" x14ac:dyDescent="0.4">
      <c r="A141" s="203" t="s">
        <v>2946</v>
      </c>
      <c r="B141" s="335" t="s">
        <v>2947</v>
      </c>
      <c r="C141" s="315">
        <v>470</v>
      </c>
      <c r="D141" s="316">
        <v>4</v>
      </c>
      <c r="E141" s="316">
        <v>5</v>
      </c>
      <c r="F141" s="315">
        <v>459</v>
      </c>
      <c r="G141" s="316">
        <v>5</v>
      </c>
      <c r="H141" s="316">
        <v>2</v>
      </c>
      <c r="I141" s="315">
        <v>25</v>
      </c>
      <c r="J141" s="335" t="s">
        <v>2586</v>
      </c>
      <c r="K141" s="335" t="s">
        <v>2586</v>
      </c>
      <c r="L141" s="315">
        <v>51</v>
      </c>
      <c r="M141" s="335" t="s">
        <v>2586</v>
      </c>
      <c r="N141" s="335" t="s">
        <v>2586</v>
      </c>
      <c r="O141" s="346">
        <f t="shared" si="2"/>
        <v>1005</v>
      </c>
      <c r="P141" s="344">
        <v>3611</v>
      </c>
      <c r="Q141" s="322">
        <v>27</v>
      </c>
      <c r="R141" s="323">
        <v>7.0000000000000001E-3</v>
      </c>
    </row>
    <row r="142" spans="1:18" ht="13.15" customHeight="1" x14ac:dyDescent="0.4">
      <c r="A142" s="203" t="s">
        <v>1352</v>
      </c>
      <c r="B142" s="335" t="s">
        <v>2948</v>
      </c>
      <c r="C142" s="315">
        <v>235</v>
      </c>
      <c r="D142" s="335" t="s">
        <v>2586</v>
      </c>
      <c r="E142" s="335" t="s">
        <v>2586</v>
      </c>
      <c r="F142" s="315">
        <v>385</v>
      </c>
      <c r="G142" s="316">
        <v>3</v>
      </c>
      <c r="H142" s="335" t="s">
        <v>2586</v>
      </c>
      <c r="I142" s="315">
        <v>23</v>
      </c>
      <c r="J142" s="335" t="s">
        <v>2586</v>
      </c>
      <c r="K142" s="335" t="s">
        <v>2586</v>
      </c>
      <c r="L142" s="315">
        <v>56</v>
      </c>
      <c r="M142" s="335" t="s">
        <v>2586</v>
      </c>
      <c r="N142" s="335" t="s">
        <v>2586</v>
      </c>
      <c r="O142" s="346">
        <f t="shared" si="2"/>
        <v>699</v>
      </c>
    </row>
    <row r="143" spans="1:18" ht="13.15" customHeight="1" x14ac:dyDescent="0.4">
      <c r="A143" s="203" t="s">
        <v>1352</v>
      </c>
      <c r="B143" s="335" t="s">
        <v>2949</v>
      </c>
      <c r="C143" s="315">
        <v>331</v>
      </c>
      <c r="D143" s="316">
        <v>1</v>
      </c>
      <c r="E143" s="316">
        <v>10</v>
      </c>
      <c r="F143" s="315">
        <v>246</v>
      </c>
      <c r="G143" s="316">
        <v>1</v>
      </c>
      <c r="H143" s="335" t="s">
        <v>2586</v>
      </c>
      <c r="I143" s="315">
        <v>41</v>
      </c>
      <c r="J143" s="335" t="s">
        <v>2586</v>
      </c>
      <c r="K143" s="335" t="s">
        <v>2586</v>
      </c>
      <c r="L143" s="315">
        <v>37</v>
      </c>
      <c r="M143" s="335" t="s">
        <v>2586</v>
      </c>
      <c r="N143" s="335" t="s">
        <v>2586</v>
      </c>
      <c r="O143" s="346">
        <f t="shared" si="2"/>
        <v>655</v>
      </c>
    </row>
    <row r="144" spans="1:18" ht="13.15" customHeight="1" x14ac:dyDescent="0.4">
      <c r="A144" s="203" t="s">
        <v>1352</v>
      </c>
      <c r="B144" s="335" t="s">
        <v>2950</v>
      </c>
      <c r="C144" s="315">
        <v>311</v>
      </c>
      <c r="D144" s="316">
        <v>1</v>
      </c>
      <c r="E144" s="316">
        <v>3</v>
      </c>
      <c r="F144" s="315">
        <v>274</v>
      </c>
      <c r="G144" s="316">
        <v>1</v>
      </c>
      <c r="H144" s="335" t="s">
        <v>2586</v>
      </c>
      <c r="I144" s="315">
        <v>4</v>
      </c>
      <c r="J144" s="335" t="s">
        <v>2586</v>
      </c>
      <c r="K144" s="335" t="s">
        <v>2586</v>
      </c>
      <c r="L144" s="315">
        <v>30</v>
      </c>
      <c r="M144" s="335" t="s">
        <v>2586</v>
      </c>
      <c r="N144" s="335" t="s">
        <v>2586</v>
      </c>
      <c r="O144" s="346">
        <f t="shared" si="2"/>
        <v>619</v>
      </c>
    </row>
    <row r="145" spans="1:18" ht="13.15" customHeight="1" x14ac:dyDescent="0.4">
      <c r="A145" s="203" t="s">
        <v>1352</v>
      </c>
      <c r="B145" s="335" t="s">
        <v>2951</v>
      </c>
      <c r="C145" s="315">
        <v>396</v>
      </c>
      <c r="D145" s="335" t="s">
        <v>2586</v>
      </c>
      <c r="E145" s="316">
        <v>5</v>
      </c>
      <c r="F145" s="315">
        <v>180</v>
      </c>
      <c r="G145" s="316">
        <v>1</v>
      </c>
      <c r="H145" s="316">
        <v>2</v>
      </c>
      <c r="I145" s="315">
        <v>5</v>
      </c>
      <c r="J145" s="335" t="s">
        <v>2586</v>
      </c>
      <c r="K145" s="335" t="s">
        <v>2586</v>
      </c>
      <c r="L145" s="315">
        <v>1</v>
      </c>
      <c r="M145" s="335" t="s">
        <v>2586</v>
      </c>
      <c r="N145" s="335" t="s">
        <v>2586</v>
      </c>
      <c r="O145" s="346">
        <f t="shared" si="2"/>
        <v>582</v>
      </c>
    </row>
    <row r="146" spans="1:18" ht="24.75" x14ac:dyDescent="0.4">
      <c r="A146" s="203" t="s">
        <v>1352</v>
      </c>
      <c r="B146" s="335" t="s">
        <v>2952</v>
      </c>
      <c r="C146" s="315">
        <v>23</v>
      </c>
      <c r="D146" s="335" t="s">
        <v>2586</v>
      </c>
      <c r="E146" s="335" t="s">
        <v>2586</v>
      </c>
      <c r="F146" s="315">
        <v>11</v>
      </c>
      <c r="G146" s="335" t="s">
        <v>2586</v>
      </c>
      <c r="H146" s="335" t="s">
        <v>2586</v>
      </c>
      <c r="I146" s="334" t="s">
        <v>2586</v>
      </c>
      <c r="J146" s="335" t="s">
        <v>2586</v>
      </c>
      <c r="K146" s="335" t="s">
        <v>2586</v>
      </c>
      <c r="L146" s="334" t="s">
        <v>2586</v>
      </c>
      <c r="M146" s="335" t="s">
        <v>2586</v>
      </c>
      <c r="N146" s="335" t="s">
        <v>2586</v>
      </c>
      <c r="O146" s="346">
        <f t="shared" si="2"/>
        <v>34</v>
      </c>
    </row>
    <row r="147" spans="1:18" ht="13.15" customHeight="1" x14ac:dyDescent="0.4">
      <c r="A147" s="203" t="s">
        <v>1352</v>
      </c>
      <c r="B147" s="335" t="s">
        <v>2953</v>
      </c>
      <c r="C147" s="315">
        <v>14</v>
      </c>
      <c r="D147" s="335" t="s">
        <v>2586</v>
      </c>
      <c r="E147" s="335" t="s">
        <v>2586</v>
      </c>
      <c r="F147" s="315">
        <v>3</v>
      </c>
      <c r="G147" s="335" t="s">
        <v>2586</v>
      </c>
      <c r="H147" s="335" t="s">
        <v>2586</v>
      </c>
      <c r="I147" s="334" t="s">
        <v>2586</v>
      </c>
      <c r="J147" s="335" t="s">
        <v>2586</v>
      </c>
      <c r="K147" s="335" t="s">
        <v>2586</v>
      </c>
      <c r="L147" s="334" t="s">
        <v>2586</v>
      </c>
      <c r="M147" s="335" t="s">
        <v>2586</v>
      </c>
      <c r="N147" s="335" t="s">
        <v>2586</v>
      </c>
      <c r="O147" s="346">
        <f t="shared" si="2"/>
        <v>17</v>
      </c>
    </row>
    <row r="148" spans="1:18" ht="24.75" x14ac:dyDescent="0.4">
      <c r="A148" s="203" t="s">
        <v>2954</v>
      </c>
      <c r="B148" s="335" t="s">
        <v>2955</v>
      </c>
      <c r="C148" s="315">
        <v>623</v>
      </c>
      <c r="D148" s="316">
        <v>3</v>
      </c>
      <c r="E148" s="316">
        <v>1</v>
      </c>
      <c r="F148" s="315">
        <v>1163</v>
      </c>
      <c r="G148" s="316">
        <v>2</v>
      </c>
      <c r="H148" s="316">
        <v>8</v>
      </c>
      <c r="I148" s="315">
        <v>19</v>
      </c>
      <c r="J148" s="335" t="s">
        <v>2586</v>
      </c>
      <c r="K148" s="335" t="s">
        <v>2586</v>
      </c>
      <c r="L148" s="315">
        <v>330</v>
      </c>
      <c r="M148" s="335" t="s">
        <v>2586</v>
      </c>
      <c r="N148" s="335" t="s">
        <v>2586</v>
      </c>
      <c r="O148" s="346">
        <f t="shared" si="2"/>
        <v>2135</v>
      </c>
      <c r="P148" s="344">
        <v>4738</v>
      </c>
      <c r="Q148" s="322">
        <v>13</v>
      </c>
      <c r="R148" s="323">
        <v>3.0000000000000001E-3</v>
      </c>
    </row>
    <row r="149" spans="1:18" ht="13.15" customHeight="1" x14ac:dyDescent="0.4">
      <c r="A149" s="203" t="s">
        <v>1353</v>
      </c>
      <c r="B149" s="335" t="s">
        <v>2956</v>
      </c>
      <c r="C149" s="315">
        <v>356</v>
      </c>
      <c r="D149" s="316">
        <v>2</v>
      </c>
      <c r="E149" s="316">
        <v>1</v>
      </c>
      <c r="F149" s="315">
        <v>704</v>
      </c>
      <c r="G149" s="316">
        <v>2</v>
      </c>
      <c r="H149" s="316">
        <v>1</v>
      </c>
      <c r="I149" s="315">
        <v>13</v>
      </c>
      <c r="J149" s="335" t="s">
        <v>2586</v>
      </c>
      <c r="K149" s="335" t="s">
        <v>2586</v>
      </c>
      <c r="L149" s="315">
        <v>115</v>
      </c>
      <c r="M149" s="335" t="s">
        <v>2586</v>
      </c>
      <c r="N149" s="335" t="s">
        <v>2586</v>
      </c>
      <c r="O149" s="346">
        <f t="shared" si="2"/>
        <v>1188</v>
      </c>
    </row>
    <row r="150" spans="1:18" ht="24.75" x14ac:dyDescent="0.4">
      <c r="A150" s="203" t="s">
        <v>1353</v>
      </c>
      <c r="B150" s="335" t="s">
        <v>2957</v>
      </c>
      <c r="C150" s="315">
        <v>88</v>
      </c>
      <c r="D150" s="335" t="s">
        <v>2586</v>
      </c>
      <c r="E150" s="316">
        <v>2</v>
      </c>
      <c r="F150" s="315">
        <v>245</v>
      </c>
      <c r="G150" s="335" t="s">
        <v>2586</v>
      </c>
      <c r="H150" s="335" t="s">
        <v>2586</v>
      </c>
      <c r="I150" s="315">
        <v>6</v>
      </c>
      <c r="J150" s="335" t="s">
        <v>2586</v>
      </c>
      <c r="K150" s="335" t="s">
        <v>2586</v>
      </c>
      <c r="L150" s="315">
        <v>54</v>
      </c>
      <c r="M150" s="335" t="s">
        <v>2586</v>
      </c>
      <c r="N150" s="335" t="s">
        <v>2586</v>
      </c>
      <c r="O150" s="346">
        <f t="shared" si="2"/>
        <v>393</v>
      </c>
    </row>
    <row r="151" spans="1:18" x14ac:dyDescent="0.4">
      <c r="A151" s="203" t="s">
        <v>1353</v>
      </c>
      <c r="B151" s="335" t="s">
        <v>2958</v>
      </c>
      <c r="C151" s="315">
        <v>178</v>
      </c>
      <c r="D151" s="335" t="s">
        <v>2586</v>
      </c>
      <c r="E151" s="316">
        <v>0</v>
      </c>
      <c r="F151" s="315">
        <v>144</v>
      </c>
      <c r="G151" s="316">
        <v>1</v>
      </c>
      <c r="H151" s="335" t="s">
        <v>2586</v>
      </c>
      <c r="I151" s="334" t="s">
        <v>2586</v>
      </c>
      <c r="J151" s="335" t="s">
        <v>2586</v>
      </c>
      <c r="K151" s="335" t="s">
        <v>2586</v>
      </c>
      <c r="L151" s="315">
        <v>1</v>
      </c>
      <c r="M151" s="335" t="s">
        <v>2586</v>
      </c>
      <c r="N151" s="335" t="s">
        <v>2586</v>
      </c>
      <c r="O151" s="346">
        <f t="shared" si="2"/>
        <v>323</v>
      </c>
    </row>
    <row r="152" spans="1:18" ht="13.15" customHeight="1" x14ac:dyDescent="0.4">
      <c r="A152" s="203" t="s">
        <v>1353</v>
      </c>
      <c r="B152" s="335" t="s">
        <v>2959</v>
      </c>
      <c r="C152" s="315">
        <v>167</v>
      </c>
      <c r="D152" s="316">
        <v>1</v>
      </c>
      <c r="E152" s="316">
        <v>0</v>
      </c>
      <c r="F152" s="315">
        <v>144</v>
      </c>
      <c r="G152" s="335" t="s">
        <v>2586</v>
      </c>
      <c r="H152" s="335" t="s">
        <v>2586</v>
      </c>
      <c r="I152" s="315">
        <v>4</v>
      </c>
      <c r="J152" s="335" t="s">
        <v>2586</v>
      </c>
      <c r="K152" s="335" t="s">
        <v>2586</v>
      </c>
      <c r="L152" s="315">
        <v>4</v>
      </c>
      <c r="M152" s="335" t="s">
        <v>2586</v>
      </c>
      <c r="N152" s="335" t="s">
        <v>2586</v>
      </c>
      <c r="O152" s="346">
        <f t="shared" si="2"/>
        <v>319</v>
      </c>
    </row>
    <row r="153" spans="1:18" x14ac:dyDescent="0.4">
      <c r="A153" s="203" t="s">
        <v>1353</v>
      </c>
      <c r="B153" s="335" t="s">
        <v>2960</v>
      </c>
      <c r="C153" s="315">
        <v>126</v>
      </c>
      <c r="D153" s="335" t="s">
        <v>2586</v>
      </c>
      <c r="E153" s="335" t="s">
        <v>2586</v>
      </c>
      <c r="F153" s="315">
        <v>141</v>
      </c>
      <c r="G153" s="335" t="s">
        <v>2586</v>
      </c>
      <c r="H153" s="335" t="s">
        <v>2586</v>
      </c>
      <c r="I153" s="315">
        <v>1</v>
      </c>
      <c r="J153" s="335" t="s">
        <v>2586</v>
      </c>
      <c r="K153" s="335" t="s">
        <v>2586</v>
      </c>
      <c r="L153" s="315">
        <v>14</v>
      </c>
      <c r="M153" s="335" t="s">
        <v>2586</v>
      </c>
      <c r="N153" s="335" t="s">
        <v>2586</v>
      </c>
      <c r="O153" s="346">
        <f t="shared" si="2"/>
        <v>282</v>
      </c>
    </row>
    <row r="154" spans="1:18" x14ac:dyDescent="0.4">
      <c r="A154" s="203" t="s">
        <v>1353</v>
      </c>
      <c r="B154" s="335" t="s">
        <v>2961</v>
      </c>
      <c r="C154" s="315">
        <v>59</v>
      </c>
      <c r="D154" s="335" t="s">
        <v>2586</v>
      </c>
      <c r="E154" s="335" t="s">
        <v>2586</v>
      </c>
      <c r="F154" s="315">
        <v>23</v>
      </c>
      <c r="G154" s="316">
        <v>2</v>
      </c>
      <c r="H154" s="335" t="s">
        <v>2586</v>
      </c>
      <c r="I154" s="315">
        <v>3</v>
      </c>
      <c r="J154" s="335" t="s">
        <v>2586</v>
      </c>
      <c r="K154" s="335" t="s">
        <v>2586</v>
      </c>
      <c r="L154" s="315">
        <v>1</v>
      </c>
      <c r="M154" s="335" t="s">
        <v>2586</v>
      </c>
      <c r="N154" s="335" t="s">
        <v>2586</v>
      </c>
      <c r="O154" s="346">
        <f t="shared" si="2"/>
        <v>86</v>
      </c>
    </row>
    <row r="155" spans="1:18" x14ac:dyDescent="0.4">
      <c r="A155" s="203" t="s">
        <v>1353</v>
      </c>
      <c r="B155" s="335" t="s">
        <v>2962</v>
      </c>
      <c r="C155" s="334" t="s">
        <v>2586</v>
      </c>
      <c r="D155" s="335" t="s">
        <v>2586</v>
      </c>
      <c r="E155" s="316">
        <v>0</v>
      </c>
      <c r="F155" s="315">
        <v>8</v>
      </c>
      <c r="G155" s="335" t="s">
        <v>2586</v>
      </c>
      <c r="H155" s="335" t="s">
        <v>2586</v>
      </c>
      <c r="I155" s="334" t="s">
        <v>2586</v>
      </c>
      <c r="J155" s="335" t="s">
        <v>2586</v>
      </c>
      <c r="K155" s="335" t="s">
        <v>2586</v>
      </c>
      <c r="L155" s="334" t="s">
        <v>2586</v>
      </c>
      <c r="M155" s="335" t="s">
        <v>2586</v>
      </c>
      <c r="N155" s="335" t="s">
        <v>2586</v>
      </c>
      <c r="O155" s="346">
        <f t="shared" si="2"/>
        <v>8</v>
      </c>
    </row>
    <row r="156" spans="1:18" ht="13.15" customHeight="1" x14ac:dyDescent="0.4">
      <c r="A156" s="203" t="s">
        <v>1353</v>
      </c>
      <c r="B156" s="335" t="s">
        <v>2963</v>
      </c>
      <c r="C156" s="334" t="s">
        <v>2586</v>
      </c>
      <c r="D156" s="335" t="s">
        <v>2586</v>
      </c>
      <c r="E156" s="335" t="s">
        <v>2586</v>
      </c>
      <c r="F156" s="315">
        <v>4</v>
      </c>
      <c r="G156" s="335" t="s">
        <v>2586</v>
      </c>
      <c r="H156" s="335" t="s">
        <v>2586</v>
      </c>
      <c r="I156" s="334" t="s">
        <v>2586</v>
      </c>
      <c r="J156" s="335" t="s">
        <v>2586</v>
      </c>
      <c r="K156" s="335" t="s">
        <v>2586</v>
      </c>
      <c r="L156" s="334" t="s">
        <v>2586</v>
      </c>
      <c r="M156" s="335" t="s">
        <v>2586</v>
      </c>
      <c r="N156" s="335" t="s">
        <v>2586</v>
      </c>
      <c r="O156" s="346">
        <f t="shared" si="2"/>
        <v>4</v>
      </c>
    </row>
    <row r="157" spans="1:18" ht="13.15" customHeight="1" x14ac:dyDescent="0.4">
      <c r="A157" s="203" t="s">
        <v>1875</v>
      </c>
      <c r="B157" s="222" t="s">
        <v>1877</v>
      </c>
      <c r="C157" s="223">
        <v>23</v>
      </c>
      <c r="D157" s="222" t="s">
        <v>1852</v>
      </c>
      <c r="E157" s="224">
        <v>1</v>
      </c>
      <c r="F157" s="223">
        <v>28</v>
      </c>
      <c r="G157" s="222" t="s">
        <v>1852</v>
      </c>
      <c r="H157" s="222" t="s">
        <v>1852</v>
      </c>
      <c r="I157" s="225" t="s">
        <v>1852</v>
      </c>
      <c r="J157" s="222" t="s">
        <v>1852</v>
      </c>
      <c r="K157" s="222" t="s">
        <v>1852</v>
      </c>
      <c r="L157" s="225" t="s">
        <v>1852</v>
      </c>
      <c r="M157" s="222" t="s">
        <v>1852</v>
      </c>
      <c r="N157" s="222" t="s">
        <v>1852</v>
      </c>
      <c r="O157" s="346">
        <f t="shared" si="2"/>
        <v>51</v>
      </c>
      <c r="P157" s="322">
        <v>124</v>
      </c>
      <c r="Q157" s="322">
        <v>1</v>
      </c>
      <c r="R157" s="323">
        <v>8.0000000000000002E-3</v>
      </c>
    </row>
    <row r="158" spans="1:18" ht="22.5" x14ac:dyDescent="0.4">
      <c r="A158" s="203" t="s">
        <v>1354</v>
      </c>
      <c r="B158" s="222" t="s">
        <v>1876</v>
      </c>
      <c r="C158" s="223">
        <v>17</v>
      </c>
      <c r="D158" s="222" t="s">
        <v>1852</v>
      </c>
      <c r="E158" s="222" t="s">
        <v>1852</v>
      </c>
      <c r="F158" s="223">
        <v>2</v>
      </c>
      <c r="G158" s="222" t="s">
        <v>1852</v>
      </c>
      <c r="H158" s="222" t="s">
        <v>1852</v>
      </c>
      <c r="I158" s="225" t="s">
        <v>1852</v>
      </c>
      <c r="J158" s="222" t="s">
        <v>1852</v>
      </c>
      <c r="K158" s="222" t="s">
        <v>1852</v>
      </c>
      <c r="L158" s="225" t="s">
        <v>1852</v>
      </c>
      <c r="M158" s="222" t="s">
        <v>1852</v>
      </c>
      <c r="N158" s="222" t="s">
        <v>1852</v>
      </c>
      <c r="O158" s="346">
        <f t="shared" si="2"/>
        <v>19</v>
      </c>
    </row>
    <row r="159" spans="1:18" x14ac:dyDescent="0.4">
      <c r="A159" s="203" t="s">
        <v>1354</v>
      </c>
      <c r="B159" s="222" t="s">
        <v>1879</v>
      </c>
      <c r="C159" s="223">
        <v>14</v>
      </c>
      <c r="D159" s="222" t="s">
        <v>1852</v>
      </c>
      <c r="E159" s="222" t="s">
        <v>1852</v>
      </c>
      <c r="F159" s="223">
        <v>1</v>
      </c>
      <c r="G159" s="222" t="s">
        <v>1852</v>
      </c>
      <c r="H159" s="222" t="s">
        <v>1852</v>
      </c>
      <c r="I159" s="225" t="s">
        <v>1852</v>
      </c>
      <c r="J159" s="222" t="s">
        <v>1852</v>
      </c>
      <c r="K159" s="222" t="s">
        <v>1852</v>
      </c>
      <c r="L159" s="225" t="s">
        <v>1852</v>
      </c>
      <c r="M159" s="222" t="s">
        <v>1852</v>
      </c>
      <c r="N159" s="222" t="s">
        <v>1852</v>
      </c>
      <c r="O159" s="346">
        <f t="shared" si="2"/>
        <v>15</v>
      </c>
    </row>
    <row r="160" spans="1:18" ht="13.15" customHeight="1" x14ac:dyDescent="0.4">
      <c r="A160" s="203" t="s">
        <v>1354</v>
      </c>
      <c r="B160" s="222" t="s">
        <v>1883</v>
      </c>
      <c r="C160" s="223">
        <v>9</v>
      </c>
      <c r="D160" s="222" t="s">
        <v>1852</v>
      </c>
      <c r="E160" s="222" t="s">
        <v>1852</v>
      </c>
      <c r="F160" s="225" t="s">
        <v>1852</v>
      </c>
      <c r="G160" s="222" t="s">
        <v>1852</v>
      </c>
      <c r="H160" s="222" t="s">
        <v>1852</v>
      </c>
      <c r="I160" s="225" t="s">
        <v>1852</v>
      </c>
      <c r="J160" s="222" t="s">
        <v>1852</v>
      </c>
      <c r="K160" s="222" t="s">
        <v>1852</v>
      </c>
      <c r="L160" s="225" t="s">
        <v>1852</v>
      </c>
      <c r="M160" s="222" t="s">
        <v>1852</v>
      </c>
      <c r="N160" s="222" t="s">
        <v>1852</v>
      </c>
      <c r="O160" s="346">
        <f t="shared" si="2"/>
        <v>9</v>
      </c>
    </row>
    <row r="161" spans="1:18" ht="13.15" customHeight="1" x14ac:dyDescent="0.4">
      <c r="A161" s="203" t="s">
        <v>1354</v>
      </c>
      <c r="B161" s="222" t="s">
        <v>1880</v>
      </c>
      <c r="C161" s="223">
        <v>8</v>
      </c>
      <c r="D161" s="222" t="s">
        <v>1852</v>
      </c>
      <c r="E161" s="222" t="s">
        <v>1852</v>
      </c>
      <c r="F161" s="223">
        <v>1</v>
      </c>
      <c r="G161" s="222" t="s">
        <v>1852</v>
      </c>
      <c r="H161" s="222" t="s">
        <v>1852</v>
      </c>
      <c r="I161" s="225" t="s">
        <v>1852</v>
      </c>
      <c r="J161" s="222" t="s">
        <v>1852</v>
      </c>
      <c r="K161" s="222" t="s">
        <v>1852</v>
      </c>
      <c r="L161" s="225" t="s">
        <v>1852</v>
      </c>
      <c r="M161" s="222" t="s">
        <v>1852</v>
      </c>
      <c r="N161" s="222" t="s">
        <v>1852</v>
      </c>
      <c r="O161" s="346">
        <f t="shared" si="2"/>
        <v>9</v>
      </c>
    </row>
    <row r="162" spans="1:18" ht="13.15" customHeight="1" x14ac:dyDescent="0.4">
      <c r="A162" s="203" t="s">
        <v>1354</v>
      </c>
      <c r="B162" s="222" t="s">
        <v>1878</v>
      </c>
      <c r="C162" s="223">
        <v>4</v>
      </c>
      <c r="D162" s="222" t="s">
        <v>1852</v>
      </c>
      <c r="E162" s="222" t="s">
        <v>1852</v>
      </c>
      <c r="F162" s="223">
        <v>4</v>
      </c>
      <c r="G162" s="222" t="s">
        <v>1852</v>
      </c>
      <c r="H162" s="222" t="s">
        <v>1852</v>
      </c>
      <c r="I162" s="225" t="s">
        <v>1852</v>
      </c>
      <c r="J162" s="222" t="s">
        <v>1852</v>
      </c>
      <c r="K162" s="222" t="s">
        <v>1852</v>
      </c>
      <c r="L162" s="225" t="s">
        <v>1852</v>
      </c>
      <c r="M162" s="222" t="s">
        <v>1852</v>
      </c>
      <c r="N162" s="222" t="s">
        <v>1852</v>
      </c>
      <c r="O162" s="346">
        <f t="shared" si="2"/>
        <v>8</v>
      </c>
    </row>
    <row r="163" spans="1:18" ht="22.5" x14ac:dyDescent="0.4">
      <c r="A163" s="203" t="s">
        <v>1354</v>
      </c>
      <c r="B163" s="222" t="s">
        <v>1881</v>
      </c>
      <c r="C163" s="223">
        <v>4</v>
      </c>
      <c r="D163" s="222" t="s">
        <v>1852</v>
      </c>
      <c r="E163" s="222" t="s">
        <v>1852</v>
      </c>
      <c r="F163" s="223">
        <v>3</v>
      </c>
      <c r="G163" s="222" t="s">
        <v>1852</v>
      </c>
      <c r="H163" s="222" t="s">
        <v>1852</v>
      </c>
      <c r="I163" s="225" t="s">
        <v>1852</v>
      </c>
      <c r="J163" s="222" t="s">
        <v>1852</v>
      </c>
      <c r="K163" s="222" t="s">
        <v>1852</v>
      </c>
      <c r="L163" s="225" t="s">
        <v>1852</v>
      </c>
      <c r="M163" s="222" t="s">
        <v>1852</v>
      </c>
      <c r="N163" s="222" t="s">
        <v>1852</v>
      </c>
      <c r="O163" s="346">
        <f t="shared" si="2"/>
        <v>7</v>
      </c>
    </row>
    <row r="164" spans="1:18" x14ac:dyDescent="0.4">
      <c r="A164" s="203" t="s">
        <v>1354</v>
      </c>
      <c r="B164" s="222" t="s">
        <v>1882</v>
      </c>
      <c r="C164" s="223">
        <v>4</v>
      </c>
      <c r="D164" s="222" t="s">
        <v>1852</v>
      </c>
      <c r="E164" s="222" t="s">
        <v>1852</v>
      </c>
      <c r="F164" s="223">
        <v>1</v>
      </c>
      <c r="G164" s="222" t="s">
        <v>1852</v>
      </c>
      <c r="H164" s="222" t="s">
        <v>1852</v>
      </c>
      <c r="I164" s="225" t="s">
        <v>1852</v>
      </c>
      <c r="J164" s="222" t="s">
        <v>1852</v>
      </c>
      <c r="K164" s="222" t="s">
        <v>1852</v>
      </c>
      <c r="L164" s="225" t="s">
        <v>1852</v>
      </c>
      <c r="M164" s="222" t="s">
        <v>1852</v>
      </c>
      <c r="N164" s="222" t="s">
        <v>1852</v>
      </c>
      <c r="O164" s="346">
        <f t="shared" si="2"/>
        <v>5</v>
      </c>
    </row>
    <row r="165" spans="1:18" ht="13.15" customHeight="1" x14ac:dyDescent="0.4">
      <c r="A165" s="203" t="s">
        <v>1354</v>
      </c>
      <c r="B165" s="222" t="s">
        <v>2566</v>
      </c>
      <c r="C165" s="225" t="s">
        <v>1852</v>
      </c>
      <c r="D165" s="222" t="s">
        <v>1852</v>
      </c>
      <c r="E165" s="222" t="s">
        <v>1852</v>
      </c>
      <c r="F165" s="223">
        <v>1</v>
      </c>
      <c r="G165" s="222" t="s">
        <v>1852</v>
      </c>
      <c r="H165" s="222" t="s">
        <v>1852</v>
      </c>
      <c r="I165" s="225" t="s">
        <v>1852</v>
      </c>
      <c r="J165" s="222" t="s">
        <v>1852</v>
      </c>
      <c r="K165" s="222" t="s">
        <v>1852</v>
      </c>
      <c r="L165" s="225" t="s">
        <v>1852</v>
      </c>
      <c r="M165" s="222" t="s">
        <v>1852</v>
      </c>
      <c r="N165" s="222" t="s">
        <v>1852</v>
      </c>
      <c r="O165" s="346">
        <f t="shared" si="2"/>
        <v>1</v>
      </c>
    </row>
    <row r="166" spans="1:18" ht="13.15" customHeight="1" x14ac:dyDescent="0.4">
      <c r="A166" s="203" t="s">
        <v>1885</v>
      </c>
      <c r="B166" s="222" t="s">
        <v>1852</v>
      </c>
      <c r="C166" s="223">
        <v>791</v>
      </c>
      <c r="D166" s="222" t="s">
        <v>1852</v>
      </c>
      <c r="E166" s="224">
        <v>52</v>
      </c>
      <c r="F166" s="223">
        <v>416</v>
      </c>
      <c r="G166" s="222" t="s">
        <v>1852</v>
      </c>
      <c r="H166" s="224">
        <v>9</v>
      </c>
      <c r="I166" s="223">
        <v>14</v>
      </c>
      <c r="J166" s="222" t="s">
        <v>1852</v>
      </c>
      <c r="K166" s="222" t="s">
        <v>1852</v>
      </c>
      <c r="L166" s="223">
        <v>51</v>
      </c>
      <c r="M166" s="222" t="s">
        <v>1852</v>
      </c>
      <c r="N166" s="222" t="s">
        <v>1852</v>
      </c>
      <c r="O166" s="346">
        <f t="shared" si="2"/>
        <v>1272</v>
      </c>
      <c r="P166" s="319">
        <v>1272</v>
      </c>
      <c r="Q166" s="319">
        <v>61</v>
      </c>
      <c r="R166" s="300">
        <v>0.05</v>
      </c>
    </row>
    <row r="167" spans="1:18" ht="22.5" x14ac:dyDescent="0.4">
      <c r="A167" s="203" t="s">
        <v>1887</v>
      </c>
      <c r="B167" s="222" t="s">
        <v>1888</v>
      </c>
      <c r="C167" s="223">
        <v>227</v>
      </c>
      <c r="D167" s="222" t="s">
        <v>1852</v>
      </c>
      <c r="E167" s="224">
        <v>9</v>
      </c>
      <c r="F167" s="223">
        <v>11</v>
      </c>
      <c r="G167" s="222" t="s">
        <v>1852</v>
      </c>
      <c r="H167" s="222" t="s">
        <v>1852</v>
      </c>
      <c r="I167" s="225" t="s">
        <v>1852</v>
      </c>
      <c r="J167" s="222" t="s">
        <v>1852</v>
      </c>
      <c r="K167" s="222" t="s">
        <v>1852</v>
      </c>
      <c r="L167" s="225" t="s">
        <v>1852</v>
      </c>
      <c r="M167" s="222" t="s">
        <v>1852</v>
      </c>
      <c r="N167" s="222" t="s">
        <v>1852</v>
      </c>
      <c r="O167" s="346">
        <f t="shared" si="2"/>
        <v>238</v>
      </c>
      <c r="P167" s="317">
        <v>402</v>
      </c>
      <c r="Q167" s="317">
        <v>12</v>
      </c>
      <c r="R167" s="324">
        <v>0.03</v>
      </c>
    </row>
    <row r="168" spans="1:18" x14ac:dyDescent="0.4">
      <c r="A168" s="203" t="s">
        <v>1355</v>
      </c>
      <c r="B168" s="222" t="s">
        <v>1889</v>
      </c>
      <c r="C168" s="223">
        <v>103</v>
      </c>
      <c r="D168" s="222" t="s">
        <v>1852</v>
      </c>
      <c r="E168" s="224">
        <v>2</v>
      </c>
      <c r="F168" s="223">
        <v>2</v>
      </c>
      <c r="G168" s="222" t="s">
        <v>1852</v>
      </c>
      <c r="H168" s="222" t="s">
        <v>1852</v>
      </c>
      <c r="I168" s="225" t="s">
        <v>1852</v>
      </c>
      <c r="J168" s="222" t="s">
        <v>1852</v>
      </c>
      <c r="K168" s="222" t="s">
        <v>1852</v>
      </c>
      <c r="L168" s="225" t="s">
        <v>1852</v>
      </c>
      <c r="M168" s="222" t="s">
        <v>1852</v>
      </c>
      <c r="N168" s="222" t="s">
        <v>1852</v>
      </c>
      <c r="O168" s="346">
        <f t="shared" si="2"/>
        <v>105</v>
      </c>
    </row>
    <row r="169" spans="1:18" x14ac:dyDescent="0.4">
      <c r="A169" s="203" t="s">
        <v>1355</v>
      </c>
      <c r="B169" s="222" t="s">
        <v>1891</v>
      </c>
      <c r="C169" s="223">
        <v>39</v>
      </c>
      <c r="D169" s="222" t="s">
        <v>1852</v>
      </c>
      <c r="E169" s="222" t="s">
        <v>1852</v>
      </c>
      <c r="F169" s="223">
        <v>1</v>
      </c>
      <c r="G169" s="222" t="s">
        <v>1852</v>
      </c>
      <c r="H169" s="222" t="s">
        <v>1852</v>
      </c>
      <c r="I169" s="225" t="s">
        <v>1852</v>
      </c>
      <c r="J169" s="222" t="s">
        <v>1852</v>
      </c>
      <c r="K169" s="222" t="s">
        <v>1852</v>
      </c>
      <c r="L169" s="225" t="s">
        <v>1852</v>
      </c>
      <c r="M169" s="222" t="s">
        <v>1852</v>
      </c>
      <c r="N169" s="222" t="s">
        <v>1852</v>
      </c>
      <c r="O169" s="346">
        <f t="shared" si="2"/>
        <v>40</v>
      </c>
    </row>
    <row r="170" spans="1:18" x14ac:dyDescent="0.4">
      <c r="A170" s="203" t="s">
        <v>1355</v>
      </c>
      <c r="B170" s="222" t="s">
        <v>1892</v>
      </c>
      <c r="C170" s="223">
        <v>19</v>
      </c>
      <c r="D170" s="222" t="s">
        <v>1852</v>
      </c>
      <c r="E170" s="224">
        <v>1</v>
      </c>
      <c r="F170" s="225" t="s">
        <v>1852</v>
      </c>
      <c r="G170" s="222" t="s">
        <v>1852</v>
      </c>
      <c r="H170" s="222" t="s">
        <v>1852</v>
      </c>
      <c r="I170" s="225" t="s">
        <v>1852</v>
      </c>
      <c r="J170" s="222" t="s">
        <v>1852</v>
      </c>
      <c r="K170" s="222" t="s">
        <v>1852</v>
      </c>
      <c r="L170" s="225" t="s">
        <v>1852</v>
      </c>
      <c r="M170" s="222" t="s">
        <v>1852</v>
      </c>
      <c r="N170" s="222" t="s">
        <v>1852</v>
      </c>
      <c r="O170" s="346">
        <f t="shared" si="2"/>
        <v>19</v>
      </c>
    </row>
    <row r="171" spans="1:18" ht="13.15" customHeight="1" x14ac:dyDescent="0.4">
      <c r="A171" s="203" t="s">
        <v>1894</v>
      </c>
      <c r="B171" s="222" t="s">
        <v>1852</v>
      </c>
      <c r="C171" s="223">
        <v>70</v>
      </c>
      <c r="D171" s="222" t="s">
        <v>1852</v>
      </c>
      <c r="E171" s="224">
        <v>4</v>
      </c>
      <c r="F171" s="223">
        <v>52</v>
      </c>
      <c r="G171" s="222" t="s">
        <v>1852</v>
      </c>
      <c r="H171" s="222" t="s">
        <v>1852</v>
      </c>
      <c r="I171" s="223">
        <v>2</v>
      </c>
      <c r="J171" s="222" t="s">
        <v>1852</v>
      </c>
      <c r="K171" s="222" t="s">
        <v>1852</v>
      </c>
      <c r="L171" s="225" t="s">
        <v>1852</v>
      </c>
      <c r="M171" s="222" t="s">
        <v>1852</v>
      </c>
      <c r="N171" s="222" t="s">
        <v>1852</v>
      </c>
      <c r="O171" s="346">
        <f t="shared" si="2"/>
        <v>124</v>
      </c>
      <c r="P171" s="319">
        <v>124</v>
      </c>
      <c r="Q171" s="319">
        <v>4</v>
      </c>
      <c r="R171" s="301">
        <v>3.2000000000000001E-2</v>
      </c>
    </row>
    <row r="172" spans="1:18" ht="22.5" x14ac:dyDescent="0.4">
      <c r="A172" s="203" t="s">
        <v>1895</v>
      </c>
      <c r="B172" s="222" t="s">
        <v>1896</v>
      </c>
      <c r="C172" s="223">
        <v>613</v>
      </c>
      <c r="D172" s="222" t="s">
        <v>1852</v>
      </c>
      <c r="E172" s="224">
        <v>40</v>
      </c>
      <c r="F172" s="223">
        <v>383</v>
      </c>
      <c r="G172" s="222" t="s">
        <v>1852</v>
      </c>
      <c r="H172" s="224">
        <v>23</v>
      </c>
      <c r="I172" s="223">
        <v>4</v>
      </c>
      <c r="J172" s="222" t="s">
        <v>1852</v>
      </c>
      <c r="K172" s="222" t="s">
        <v>1852</v>
      </c>
      <c r="L172" s="223">
        <v>16</v>
      </c>
      <c r="M172" s="222" t="s">
        <v>1852</v>
      </c>
      <c r="N172" s="222" t="s">
        <v>1852</v>
      </c>
      <c r="O172" s="346">
        <f t="shared" si="2"/>
        <v>1016</v>
      </c>
      <c r="P172" s="317">
        <v>1180</v>
      </c>
      <c r="Q172" s="317">
        <v>64</v>
      </c>
      <c r="R172" s="318">
        <v>5.2999999999999999E-2</v>
      </c>
    </row>
    <row r="173" spans="1:18" ht="13.15" customHeight="1" x14ac:dyDescent="0.4">
      <c r="A173" s="203" t="s">
        <v>1356</v>
      </c>
      <c r="B173" s="222" t="s">
        <v>1897</v>
      </c>
      <c r="C173" s="223">
        <v>114</v>
      </c>
      <c r="D173" s="222" t="s">
        <v>1852</v>
      </c>
      <c r="E173" s="224">
        <v>1</v>
      </c>
      <c r="F173" s="223">
        <v>50</v>
      </c>
      <c r="G173" s="222" t="s">
        <v>1852</v>
      </c>
      <c r="H173" s="222" t="s">
        <v>1852</v>
      </c>
      <c r="I173" s="225" t="s">
        <v>1852</v>
      </c>
      <c r="J173" s="222" t="s">
        <v>1852</v>
      </c>
      <c r="K173" s="222" t="s">
        <v>1852</v>
      </c>
      <c r="L173" s="225" t="s">
        <v>1852</v>
      </c>
      <c r="M173" s="222" t="s">
        <v>1852</v>
      </c>
      <c r="N173" s="222" t="s">
        <v>1852</v>
      </c>
      <c r="O173" s="346">
        <f t="shared" si="2"/>
        <v>164</v>
      </c>
    </row>
    <row r="174" spans="1:18" ht="13.15" customHeight="1" x14ac:dyDescent="0.4">
      <c r="A174" s="203" t="s">
        <v>1898</v>
      </c>
      <c r="B174" s="222" t="s">
        <v>1852</v>
      </c>
      <c r="C174" s="223">
        <v>37</v>
      </c>
      <c r="D174" s="222" t="s">
        <v>1852</v>
      </c>
      <c r="E174" s="222" t="s">
        <v>1852</v>
      </c>
      <c r="F174" s="223">
        <v>56</v>
      </c>
      <c r="G174" s="222" t="s">
        <v>1852</v>
      </c>
      <c r="H174" s="224">
        <v>2</v>
      </c>
      <c r="I174" s="225" t="s">
        <v>1852</v>
      </c>
      <c r="J174" s="222" t="s">
        <v>1852</v>
      </c>
      <c r="K174" s="222" t="s">
        <v>1852</v>
      </c>
      <c r="L174" s="225" t="s">
        <v>1852</v>
      </c>
      <c r="M174" s="222" t="s">
        <v>1852</v>
      </c>
      <c r="N174" s="222" t="s">
        <v>1852</v>
      </c>
      <c r="O174" s="346">
        <f t="shared" si="2"/>
        <v>93</v>
      </c>
      <c r="P174" s="319">
        <v>93</v>
      </c>
      <c r="Q174" s="319">
        <v>2</v>
      </c>
      <c r="R174" s="301">
        <v>2.1999999999999999E-2</v>
      </c>
    </row>
    <row r="175" spans="1:18" x14ac:dyDescent="0.4">
      <c r="A175" s="203" t="s">
        <v>1899</v>
      </c>
      <c r="B175" s="222" t="s">
        <v>1900</v>
      </c>
      <c r="C175" s="223">
        <v>99</v>
      </c>
      <c r="D175" s="222" t="s">
        <v>1852</v>
      </c>
      <c r="E175" s="224">
        <v>2</v>
      </c>
      <c r="F175" s="223">
        <v>4</v>
      </c>
      <c r="G175" s="224">
        <v>1</v>
      </c>
      <c r="H175" s="222" t="s">
        <v>1852</v>
      </c>
      <c r="I175" s="225" t="s">
        <v>1852</v>
      </c>
      <c r="J175" s="222" t="s">
        <v>1852</v>
      </c>
      <c r="K175" s="222" t="s">
        <v>1852</v>
      </c>
      <c r="L175" s="225" t="s">
        <v>1852</v>
      </c>
      <c r="M175" s="222" t="s">
        <v>1852</v>
      </c>
      <c r="N175" s="222" t="s">
        <v>1852</v>
      </c>
      <c r="O175" s="346">
        <f t="shared" si="2"/>
        <v>103</v>
      </c>
      <c r="P175" s="317">
        <v>195</v>
      </c>
      <c r="Q175" s="317">
        <v>6</v>
      </c>
      <c r="R175" s="318">
        <v>3.1E-2</v>
      </c>
    </row>
    <row r="176" spans="1:18" x14ac:dyDescent="0.4">
      <c r="A176" s="203" t="s">
        <v>1357</v>
      </c>
      <c r="B176" s="222" t="s">
        <v>1902</v>
      </c>
      <c r="C176" s="223">
        <v>49</v>
      </c>
      <c r="D176" s="222" t="s">
        <v>1852</v>
      </c>
      <c r="E176" s="224">
        <v>4</v>
      </c>
      <c r="F176" s="223">
        <v>1</v>
      </c>
      <c r="G176" s="222" t="s">
        <v>1852</v>
      </c>
      <c r="H176" s="222" t="s">
        <v>1852</v>
      </c>
      <c r="I176" s="225" t="s">
        <v>1852</v>
      </c>
      <c r="J176" s="222" t="s">
        <v>1852</v>
      </c>
      <c r="K176" s="222" t="s">
        <v>1852</v>
      </c>
      <c r="L176" s="225" t="s">
        <v>1852</v>
      </c>
      <c r="M176" s="222" t="s">
        <v>1852</v>
      </c>
      <c r="N176" s="222" t="s">
        <v>1852</v>
      </c>
      <c r="O176" s="346">
        <f t="shared" si="2"/>
        <v>50</v>
      </c>
    </row>
    <row r="177" spans="1:18" x14ac:dyDescent="0.4">
      <c r="A177" s="203" t="s">
        <v>1357</v>
      </c>
      <c r="B177" s="222" t="s">
        <v>1901</v>
      </c>
      <c r="C177" s="223">
        <v>38</v>
      </c>
      <c r="D177" s="222" t="s">
        <v>1852</v>
      </c>
      <c r="E177" s="222" t="s">
        <v>1852</v>
      </c>
      <c r="F177" s="223">
        <v>2</v>
      </c>
      <c r="G177" s="222" t="s">
        <v>1852</v>
      </c>
      <c r="H177" s="222" t="s">
        <v>1852</v>
      </c>
      <c r="I177" s="225" t="s">
        <v>1852</v>
      </c>
      <c r="J177" s="222" t="s">
        <v>1852</v>
      </c>
      <c r="K177" s="222" t="s">
        <v>1852</v>
      </c>
      <c r="L177" s="225" t="s">
        <v>1852</v>
      </c>
      <c r="M177" s="222" t="s">
        <v>1852</v>
      </c>
      <c r="N177" s="222" t="s">
        <v>1852</v>
      </c>
      <c r="O177" s="346">
        <f t="shared" si="2"/>
        <v>40</v>
      </c>
    </row>
    <row r="178" spans="1:18" ht="13.15" customHeight="1" x14ac:dyDescent="0.4">
      <c r="A178" s="203" t="s">
        <v>1357</v>
      </c>
      <c r="B178" s="222" t="s">
        <v>1903</v>
      </c>
      <c r="C178" s="223">
        <v>2</v>
      </c>
      <c r="D178" s="222" t="s">
        <v>1852</v>
      </c>
      <c r="E178" s="222" t="s">
        <v>1852</v>
      </c>
      <c r="F178" s="225" t="s">
        <v>1852</v>
      </c>
      <c r="G178" s="222" t="s">
        <v>1852</v>
      </c>
      <c r="H178" s="222" t="s">
        <v>1852</v>
      </c>
      <c r="I178" s="225" t="s">
        <v>1852</v>
      </c>
      <c r="J178" s="222" t="s">
        <v>1852</v>
      </c>
      <c r="K178" s="222" t="s">
        <v>1852</v>
      </c>
      <c r="L178" s="225" t="s">
        <v>1852</v>
      </c>
      <c r="M178" s="222" t="s">
        <v>1852</v>
      </c>
      <c r="N178" s="222" t="s">
        <v>1852</v>
      </c>
      <c r="O178" s="346">
        <f t="shared" si="2"/>
        <v>2</v>
      </c>
    </row>
    <row r="179" spans="1:18" ht="13.15" customHeight="1" x14ac:dyDescent="0.4">
      <c r="A179" s="203" t="s">
        <v>1904</v>
      </c>
      <c r="B179" s="222" t="s">
        <v>1906</v>
      </c>
      <c r="C179" s="223">
        <v>41</v>
      </c>
      <c r="D179" s="222" t="s">
        <v>1852</v>
      </c>
      <c r="E179" s="224">
        <v>1</v>
      </c>
      <c r="F179" s="223">
        <v>22</v>
      </c>
      <c r="G179" s="222" t="s">
        <v>1852</v>
      </c>
      <c r="H179" s="222" t="s">
        <v>1852</v>
      </c>
      <c r="I179" s="225" t="s">
        <v>1852</v>
      </c>
      <c r="J179" s="222" t="s">
        <v>1852</v>
      </c>
      <c r="K179" s="222" t="s">
        <v>1852</v>
      </c>
      <c r="L179" s="225" t="s">
        <v>1852</v>
      </c>
      <c r="M179" s="222" t="s">
        <v>1852</v>
      </c>
      <c r="N179" s="222" t="s">
        <v>1852</v>
      </c>
      <c r="O179" s="346">
        <f t="shared" si="2"/>
        <v>63</v>
      </c>
      <c r="P179" s="317">
        <v>130</v>
      </c>
      <c r="Q179" s="317">
        <v>4</v>
      </c>
      <c r="R179" s="324">
        <v>0.03</v>
      </c>
    </row>
    <row r="180" spans="1:18" x14ac:dyDescent="0.4">
      <c r="A180" s="203" t="s">
        <v>1358</v>
      </c>
      <c r="B180" s="222" t="s">
        <v>2567</v>
      </c>
      <c r="C180" s="223">
        <v>33</v>
      </c>
      <c r="D180" s="222" t="s">
        <v>1852</v>
      </c>
      <c r="E180" s="224">
        <v>1</v>
      </c>
      <c r="F180" s="223">
        <v>12</v>
      </c>
      <c r="G180" s="222" t="s">
        <v>1852</v>
      </c>
      <c r="H180" s="222" t="s">
        <v>1852</v>
      </c>
      <c r="I180" s="225" t="s">
        <v>1852</v>
      </c>
      <c r="J180" s="222" t="s">
        <v>1852</v>
      </c>
      <c r="K180" s="222" t="s">
        <v>1852</v>
      </c>
      <c r="L180" s="225" t="s">
        <v>1852</v>
      </c>
      <c r="M180" s="222" t="s">
        <v>1852</v>
      </c>
      <c r="N180" s="222" t="s">
        <v>1852</v>
      </c>
      <c r="O180" s="346">
        <f t="shared" si="2"/>
        <v>45</v>
      </c>
    </row>
    <row r="181" spans="1:18" x14ac:dyDescent="0.4">
      <c r="A181" s="203" t="s">
        <v>1358</v>
      </c>
      <c r="B181" s="222" t="s">
        <v>1905</v>
      </c>
      <c r="C181" s="223">
        <v>16</v>
      </c>
      <c r="D181" s="222" t="s">
        <v>1852</v>
      </c>
      <c r="E181" s="224">
        <v>2</v>
      </c>
      <c r="F181" s="223">
        <v>2</v>
      </c>
      <c r="G181" s="222" t="s">
        <v>1852</v>
      </c>
      <c r="H181" s="222" t="s">
        <v>1852</v>
      </c>
      <c r="I181" s="225" t="s">
        <v>1852</v>
      </c>
      <c r="J181" s="222" t="s">
        <v>1852</v>
      </c>
      <c r="K181" s="222" t="s">
        <v>1852</v>
      </c>
      <c r="L181" s="225" t="s">
        <v>1852</v>
      </c>
      <c r="M181" s="222" t="s">
        <v>1852</v>
      </c>
      <c r="N181" s="222" t="s">
        <v>1852</v>
      </c>
      <c r="O181" s="346">
        <f t="shared" si="2"/>
        <v>18</v>
      </c>
    </row>
    <row r="182" spans="1:18" ht="13.15" customHeight="1" x14ac:dyDescent="0.4">
      <c r="A182" s="203" t="s">
        <v>1358</v>
      </c>
      <c r="B182" s="222" t="s">
        <v>1907</v>
      </c>
      <c r="C182" s="223">
        <v>4</v>
      </c>
      <c r="D182" s="222" t="s">
        <v>1852</v>
      </c>
      <c r="E182" s="222" t="s">
        <v>1852</v>
      </c>
      <c r="F182" s="225" t="s">
        <v>1852</v>
      </c>
      <c r="G182" s="222" t="s">
        <v>1852</v>
      </c>
      <c r="H182" s="222" t="s">
        <v>1852</v>
      </c>
      <c r="I182" s="225" t="s">
        <v>1852</v>
      </c>
      <c r="J182" s="222" t="s">
        <v>1852</v>
      </c>
      <c r="K182" s="222" t="s">
        <v>1852</v>
      </c>
      <c r="L182" s="225" t="s">
        <v>1852</v>
      </c>
      <c r="M182" s="222" t="s">
        <v>1852</v>
      </c>
      <c r="N182" s="222" t="s">
        <v>1852</v>
      </c>
      <c r="O182" s="346">
        <f t="shared" si="2"/>
        <v>4</v>
      </c>
    </row>
    <row r="183" spans="1:18" x14ac:dyDescent="0.4">
      <c r="A183" s="203" t="s">
        <v>1909</v>
      </c>
      <c r="B183" s="222" t="s">
        <v>1910</v>
      </c>
      <c r="C183" s="223">
        <v>74</v>
      </c>
      <c r="D183" s="222" t="s">
        <v>1852</v>
      </c>
      <c r="E183" s="224">
        <v>2</v>
      </c>
      <c r="F183" s="223">
        <v>56</v>
      </c>
      <c r="G183" s="224">
        <v>1</v>
      </c>
      <c r="H183" s="222" t="s">
        <v>1852</v>
      </c>
      <c r="I183" s="225" t="s">
        <v>1852</v>
      </c>
      <c r="J183" s="222" t="s">
        <v>1852</v>
      </c>
      <c r="K183" s="222" t="s">
        <v>1852</v>
      </c>
      <c r="L183" s="225" t="s">
        <v>1852</v>
      </c>
      <c r="M183" s="222" t="s">
        <v>1852</v>
      </c>
      <c r="N183" s="222" t="s">
        <v>1852</v>
      </c>
      <c r="O183" s="346">
        <f t="shared" si="2"/>
        <v>130</v>
      </c>
      <c r="P183" s="317">
        <v>153</v>
      </c>
      <c r="Q183" s="317">
        <v>2</v>
      </c>
      <c r="R183" s="324">
        <v>0.01</v>
      </c>
    </row>
    <row r="184" spans="1:18" ht="13.15" customHeight="1" x14ac:dyDescent="0.4">
      <c r="A184" s="203" t="s">
        <v>1676</v>
      </c>
      <c r="B184" s="222" t="s">
        <v>1911</v>
      </c>
      <c r="C184" s="223">
        <v>12</v>
      </c>
      <c r="D184" s="222" t="s">
        <v>1852</v>
      </c>
      <c r="E184" s="222" t="s">
        <v>1852</v>
      </c>
      <c r="F184" s="225" t="s">
        <v>1852</v>
      </c>
      <c r="G184" s="222" t="s">
        <v>1852</v>
      </c>
      <c r="H184" s="222" t="s">
        <v>1852</v>
      </c>
      <c r="I184" s="225" t="s">
        <v>1852</v>
      </c>
      <c r="J184" s="222" t="s">
        <v>1852</v>
      </c>
      <c r="K184" s="222" t="s">
        <v>1852</v>
      </c>
      <c r="L184" s="225" t="s">
        <v>1852</v>
      </c>
      <c r="M184" s="222" t="s">
        <v>1852</v>
      </c>
      <c r="N184" s="222" t="s">
        <v>1852</v>
      </c>
      <c r="O184" s="346">
        <f t="shared" si="2"/>
        <v>12</v>
      </c>
    </row>
    <row r="185" spans="1:18" ht="22.5" x14ac:dyDescent="0.4">
      <c r="A185" s="203" t="s">
        <v>1676</v>
      </c>
      <c r="B185" s="222" t="s">
        <v>1912</v>
      </c>
      <c r="C185" s="223">
        <v>9</v>
      </c>
      <c r="D185" s="222" t="s">
        <v>1852</v>
      </c>
      <c r="E185" s="222" t="s">
        <v>1852</v>
      </c>
      <c r="F185" s="223">
        <v>2</v>
      </c>
      <c r="G185" s="222" t="s">
        <v>1852</v>
      </c>
      <c r="H185" s="222" t="s">
        <v>1852</v>
      </c>
      <c r="I185" s="225" t="s">
        <v>1852</v>
      </c>
      <c r="J185" s="222" t="s">
        <v>1852</v>
      </c>
      <c r="K185" s="222" t="s">
        <v>1852</v>
      </c>
      <c r="L185" s="225" t="s">
        <v>1852</v>
      </c>
      <c r="M185" s="222" t="s">
        <v>1852</v>
      </c>
      <c r="N185" s="222" t="s">
        <v>1852</v>
      </c>
      <c r="O185" s="346">
        <f t="shared" si="2"/>
        <v>11</v>
      </c>
    </row>
    <row r="186" spans="1:18" x14ac:dyDescent="0.4">
      <c r="A186" s="203" t="s">
        <v>1913</v>
      </c>
      <c r="B186" s="222" t="s">
        <v>1852</v>
      </c>
      <c r="C186" s="223">
        <v>58</v>
      </c>
      <c r="D186" s="224">
        <v>2</v>
      </c>
      <c r="E186" s="224">
        <v>13</v>
      </c>
      <c r="F186" s="223">
        <v>1</v>
      </c>
      <c r="G186" s="222" t="s">
        <v>1852</v>
      </c>
      <c r="H186" s="222" t="s">
        <v>1852</v>
      </c>
      <c r="I186" s="225" t="s">
        <v>1852</v>
      </c>
      <c r="J186" s="222" t="s">
        <v>1852</v>
      </c>
      <c r="K186" s="222" t="s">
        <v>1852</v>
      </c>
      <c r="L186" s="225" t="s">
        <v>1852</v>
      </c>
      <c r="M186" s="222" t="s">
        <v>1852</v>
      </c>
      <c r="N186" s="222" t="s">
        <v>1852</v>
      </c>
      <c r="O186" s="346">
        <f t="shared" si="2"/>
        <v>59</v>
      </c>
      <c r="P186" s="319">
        <v>59</v>
      </c>
      <c r="Q186" s="319">
        <v>13</v>
      </c>
      <c r="R186" s="300">
        <v>0.22</v>
      </c>
    </row>
    <row r="187" spans="1:18" x14ac:dyDescent="0.4">
      <c r="A187" s="203" t="s">
        <v>1915</v>
      </c>
      <c r="B187" s="222" t="s">
        <v>1852</v>
      </c>
      <c r="C187" s="223">
        <v>50</v>
      </c>
      <c r="D187" s="222" t="s">
        <v>1852</v>
      </c>
      <c r="E187" s="224">
        <v>1</v>
      </c>
      <c r="F187" s="223">
        <v>5</v>
      </c>
      <c r="G187" s="222" t="s">
        <v>1852</v>
      </c>
      <c r="H187" s="222" t="s">
        <v>1852</v>
      </c>
      <c r="I187" s="225" t="s">
        <v>1852</v>
      </c>
      <c r="J187" s="222" t="s">
        <v>1852</v>
      </c>
      <c r="K187" s="222" t="s">
        <v>1852</v>
      </c>
      <c r="L187" s="225" t="s">
        <v>1852</v>
      </c>
      <c r="M187" s="222" t="s">
        <v>1852</v>
      </c>
      <c r="N187" s="222" t="s">
        <v>1852</v>
      </c>
      <c r="O187" s="346">
        <f t="shared" si="2"/>
        <v>55</v>
      </c>
      <c r="P187" s="319">
        <v>55</v>
      </c>
      <c r="Q187" s="319">
        <v>1</v>
      </c>
      <c r="R187" s="300">
        <v>0.02</v>
      </c>
    </row>
    <row r="188" spans="1:18" x14ac:dyDescent="0.4">
      <c r="A188" s="203" t="s">
        <v>1916</v>
      </c>
      <c r="B188" s="222" t="s">
        <v>1917</v>
      </c>
      <c r="C188" s="223">
        <v>602</v>
      </c>
      <c r="D188" s="224">
        <v>2</v>
      </c>
      <c r="E188" s="224">
        <v>2</v>
      </c>
      <c r="F188" s="223">
        <v>483</v>
      </c>
      <c r="G188" s="222" t="s">
        <v>1852</v>
      </c>
      <c r="H188" s="224">
        <v>1</v>
      </c>
      <c r="I188" s="225" t="s">
        <v>1852</v>
      </c>
      <c r="J188" s="222" t="s">
        <v>1852</v>
      </c>
      <c r="K188" s="222" t="s">
        <v>1852</v>
      </c>
      <c r="L188" s="223">
        <v>24</v>
      </c>
      <c r="M188" s="222" t="s">
        <v>1852</v>
      </c>
      <c r="N188" s="222" t="s">
        <v>1852</v>
      </c>
      <c r="O188" s="346">
        <f t="shared" si="2"/>
        <v>1109</v>
      </c>
      <c r="P188" s="322">
        <v>1164</v>
      </c>
      <c r="Q188" s="322">
        <v>3</v>
      </c>
      <c r="R188" s="323">
        <v>3.0000000000000001E-3</v>
      </c>
    </row>
    <row r="189" spans="1:18" x14ac:dyDescent="0.4">
      <c r="A189" s="203" t="s">
        <v>1359</v>
      </c>
      <c r="B189" s="222" t="s">
        <v>1918</v>
      </c>
      <c r="C189" s="223">
        <v>16</v>
      </c>
      <c r="D189" s="222" t="s">
        <v>1852</v>
      </c>
      <c r="E189" s="222" t="s">
        <v>1852</v>
      </c>
      <c r="F189" s="223">
        <v>20</v>
      </c>
      <c r="G189" s="222" t="s">
        <v>1852</v>
      </c>
      <c r="H189" s="222" t="s">
        <v>1852</v>
      </c>
      <c r="I189" s="225" t="s">
        <v>1852</v>
      </c>
      <c r="J189" s="222" t="s">
        <v>1852</v>
      </c>
      <c r="K189" s="222" t="s">
        <v>1852</v>
      </c>
      <c r="L189" s="223">
        <v>4</v>
      </c>
      <c r="M189" s="222" t="s">
        <v>1852</v>
      </c>
      <c r="N189" s="222" t="s">
        <v>1852</v>
      </c>
      <c r="O189" s="346">
        <f t="shared" si="2"/>
        <v>40</v>
      </c>
    </row>
    <row r="190" spans="1:18" ht="13.15" customHeight="1" x14ac:dyDescent="0.4">
      <c r="A190" s="203" t="s">
        <v>1359</v>
      </c>
      <c r="B190" s="222" t="s">
        <v>1920</v>
      </c>
      <c r="C190" s="223">
        <v>8</v>
      </c>
      <c r="D190" s="222" t="s">
        <v>1852</v>
      </c>
      <c r="E190" s="222" t="s">
        <v>1852</v>
      </c>
      <c r="F190" s="223">
        <v>4</v>
      </c>
      <c r="G190" s="222" t="s">
        <v>1852</v>
      </c>
      <c r="H190" s="222" t="s">
        <v>1852</v>
      </c>
      <c r="I190" s="225" t="s">
        <v>1852</v>
      </c>
      <c r="J190" s="222" t="s">
        <v>1852</v>
      </c>
      <c r="K190" s="222" t="s">
        <v>1852</v>
      </c>
      <c r="L190" s="223">
        <v>3</v>
      </c>
      <c r="M190" s="222" t="s">
        <v>1852</v>
      </c>
      <c r="N190" s="222" t="s">
        <v>1852</v>
      </c>
      <c r="O190" s="346">
        <f t="shared" si="2"/>
        <v>15</v>
      </c>
    </row>
    <row r="191" spans="1:18" x14ac:dyDescent="0.4">
      <c r="A191" s="203" t="s">
        <v>1921</v>
      </c>
      <c r="B191" s="222" t="s">
        <v>1922</v>
      </c>
      <c r="C191" s="223">
        <v>108</v>
      </c>
      <c r="D191" s="222" t="s">
        <v>1852</v>
      </c>
      <c r="E191" s="222" t="s">
        <v>1852</v>
      </c>
      <c r="F191" s="223">
        <v>73</v>
      </c>
      <c r="G191" s="222" t="s">
        <v>1852</v>
      </c>
      <c r="H191" s="222" t="s">
        <v>1852</v>
      </c>
      <c r="I191" s="225" t="s">
        <v>1852</v>
      </c>
      <c r="J191" s="222" t="s">
        <v>1852</v>
      </c>
      <c r="K191" s="222" t="s">
        <v>1852</v>
      </c>
      <c r="L191" s="225" t="s">
        <v>1852</v>
      </c>
      <c r="M191" s="222" t="s">
        <v>1852</v>
      </c>
      <c r="N191" s="222" t="s">
        <v>1852</v>
      </c>
      <c r="O191" s="346">
        <f t="shared" si="2"/>
        <v>181</v>
      </c>
      <c r="P191" s="322">
        <v>344</v>
      </c>
      <c r="Q191" s="322">
        <v>2</v>
      </c>
      <c r="R191" s="323">
        <v>6.0000000000000001E-3</v>
      </c>
    </row>
    <row r="192" spans="1:18" x14ac:dyDescent="0.4">
      <c r="A192" s="203" t="s">
        <v>1360</v>
      </c>
      <c r="B192" s="222" t="s">
        <v>1924</v>
      </c>
      <c r="C192" s="223">
        <v>97</v>
      </c>
      <c r="D192" s="222" t="s">
        <v>1852</v>
      </c>
      <c r="E192" s="224">
        <v>2</v>
      </c>
      <c r="F192" s="225" t="s">
        <v>1852</v>
      </c>
      <c r="G192" s="222" t="s">
        <v>1852</v>
      </c>
      <c r="H192" s="222" t="s">
        <v>1852</v>
      </c>
      <c r="I192" s="225" t="s">
        <v>1852</v>
      </c>
      <c r="J192" s="222" t="s">
        <v>1852</v>
      </c>
      <c r="K192" s="222" t="s">
        <v>1852</v>
      </c>
      <c r="L192" s="225" t="s">
        <v>1852</v>
      </c>
      <c r="M192" s="222" t="s">
        <v>1852</v>
      </c>
      <c r="N192" s="222" t="s">
        <v>1852</v>
      </c>
      <c r="O192" s="346">
        <f t="shared" si="2"/>
        <v>97</v>
      </c>
    </row>
    <row r="193" spans="1:18" x14ac:dyDescent="0.4">
      <c r="A193" s="203" t="s">
        <v>1360</v>
      </c>
      <c r="B193" s="222" t="s">
        <v>1923</v>
      </c>
      <c r="C193" s="223">
        <v>39</v>
      </c>
      <c r="D193" s="222" t="s">
        <v>1852</v>
      </c>
      <c r="E193" s="222" t="s">
        <v>1852</v>
      </c>
      <c r="F193" s="223">
        <v>6</v>
      </c>
      <c r="G193" s="222" t="s">
        <v>1852</v>
      </c>
      <c r="H193" s="222" t="s">
        <v>1852</v>
      </c>
      <c r="I193" s="225" t="s">
        <v>1852</v>
      </c>
      <c r="J193" s="222" t="s">
        <v>1852</v>
      </c>
      <c r="K193" s="222" t="s">
        <v>1852</v>
      </c>
      <c r="L193" s="225" t="s">
        <v>1852</v>
      </c>
      <c r="M193" s="222" t="s">
        <v>1852</v>
      </c>
      <c r="N193" s="222" t="s">
        <v>1852</v>
      </c>
      <c r="O193" s="346">
        <f t="shared" si="2"/>
        <v>45</v>
      </c>
    </row>
    <row r="194" spans="1:18" x14ac:dyDescent="0.4">
      <c r="A194" s="203" t="s">
        <v>1360</v>
      </c>
      <c r="B194" s="222" t="s">
        <v>1926</v>
      </c>
      <c r="C194" s="223">
        <v>12</v>
      </c>
      <c r="D194" s="222" t="s">
        <v>1852</v>
      </c>
      <c r="E194" s="222" t="s">
        <v>1852</v>
      </c>
      <c r="F194" s="225" t="s">
        <v>1852</v>
      </c>
      <c r="G194" s="222" t="s">
        <v>1852</v>
      </c>
      <c r="H194" s="222" t="s">
        <v>1852</v>
      </c>
      <c r="I194" s="225" t="s">
        <v>1852</v>
      </c>
      <c r="J194" s="222" t="s">
        <v>1852</v>
      </c>
      <c r="K194" s="222" t="s">
        <v>1852</v>
      </c>
      <c r="L194" s="225" t="s">
        <v>1852</v>
      </c>
      <c r="M194" s="222" t="s">
        <v>1852</v>
      </c>
      <c r="N194" s="222" t="s">
        <v>1852</v>
      </c>
      <c r="O194" s="346">
        <f t="shared" si="2"/>
        <v>12</v>
      </c>
    </row>
    <row r="195" spans="1:18" x14ac:dyDescent="0.4">
      <c r="A195" s="203" t="s">
        <v>1360</v>
      </c>
      <c r="B195" s="222" t="s">
        <v>1925</v>
      </c>
      <c r="C195" s="223">
        <v>6</v>
      </c>
      <c r="D195" s="222" t="s">
        <v>1852</v>
      </c>
      <c r="E195" s="222" t="s">
        <v>1852</v>
      </c>
      <c r="F195" s="223">
        <v>2</v>
      </c>
      <c r="G195" s="222" t="s">
        <v>1852</v>
      </c>
      <c r="H195" s="222" t="s">
        <v>1852</v>
      </c>
      <c r="I195" s="225" t="s">
        <v>1852</v>
      </c>
      <c r="J195" s="222" t="s">
        <v>1852</v>
      </c>
      <c r="K195" s="222" t="s">
        <v>1852</v>
      </c>
      <c r="L195" s="225" t="s">
        <v>1852</v>
      </c>
      <c r="M195" s="222" t="s">
        <v>1852</v>
      </c>
      <c r="N195" s="222" t="s">
        <v>1852</v>
      </c>
      <c r="O195" s="346">
        <f t="shared" ref="O195:O258" si="3">SUM(C195,F195,I195,L195)</f>
        <v>8</v>
      </c>
    </row>
    <row r="196" spans="1:18" x14ac:dyDescent="0.4">
      <c r="A196" s="203" t="s">
        <v>1360</v>
      </c>
      <c r="B196" s="222" t="s">
        <v>2568</v>
      </c>
      <c r="C196" s="223">
        <v>1</v>
      </c>
      <c r="D196" s="222" t="s">
        <v>1852</v>
      </c>
      <c r="E196" s="222" t="s">
        <v>1852</v>
      </c>
      <c r="F196" s="225" t="s">
        <v>1852</v>
      </c>
      <c r="G196" s="222" t="s">
        <v>1852</v>
      </c>
      <c r="H196" s="222" t="s">
        <v>1852</v>
      </c>
      <c r="I196" s="225" t="s">
        <v>1852</v>
      </c>
      <c r="J196" s="222" t="s">
        <v>1852</v>
      </c>
      <c r="K196" s="222" t="s">
        <v>1852</v>
      </c>
      <c r="L196" s="225" t="s">
        <v>1852</v>
      </c>
      <c r="M196" s="222" t="s">
        <v>1852</v>
      </c>
      <c r="N196" s="222" t="s">
        <v>1852</v>
      </c>
      <c r="O196" s="346">
        <f t="shared" si="3"/>
        <v>1</v>
      </c>
    </row>
    <row r="197" spans="1:18" ht="13.15" customHeight="1" x14ac:dyDescent="0.4">
      <c r="A197" s="203" t="s">
        <v>1928</v>
      </c>
      <c r="B197" s="222" t="s">
        <v>1852</v>
      </c>
      <c r="C197" s="223">
        <v>225</v>
      </c>
      <c r="D197" s="222" t="s">
        <v>1852</v>
      </c>
      <c r="E197" s="224">
        <v>1</v>
      </c>
      <c r="F197" s="223">
        <v>152</v>
      </c>
      <c r="G197" s="224">
        <v>1</v>
      </c>
      <c r="H197" s="224">
        <v>1</v>
      </c>
      <c r="I197" s="223">
        <v>2</v>
      </c>
      <c r="J197" s="222" t="s">
        <v>1852</v>
      </c>
      <c r="K197" s="222" t="s">
        <v>1852</v>
      </c>
      <c r="L197" s="223">
        <v>7</v>
      </c>
      <c r="M197" s="222" t="s">
        <v>1852</v>
      </c>
      <c r="N197" s="222" t="s">
        <v>1852</v>
      </c>
      <c r="O197" s="346">
        <f t="shared" si="3"/>
        <v>386</v>
      </c>
      <c r="P197" s="319">
        <v>386</v>
      </c>
      <c r="Q197" s="319">
        <v>2</v>
      </c>
      <c r="R197" s="301">
        <v>5.0000000000000001E-3</v>
      </c>
    </row>
    <row r="198" spans="1:18" x14ac:dyDescent="0.4">
      <c r="A198" s="203" t="s">
        <v>1929</v>
      </c>
      <c r="B198" s="222" t="s">
        <v>1930</v>
      </c>
      <c r="C198" s="223">
        <v>11</v>
      </c>
      <c r="D198" s="222" t="s">
        <v>1852</v>
      </c>
      <c r="E198" s="222" t="s">
        <v>1852</v>
      </c>
      <c r="F198" s="223">
        <v>3</v>
      </c>
      <c r="G198" s="222" t="s">
        <v>1852</v>
      </c>
      <c r="H198" s="222" t="s">
        <v>1852</v>
      </c>
      <c r="I198" s="225" t="s">
        <v>1852</v>
      </c>
      <c r="J198" s="222" t="s">
        <v>1852</v>
      </c>
      <c r="K198" s="222" t="s">
        <v>1852</v>
      </c>
      <c r="L198" s="225" t="s">
        <v>1852</v>
      </c>
      <c r="M198" s="222" t="s">
        <v>1852</v>
      </c>
      <c r="N198" s="222" t="s">
        <v>1852</v>
      </c>
      <c r="O198" s="346">
        <f t="shared" si="3"/>
        <v>14</v>
      </c>
      <c r="P198" s="317">
        <v>18</v>
      </c>
      <c r="Q198" s="317">
        <v>0</v>
      </c>
      <c r="R198" s="324">
        <v>0</v>
      </c>
    </row>
    <row r="199" spans="1:18" x14ac:dyDescent="0.4">
      <c r="A199" s="203" t="s">
        <v>2911</v>
      </c>
      <c r="B199" s="222" t="s">
        <v>2573</v>
      </c>
      <c r="C199" s="223">
        <v>4</v>
      </c>
      <c r="D199" s="222" t="s">
        <v>1852</v>
      </c>
      <c r="E199" s="222" t="s">
        <v>1852</v>
      </c>
      <c r="F199" s="225" t="s">
        <v>1852</v>
      </c>
      <c r="G199" s="222" t="s">
        <v>1852</v>
      </c>
      <c r="H199" s="222" t="s">
        <v>1852</v>
      </c>
      <c r="I199" s="225" t="s">
        <v>1852</v>
      </c>
      <c r="J199" s="222" t="s">
        <v>1852</v>
      </c>
      <c r="K199" s="222" t="s">
        <v>1852</v>
      </c>
      <c r="L199" s="225" t="s">
        <v>1852</v>
      </c>
      <c r="M199" s="222" t="s">
        <v>1852</v>
      </c>
      <c r="N199" s="222" t="s">
        <v>1852</v>
      </c>
      <c r="O199" s="346">
        <f t="shared" si="3"/>
        <v>4</v>
      </c>
    </row>
    <row r="200" spans="1:18" x14ac:dyDescent="0.4">
      <c r="A200" s="203" t="s">
        <v>1931</v>
      </c>
      <c r="B200" s="222" t="s">
        <v>1852</v>
      </c>
      <c r="C200" s="223">
        <v>417</v>
      </c>
      <c r="D200" s="222" t="s">
        <v>1852</v>
      </c>
      <c r="E200" s="224">
        <v>2</v>
      </c>
      <c r="F200" s="223">
        <v>304</v>
      </c>
      <c r="G200" s="222" t="s">
        <v>1852</v>
      </c>
      <c r="H200" s="224">
        <v>1</v>
      </c>
      <c r="I200" s="223">
        <v>4</v>
      </c>
      <c r="J200" s="222" t="s">
        <v>1852</v>
      </c>
      <c r="K200" s="222" t="s">
        <v>1852</v>
      </c>
      <c r="L200" s="223">
        <v>6</v>
      </c>
      <c r="M200" s="222" t="s">
        <v>1852</v>
      </c>
      <c r="N200" s="222" t="s">
        <v>1852</v>
      </c>
      <c r="O200" s="346">
        <f t="shared" si="3"/>
        <v>731</v>
      </c>
      <c r="P200" s="319">
        <v>731</v>
      </c>
      <c r="Q200" s="319">
        <v>3</v>
      </c>
      <c r="R200" s="301">
        <v>4.0000000000000001E-3</v>
      </c>
    </row>
    <row r="201" spans="1:18" ht="13.15" customHeight="1" x14ac:dyDescent="0.4">
      <c r="A201" s="203" t="s">
        <v>1932</v>
      </c>
      <c r="B201" s="222" t="s">
        <v>1852</v>
      </c>
      <c r="C201" s="223">
        <v>38</v>
      </c>
      <c r="D201" s="222" t="s">
        <v>1852</v>
      </c>
      <c r="E201" s="224">
        <v>2</v>
      </c>
      <c r="F201" s="223">
        <v>9</v>
      </c>
      <c r="G201" s="222" t="s">
        <v>1852</v>
      </c>
      <c r="H201" s="222" t="s">
        <v>1852</v>
      </c>
      <c r="I201" s="225" t="s">
        <v>1852</v>
      </c>
      <c r="J201" s="222" t="s">
        <v>1852</v>
      </c>
      <c r="K201" s="222" t="s">
        <v>1852</v>
      </c>
      <c r="L201" s="223">
        <v>2</v>
      </c>
      <c r="M201" s="222" t="s">
        <v>1852</v>
      </c>
      <c r="N201" s="222" t="s">
        <v>1852</v>
      </c>
      <c r="O201" s="346">
        <f t="shared" si="3"/>
        <v>49</v>
      </c>
      <c r="P201" s="319">
        <v>49</v>
      </c>
      <c r="Q201" s="319">
        <v>2</v>
      </c>
      <c r="R201" s="300">
        <v>0.04</v>
      </c>
    </row>
    <row r="202" spans="1:18" x14ac:dyDescent="0.4">
      <c r="A202" s="203" t="s">
        <v>1933</v>
      </c>
      <c r="B202" s="222" t="s">
        <v>2964</v>
      </c>
      <c r="C202" s="223">
        <v>206</v>
      </c>
      <c r="D202" s="222" t="s">
        <v>1852</v>
      </c>
      <c r="E202" s="224">
        <v>2</v>
      </c>
      <c r="F202" s="223">
        <v>49</v>
      </c>
      <c r="G202" s="222" t="s">
        <v>1852</v>
      </c>
      <c r="H202" s="222" t="s">
        <v>1852</v>
      </c>
      <c r="I202" s="225" t="s">
        <v>1852</v>
      </c>
      <c r="J202" s="222" t="s">
        <v>1852</v>
      </c>
      <c r="K202" s="222" t="s">
        <v>1852</v>
      </c>
      <c r="L202" s="223">
        <v>7</v>
      </c>
      <c r="M202" s="222" t="s">
        <v>1852</v>
      </c>
      <c r="N202" s="222" t="s">
        <v>1852</v>
      </c>
      <c r="O202" s="346">
        <f t="shared" si="3"/>
        <v>262</v>
      </c>
      <c r="P202" s="322">
        <v>337</v>
      </c>
      <c r="Q202" s="322">
        <v>4</v>
      </c>
      <c r="R202" s="325">
        <v>0.01</v>
      </c>
    </row>
    <row r="203" spans="1:18" x14ac:dyDescent="0.4">
      <c r="A203" s="203" t="s">
        <v>1677</v>
      </c>
      <c r="B203" s="222" t="s">
        <v>1901</v>
      </c>
      <c r="C203" s="223">
        <v>59</v>
      </c>
      <c r="D203" s="222" t="s">
        <v>1852</v>
      </c>
      <c r="E203" s="224">
        <v>2</v>
      </c>
      <c r="F203" s="223">
        <v>2</v>
      </c>
      <c r="G203" s="222" t="s">
        <v>1852</v>
      </c>
      <c r="H203" s="222" t="s">
        <v>1852</v>
      </c>
      <c r="I203" s="225" t="s">
        <v>1852</v>
      </c>
      <c r="J203" s="222" t="s">
        <v>1852</v>
      </c>
      <c r="K203" s="222" t="s">
        <v>1852</v>
      </c>
      <c r="L203" s="225" t="s">
        <v>1852</v>
      </c>
      <c r="M203" s="222" t="s">
        <v>1852</v>
      </c>
      <c r="N203" s="222" t="s">
        <v>1852</v>
      </c>
      <c r="O203" s="346">
        <f t="shared" si="3"/>
        <v>61</v>
      </c>
    </row>
    <row r="204" spans="1:18" ht="13.15" customHeight="1" x14ac:dyDescent="0.4">
      <c r="A204" s="203" t="s">
        <v>1677</v>
      </c>
      <c r="B204" s="222" t="s">
        <v>1935</v>
      </c>
      <c r="C204" s="223">
        <v>6</v>
      </c>
      <c r="D204" s="222" t="s">
        <v>1852</v>
      </c>
      <c r="E204" s="222" t="s">
        <v>1852</v>
      </c>
      <c r="F204" s="223">
        <v>8</v>
      </c>
      <c r="G204" s="222" t="s">
        <v>1852</v>
      </c>
      <c r="H204" s="222" t="s">
        <v>1852</v>
      </c>
      <c r="I204" s="225" t="s">
        <v>1852</v>
      </c>
      <c r="J204" s="222" t="s">
        <v>1852</v>
      </c>
      <c r="K204" s="222" t="s">
        <v>1852</v>
      </c>
      <c r="L204" s="225" t="s">
        <v>1852</v>
      </c>
      <c r="M204" s="222" t="s">
        <v>1852</v>
      </c>
      <c r="N204" s="222" t="s">
        <v>1852</v>
      </c>
      <c r="O204" s="346">
        <f t="shared" si="3"/>
        <v>14</v>
      </c>
    </row>
    <row r="205" spans="1:18" ht="22.5" x14ac:dyDescent="0.4">
      <c r="A205" s="203" t="s">
        <v>1936</v>
      </c>
      <c r="B205" s="222" t="s">
        <v>1939</v>
      </c>
      <c r="C205" s="223">
        <v>126</v>
      </c>
      <c r="D205" s="222" t="s">
        <v>1852</v>
      </c>
      <c r="E205" s="224">
        <v>8</v>
      </c>
      <c r="F205" s="223">
        <v>4</v>
      </c>
      <c r="G205" s="222" t="s">
        <v>1852</v>
      </c>
      <c r="H205" s="222" t="s">
        <v>1852</v>
      </c>
      <c r="I205" s="225" t="s">
        <v>1852</v>
      </c>
      <c r="J205" s="222" t="s">
        <v>1852</v>
      </c>
      <c r="K205" s="222" t="s">
        <v>1852</v>
      </c>
      <c r="L205" s="225" t="s">
        <v>1852</v>
      </c>
      <c r="M205" s="222" t="s">
        <v>1852</v>
      </c>
      <c r="N205" s="222" t="s">
        <v>1852</v>
      </c>
      <c r="O205" s="346">
        <f t="shared" si="3"/>
        <v>130</v>
      </c>
      <c r="P205" s="322">
        <v>441</v>
      </c>
      <c r="Q205" s="322">
        <v>11</v>
      </c>
      <c r="R205" s="323">
        <v>2.5000000000000001E-2</v>
      </c>
    </row>
    <row r="206" spans="1:18" x14ac:dyDescent="0.4">
      <c r="A206" s="203" t="s">
        <v>1363</v>
      </c>
      <c r="B206" s="222" t="s">
        <v>1937</v>
      </c>
      <c r="C206" s="223">
        <v>105</v>
      </c>
      <c r="D206" s="222" t="s">
        <v>1852</v>
      </c>
      <c r="E206" s="222" t="s">
        <v>1852</v>
      </c>
      <c r="F206" s="223">
        <v>5</v>
      </c>
      <c r="G206" s="222" t="s">
        <v>1852</v>
      </c>
      <c r="H206" s="222" t="s">
        <v>1852</v>
      </c>
      <c r="I206" s="223">
        <v>14</v>
      </c>
      <c r="J206" s="222" t="s">
        <v>1852</v>
      </c>
      <c r="K206" s="222" t="s">
        <v>1852</v>
      </c>
      <c r="L206" s="225" t="s">
        <v>1852</v>
      </c>
      <c r="M206" s="222" t="s">
        <v>1852</v>
      </c>
      <c r="N206" s="222" t="s">
        <v>1852</v>
      </c>
      <c r="O206" s="346">
        <f t="shared" si="3"/>
        <v>124</v>
      </c>
    </row>
    <row r="207" spans="1:18" x14ac:dyDescent="0.4">
      <c r="A207" s="203" t="s">
        <v>1363</v>
      </c>
      <c r="B207" s="222" t="s">
        <v>1945</v>
      </c>
      <c r="C207" s="223">
        <v>45</v>
      </c>
      <c r="D207" s="222" t="s">
        <v>1852</v>
      </c>
      <c r="E207" s="222" t="s">
        <v>1852</v>
      </c>
      <c r="F207" s="223">
        <v>5</v>
      </c>
      <c r="G207" s="222" t="s">
        <v>1852</v>
      </c>
      <c r="H207" s="222" t="s">
        <v>1852</v>
      </c>
      <c r="I207" s="225" t="s">
        <v>1852</v>
      </c>
      <c r="J207" s="222" t="s">
        <v>1852</v>
      </c>
      <c r="K207" s="222" t="s">
        <v>1852</v>
      </c>
      <c r="L207" s="225" t="s">
        <v>1852</v>
      </c>
      <c r="M207" s="222" t="s">
        <v>1852</v>
      </c>
      <c r="N207" s="222" t="s">
        <v>1852</v>
      </c>
      <c r="O207" s="346">
        <f t="shared" si="3"/>
        <v>50</v>
      </c>
    </row>
    <row r="208" spans="1:18" x14ac:dyDescent="0.4">
      <c r="A208" s="203" t="s">
        <v>1363</v>
      </c>
      <c r="B208" s="222" t="s">
        <v>1938</v>
      </c>
      <c r="C208" s="223">
        <v>21</v>
      </c>
      <c r="D208" s="222" t="s">
        <v>1852</v>
      </c>
      <c r="E208" s="224">
        <v>1</v>
      </c>
      <c r="F208" s="223">
        <v>17</v>
      </c>
      <c r="G208" s="222" t="s">
        <v>1852</v>
      </c>
      <c r="H208" s="222" t="s">
        <v>1852</v>
      </c>
      <c r="I208" s="225" t="s">
        <v>1852</v>
      </c>
      <c r="J208" s="222" t="s">
        <v>1852</v>
      </c>
      <c r="K208" s="222" t="s">
        <v>1852</v>
      </c>
      <c r="L208" s="225" t="s">
        <v>1852</v>
      </c>
      <c r="M208" s="222" t="s">
        <v>1852</v>
      </c>
      <c r="N208" s="222" t="s">
        <v>1852</v>
      </c>
      <c r="O208" s="346">
        <f t="shared" si="3"/>
        <v>38</v>
      </c>
    </row>
    <row r="209" spans="1:18" x14ac:dyDescent="0.4">
      <c r="A209" s="203" t="s">
        <v>1363</v>
      </c>
      <c r="B209" s="222" t="s">
        <v>1941</v>
      </c>
      <c r="C209" s="223">
        <v>18</v>
      </c>
      <c r="D209" s="222" t="s">
        <v>1852</v>
      </c>
      <c r="E209" s="222" t="s">
        <v>1852</v>
      </c>
      <c r="F209" s="223">
        <v>4</v>
      </c>
      <c r="G209" s="222" t="s">
        <v>1852</v>
      </c>
      <c r="H209" s="222" t="s">
        <v>1852</v>
      </c>
      <c r="I209" s="225" t="s">
        <v>1852</v>
      </c>
      <c r="J209" s="222" t="s">
        <v>1852</v>
      </c>
      <c r="K209" s="222" t="s">
        <v>1852</v>
      </c>
      <c r="L209" s="225" t="s">
        <v>1852</v>
      </c>
      <c r="M209" s="222" t="s">
        <v>1852</v>
      </c>
      <c r="N209" s="222" t="s">
        <v>1852</v>
      </c>
      <c r="O209" s="346">
        <f t="shared" si="3"/>
        <v>22</v>
      </c>
    </row>
    <row r="210" spans="1:18" x14ac:dyDescent="0.4">
      <c r="A210" s="203" t="s">
        <v>1363</v>
      </c>
      <c r="B210" s="222" t="s">
        <v>1942</v>
      </c>
      <c r="C210" s="223">
        <v>18</v>
      </c>
      <c r="D210" s="222" t="s">
        <v>1852</v>
      </c>
      <c r="E210" s="222" t="s">
        <v>1852</v>
      </c>
      <c r="F210" s="225" t="s">
        <v>1852</v>
      </c>
      <c r="G210" s="222" t="s">
        <v>1852</v>
      </c>
      <c r="H210" s="222" t="s">
        <v>1852</v>
      </c>
      <c r="I210" s="223">
        <v>2</v>
      </c>
      <c r="J210" s="222" t="s">
        <v>1852</v>
      </c>
      <c r="K210" s="222" t="s">
        <v>1852</v>
      </c>
      <c r="L210" s="225" t="s">
        <v>1852</v>
      </c>
      <c r="M210" s="222" t="s">
        <v>1852</v>
      </c>
      <c r="N210" s="222" t="s">
        <v>1852</v>
      </c>
      <c r="O210" s="346">
        <f t="shared" si="3"/>
        <v>20</v>
      </c>
    </row>
    <row r="211" spans="1:18" x14ac:dyDescent="0.4">
      <c r="A211" s="203" t="s">
        <v>1363</v>
      </c>
      <c r="B211" s="222" t="s">
        <v>1943</v>
      </c>
      <c r="C211" s="223">
        <v>14</v>
      </c>
      <c r="D211" s="222" t="s">
        <v>1852</v>
      </c>
      <c r="E211" s="224">
        <v>1</v>
      </c>
      <c r="F211" s="225" t="s">
        <v>1852</v>
      </c>
      <c r="G211" s="222" t="s">
        <v>1852</v>
      </c>
      <c r="H211" s="222" t="s">
        <v>1852</v>
      </c>
      <c r="I211" s="225" t="s">
        <v>1852</v>
      </c>
      <c r="J211" s="222" t="s">
        <v>1852</v>
      </c>
      <c r="K211" s="222" t="s">
        <v>1852</v>
      </c>
      <c r="L211" s="225" t="s">
        <v>1852</v>
      </c>
      <c r="M211" s="222" t="s">
        <v>1852</v>
      </c>
      <c r="N211" s="222" t="s">
        <v>1852</v>
      </c>
      <c r="O211" s="346">
        <f t="shared" si="3"/>
        <v>14</v>
      </c>
    </row>
    <row r="212" spans="1:18" ht="13.15" customHeight="1" x14ac:dyDescent="0.4">
      <c r="A212" s="203" t="s">
        <v>1363</v>
      </c>
      <c r="B212" s="222" t="s">
        <v>1940</v>
      </c>
      <c r="C212" s="223">
        <v>11</v>
      </c>
      <c r="D212" s="222" t="s">
        <v>1852</v>
      </c>
      <c r="E212" s="222" t="s">
        <v>1852</v>
      </c>
      <c r="F212" s="223">
        <v>1</v>
      </c>
      <c r="G212" s="222" t="s">
        <v>1852</v>
      </c>
      <c r="H212" s="222" t="s">
        <v>1852</v>
      </c>
      <c r="I212" s="225" t="s">
        <v>1852</v>
      </c>
      <c r="J212" s="222" t="s">
        <v>1852</v>
      </c>
      <c r="K212" s="222" t="s">
        <v>1852</v>
      </c>
      <c r="L212" s="225" t="s">
        <v>1852</v>
      </c>
      <c r="M212" s="222" t="s">
        <v>1852</v>
      </c>
      <c r="N212" s="222" t="s">
        <v>1852</v>
      </c>
      <c r="O212" s="346">
        <f t="shared" si="3"/>
        <v>12</v>
      </c>
    </row>
    <row r="213" spans="1:18" ht="22.5" x14ac:dyDescent="0.4">
      <c r="A213" s="203" t="s">
        <v>1363</v>
      </c>
      <c r="B213" s="222" t="s">
        <v>1948</v>
      </c>
      <c r="C213" s="223">
        <v>12</v>
      </c>
      <c r="D213" s="222" t="s">
        <v>1852</v>
      </c>
      <c r="E213" s="222" t="s">
        <v>1852</v>
      </c>
      <c r="F213" s="225" t="s">
        <v>1852</v>
      </c>
      <c r="G213" s="222" t="s">
        <v>1852</v>
      </c>
      <c r="H213" s="222" t="s">
        <v>1852</v>
      </c>
      <c r="I213" s="225" t="s">
        <v>1852</v>
      </c>
      <c r="J213" s="222" t="s">
        <v>1852</v>
      </c>
      <c r="K213" s="222" t="s">
        <v>1852</v>
      </c>
      <c r="L213" s="225" t="s">
        <v>1852</v>
      </c>
      <c r="M213" s="222" t="s">
        <v>1852</v>
      </c>
      <c r="N213" s="222" t="s">
        <v>1852</v>
      </c>
      <c r="O213" s="346">
        <f t="shared" si="3"/>
        <v>12</v>
      </c>
    </row>
    <row r="214" spans="1:18" x14ac:dyDescent="0.4">
      <c r="A214" s="203" t="s">
        <v>1363</v>
      </c>
      <c r="B214" s="222" t="s">
        <v>1949</v>
      </c>
      <c r="C214" s="225" t="s">
        <v>1852</v>
      </c>
      <c r="D214" s="222" t="s">
        <v>1852</v>
      </c>
      <c r="E214" s="222" t="s">
        <v>1852</v>
      </c>
      <c r="F214" s="223">
        <v>9</v>
      </c>
      <c r="G214" s="222" t="s">
        <v>1852</v>
      </c>
      <c r="H214" s="222" t="s">
        <v>1852</v>
      </c>
      <c r="I214" s="225" t="s">
        <v>1852</v>
      </c>
      <c r="J214" s="222" t="s">
        <v>1852</v>
      </c>
      <c r="K214" s="222" t="s">
        <v>1852</v>
      </c>
      <c r="L214" s="225" t="s">
        <v>1852</v>
      </c>
      <c r="M214" s="222" t="s">
        <v>1852</v>
      </c>
      <c r="N214" s="222" t="s">
        <v>1852</v>
      </c>
      <c r="O214" s="346">
        <f t="shared" si="3"/>
        <v>9</v>
      </c>
    </row>
    <row r="215" spans="1:18" ht="13.15" customHeight="1" x14ac:dyDescent="0.4">
      <c r="A215" s="203" t="s">
        <v>1363</v>
      </c>
      <c r="B215" s="222" t="s">
        <v>1944</v>
      </c>
      <c r="C215" s="223">
        <v>6</v>
      </c>
      <c r="D215" s="222" t="s">
        <v>1852</v>
      </c>
      <c r="E215" s="222" t="s">
        <v>1852</v>
      </c>
      <c r="F215" s="225" t="s">
        <v>1852</v>
      </c>
      <c r="G215" s="222" t="s">
        <v>1852</v>
      </c>
      <c r="H215" s="222" t="s">
        <v>1852</v>
      </c>
      <c r="I215" s="225" t="s">
        <v>1852</v>
      </c>
      <c r="J215" s="222" t="s">
        <v>1852</v>
      </c>
      <c r="K215" s="222" t="s">
        <v>1852</v>
      </c>
      <c r="L215" s="225" t="s">
        <v>1852</v>
      </c>
      <c r="M215" s="222" t="s">
        <v>1852</v>
      </c>
      <c r="N215" s="222" t="s">
        <v>1852</v>
      </c>
      <c r="O215" s="346">
        <f t="shared" si="3"/>
        <v>6</v>
      </c>
    </row>
    <row r="216" spans="1:18" ht="22.5" x14ac:dyDescent="0.4">
      <c r="A216" s="203" t="s">
        <v>1363</v>
      </c>
      <c r="B216" s="222" t="s">
        <v>1946</v>
      </c>
      <c r="C216" s="223">
        <v>4</v>
      </c>
      <c r="D216" s="222" t="s">
        <v>1852</v>
      </c>
      <c r="E216" s="224">
        <v>1</v>
      </c>
      <c r="F216" s="225" t="s">
        <v>1852</v>
      </c>
      <c r="G216" s="222" t="s">
        <v>1852</v>
      </c>
      <c r="H216" s="222" t="s">
        <v>1852</v>
      </c>
      <c r="I216" s="225" t="s">
        <v>1852</v>
      </c>
      <c r="J216" s="222" t="s">
        <v>1852</v>
      </c>
      <c r="K216" s="222" t="s">
        <v>1852</v>
      </c>
      <c r="L216" s="225" t="s">
        <v>1852</v>
      </c>
      <c r="M216" s="222" t="s">
        <v>1852</v>
      </c>
      <c r="N216" s="222" t="s">
        <v>1852</v>
      </c>
      <c r="O216" s="346">
        <f t="shared" si="3"/>
        <v>4</v>
      </c>
    </row>
    <row r="217" spans="1:18" ht="13.15" customHeight="1" x14ac:dyDescent="0.4">
      <c r="A217" s="203" t="s">
        <v>2576</v>
      </c>
      <c r="B217" s="222" t="s">
        <v>1953</v>
      </c>
      <c r="C217" s="223">
        <v>35</v>
      </c>
      <c r="D217" s="222" t="s">
        <v>1852</v>
      </c>
      <c r="E217" s="222" t="s">
        <v>1852</v>
      </c>
      <c r="F217" s="223">
        <v>23</v>
      </c>
      <c r="G217" s="222" t="s">
        <v>1852</v>
      </c>
      <c r="H217" s="222" t="s">
        <v>1852</v>
      </c>
      <c r="I217" s="223">
        <v>1</v>
      </c>
      <c r="J217" s="222" t="s">
        <v>1852</v>
      </c>
      <c r="K217" s="222" t="s">
        <v>1852</v>
      </c>
      <c r="L217" s="225" t="s">
        <v>1852</v>
      </c>
      <c r="M217" s="222" t="s">
        <v>1852</v>
      </c>
      <c r="N217" s="222" t="s">
        <v>1852</v>
      </c>
      <c r="O217" s="346">
        <f t="shared" si="3"/>
        <v>59</v>
      </c>
      <c r="P217" s="322">
        <v>130</v>
      </c>
      <c r="Q217" s="322">
        <v>2</v>
      </c>
      <c r="R217" s="323">
        <v>1.4999999999999999E-2</v>
      </c>
    </row>
    <row r="218" spans="1:18" ht="33.75" x14ac:dyDescent="0.4">
      <c r="A218" s="203" t="s">
        <v>2576</v>
      </c>
      <c r="B218" s="222" t="s">
        <v>1950</v>
      </c>
      <c r="C218" s="223">
        <v>19</v>
      </c>
      <c r="D218" s="222" t="s">
        <v>1852</v>
      </c>
      <c r="E218" s="222" t="s">
        <v>1852</v>
      </c>
      <c r="F218" s="223">
        <v>2</v>
      </c>
      <c r="G218" s="222" t="s">
        <v>1852</v>
      </c>
      <c r="H218" s="222" t="s">
        <v>1852</v>
      </c>
      <c r="I218" s="225" t="s">
        <v>1852</v>
      </c>
      <c r="J218" s="222" t="s">
        <v>1852</v>
      </c>
      <c r="K218" s="222" t="s">
        <v>1852</v>
      </c>
      <c r="L218" s="225" t="s">
        <v>1852</v>
      </c>
      <c r="M218" s="222" t="s">
        <v>1852</v>
      </c>
      <c r="N218" s="222" t="s">
        <v>1852</v>
      </c>
      <c r="O218" s="346">
        <f t="shared" si="3"/>
        <v>21</v>
      </c>
    </row>
    <row r="219" spans="1:18" ht="13.15" customHeight="1" x14ac:dyDescent="0.4">
      <c r="A219" s="203" t="s">
        <v>1364</v>
      </c>
      <c r="B219" s="222" t="s">
        <v>1955</v>
      </c>
      <c r="C219" s="223">
        <v>20</v>
      </c>
      <c r="D219" s="222" t="s">
        <v>1852</v>
      </c>
      <c r="E219" s="222" t="s">
        <v>1852</v>
      </c>
      <c r="F219" s="225" t="s">
        <v>1852</v>
      </c>
      <c r="G219" s="222" t="s">
        <v>1852</v>
      </c>
      <c r="H219" s="222" t="s">
        <v>1852</v>
      </c>
      <c r="I219" s="225" t="s">
        <v>1852</v>
      </c>
      <c r="J219" s="222" t="s">
        <v>1852</v>
      </c>
      <c r="K219" s="222" t="s">
        <v>1852</v>
      </c>
      <c r="L219" s="225" t="s">
        <v>1852</v>
      </c>
      <c r="M219" s="222" t="s">
        <v>1852</v>
      </c>
      <c r="N219" s="222" t="s">
        <v>1852</v>
      </c>
      <c r="O219" s="346">
        <f t="shared" si="3"/>
        <v>20</v>
      </c>
    </row>
    <row r="220" spans="1:18" ht="13.15" customHeight="1" x14ac:dyDescent="0.4">
      <c r="A220" s="203" t="s">
        <v>1364</v>
      </c>
      <c r="B220" s="222" t="s">
        <v>1990</v>
      </c>
      <c r="C220" s="223">
        <v>19</v>
      </c>
      <c r="D220" s="222" t="s">
        <v>1852</v>
      </c>
      <c r="E220" s="224">
        <v>2</v>
      </c>
      <c r="F220" s="225" t="s">
        <v>1852</v>
      </c>
      <c r="G220" s="222" t="s">
        <v>1852</v>
      </c>
      <c r="H220" s="222" t="s">
        <v>1852</v>
      </c>
      <c r="I220" s="225" t="s">
        <v>1852</v>
      </c>
      <c r="J220" s="222" t="s">
        <v>1852</v>
      </c>
      <c r="K220" s="222" t="s">
        <v>1852</v>
      </c>
      <c r="L220" s="225" t="s">
        <v>1852</v>
      </c>
      <c r="M220" s="222" t="s">
        <v>1852</v>
      </c>
      <c r="N220" s="222" t="s">
        <v>1852</v>
      </c>
      <c r="O220" s="346">
        <f t="shared" si="3"/>
        <v>19</v>
      </c>
    </row>
    <row r="221" spans="1:18" ht="33.75" x14ac:dyDescent="0.4">
      <c r="A221" s="203" t="s">
        <v>1364</v>
      </c>
      <c r="B221" s="222" t="s">
        <v>1956</v>
      </c>
      <c r="C221" s="223">
        <v>10</v>
      </c>
      <c r="D221" s="222" t="s">
        <v>1852</v>
      </c>
      <c r="E221" s="222" t="s">
        <v>1852</v>
      </c>
      <c r="F221" s="223">
        <v>1</v>
      </c>
      <c r="G221" s="222" t="s">
        <v>1852</v>
      </c>
      <c r="H221" s="222" t="s">
        <v>1852</v>
      </c>
      <c r="I221" s="225" t="s">
        <v>1852</v>
      </c>
      <c r="J221" s="222" t="s">
        <v>1852</v>
      </c>
      <c r="K221" s="222" t="s">
        <v>1852</v>
      </c>
      <c r="L221" s="225" t="s">
        <v>1852</v>
      </c>
      <c r="M221" s="222" t="s">
        <v>1852</v>
      </c>
      <c r="N221" s="222" t="s">
        <v>1852</v>
      </c>
      <c r="O221" s="346">
        <f t="shared" si="3"/>
        <v>11</v>
      </c>
    </row>
    <row r="222" spans="1:18" ht="13.15" customHeight="1" x14ac:dyDescent="0.4">
      <c r="A222" s="203" t="s">
        <v>1959</v>
      </c>
      <c r="B222" s="222" t="s">
        <v>1852</v>
      </c>
      <c r="C222" s="223">
        <v>103</v>
      </c>
      <c r="D222" s="224">
        <v>1</v>
      </c>
      <c r="E222" s="222" t="s">
        <v>1852</v>
      </c>
      <c r="F222" s="223">
        <v>97</v>
      </c>
      <c r="G222" s="224">
        <v>1</v>
      </c>
      <c r="H222" s="222" t="s">
        <v>1852</v>
      </c>
      <c r="I222" s="223">
        <v>2</v>
      </c>
      <c r="J222" s="222" t="s">
        <v>1852</v>
      </c>
      <c r="K222" s="222" t="s">
        <v>1852</v>
      </c>
      <c r="L222" s="225" t="s">
        <v>1852</v>
      </c>
      <c r="M222" s="222" t="s">
        <v>1852</v>
      </c>
      <c r="N222" s="222" t="s">
        <v>1852</v>
      </c>
      <c r="O222" s="346">
        <f t="shared" si="3"/>
        <v>202</v>
      </c>
      <c r="P222" s="319">
        <v>202</v>
      </c>
      <c r="Q222" s="319">
        <v>0</v>
      </c>
      <c r="R222" s="300">
        <v>0</v>
      </c>
    </row>
    <row r="223" spans="1:18" ht="13.15" customHeight="1" x14ac:dyDescent="0.4">
      <c r="A223" s="203" t="s">
        <v>1960</v>
      </c>
      <c r="B223" s="222" t="s">
        <v>1961</v>
      </c>
      <c r="C223" s="223">
        <v>131</v>
      </c>
      <c r="D223" s="222" t="s">
        <v>1852</v>
      </c>
      <c r="E223" s="224">
        <v>1</v>
      </c>
      <c r="F223" s="223">
        <v>54</v>
      </c>
      <c r="G223" s="222" t="s">
        <v>1852</v>
      </c>
      <c r="H223" s="222" t="s">
        <v>1852</v>
      </c>
      <c r="I223" s="223">
        <v>3</v>
      </c>
      <c r="J223" s="222" t="s">
        <v>1852</v>
      </c>
      <c r="K223" s="222" t="s">
        <v>1852</v>
      </c>
      <c r="L223" s="223">
        <v>8</v>
      </c>
      <c r="M223" s="222" t="s">
        <v>1852</v>
      </c>
      <c r="N223" s="222" t="s">
        <v>1852</v>
      </c>
      <c r="O223" s="346">
        <f t="shared" si="3"/>
        <v>196</v>
      </c>
      <c r="P223" s="322">
        <v>402</v>
      </c>
      <c r="Q223" s="322">
        <v>2</v>
      </c>
      <c r="R223" s="323">
        <v>5.0000000000000001E-3</v>
      </c>
    </row>
    <row r="224" spans="1:18" ht="13.15" customHeight="1" x14ac:dyDescent="0.4">
      <c r="A224" s="203" t="s">
        <v>1365</v>
      </c>
      <c r="B224" s="222" t="s">
        <v>1962</v>
      </c>
      <c r="C224" s="223">
        <v>50</v>
      </c>
      <c r="D224" s="222" t="s">
        <v>1852</v>
      </c>
      <c r="E224" s="222" t="s">
        <v>1852</v>
      </c>
      <c r="F224" s="223">
        <v>66</v>
      </c>
      <c r="G224" s="222" t="s">
        <v>1852</v>
      </c>
      <c r="H224" s="222" t="s">
        <v>1852</v>
      </c>
      <c r="I224" s="225" t="s">
        <v>1852</v>
      </c>
      <c r="J224" s="222" t="s">
        <v>1852</v>
      </c>
      <c r="K224" s="222" t="s">
        <v>1852</v>
      </c>
      <c r="L224" s="223">
        <v>6</v>
      </c>
      <c r="M224" s="222" t="s">
        <v>1852</v>
      </c>
      <c r="N224" s="222" t="s">
        <v>1852</v>
      </c>
      <c r="O224" s="346">
        <f t="shared" si="3"/>
        <v>122</v>
      </c>
    </row>
    <row r="225" spans="1:18" ht="13.15" customHeight="1" x14ac:dyDescent="0.4">
      <c r="A225" s="203" t="s">
        <v>1365</v>
      </c>
      <c r="B225" s="222" t="s">
        <v>1963</v>
      </c>
      <c r="C225" s="223">
        <v>33</v>
      </c>
      <c r="D225" s="222" t="s">
        <v>1852</v>
      </c>
      <c r="E225" s="224">
        <v>1</v>
      </c>
      <c r="F225" s="223">
        <v>13</v>
      </c>
      <c r="G225" s="222" t="s">
        <v>1852</v>
      </c>
      <c r="H225" s="222" t="s">
        <v>1852</v>
      </c>
      <c r="I225" s="223">
        <v>2</v>
      </c>
      <c r="J225" s="222" t="s">
        <v>1852</v>
      </c>
      <c r="K225" s="222" t="s">
        <v>1852</v>
      </c>
      <c r="L225" s="225" t="s">
        <v>1852</v>
      </c>
      <c r="M225" s="222" t="s">
        <v>1852</v>
      </c>
      <c r="N225" s="222" t="s">
        <v>1852</v>
      </c>
      <c r="O225" s="346">
        <f t="shared" si="3"/>
        <v>48</v>
      </c>
    </row>
    <row r="226" spans="1:18" ht="13.15" customHeight="1" x14ac:dyDescent="0.4">
      <c r="A226" s="203" t="s">
        <v>1365</v>
      </c>
      <c r="B226" s="222" t="s">
        <v>1964</v>
      </c>
      <c r="C226" s="223">
        <v>25</v>
      </c>
      <c r="D226" s="222" t="s">
        <v>1852</v>
      </c>
      <c r="E226" s="222" t="s">
        <v>1852</v>
      </c>
      <c r="F226" s="223">
        <v>9</v>
      </c>
      <c r="G226" s="222" t="s">
        <v>1852</v>
      </c>
      <c r="H226" s="222" t="s">
        <v>1852</v>
      </c>
      <c r="I226" s="225" t="s">
        <v>1852</v>
      </c>
      <c r="J226" s="222" t="s">
        <v>1852</v>
      </c>
      <c r="K226" s="222" t="s">
        <v>1852</v>
      </c>
      <c r="L226" s="225" t="s">
        <v>1852</v>
      </c>
      <c r="M226" s="222" t="s">
        <v>1852</v>
      </c>
      <c r="N226" s="222" t="s">
        <v>1852</v>
      </c>
      <c r="O226" s="346">
        <f t="shared" si="3"/>
        <v>34</v>
      </c>
    </row>
    <row r="227" spans="1:18" ht="22.5" x14ac:dyDescent="0.4">
      <c r="A227" s="203" t="s">
        <v>1365</v>
      </c>
      <c r="B227" s="222" t="s">
        <v>1965</v>
      </c>
      <c r="C227" s="223">
        <v>2</v>
      </c>
      <c r="D227" s="222" t="s">
        <v>1852</v>
      </c>
      <c r="E227" s="222" t="s">
        <v>1852</v>
      </c>
      <c r="F227" s="225" t="s">
        <v>1852</v>
      </c>
      <c r="G227" s="222" t="s">
        <v>1852</v>
      </c>
      <c r="H227" s="222" t="s">
        <v>1852</v>
      </c>
      <c r="I227" s="225" t="s">
        <v>1852</v>
      </c>
      <c r="J227" s="222" t="s">
        <v>1852</v>
      </c>
      <c r="K227" s="222" t="s">
        <v>1852</v>
      </c>
      <c r="L227" s="225" t="s">
        <v>1852</v>
      </c>
      <c r="M227" s="222" t="s">
        <v>1852</v>
      </c>
      <c r="N227" s="222" t="s">
        <v>1852</v>
      </c>
      <c r="O227" s="346">
        <f t="shared" si="3"/>
        <v>2</v>
      </c>
    </row>
    <row r="228" spans="1:18" ht="13.15" customHeight="1" x14ac:dyDescent="0.4">
      <c r="A228" s="203" t="s">
        <v>1966</v>
      </c>
      <c r="B228" s="222" t="s">
        <v>1852</v>
      </c>
      <c r="C228" s="223">
        <v>4</v>
      </c>
      <c r="D228" s="222" t="s">
        <v>1852</v>
      </c>
      <c r="E228" s="222" t="s">
        <v>1852</v>
      </c>
      <c r="F228" s="223">
        <v>12</v>
      </c>
      <c r="G228" s="222" t="s">
        <v>1852</v>
      </c>
      <c r="H228" s="222" t="s">
        <v>1852</v>
      </c>
      <c r="I228" s="225" t="s">
        <v>1852</v>
      </c>
      <c r="J228" s="222" t="s">
        <v>1852</v>
      </c>
      <c r="K228" s="222" t="s">
        <v>1852</v>
      </c>
      <c r="L228" s="225" t="s">
        <v>1852</v>
      </c>
      <c r="M228" s="222" t="s">
        <v>1852</v>
      </c>
      <c r="N228" s="222" t="s">
        <v>1852</v>
      </c>
      <c r="O228" s="346">
        <f t="shared" si="3"/>
        <v>16</v>
      </c>
      <c r="P228" s="319">
        <v>16</v>
      </c>
      <c r="Q228" s="319">
        <v>0</v>
      </c>
      <c r="R228" s="300">
        <v>0</v>
      </c>
    </row>
    <row r="229" spans="1:18" x14ac:dyDescent="0.4">
      <c r="A229" s="203" t="s">
        <v>1967</v>
      </c>
      <c r="B229" s="222" t="s">
        <v>1968</v>
      </c>
      <c r="C229" s="223">
        <v>152</v>
      </c>
      <c r="D229" s="222" t="s">
        <v>1852</v>
      </c>
      <c r="E229" s="224">
        <v>3</v>
      </c>
      <c r="F229" s="223">
        <v>3</v>
      </c>
      <c r="G229" s="222" t="s">
        <v>1852</v>
      </c>
      <c r="H229" s="222" t="s">
        <v>1852</v>
      </c>
      <c r="I229" s="225" t="s">
        <v>1852</v>
      </c>
      <c r="J229" s="222" t="s">
        <v>1852</v>
      </c>
      <c r="K229" s="222" t="s">
        <v>1852</v>
      </c>
      <c r="L229" s="225" t="s">
        <v>1852</v>
      </c>
      <c r="M229" s="222" t="s">
        <v>1852</v>
      </c>
      <c r="N229" s="222" t="s">
        <v>1852</v>
      </c>
      <c r="O229" s="346">
        <f t="shared" si="3"/>
        <v>155</v>
      </c>
      <c r="P229" s="317">
        <v>175</v>
      </c>
      <c r="Q229" s="317">
        <v>4</v>
      </c>
      <c r="R229" s="318">
        <v>2.3E-2</v>
      </c>
    </row>
    <row r="230" spans="1:18" x14ac:dyDescent="0.4">
      <c r="A230" s="203" t="s">
        <v>1678</v>
      </c>
      <c r="B230" s="222" t="s">
        <v>1970</v>
      </c>
      <c r="C230" s="223">
        <v>10</v>
      </c>
      <c r="D230" s="222" t="s">
        <v>1852</v>
      </c>
      <c r="E230" s="222" t="s">
        <v>1852</v>
      </c>
      <c r="F230" s="223">
        <v>3</v>
      </c>
      <c r="G230" s="222" t="s">
        <v>1852</v>
      </c>
      <c r="H230" s="222" t="s">
        <v>1852</v>
      </c>
      <c r="I230" s="225" t="s">
        <v>1852</v>
      </c>
      <c r="J230" s="222" t="s">
        <v>1852</v>
      </c>
      <c r="K230" s="222" t="s">
        <v>1852</v>
      </c>
      <c r="L230" s="225" t="s">
        <v>1852</v>
      </c>
      <c r="M230" s="222" t="s">
        <v>1852</v>
      </c>
      <c r="N230" s="222" t="s">
        <v>1852</v>
      </c>
      <c r="O230" s="346">
        <f t="shared" si="3"/>
        <v>13</v>
      </c>
    </row>
    <row r="231" spans="1:18" x14ac:dyDescent="0.4">
      <c r="A231" s="203" t="s">
        <v>1678</v>
      </c>
      <c r="B231" s="222" t="s">
        <v>1971</v>
      </c>
      <c r="C231" s="223">
        <v>5</v>
      </c>
      <c r="D231" s="222" t="s">
        <v>1852</v>
      </c>
      <c r="E231" s="222" t="s">
        <v>1852</v>
      </c>
      <c r="F231" s="225" t="s">
        <v>1852</v>
      </c>
      <c r="G231" s="222" t="s">
        <v>1852</v>
      </c>
      <c r="H231" s="222" t="s">
        <v>1852</v>
      </c>
      <c r="I231" s="225" t="s">
        <v>1852</v>
      </c>
      <c r="J231" s="222" t="s">
        <v>1852</v>
      </c>
      <c r="K231" s="222" t="s">
        <v>1852</v>
      </c>
      <c r="L231" s="225" t="s">
        <v>1852</v>
      </c>
      <c r="M231" s="222" t="s">
        <v>1852</v>
      </c>
      <c r="N231" s="222" t="s">
        <v>1852</v>
      </c>
      <c r="O231" s="346">
        <f t="shared" si="3"/>
        <v>5</v>
      </c>
    </row>
    <row r="232" spans="1:18" x14ac:dyDescent="0.4">
      <c r="A232" s="203" t="s">
        <v>1678</v>
      </c>
      <c r="B232" s="222" t="s">
        <v>1969</v>
      </c>
      <c r="C232" s="223">
        <v>2</v>
      </c>
      <c r="D232" s="222" t="s">
        <v>1852</v>
      </c>
      <c r="E232" s="224">
        <v>1</v>
      </c>
      <c r="F232" s="225" t="s">
        <v>1852</v>
      </c>
      <c r="G232" s="222" t="s">
        <v>1852</v>
      </c>
      <c r="H232" s="222" t="s">
        <v>1852</v>
      </c>
      <c r="I232" s="225" t="s">
        <v>1852</v>
      </c>
      <c r="J232" s="222" t="s">
        <v>1852</v>
      </c>
      <c r="K232" s="222" t="s">
        <v>1852</v>
      </c>
      <c r="L232" s="225" t="s">
        <v>1852</v>
      </c>
      <c r="M232" s="222" t="s">
        <v>1852</v>
      </c>
      <c r="N232" s="222" t="s">
        <v>1852</v>
      </c>
      <c r="O232" s="346">
        <f t="shared" si="3"/>
        <v>2</v>
      </c>
    </row>
    <row r="233" spans="1:18" ht="13.15" customHeight="1" x14ac:dyDescent="0.4">
      <c r="A233" s="203" t="s">
        <v>1972</v>
      </c>
      <c r="B233" s="222" t="s">
        <v>1852</v>
      </c>
      <c r="C233" s="223">
        <v>19</v>
      </c>
      <c r="D233" s="222" t="s">
        <v>1852</v>
      </c>
      <c r="E233" s="222" t="s">
        <v>1852</v>
      </c>
      <c r="F233" s="223">
        <v>15</v>
      </c>
      <c r="G233" s="222" t="s">
        <v>1852</v>
      </c>
      <c r="H233" s="222" t="s">
        <v>1852</v>
      </c>
      <c r="I233" s="225" t="s">
        <v>1852</v>
      </c>
      <c r="J233" s="222" t="s">
        <v>1852</v>
      </c>
      <c r="K233" s="222" t="s">
        <v>1852</v>
      </c>
      <c r="L233" s="225" t="s">
        <v>1852</v>
      </c>
      <c r="M233" s="222" t="s">
        <v>1852</v>
      </c>
      <c r="N233" s="222" t="s">
        <v>1852</v>
      </c>
      <c r="O233" s="346">
        <f t="shared" si="3"/>
        <v>34</v>
      </c>
      <c r="P233" s="319">
        <v>34</v>
      </c>
      <c r="Q233" s="319">
        <v>0</v>
      </c>
      <c r="R233" s="300">
        <v>0</v>
      </c>
    </row>
    <row r="234" spans="1:18" ht="13.15" customHeight="1" x14ac:dyDescent="0.4">
      <c r="A234" s="203" t="s">
        <v>1973</v>
      </c>
      <c r="B234" s="222" t="s">
        <v>2577</v>
      </c>
      <c r="C234" s="223">
        <v>143</v>
      </c>
      <c r="D234" s="224">
        <v>2</v>
      </c>
      <c r="E234" s="222" t="s">
        <v>1852</v>
      </c>
      <c r="F234" s="223">
        <v>71</v>
      </c>
      <c r="G234" s="222" t="s">
        <v>1852</v>
      </c>
      <c r="H234" s="222" t="s">
        <v>1852</v>
      </c>
      <c r="I234" s="223">
        <v>7</v>
      </c>
      <c r="J234" s="222" t="s">
        <v>1852</v>
      </c>
      <c r="K234" s="222" t="s">
        <v>1852</v>
      </c>
      <c r="L234" s="223">
        <v>2</v>
      </c>
      <c r="M234" s="222" t="s">
        <v>1852</v>
      </c>
      <c r="N234" s="222" t="s">
        <v>1852</v>
      </c>
      <c r="O234" s="346">
        <f t="shared" si="3"/>
        <v>223</v>
      </c>
      <c r="P234" s="322">
        <v>823</v>
      </c>
      <c r="Q234" s="322">
        <v>4</v>
      </c>
      <c r="R234" s="323">
        <v>5.0000000000000001E-3</v>
      </c>
    </row>
    <row r="235" spans="1:18" ht="13.15" customHeight="1" x14ac:dyDescent="0.4">
      <c r="A235" s="203" t="s">
        <v>1366</v>
      </c>
      <c r="B235" s="228" t="s">
        <v>2578</v>
      </c>
      <c r="C235" s="223">
        <v>144</v>
      </c>
      <c r="D235" s="224">
        <v>1</v>
      </c>
      <c r="E235" s="224">
        <v>1</v>
      </c>
      <c r="F235" s="223">
        <v>38</v>
      </c>
      <c r="G235" s="222" t="s">
        <v>1852</v>
      </c>
      <c r="H235" s="222" t="s">
        <v>1852</v>
      </c>
      <c r="I235" s="223">
        <v>3</v>
      </c>
      <c r="J235" s="222" t="s">
        <v>1852</v>
      </c>
      <c r="K235" s="222" t="s">
        <v>1852</v>
      </c>
      <c r="L235" s="225" t="s">
        <v>1852</v>
      </c>
      <c r="M235" s="222" t="s">
        <v>1852</v>
      </c>
      <c r="N235" s="222" t="s">
        <v>1852</v>
      </c>
      <c r="O235" s="346">
        <f t="shared" si="3"/>
        <v>185</v>
      </c>
    </row>
    <row r="236" spans="1:18" x14ac:dyDescent="0.4">
      <c r="A236" s="203" t="s">
        <v>1366</v>
      </c>
      <c r="B236" s="222" t="s">
        <v>2965</v>
      </c>
      <c r="C236" s="223">
        <v>138</v>
      </c>
      <c r="D236" s="222" t="s">
        <v>1852</v>
      </c>
      <c r="E236" s="224">
        <v>1</v>
      </c>
      <c r="F236" s="223">
        <v>9</v>
      </c>
      <c r="G236" s="222" t="s">
        <v>1852</v>
      </c>
      <c r="H236" s="224">
        <v>1</v>
      </c>
      <c r="I236" s="225" t="s">
        <v>1852</v>
      </c>
      <c r="J236" s="222" t="s">
        <v>1852</v>
      </c>
      <c r="K236" s="222" t="s">
        <v>1852</v>
      </c>
      <c r="L236" s="225" t="s">
        <v>1852</v>
      </c>
      <c r="M236" s="222" t="s">
        <v>1852</v>
      </c>
      <c r="N236" s="222" t="s">
        <v>1852</v>
      </c>
      <c r="O236" s="346">
        <f t="shared" si="3"/>
        <v>147</v>
      </c>
    </row>
    <row r="237" spans="1:18" x14ac:dyDescent="0.4">
      <c r="A237" s="203" t="s">
        <v>1366</v>
      </c>
      <c r="B237" s="222" t="s">
        <v>1981</v>
      </c>
      <c r="C237" s="223">
        <v>77</v>
      </c>
      <c r="D237" s="224">
        <v>2</v>
      </c>
      <c r="E237" s="224">
        <v>1</v>
      </c>
      <c r="F237" s="223">
        <v>15</v>
      </c>
      <c r="G237" s="222" t="s">
        <v>1852</v>
      </c>
      <c r="H237" s="222" t="s">
        <v>1852</v>
      </c>
      <c r="I237" s="223">
        <v>5</v>
      </c>
      <c r="J237" s="222" t="s">
        <v>1852</v>
      </c>
      <c r="K237" s="222" t="s">
        <v>1852</v>
      </c>
      <c r="L237" s="223">
        <v>10</v>
      </c>
      <c r="M237" s="222" t="s">
        <v>1852</v>
      </c>
      <c r="N237" s="222" t="s">
        <v>1852</v>
      </c>
      <c r="O237" s="346">
        <f t="shared" si="3"/>
        <v>107</v>
      </c>
    </row>
    <row r="238" spans="1:18" x14ac:dyDescent="0.4">
      <c r="A238" s="203" t="s">
        <v>1366</v>
      </c>
      <c r="B238" s="222" t="s">
        <v>1976</v>
      </c>
      <c r="C238" s="223">
        <v>35</v>
      </c>
      <c r="D238" s="222" t="s">
        <v>1852</v>
      </c>
      <c r="E238" s="222" t="s">
        <v>1852</v>
      </c>
      <c r="F238" s="223">
        <v>24</v>
      </c>
      <c r="G238" s="222" t="s">
        <v>1852</v>
      </c>
      <c r="H238" s="222" t="s">
        <v>1852</v>
      </c>
      <c r="I238" s="225" t="s">
        <v>1852</v>
      </c>
      <c r="J238" s="222" t="s">
        <v>1852</v>
      </c>
      <c r="K238" s="222" t="s">
        <v>1852</v>
      </c>
      <c r="L238" s="225" t="s">
        <v>1852</v>
      </c>
      <c r="M238" s="222" t="s">
        <v>1852</v>
      </c>
      <c r="N238" s="222" t="s">
        <v>1852</v>
      </c>
      <c r="O238" s="346">
        <f t="shared" si="3"/>
        <v>59</v>
      </c>
    </row>
    <row r="239" spans="1:18" x14ac:dyDescent="0.4">
      <c r="A239" s="203" t="s">
        <v>1366</v>
      </c>
      <c r="B239" s="222" t="s">
        <v>1978</v>
      </c>
      <c r="C239" s="223">
        <v>33</v>
      </c>
      <c r="D239" s="222" t="s">
        <v>1852</v>
      </c>
      <c r="E239" s="222" t="s">
        <v>1852</v>
      </c>
      <c r="F239" s="223">
        <v>19</v>
      </c>
      <c r="G239" s="222" t="s">
        <v>1852</v>
      </c>
      <c r="H239" s="222" t="s">
        <v>1852</v>
      </c>
      <c r="I239" s="225" t="s">
        <v>1852</v>
      </c>
      <c r="J239" s="222" t="s">
        <v>1852</v>
      </c>
      <c r="K239" s="222" t="s">
        <v>1852</v>
      </c>
      <c r="L239" s="225" t="s">
        <v>1852</v>
      </c>
      <c r="M239" s="222" t="s">
        <v>1852</v>
      </c>
      <c r="N239" s="222" t="s">
        <v>1852</v>
      </c>
      <c r="O239" s="346">
        <f t="shared" si="3"/>
        <v>52</v>
      </c>
    </row>
    <row r="240" spans="1:18" ht="13.15" customHeight="1" x14ac:dyDescent="0.4">
      <c r="A240" s="203" t="s">
        <v>1366</v>
      </c>
      <c r="B240" s="222" t="s">
        <v>2966</v>
      </c>
      <c r="C240" s="223">
        <v>34</v>
      </c>
      <c r="D240" s="222" t="s">
        <v>1852</v>
      </c>
      <c r="E240" s="222" t="s">
        <v>1852</v>
      </c>
      <c r="F240" s="223">
        <v>12</v>
      </c>
      <c r="G240" s="222" t="s">
        <v>1852</v>
      </c>
      <c r="H240" s="222" t="s">
        <v>1852</v>
      </c>
      <c r="I240" s="225" t="s">
        <v>1852</v>
      </c>
      <c r="J240" s="222" t="s">
        <v>1852</v>
      </c>
      <c r="K240" s="222" t="s">
        <v>1852</v>
      </c>
      <c r="L240" s="225" t="s">
        <v>1852</v>
      </c>
      <c r="M240" s="222" t="s">
        <v>1852</v>
      </c>
      <c r="N240" s="222" t="s">
        <v>1852</v>
      </c>
      <c r="O240" s="346">
        <f t="shared" si="3"/>
        <v>46</v>
      </c>
    </row>
    <row r="241" spans="1:18" ht="13.15" customHeight="1" x14ac:dyDescent="0.4">
      <c r="A241" s="203" t="s">
        <v>1366</v>
      </c>
      <c r="B241" s="222" t="s">
        <v>1977</v>
      </c>
      <c r="C241" s="223">
        <v>2</v>
      </c>
      <c r="D241" s="222" t="s">
        <v>1852</v>
      </c>
      <c r="E241" s="222" t="s">
        <v>1852</v>
      </c>
      <c r="F241" s="225" t="s">
        <v>1852</v>
      </c>
      <c r="G241" s="222" t="s">
        <v>1852</v>
      </c>
      <c r="H241" s="222" t="s">
        <v>1852</v>
      </c>
      <c r="I241" s="225" t="s">
        <v>1852</v>
      </c>
      <c r="J241" s="222" t="s">
        <v>1852</v>
      </c>
      <c r="K241" s="222" t="s">
        <v>1852</v>
      </c>
      <c r="L241" s="225" t="s">
        <v>1852</v>
      </c>
      <c r="M241" s="222" t="s">
        <v>1852</v>
      </c>
      <c r="N241" s="222" t="s">
        <v>1852</v>
      </c>
      <c r="O241" s="346">
        <f t="shared" si="3"/>
        <v>2</v>
      </c>
    </row>
    <row r="242" spans="1:18" ht="13.15" customHeight="1" x14ac:dyDescent="0.4">
      <c r="A242" s="203" t="s">
        <v>1366</v>
      </c>
      <c r="B242" s="222" t="s">
        <v>2967</v>
      </c>
      <c r="C242" s="223">
        <v>2</v>
      </c>
      <c r="D242" s="222" t="s">
        <v>1852</v>
      </c>
      <c r="E242" s="222" t="s">
        <v>1852</v>
      </c>
      <c r="F242" s="225" t="s">
        <v>1852</v>
      </c>
      <c r="G242" s="222" t="s">
        <v>1852</v>
      </c>
      <c r="H242" s="222" t="s">
        <v>1852</v>
      </c>
      <c r="I242" s="225" t="s">
        <v>1852</v>
      </c>
      <c r="J242" s="222" t="s">
        <v>1852</v>
      </c>
      <c r="K242" s="222" t="s">
        <v>1852</v>
      </c>
      <c r="L242" s="225" t="s">
        <v>1852</v>
      </c>
      <c r="M242" s="222" t="s">
        <v>1852</v>
      </c>
      <c r="N242" s="222" t="s">
        <v>1852</v>
      </c>
      <c r="O242" s="346">
        <f t="shared" si="3"/>
        <v>2</v>
      </c>
    </row>
    <row r="243" spans="1:18" ht="13.15" customHeight="1" x14ac:dyDescent="0.4">
      <c r="A243" s="203" t="s">
        <v>1983</v>
      </c>
      <c r="B243" s="222" t="s">
        <v>1852</v>
      </c>
      <c r="C243" s="223">
        <v>53</v>
      </c>
      <c r="D243" s="222" t="s">
        <v>1852</v>
      </c>
      <c r="E243" s="222" t="s">
        <v>1852</v>
      </c>
      <c r="F243" s="223">
        <v>46</v>
      </c>
      <c r="G243" s="222" t="s">
        <v>1852</v>
      </c>
      <c r="H243" s="222" t="s">
        <v>1852</v>
      </c>
      <c r="I243" s="225" t="s">
        <v>1852</v>
      </c>
      <c r="J243" s="222" t="s">
        <v>1852</v>
      </c>
      <c r="K243" s="222" t="s">
        <v>1852</v>
      </c>
      <c r="L243" s="223">
        <v>7</v>
      </c>
      <c r="M243" s="222" t="s">
        <v>1852</v>
      </c>
      <c r="N243" s="222" t="s">
        <v>1852</v>
      </c>
      <c r="O243" s="346">
        <f t="shared" si="3"/>
        <v>106</v>
      </c>
      <c r="P243" s="319">
        <v>106</v>
      </c>
      <c r="Q243" s="319">
        <v>0</v>
      </c>
      <c r="R243" s="301">
        <v>0</v>
      </c>
    </row>
    <row r="244" spans="1:18" ht="22.5" x14ac:dyDescent="0.4">
      <c r="A244" s="203" t="s">
        <v>1984</v>
      </c>
      <c r="B244" s="222" t="s">
        <v>1989</v>
      </c>
      <c r="C244" s="223">
        <v>81</v>
      </c>
      <c r="D244" s="222" t="s">
        <v>1852</v>
      </c>
      <c r="E244" s="222" t="s">
        <v>1852</v>
      </c>
      <c r="F244" s="223">
        <v>18</v>
      </c>
      <c r="G244" s="222" t="s">
        <v>1852</v>
      </c>
      <c r="H244" s="222" t="s">
        <v>1852</v>
      </c>
      <c r="I244" s="225" t="s">
        <v>1852</v>
      </c>
      <c r="J244" s="222" t="s">
        <v>1852</v>
      </c>
      <c r="K244" s="222" t="s">
        <v>1852</v>
      </c>
      <c r="L244" s="225" t="s">
        <v>1852</v>
      </c>
      <c r="M244" s="222" t="s">
        <v>1852</v>
      </c>
      <c r="N244" s="222" t="s">
        <v>1852</v>
      </c>
      <c r="O244" s="346">
        <f t="shared" si="3"/>
        <v>99</v>
      </c>
      <c r="P244" s="317">
        <v>243</v>
      </c>
      <c r="Q244" s="317">
        <v>1</v>
      </c>
      <c r="R244" s="324">
        <v>0</v>
      </c>
    </row>
    <row r="245" spans="1:18" ht="22.5" x14ac:dyDescent="0.4">
      <c r="A245" s="203" t="s">
        <v>1367</v>
      </c>
      <c r="B245" s="222" t="s">
        <v>1985</v>
      </c>
      <c r="C245" s="223">
        <v>59</v>
      </c>
      <c r="D245" s="222" t="s">
        <v>1852</v>
      </c>
      <c r="E245" s="222" t="s">
        <v>1852</v>
      </c>
      <c r="F245" s="223">
        <v>4</v>
      </c>
      <c r="G245" s="222" t="s">
        <v>1852</v>
      </c>
      <c r="H245" s="222" t="s">
        <v>1852</v>
      </c>
      <c r="I245" s="225" t="s">
        <v>1852</v>
      </c>
      <c r="J245" s="222" t="s">
        <v>1852</v>
      </c>
      <c r="K245" s="222" t="s">
        <v>1852</v>
      </c>
      <c r="L245" s="225" t="s">
        <v>1852</v>
      </c>
      <c r="M245" s="222" t="s">
        <v>1852</v>
      </c>
      <c r="N245" s="222" t="s">
        <v>1852</v>
      </c>
      <c r="O245" s="346">
        <f t="shared" si="3"/>
        <v>63</v>
      </c>
    </row>
    <row r="246" spans="1:18" ht="22.5" x14ac:dyDescent="0.4">
      <c r="A246" s="203" t="s">
        <v>1367</v>
      </c>
      <c r="B246" s="222" t="s">
        <v>1986</v>
      </c>
      <c r="C246" s="223">
        <v>45</v>
      </c>
      <c r="D246" s="222" t="s">
        <v>1852</v>
      </c>
      <c r="E246" s="224">
        <v>1</v>
      </c>
      <c r="F246" s="223">
        <v>5</v>
      </c>
      <c r="G246" s="222" t="s">
        <v>1852</v>
      </c>
      <c r="H246" s="222" t="s">
        <v>1852</v>
      </c>
      <c r="I246" s="225" t="s">
        <v>1852</v>
      </c>
      <c r="J246" s="222" t="s">
        <v>1852</v>
      </c>
      <c r="K246" s="222" t="s">
        <v>1852</v>
      </c>
      <c r="L246" s="225" t="s">
        <v>1852</v>
      </c>
      <c r="M246" s="222" t="s">
        <v>1852</v>
      </c>
      <c r="N246" s="222" t="s">
        <v>1852</v>
      </c>
      <c r="O246" s="346">
        <f t="shared" si="3"/>
        <v>50</v>
      </c>
    </row>
    <row r="247" spans="1:18" ht="22.5" x14ac:dyDescent="0.4">
      <c r="A247" s="203" t="s">
        <v>1367</v>
      </c>
      <c r="B247" s="222" t="s">
        <v>1987</v>
      </c>
      <c r="C247" s="223">
        <v>23</v>
      </c>
      <c r="D247" s="222" t="s">
        <v>1852</v>
      </c>
      <c r="E247" s="222" t="s">
        <v>1852</v>
      </c>
      <c r="F247" s="223">
        <v>8</v>
      </c>
      <c r="G247" s="222" t="s">
        <v>1852</v>
      </c>
      <c r="H247" s="222" t="s">
        <v>1852</v>
      </c>
      <c r="I247" s="225" t="s">
        <v>1852</v>
      </c>
      <c r="J247" s="222" t="s">
        <v>1852</v>
      </c>
      <c r="K247" s="222" t="s">
        <v>1852</v>
      </c>
      <c r="L247" s="225" t="s">
        <v>1852</v>
      </c>
      <c r="M247" s="222" t="s">
        <v>1852</v>
      </c>
      <c r="N247" s="222" t="s">
        <v>1852</v>
      </c>
      <c r="O247" s="346">
        <f t="shared" si="3"/>
        <v>31</v>
      </c>
    </row>
    <row r="248" spans="1:18" x14ac:dyDescent="0.4">
      <c r="A248" s="203" t="s">
        <v>1991</v>
      </c>
      <c r="B248" s="222" t="s">
        <v>1852</v>
      </c>
      <c r="C248" s="223">
        <v>142</v>
      </c>
      <c r="D248" s="222" t="s">
        <v>1852</v>
      </c>
      <c r="E248" s="224">
        <v>4</v>
      </c>
      <c r="F248" s="223">
        <v>93</v>
      </c>
      <c r="G248" s="222" t="s">
        <v>1852</v>
      </c>
      <c r="H248" s="222" t="s">
        <v>1852</v>
      </c>
      <c r="I248" s="225" t="s">
        <v>1852</v>
      </c>
      <c r="J248" s="222" t="s">
        <v>1852</v>
      </c>
      <c r="K248" s="222" t="s">
        <v>1852</v>
      </c>
      <c r="L248" s="223">
        <v>2</v>
      </c>
      <c r="M248" s="222" t="s">
        <v>1852</v>
      </c>
      <c r="N248" s="222" t="s">
        <v>1852</v>
      </c>
      <c r="O248" s="346">
        <f t="shared" si="3"/>
        <v>237</v>
      </c>
      <c r="P248" s="319">
        <v>237</v>
      </c>
      <c r="Q248" s="319">
        <v>4</v>
      </c>
      <c r="R248" s="301">
        <v>1.7000000000000001E-2</v>
      </c>
    </row>
    <row r="249" spans="1:18" x14ac:dyDescent="0.4">
      <c r="A249" s="203" t="s">
        <v>1992</v>
      </c>
      <c r="B249" s="222" t="s">
        <v>1852</v>
      </c>
      <c r="C249" s="223">
        <v>135</v>
      </c>
      <c r="D249" s="222" t="s">
        <v>1852</v>
      </c>
      <c r="E249" s="224">
        <v>2</v>
      </c>
      <c r="F249" s="223">
        <v>19</v>
      </c>
      <c r="G249" s="222" t="s">
        <v>1852</v>
      </c>
      <c r="H249" s="222" t="s">
        <v>1852</v>
      </c>
      <c r="I249" s="225" t="s">
        <v>1852</v>
      </c>
      <c r="J249" s="222" t="s">
        <v>1852</v>
      </c>
      <c r="K249" s="222" t="s">
        <v>1852</v>
      </c>
      <c r="L249" s="225" t="s">
        <v>1852</v>
      </c>
      <c r="M249" s="222" t="s">
        <v>1852</v>
      </c>
      <c r="N249" s="222" t="s">
        <v>1852</v>
      </c>
      <c r="O249" s="346">
        <f t="shared" si="3"/>
        <v>154</v>
      </c>
      <c r="P249" s="319">
        <v>154</v>
      </c>
      <c r="Q249" s="319">
        <v>2</v>
      </c>
      <c r="R249" s="301">
        <v>1.2999999999999999E-2</v>
      </c>
    </row>
    <row r="250" spans="1:18" x14ac:dyDescent="0.4">
      <c r="A250" s="203" t="s">
        <v>1993</v>
      </c>
      <c r="B250" s="222" t="s">
        <v>1994</v>
      </c>
      <c r="C250" s="223">
        <v>137</v>
      </c>
      <c r="D250" s="222" t="s">
        <v>1852</v>
      </c>
      <c r="E250" s="224">
        <v>3</v>
      </c>
      <c r="F250" s="223">
        <v>33</v>
      </c>
      <c r="G250" s="222" t="s">
        <v>1852</v>
      </c>
      <c r="H250" s="222" t="s">
        <v>1852</v>
      </c>
      <c r="I250" s="225" t="s">
        <v>1852</v>
      </c>
      <c r="J250" s="222" t="s">
        <v>1852</v>
      </c>
      <c r="K250" s="222" t="s">
        <v>1852</v>
      </c>
      <c r="L250" s="223">
        <v>2</v>
      </c>
      <c r="M250" s="222" t="s">
        <v>1852</v>
      </c>
      <c r="N250" s="222" t="s">
        <v>1852</v>
      </c>
      <c r="O250" s="346">
        <f t="shared" si="3"/>
        <v>172</v>
      </c>
      <c r="P250" s="317">
        <v>177</v>
      </c>
      <c r="Q250" s="317">
        <v>3</v>
      </c>
      <c r="R250" s="318">
        <v>1.7000000000000001E-2</v>
      </c>
    </row>
    <row r="251" spans="1:18" x14ac:dyDescent="0.4">
      <c r="A251" s="203" t="s">
        <v>1679</v>
      </c>
      <c r="B251" s="222" t="s">
        <v>1996</v>
      </c>
      <c r="C251" s="223">
        <v>5</v>
      </c>
      <c r="D251" s="222" t="s">
        <v>1852</v>
      </c>
      <c r="E251" s="222" t="s">
        <v>1852</v>
      </c>
      <c r="F251" s="225" t="s">
        <v>1852</v>
      </c>
      <c r="G251" s="222" t="s">
        <v>1852</v>
      </c>
      <c r="H251" s="222" t="s">
        <v>1852</v>
      </c>
      <c r="I251" s="225" t="s">
        <v>1852</v>
      </c>
      <c r="J251" s="222" t="s">
        <v>1852</v>
      </c>
      <c r="K251" s="222" t="s">
        <v>1852</v>
      </c>
      <c r="L251" s="225" t="s">
        <v>1852</v>
      </c>
      <c r="M251" s="222" t="s">
        <v>1852</v>
      </c>
      <c r="N251" s="222" t="s">
        <v>1852</v>
      </c>
      <c r="O251" s="346">
        <f t="shared" si="3"/>
        <v>5</v>
      </c>
    </row>
    <row r="252" spans="1:18" ht="13.15" customHeight="1" x14ac:dyDescent="0.4">
      <c r="A252" s="203" t="s">
        <v>1998</v>
      </c>
      <c r="B252" s="222" t="s">
        <v>1852</v>
      </c>
      <c r="C252" s="223">
        <v>42</v>
      </c>
      <c r="D252" s="222" t="s">
        <v>1852</v>
      </c>
      <c r="E252" s="224">
        <v>1</v>
      </c>
      <c r="F252" s="223">
        <v>60</v>
      </c>
      <c r="G252" s="222" t="s">
        <v>1852</v>
      </c>
      <c r="H252" s="222" t="s">
        <v>1852</v>
      </c>
      <c r="I252" s="225" t="s">
        <v>1852</v>
      </c>
      <c r="J252" s="222" t="s">
        <v>1852</v>
      </c>
      <c r="K252" s="222" t="s">
        <v>1852</v>
      </c>
      <c r="L252" s="225" t="s">
        <v>1852</v>
      </c>
      <c r="M252" s="222" t="s">
        <v>1852</v>
      </c>
      <c r="N252" s="222" t="s">
        <v>1852</v>
      </c>
      <c r="O252" s="346">
        <f t="shared" si="3"/>
        <v>102</v>
      </c>
      <c r="P252" s="319">
        <v>102</v>
      </c>
      <c r="Q252" s="319">
        <v>1</v>
      </c>
      <c r="R252" s="301">
        <v>0.01</v>
      </c>
    </row>
    <row r="253" spans="1:18" ht="13.15" customHeight="1" x14ac:dyDescent="0.4">
      <c r="A253" s="203" t="s">
        <v>1999</v>
      </c>
      <c r="B253" s="222" t="s">
        <v>2009</v>
      </c>
      <c r="C253" s="223">
        <v>230</v>
      </c>
      <c r="D253" s="222" t="s">
        <v>1852</v>
      </c>
      <c r="E253" s="224">
        <v>7</v>
      </c>
      <c r="F253" s="223">
        <v>20</v>
      </c>
      <c r="G253" s="222" t="s">
        <v>1852</v>
      </c>
      <c r="H253" s="222" t="s">
        <v>1852</v>
      </c>
      <c r="I253" s="223">
        <v>12</v>
      </c>
      <c r="J253" s="222" t="s">
        <v>1852</v>
      </c>
      <c r="K253" s="222" t="s">
        <v>1852</v>
      </c>
      <c r="L253" s="225" t="s">
        <v>1852</v>
      </c>
      <c r="M253" s="222" t="s">
        <v>1852</v>
      </c>
      <c r="N253" s="222" t="s">
        <v>1852</v>
      </c>
      <c r="O253" s="346">
        <f t="shared" si="3"/>
        <v>262</v>
      </c>
      <c r="P253" s="322">
        <v>612</v>
      </c>
      <c r="Q253" s="322">
        <v>11</v>
      </c>
      <c r="R253" s="323">
        <v>1.7999999999999999E-2</v>
      </c>
    </row>
    <row r="254" spans="1:18" ht="13.15" customHeight="1" x14ac:dyDescent="0.4">
      <c r="A254" s="203" t="s">
        <v>1368</v>
      </c>
      <c r="B254" s="222" t="s">
        <v>2000</v>
      </c>
      <c r="C254" s="223">
        <v>99</v>
      </c>
      <c r="D254" s="222" t="s">
        <v>1852</v>
      </c>
      <c r="E254" s="224">
        <v>3</v>
      </c>
      <c r="F254" s="223">
        <v>29</v>
      </c>
      <c r="G254" s="222" t="s">
        <v>1852</v>
      </c>
      <c r="H254" s="222" t="s">
        <v>1852</v>
      </c>
      <c r="I254" s="225" t="s">
        <v>1852</v>
      </c>
      <c r="J254" s="222" t="s">
        <v>1852</v>
      </c>
      <c r="K254" s="222" t="s">
        <v>1852</v>
      </c>
      <c r="L254" s="225" t="s">
        <v>1852</v>
      </c>
      <c r="M254" s="222" t="s">
        <v>1852</v>
      </c>
      <c r="N254" s="222" t="s">
        <v>1852</v>
      </c>
      <c r="O254" s="346">
        <f t="shared" si="3"/>
        <v>128</v>
      </c>
    </row>
    <row r="255" spans="1:18" ht="22.5" x14ac:dyDescent="0.4">
      <c r="A255" s="203" t="s">
        <v>1368</v>
      </c>
      <c r="B255" s="222" t="s">
        <v>2002</v>
      </c>
      <c r="C255" s="223">
        <v>82</v>
      </c>
      <c r="D255" s="222" t="s">
        <v>1852</v>
      </c>
      <c r="E255" s="222" t="s">
        <v>1852</v>
      </c>
      <c r="F255" s="223">
        <v>1</v>
      </c>
      <c r="G255" s="222" t="s">
        <v>1852</v>
      </c>
      <c r="H255" s="222" t="s">
        <v>1852</v>
      </c>
      <c r="I255" s="225" t="s">
        <v>1852</v>
      </c>
      <c r="J255" s="222" t="s">
        <v>1852</v>
      </c>
      <c r="K255" s="222" t="s">
        <v>1852</v>
      </c>
      <c r="L255" s="225" t="s">
        <v>1852</v>
      </c>
      <c r="M255" s="222" t="s">
        <v>1852</v>
      </c>
      <c r="N255" s="222" t="s">
        <v>1852</v>
      </c>
      <c r="O255" s="346">
        <f t="shared" si="3"/>
        <v>83</v>
      </c>
    </row>
    <row r="256" spans="1:18" ht="22.5" x14ac:dyDescent="0.4">
      <c r="A256" s="203" t="s">
        <v>1368</v>
      </c>
      <c r="B256" s="222" t="s">
        <v>2003</v>
      </c>
      <c r="C256" s="223">
        <v>44</v>
      </c>
      <c r="D256" s="222" t="s">
        <v>1852</v>
      </c>
      <c r="E256" s="224">
        <v>1</v>
      </c>
      <c r="F256" s="223">
        <v>26</v>
      </c>
      <c r="G256" s="222" t="s">
        <v>1852</v>
      </c>
      <c r="H256" s="222" t="s">
        <v>1852</v>
      </c>
      <c r="I256" s="225" t="s">
        <v>1852</v>
      </c>
      <c r="J256" s="222" t="s">
        <v>1852</v>
      </c>
      <c r="K256" s="222" t="s">
        <v>1852</v>
      </c>
      <c r="L256" s="223">
        <v>2</v>
      </c>
      <c r="M256" s="222" t="s">
        <v>1852</v>
      </c>
      <c r="N256" s="222" t="s">
        <v>1852</v>
      </c>
      <c r="O256" s="346">
        <f t="shared" si="3"/>
        <v>72</v>
      </c>
    </row>
    <row r="257" spans="1:18" ht="13.15" customHeight="1" x14ac:dyDescent="0.4">
      <c r="A257" s="203" t="s">
        <v>1368</v>
      </c>
      <c r="B257" s="222" t="s">
        <v>2006</v>
      </c>
      <c r="C257" s="223">
        <v>13</v>
      </c>
      <c r="D257" s="222" t="s">
        <v>1852</v>
      </c>
      <c r="E257" s="222" t="s">
        <v>1852</v>
      </c>
      <c r="F257" s="223">
        <v>4</v>
      </c>
      <c r="G257" s="222" t="s">
        <v>1852</v>
      </c>
      <c r="H257" s="222" t="s">
        <v>1852</v>
      </c>
      <c r="I257" s="225" t="s">
        <v>1852</v>
      </c>
      <c r="J257" s="222" t="s">
        <v>1852</v>
      </c>
      <c r="K257" s="222" t="s">
        <v>1852</v>
      </c>
      <c r="L257" s="225" t="s">
        <v>1852</v>
      </c>
      <c r="M257" s="222" t="s">
        <v>1852</v>
      </c>
      <c r="N257" s="222" t="s">
        <v>1852</v>
      </c>
      <c r="O257" s="346">
        <f t="shared" si="3"/>
        <v>17</v>
      </c>
    </row>
    <row r="258" spans="1:18" ht="13.15" customHeight="1" x14ac:dyDescent="0.4">
      <c r="A258" s="203" t="s">
        <v>1368</v>
      </c>
      <c r="B258" s="222" t="s">
        <v>2968</v>
      </c>
      <c r="C258" s="223">
        <v>17</v>
      </c>
      <c r="D258" s="222" t="s">
        <v>1852</v>
      </c>
      <c r="E258" s="222" t="s">
        <v>1852</v>
      </c>
      <c r="F258" s="225" t="s">
        <v>1852</v>
      </c>
      <c r="G258" s="222" t="s">
        <v>1852</v>
      </c>
      <c r="H258" s="222" t="s">
        <v>1852</v>
      </c>
      <c r="I258" s="225" t="s">
        <v>1852</v>
      </c>
      <c r="J258" s="222" t="s">
        <v>1852</v>
      </c>
      <c r="K258" s="222" t="s">
        <v>1852</v>
      </c>
      <c r="L258" s="225" t="s">
        <v>1852</v>
      </c>
      <c r="M258" s="222" t="s">
        <v>1852</v>
      </c>
      <c r="N258" s="222" t="s">
        <v>1852</v>
      </c>
      <c r="O258" s="346">
        <f t="shared" si="3"/>
        <v>17</v>
      </c>
    </row>
    <row r="259" spans="1:18" ht="13.15" customHeight="1" x14ac:dyDescent="0.4">
      <c r="A259" s="203" t="s">
        <v>1368</v>
      </c>
      <c r="B259" s="222" t="s">
        <v>2969</v>
      </c>
      <c r="C259" s="223">
        <v>9</v>
      </c>
      <c r="D259" s="222" t="s">
        <v>1852</v>
      </c>
      <c r="E259" s="222" t="s">
        <v>1852</v>
      </c>
      <c r="F259" s="223">
        <v>6</v>
      </c>
      <c r="G259" s="222" t="s">
        <v>1852</v>
      </c>
      <c r="H259" s="222" t="s">
        <v>1852</v>
      </c>
      <c r="I259" s="225" t="s">
        <v>1852</v>
      </c>
      <c r="J259" s="222" t="s">
        <v>1852</v>
      </c>
      <c r="K259" s="222" t="s">
        <v>1852</v>
      </c>
      <c r="L259" s="225" t="s">
        <v>1852</v>
      </c>
      <c r="M259" s="222" t="s">
        <v>1852</v>
      </c>
      <c r="N259" s="222" t="s">
        <v>1852</v>
      </c>
      <c r="O259" s="346">
        <f t="shared" ref="O259:O322" si="4">SUM(C259,F259,I259,L259)</f>
        <v>15</v>
      </c>
    </row>
    <row r="260" spans="1:18" ht="13.15" customHeight="1" x14ac:dyDescent="0.4">
      <c r="A260" s="203" t="s">
        <v>1368</v>
      </c>
      <c r="B260" s="222" t="s">
        <v>2001</v>
      </c>
      <c r="C260" s="223">
        <v>6</v>
      </c>
      <c r="D260" s="222" t="s">
        <v>1852</v>
      </c>
      <c r="E260" s="222" t="s">
        <v>1852</v>
      </c>
      <c r="F260" s="225" t="s">
        <v>1852</v>
      </c>
      <c r="G260" s="222" t="s">
        <v>1852</v>
      </c>
      <c r="H260" s="222" t="s">
        <v>1852</v>
      </c>
      <c r="I260" s="225" t="s">
        <v>1852</v>
      </c>
      <c r="J260" s="222" t="s">
        <v>1852</v>
      </c>
      <c r="K260" s="222" t="s">
        <v>1852</v>
      </c>
      <c r="L260" s="225" t="s">
        <v>1852</v>
      </c>
      <c r="M260" s="222" t="s">
        <v>1852</v>
      </c>
      <c r="N260" s="222" t="s">
        <v>1852</v>
      </c>
      <c r="O260" s="346">
        <f t="shared" si="4"/>
        <v>6</v>
      </c>
    </row>
    <row r="261" spans="1:18" ht="22.5" x14ac:dyDescent="0.4">
      <c r="A261" s="203" t="s">
        <v>1368</v>
      </c>
      <c r="B261" s="222" t="s">
        <v>2970</v>
      </c>
      <c r="C261" s="223">
        <v>6</v>
      </c>
      <c r="D261" s="222" t="s">
        <v>1852</v>
      </c>
      <c r="E261" s="222" t="s">
        <v>1852</v>
      </c>
      <c r="F261" s="225" t="s">
        <v>1852</v>
      </c>
      <c r="G261" s="222" t="s">
        <v>1852</v>
      </c>
      <c r="H261" s="222" t="s">
        <v>1852</v>
      </c>
      <c r="I261" s="225" t="s">
        <v>1852</v>
      </c>
      <c r="J261" s="222" t="s">
        <v>1852</v>
      </c>
      <c r="K261" s="222" t="s">
        <v>1852</v>
      </c>
      <c r="L261" s="225" t="s">
        <v>1852</v>
      </c>
      <c r="M261" s="222" t="s">
        <v>1852</v>
      </c>
      <c r="N261" s="222" t="s">
        <v>1852</v>
      </c>
      <c r="O261" s="346">
        <f t="shared" si="4"/>
        <v>6</v>
      </c>
    </row>
    <row r="262" spans="1:18" ht="13.15" customHeight="1" x14ac:dyDescent="0.4">
      <c r="A262" s="203" t="s">
        <v>1368</v>
      </c>
      <c r="B262" s="222" t="s">
        <v>2008</v>
      </c>
      <c r="C262" s="223">
        <v>6</v>
      </c>
      <c r="D262" s="222" t="s">
        <v>1852</v>
      </c>
      <c r="E262" s="222" t="s">
        <v>1852</v>
      </c>
      <c r="F262" s="225" t="s">
        <v>1852</v>
      </c>
      <c r="G262" s="222" t="s">
        <v>1852</v>
      </c>
      <c r="H262" s="222" t="s">
        <v>1852</v>
      </c>
      <c r="I262" s="225" t="s">
        <v>1852</v>
      </c>
      <c r="J262" s="222" t="s">
        <v>1852</v>
      </c>
      <c r="K262" s="222" t="s">
        <v>1852</v>
      </c>
      <c r="L262" s="225" t="s">
        <v>1852</v>
      </c>
      <c r="M262" s="222" t="s">
        <v>1852</v>
      </c>
      <c r="N262" s="222" t="s">
        <v>1852</v>
      </c>
      <c r="O262" s="346">
        <f t="shared" si="4"/>
        <v>6</v>
      </c>
    </row>
    <row r="263" spans="1:18" ht="22.5" x14ac:dyDescent="0.4">
      <c r="A263" s="203" t="s">
        <v>2011</v>
      </c>
      <c r="B263" s="222" t="s">
        <v>2012</v>
      </c>
      <c r="C263" s="223">
        <v>39</v>
      </c>
      <c r="D263" s="224">
        <v>1</v>
      </c>
      <c r="E263" s="224">
        <v>1</v>
      </c>
      <c r="F263" s="223">
        <v>15</v>
      </c>
      <c r="G263" s="222" t="s">
        <v>1852</v>
      </c>
      <c r="H263" s="222" t="s">
        <v>1852</v>
      </c>
      <c r="I263" s="225" t="s">
        <v>1852</v>
      </c>
      <c r="J263" s="222" t="s">
        <v>1852</v>
      </c>
      <c r="K263" s="222" t="s">
        <v>1852</v>
      </c>
      <c r="L263" s="225" t="s">
        <v>1852</v>
      </c>
      <c r="M263" s="222" t="s">
        <v>1852</v>
      </c>
      <c r="N263" s="222" t="s">
        <v>1852</v>
      </c>
      <c r="O263" s="346">
        <f t="shared" si="4"/>
        <v>54</v>
      </c>
      <c r="P263" s="322">
        <v>183</v>
      </c>
      <c r="Q263" s="322">
        <v>1</v>
      </c>
      <c r="R263" s="325">
        <v>0.01</v>
      </c>
    </row>
    <row r="264" spans="1:18" x14ac:dyDescent="0.4">
      <c r="A264" s="203" t="s">
        <v>1369</v>
      </c>
      <c r="B264" s="222" t="s">
        <v>2017</v>
      </c>
      <c r="C264" s="223">
        <v>24</v>
      </c>
      <c r="D264" s="222" t="s">
        <v>1852</v>
      </c>
      <c r="E264" s="222" t="s">
        <v>1852</v>
      </c>
      <c r="F264" s="223">
        <v>24</v>
      </c>
      <c r="G264" s="222" t="s">
        <v>1852</v>
      </c>
      <c r="H264" s="222" t="s">
        <v>1852</v>
      </c>
      <c r="I264" s="225" t="s">
        <v>1852</v>
      </c>
      <c r="J264" s="222" t="s">
        <v>1852</v>
      </c>
      <c r="K264" s="222" t="s">
        <v>1852</v>
      </c>
      <c r="L264" s="225" t="s">
        <v>1852</v>
      </c>
      <c r="M264" s="222" t="s">
        <v>1852</v>
      </c>
      <c r="N264" s="222" t="s">
        <v>1852</v>
      </c>
      <c r="O264" s="346">
        <f t="shared" si="4"/>
        <v>48</v>
      </c>
    </row>
    <row r="265" spans="1:18" ht="13.15" customHeight="1" x14ac:dyDescent="0.4">
      <c r="A265" s="203" t="s">
        <v>1369</v>
      </c>
      <c r="B265" s="222" t="s">
        <v>2584</v>
      </c>
      <c r="C265" s="223">
        <v>11</v>
      </c>
      <c r="D265" s="222" t="s">
        <v>1852</v>
      </c>
      <c r="E265" s="222" t="s">
        <v>1852</v>
      </c>
      <c r="F265" s="223">
        <v>13</v>
      </c>
      <c r="G265" s="222" t="s">
        <v>1852</v>
      </c>
      <c r="H265" s="222" t="s">
        <v>1852</v>
      </c>
      <c r="I265" s="225" t="s">
        <v>1852</v>
      </c>
      <c r="J265" s="222" t="s">
        <v>1852</v>
      </c>
      <c r="K265" s="222" t="s">
        <v>1852</v>
      </c>
      <c r="L265" s="225" t="s">
        <v>1852</v>
      </c>
      <c r="M265" s="222" t="s">
        <v>1852</v>
      </c>
      <c r="N265" s="222" t="s">
        <v>1852</v>
      </c>
      <c r="O265" s="346">
        <f t="shared" si="4"/>
        <v>24</v>
      </c>
    </row>
    <row r="266" spans="1:18" ht="22.5" x14ac:dyDescent="0.4">
      <c r="A266" s="203" t="s">
        <v>1369</v>
      </c>
      <c r="B266" s="222" t="s">
        <v>2019</v>
      </c>
      <c r="C266" s="223">
        <v>11</v>
      </c>
      <c r="D266" s="222" t="s">
        <v>1852</v>
      </c>
      <c r="E266" s="222" t="s">
        <v>1852</v>
      </c>
      <c r="F266" s="223">
        <v>7</v>
      </c>
      <c r="G266" s="222" t="s">
        <v>1852</v>
      </c>
      <c r="H266" s="222" t="s">
        <v>1852</v>
      </c>
      <c r="I266" s="225" t="s">
        <v>1852</v>
      </c>
      <c r="J266" s="222" t="s">
        <v>1852</v>
      </c>
      <c r="K266" s="222" t="s">
        <v>1852</v>
      </c>
      <c r="L266" s="225" t="s">
        <v>1852</v>
      </c>
      <c r="M266" s="222" t="s">
        <v>1852</v>
      </c>
      <c r="N266" s="222" t="s">
        <v>1852</v>
      </c>
      <c r="O266" s="346">
        <f t="shared" si="4"/>
        <v>18</v>
      </c>
    </row>
    <row r="267" spans="1:18" x14ac:dyDescent="0.4">
      <c r="A267" s="203" t="s">
        <v>1369</v>
      </c>
      <c r="B267" s="222" t="s">
        <v>2015</v>
      </c>
      <c r="C267" s="223">
        <v>16</v>
      </c>
      <c r="D267" s="222" t="s">
        <v>1852</v>
      </c>
      <c r="E267" s="222" t="s">
        <v>1852</v>
      </c>
      <c r="F267" s="225" t="s">
        <v>1852</v>
      </c>
      <c r="G267" s="222" t="s">
        <v>1852</v>
      </c>
      <c r="H267" s="222" t="s">
        <v>1852</v>
      </c>
      <c r="I267" s="225" t="s">
        <v>1852</v>
      </c>
      <c r="J267" s="222" t="s">
        <v>1852</v>
      </c>
      <c r="K267" s="222" t="s">
        <v>1852</v>
      </c>
      <c r="L267" s="225" t="s">
        <v>1852</v>
      </c>
      <c r="M267" s="222" t="s">
        <v>1852</v>
      </c>
      <c r="N267" s="222" t="s">
        <v>1852</v>
      </c>
      <c r="O267" s="346">
        <f t="shared" si="4"/>
        <v>16</v>
      </c>
    </row>
    <row r="268" spans="1:18" ht="13.15" customHeight="1" x14ac:dyDescent="0.4">
      <c r="A268" s="203" t="s">
        <v>1369</v>
      </c>
      <c r="B268" s="222" t="s">
        <v>2014</v>
      </c>
      <c r="C268" s="223">
        <v>8</v>
      </c>
      <c r="D268" s="222" t="s">
        <v>1852</v>
      </c>
      <c r="E268" s="222" t="s">
        <v>1852</v>
      </c>
      <c r="F268" s="225" t="s">
        <v>1852</v>
      </c>
      <c r="G268" s="222" t="s">
        <v>1852</v>
      </c>
      <c r="H268" s="222" t="s">
        <v>1852</v>
      </c>
      <c r="I268" s="225" t="s">
        <v>1852</v>
      </c>
      <c r="J268" s="222" t="s">
        <v>1852</v>
      </c>
      <c r="K268" s="222" t="s">
        <v>1852</v>
      </c>
      <c r="L268" s="225" t="s">
        <v>1852</v>
      </c>
      <c r="M268" s="222" t="s">
        <v>1852</v>
      </c>
      <c r="N268" s="222" t="s">
        <v>1852</v>
      </c>
      <c r="O268" s="346">
        <f t="shared" si="4"/>
        <v>8</v>
      </c>
    </row>
    <row r="269" spans="1:18" ht="22.5" x14ac:dyDescent="0.4">
      <c r="A269" s="203" t="s">
        <v>1369</v>
      </c>
      <c r="B269" s="222" t="s">
        <v>2013</v>
      </c>
      <c r="C269" s="223">
        <v>5</v>
      </c>
      <c r="D269" s="222" t="s">
        <v>1852</v>
      </c>
      <c r="E269" s="222" t="s">
        <v>1852</v>
      </c>
      <c r="F269" s="223">
        <v>3</v>
      </c>
      <c r="G269" s="222" t="s">
        <v>1852</v>
      </c>
      <c r="H269" s="222" t="s">
        <v>1852</v>
      </c>
      <c r="I269" s="225" t="s">
        <v>1852</v>
      </c>
      <c r="J269" s="222" t="s">
        <v>1852</v>
      </c>
      <c r="K269" s="222" t="s">
        <v>1852</v>
      </c>
      <c r="L269" s="225" t="s">
        <v>1852</v>
      </c>
      <c r="M269" s="222" t="s">
        <v>1852</v>
      </c>
      <c r="N269" s="222" t="s">
        <v>1852</v>
      </c>
      <c r="O269" s="346">
        <f t="shared" si="4"/>
        <v>8</v>
      </c>
    </row>
    <row r="270" spans="1:18" x14ac:dyDescent="0.4">
      <c r="A270" s="203" t="s">
        <v>1369</v>
      </c>
      <c r="B270" s="222" t="s">
        <v>2018</v>
      </c>
      <c r="C270" s="223">
        <v>7</v>
      </c>
      <c r="D270" s="222" t="s">
        <v>1852</v>
      </c>
      <c r="E270" s="222" t="s">
        <v>1852</v>
      </c>
      <c r="F270" s="225" t="s">
        <v>1852</v>
      </c>
      <c r="G270" s="222" t="s">
        <v>1852</v>
      </c>
      <c r="H270" s="222" t="s">
        <v>1852</v>
      </c>
      <c r="I270" s="225" t="s">
        <v>1852</v>
      </c>
      <c r="J270" s="222" t="s">
        <v>1852</v>
      </c>
      <c r="K270" s="222" t="s">
        <v>1852</v>
      </c>
      <c r="L270" s="225" t="s">
        <v>1852</v>
      </c>
      <c r="M270" s="222" t="s">
        <v>1852</v>
      </c>
      <c r="N270" s="222" t="s">
        <v>1852</v>
      </c>
      <c r="O270" s="346">
        <f t="shared" si="4"/>
        <v>7</v>
      </c>
    </row>
    <row r="271" spans="1:18" x14ac:dyDescent="0.4">
      <c r="A271" s="203" t="s">
        <v>2020</v>
      </c>
      <c r="B271" s="222" t="s">
        <v>2023</v>
      </c>
      <c r="C271" s="223">
        <v>88</v>
      </c>
      <c r="D271" s="222" t="s">
        <v>1852</v>
      </c>
      <c r="E271" s="224">
        <v>4</v>
      </c>
      <c r="F271" s="223">
        <v>57</v>
      </c>
      <c r="G271" s="222" t="s">
        <v>1852</v>
      </c>
      <c r="H271" s="222" t="s">
        <v>1852</v>
      </c>
      <c r="I271" s="225" t="s">
        <v>1852</v>
      </c>
      <c r="J271" s="222" t="s">
        <v>1852</v>
      </c>
      <c r="K271" s="222" t="s">
        <v>1852</v>
      </c>
      <c r="L271" s="223">
        <v>2</v>
      </c>
      <c r="M271" s="222" t="s">
        <v>1852</v>
      </c>
      <c r="N271" s="222" t="s">
        <v>1852</v>
      </c>
      <c r="O271" s="346">
        <f t="shared" si="4"/>
        <v>147</v>
      </c>
      <c r="P271" s="322">
        <v>269</v>
      </c>
      <c r="Q271" s="322">
        <v>9</v>
      </c>
      <c r="R271" s="323">
        <v>3.3000000000000002E-2</v>
      </c>
    </row>
    <row r="272" spans="1:18" x14ac:dyDescent="0.4">
      <c r="A272" s="203" t="s">
        <v>1370</v>
      </c>
      <c r="B272" s="222" t="s">
        <v>2021</v>
      </c>
      <c r="C272" s="223">
        <v>55</v>
      </c>
      <c r="D272" s="222" t="s">
        <v>1852</v>
      </c>
      <c r="E272" s="224">
        <v>2</v>
      </c>
      <c r="F272" s="223">
        <v>48</v>
      </c>
      <c r="G272" s="222" t="s">
        <v>1852</v>
      </c>
      <c r="H272" s="224">
        <v>3</v>
      </c>
      <c r="I272" s="225" t="s">
        <v>1852</v>
      </c>
      <c r="J272" s="222" t="s">
        <v>1852</v>
      </c>
      <c r="K272" s="222" t="s">
        <v>1852</v>
      </c>
      <c r="L272" s="225" t="s">
        <v>1852</v>
      </c>
      <c r="M272" s="222" t="s">
        <v>1852</v>
      </c>
      <c r="N272" s="222" t="s">
        <v>1852</v>
      </c>
      <c r="O272" s="346">
        <f t="shared" si="4"/>
        <v>103</v>
      </c>
    </row>
    <row r="273" spans="1:18" x14ac:dyDescent="0.4">
      <c r="A273" s="203" t="s">
        <v>1370</v>
      </c>
      <c r="B273" s="222" t="s">
        <v>2022</v>
      </c>
      <c r="C273" s="223">
        <v>3</v>
      </c>
      <c r="D273" s="222" t="s">
        <v>1852</v>
      </c>
      <c r="E273" s="222" t="s">
        <v>1852</v>
      </c>
      <c r="F273" s="223">
        <v>15</v>
      </c>
      <c r="G273" s="222" t="s">
        <v>1852</v>
      </c>
      <c r="H273" s="222" t="s">
        <v>1852</v>
      </c>
      <c r="I273" s="225" t="s">
        <v>1852</v>
      </c>
      <c r="J273" s="222" t="s">
        <v>1852</v>
      </c>
      <c r="K273" s="222" t="s">
        <v>1852</v>
      </c>
      <c r="L273" s="223">
        <v>1</v>
      </c>
      <c r="M273" s="222" t="s">
        <v>1852</v>
      </c>
      <c r="N273" s="222" t="s">
        <v>1852</v>
      </c>
      <c r="O273" s="346">
        <f t="shared" si="4"/>
        <v>19</v>
      </c>
    </row>
    <row r="274" spans="1:18" ht="13.15" customHeight="1" x14ac:dyDescent="0.4">
      <c r="A274" s="203" t="s">
        <v>2585</v>
      </c>
      <c r="B274" s="335" t="s">
        <v>2586</v>
      </c>
      <c r="C274" s="315">
        <v>13</v>
      </c>
      <c r="D274" s="335" t="s">
        <v>2586</v>
      </c>
      <c r="E274" s="335" t="s">
        <v>2586</v>
      </c>
      <c r="F274" s="315">
        <v>7</v>
      </c>
      <c r="G274" s="335" t="s">
        <v>2586</v>
      </c>
      <c r="H274" s="335" t="s">
        <v>2586</v>
      </c>
      <c r="I274" s="315">
        <v>8</v>
      </c>
      <c r="J274" s="335" t="s">
        <v>2586</v>
      </c>
      <c r="K274" s="335" t="s">
        <v>2586</v>
      </c>
      <c r="L274" s="334" t="s">
        <v>2586</v>
      </c>
      <c r="M274" s="335" t="s">
        <v>2586</v>
      </c>
      <c r="N274" s="335" t="s">
        <v>2586</v>
      </c>
      <c r="O274" s="346">
        <f t="shared" si="4"/>
        <v>28</v>
      </c>
      <c r="P274" s="319">
        <v>28</v>
      </c>
      <c r="Q274" s="319">
        <v>0</v>
      </c>
      <c r="R274" s="300">
        <v>0</v>
      </c>
    </row>
    <row r="275" spans="1:18" x14ac:dyDescent="0.4">
      <c r="A275" s="203" t="s">
        <v>2587</v>
      </c>
      <c r="B275" s="335" t="s">
        <v>2588</v>
      </c>
      <c r="C275" s="315">
        <v>744</v>
      </c>
      <c r="D275" s="316">
        <v>2</v>
      </c>
      <c r="E275" s="316">
        <v>192</v>
      </c>
      <c r="F275" s="315">
        <v>276</v>
      </c>
      <c r="G275" s="316">
        <v>3</v>
      </c>
      <c r="H275" s="316">
        <v>22</v>
      </c>
      <c r="I275" s="315">
        <v>27</v>
      </c>
      <c r="J275" s="335" t="s">
        <v>2586</v>
      </c>
      <c r="K275" s="335" t="s">
        <v>2586</v>
      </c>
      <c r="L275" s="315">
        <v>14</v>
      </c>
      <c r="M275" s="335" t="s">
        <v>2586</v>
      </c>
      <c r="N275" s="335" t="s">
        <v>2586</v>
      </c>
      <c r="O275" s="346">
        <f t="shared" si="4"/>
        <v>1061</v>
      </c>
      <c r="P275" s="317">
        <v>1324</v>
      </c>
      <c r="Q275" s="317">
        <v>253</v>
      </c>
      <c r="R275" s="324">
        <v>0.19</v>
      </c>
    </row>
    <row r="276" spans="1:18" ht="13.15" customHeight="1" x14ac:dyDescent="0.4">
      <c r="A276" s="203" t="s">
        <v>1371</v>
      </c>
      <c r="B276" s="335" t="s">
        <v>2589</v>
      </c>
      <c r="C276" s="315">
        <v>112</v>
      </c>
      <c r="D276" s="335" t="s">
        <v>2586</v>
      </c>
      <c r="E276" s="316">
        <v>25</v>
      </c>
      <c r="F276" s="315">
        <v>117</v>
      </c>
      <c r="G276" s="316">
        <v>1</v>
      </c>
      <c r="H276" s="316">
        <v>14</v>
      </c>
      <c r="I276" s="315">
        <v>4</v>
      </c>
      <c r="J276" s="335" t="s">
        <v>2586</v>
      </c>
      <c r="K276" s="335" t="s">
        <v>2586</v>
      </c>
      <c r="L276" s="315">
        <v>30</v>
      </c>
      <c r="M276" s="335" t="s">
        <v>2586</v>
      </c>
      <c r="N276" s="335" t="s">
        <v>2586</v>
      </c>
      <c r="O276" s="346">
        <f t="shared" si="4"/>
        <v>263</v>
      </c>
    </row>
    <row r="277" spans="1:18" ht="24.75" x14ac:dyDescent="0.4">
      <c r="A277" s="203" t="s">
        <v>2590</v>
      </c>
      <c r="B277" s="335" t="s">
        <v>2630</v>
      </c>
      <c r="C277" s="315">
        <v>43</v>
      </c>
      <c r="D277" s="335" t="s">
        <v>2586</v>
      </c>
      <c r="E277" s="335" t="s">
        <v>2586</v>
      </c>
      <c r="F277" s="334" t="s">
        <v>2586</v>
      </c>
      <c r="G277" s="335" t="s">
        <v>2586</v>
      </c>
      <c r="H277" s="335" t="s">
        <v>2586</v>
      </c>
      <c r="I277" s="334" t="s">
        <v>2586</v>
      </c>
      <c r="J277" s="335" t="s">
        <v>2586</v>
      </c>
      <c r="K277" s="335" t="s">
        <v>2586</v>
      </c>
      <c r="L277" s="334" t="s">
        <v>2586</v>
      </c>
      <c r="M277" s="335" t="s">
        <v>2586</v>
      </c>
      <c r="N277" s="335" t="s">
        <v>2586</v>
      </c>
      <c r="O277" s="346">
        <f t="shared" si="4"/>
        <v>43</v>
      </c>
      <c r="P277" s="317">
        <v>79</v>
      </c>
      <c r="Q277" s="317">
        <v>1</v>
      </c>
      <c r="R277" s="318">
        <v>1.2999999999999999E-2</v>
      </c>
    </row>
    <row r="278" spans="1:18" ht="13.15" customHeight="1" x14ac:dyDescent="0.4">
      <c r="A278" s="203" t="s">
        <v>2424</v>
      </c>
      <c r="B278" s="335" t="s">
        <v>2971</v>
      </c>
      <c r="C278" s="315">
        <v>29</v>
      </c>
      <c r="D278" s="335" t="s">
        <v>2586</v>
      </c>
      <c r="E278" s="316">
        <v>1</v>
      </c>
      <c r="F278" s="334" t="s">
        <v>2586</v>
      </c>
      <c r="G278" s="335" t="s">
        <v>2586</v>
      </c>
      <c r="H278" s="335" t="s">
        <v>2586</v>
      </c>
      <c r="I278" s="334" t="s">
        <v>2586</v>
      </c>
      <c r="J278" s="335" t="s">
        <v>2586</v>
      </c>
      <c r="K278" s="335" t="s">
        <v>2586</v>
      </c>
      <c r="L278" s="334" t="s">
        <v>2586</v>
      </c>
      <c r="M278" s="335" t="s">
        <v>2586</v>
      </c>
      <c r="N278" s="335" t="s">
        <v>2586</v>
      </c>
      <c r="O278" s="346">
        <f t="shared" si="4"/>
        <v>29</v>
      </c>
    </row>
    <row r="279" spans="1:18" ht="13.15" customHeight="1" x14ac:dyDescent="0.4">
      <c r="A279" s="203" t="s">
        <v>2424</v>
      </c>
      <c r="B279" s="335" t="s">
        <v>2972</v>
      </c>
      <c r="C279" s="315">
        <v>4</v>
      </c>
      <c r="D279" s="335" t="s">
        <v>2586</v>
      </c>
      <c r="E279" s="335" t="s">
        <v>2586</v>
      </c>
      <c r="F279" s="334" t="s">
        <v>2586</v>
      </c>
      <c r="G279" s="335" t="s">
        <v>2586</v>
      </c>
      <c r="H279" s="335" t="s">
        <v>2586</v>
      </c>
      <c r="I279" s="334" t="s">
        <v>2586</v>
      </c>
      <c r="J279" s="335" t="s">
        <v>2586</v>
      </c>
      <c r="K279" s="335" t="s">
        <v>2586</v>
      </c>
      <c r="L279" s="334" t="s">
        <v>2586</v>
      </c>
      <c r="M279" s="335" t="s">
        <v>2586</v>
      </c>
      <c r="N279" s="335" t="s">
        <v>2586</v>
      </c>
      <c r="O279" s="346">
        <f t="shared" si="4"/>
        <v>4</v>
      </c>
    </row>
    <row r="280" spans="1:18" ht="24.75" x14ac:dyDescent="0.4">
      <c r="A280" s="203" t="s">
        <v>2424</v>
      </c>
      <c r="B280" s="335" t="s">
        <v>2973</v>
      </c>
      <c r="C280" s="315">
        <v>3</v>
      </c>
      <c r="D280" s="335" t="s">
        <v>2586</v>
      </c>
      <c r="E280" s="335" t="s">
        <v>2586</v>
      </c>
      <c r="F280" s="334" t="s">
        <v>2586</v>
      </c>
      <c r="G280" s="335" t="s">
        <v>2586</v>
      </c>
      <c r="H280" s="335" t="s">
        <v>2586</v>
      </c>
      <c r="I280" s="334" t="s">
        <v>2586</v>
      </c>
      <c r="J280" s="335" t="s">
        <v>2586</v>
      </c>
      <c r="K280" s="335" t="s">
        <v>2586</v>
      </c>
      <c r="L280" s="334" t="s">
        <v>2586</v>
      </c>
      <c r="M280" s="335" t="s">
        <v>2586</v>
      </c>
      <c r="N280" s="335" t="s">
        <v>2586</v>
      </c>
      <c r="O280" s="346">
        <f t="shared" si="4"/>
        <v>3</v>
      </c>
    </row>
    <row r="281" spans="1:18" x14ac:dyDescent="0.4">
      <c r="A281" s="203" t="s">
        <v>2974</v>
      </c>
      <c r="B281" s="335" t="s">
        <v>2586</v>
      </c>
      <c r="C281" s="315">
        <v>25</v>
      </c>
      <c r="D281" s="335" t="s">
        <v>2586</v>
      </c>
      <c r="E281" s="316">
        <v>1</v>
      </c>
      <c r="F281" s="315">
        <v>4</v>
      </c>
      <c r="G281" s="335" t="s">
        <v>2586</v>
      </c>
      <c r="H281" s="335" t="s">
        <v>2586</v>
      </c>
      <c r="I281" s="334" t="s">
        <v>2586</v>
      </c>
      <c r="J281" s="335" t="s">
        <v>2586</v>
      </c>
      <c r="K281" s="335" t="s">
        <v>2586</v>
      </c>
      <c r="L281" s="334" t="s">
        <v>2586</v>
      </c>
      <c r="M281" s="335" t="s">
        <v>2586</v>
      </c>
      <c r="N281" s="335" t="s">
        <v>2586</v>
      </c>
      <c r="O281" s="346">
        <f t="shared" si="4"/>
        <v>29</v>
      </c>
      <c r="P281" s="319">
        <v>29</v>
      </c>
      <c r="Q281" s="319">
        <v>1</v>
      </c>
      <c r="R281" s="301">
        <v>3.4000000000000002E-2</v>
      </c>
    </row>
    <row r="282" spans="1:18" ht="13.15" customHeight="1" x14ac:dyDescent="0.4">
      <c r="A282" s="203" t="s">
        <v>2591</v>
      </c>
      <c r="B282" s="335" t="s">
        <v>2975</v>
      </c>
      <c r="C282" s="315">
        <v>61</v>
      </c>
      <c r="D282" s="335" t="s">
        <v>2586</v>
      </c>
      <c r="E282" s="316">
        <v>2</v>
      </c>
      <c r="F282" s="334" t="s">
        <v>2586</v>
      </c>
      <c r="G282" s="335" t="s">
        <v>2586</v>
      </c>
      <c r="H282" s="335" t="s">
        <v>2586</v>
      </c>
      <c r="I282" s="334" t="s">
        <v>2586</v>
      </c>
      <c r="J282" s="335" t="s">
        <v>2586</v>
      </c>
      <c r="K282" s="335" t="s">
        <v>2586</v>
      </c>
      <c r="L282" s="334" t="s">
        <v>2586</v>
      </c>
      <c r="M282" s="335" t="s">
        <v>2586</v>
      </c>
      <c r="N282" s="335" t="s">
        <v>2586</v>
      </c>
      <c r="O282" s="346">
        <f t="shared" si="4"/>
        <v>61</v>
      </c>
      <c r="P282" s="317">
        <v>64</v>
      </c>
      <c r="Q282" s="317">
        <v>2</v>
      </c>
      <c r="R282" s="324">
        <v>0.03</v>
      </c>
    </row>
    <row r="283" spans="1:18" ht="13.15" customHeight="1" x14ac:dyDescent="0.4">
      <c r="A283" s="203" t="s">
        <v>3164</v>
      </c>
      <c r="B283" s="335" t="s">
        <v>2976</v>
      </c>
      <c r="C283" s="315">
        <v>3</v>
      </c>
      <c r="D283" s="335" t="s">
        <v>2586</v>
      </c>
      <c r="E283" s="335" t="s">
        <v>2586</v>
      </c>
      <c r="F283" s="334" t="s">
        <v>2586</v>
      </c>
      <c r="G283" s="335" t="s">
        <v>2586</v>
      </c>
      <c r="H283" s="335" t="s">
        <v>2586</v>
      </c>
      <c r="I283" s="334" t="s">
        <v>2586</v>
      </c>
      <c r="J283" s="335" t="s">
        <v>2586</v>
      </c>
      <c r="K283" s="335" t="s">
        <v>2586</v>
      </c>
      <c r="L283" s="334" t="s">
        <v>2586</v>
      </c>
      <c r="M283" s="335" t="s">
        <v>2586</v>
      </c>
      <c r="N283" s="335" t="s">
        <v>2586</v>
      </c>
      <c r="O283" s="346">
        <f t="shared" si="4"/>
        <v>3</v>
      </c>
    </row>
    <row r="284" spans="1:18" x14ac:dyDescent="0.4">
      <c r="A284" s="203" t="s">
        <v>2592</v>
      </c>
      <c r="B284" s="335" t="s">
        <v>2586</v>
      </c>
      <c r="C284" s="315">
        <v>21</v>
      </c>
      <c r="D284" s="335" t="s">
        <v>2586</v>
      </c>
      <c r="E284" s="316">
        <v>1</v>
      </c>
      <c r="F284" s="315">
        <v>24</v>
      </c>
      <c r="G284" s="335" t="s">
        <v>2586</v>
      </c>
      <c r="H284" s="316">
        <v>2</v>
      </c>
      <c r="I284" s="334" t="s">
        <v>2586</v>
      </c>
      <c r="J284" s="335" t="s">
        <v>2586</v>
      </c>
      <c r="K284" s="335" t="s">
        <v>2586</v>
      </c>
      <c r="L284" s="334" t="s">
        <v>2586</v>
      </c>
      <c r="M284" s="335" t="s">
        <v>2586</v>
      </c>
      <c r="N284" s="335" t="s">
        <v>2586</v>
      </c>
      <c r="O284" s="346">
        <f t="shared" si="4"/>
        <v>45</v>
      </c>
      <c r="P284" s="319">
        <v>45</v>
      </c>
      <c r="Q284" s="319">
        <v>3</v>
      </c>
      <c r="R284" s="300">
        <v>7.0000000000000007E-2</v>
      </c>
    </row>
    <row r="285" spans="1:18" x14ac:dyDescent="0.4">
      <c r="A285" s="203" t="s">
        <v>2593</v>
      </c>
      <c r="B285" s="335" t="s">
        <v>2586</v>
      </c>
      <c r="C285" s="315">
        <v>10</v>
      </c>
      <c r="D285" s="335" t="s">
        <v>2586</v>
      </c>
      <c r="E285" s="335" t="s">
        <v>2586</v>
      </c>
      <c r="F285" s="315">
        <v>5</v>
      </c>
      <c r="G285" s="335" t="s">
        <v>2586</v>
      </c>
      <c r="H285" s="335" t="s">
        <v>2586</v>
      </c>
      <c r="I285" s="334" t="s">
        <v>2586</v>
      </c>
      <c r="J285" s="335" t="s">
        <v>2586</v>
      </c>
      <c r="K285" s="335" t="s">
        <v>2586</v>
      </c>
      <c r="L285" s="334" t="s">
        <v>2586</v>
      </c>
      <c r="M285" s="335" t="s">
        <v>2586</v>
      </c>
      <c r="N285" s="335" t="s">
        <v>2586</v>
      </c>
      <c r="O285" s="346">
        <f t="shared" si="4"/>
        <v>15</v>
      </c>
      <c r="P285" s="319">
        <v>15</v>
      </c>
      <c r="Q285" s="319">
        <v>0</v>
      </c>
      <c r="R285" s="301">
        <v>0</v>
      </c>
    </row>
    <row r="286" spans="1:18" x14ac:dyDescent="0.4">
      <c r="A286" s="203" t="s">
        <v>2594</v>
      </c>
      <c r="B286" s="335" t="s">
        <v>2586</v>
      </c>
      <c r="C286" s="315">
        <v>10</v>
      </c>
      <c r="D286" s="335" t="s">
        <v>2586</v>
      </c>
      <c r="E286" s="335" t="s">
        <v>2586</v>
      </c>
      <c r="F286" s="315">
        <v>10</v>
      </c>
      <c r="G286" s="335" t="s">
        <v>2586</v>
      </c>
      <c r="H286" s="335" t="s">
        <v>2586</v>
      </c>
      <c r="I286" s="334" t="s">
        <v>2586</v>
      </c>
      <c r="J286" s="335" t="s">
        <v>2586</v>
      </c>
      <c r="K286" s="335" t="s">
        <v>2586</v>
      </c>
      <c r="L286" s="334" t="s">
        <v>2586</v>
      </c>
      <c r="M286" s="335" t="s">
        <v>2586</v>
      </c>
      <c r="N286" s="335" t="s">
        <v>2586</v>
      </c>
      <c r="O286" s="346">
        <f t="shared" si="4"/>
        <v>20</v>
      </c>
      <c r="P286" s="319">
        <v>20</v>
      </c>
      <c r="Q286" s="319">
        <v>0</v>
      </c>
      <c r="R286" s="300">
        <v>0</v>
      </c>
    </row>
    <row r="287" spans="1:18" ht="13.15" customHeight="1" x14ac:dyDescent="0.4">
      <c r="A287" s="203" t="s">
        <v>2595</v>
      </c>
      <c r="B287" s="335" t="s">
        <v>2586</v>
      </c>
      <c r="C287" s="315">
        <v>6</v>
      </c>
      <c r="D287" s="335" t="s">
        <v>2586</v>
      </c>
      <c r="E287" s="335" t="s">
        <v>2586</v>
      </c>
      <c r="F287" s="334" t="s">
        <v>2586</v>
      </c>
      <c r="G287" s="335" t="s">
        <v>2586</v>
      </c>
      <c r="H287" s="335" t="s">
        <v>2586</v>
      </c>
      <c r="I287" s="334" t="s">
        <v>2586</v>
      </c>
      <c r="J287" s="335" t="s">
        <v>2586</v>
      </c>
      <c r="K287" s="335" t="s">
        <v>2586</v>
      </c>
      <c r="L287" s="334" t="s">
        <v>2586</v>
      </c>
      <c r="M287" s="335" t="s">
        <v>2586</v>
      </c>
      <c r="N287" s="335" t="s">
        <v>2586</v>
      </c>
      <c r="O287" s="346">
        <f t="shared" si="4"/>
        <v>6</v>
      </c>
      <c r="P287" s="319">
        <v>6</v>
      </c>
      <c r="Q287" s="319">
        <v>0</v>
      </c>
      <c r="R287" s="300">
        <v>0</v>
      </c>
    </row>
    <row r="288" spans="1:18" ht="13.15" customHeight="1" x14ac:dyDescent="0.4">
      <c r="A288" s="203" t="s">
        <v>2596</v>
      </c>
      <c r="B288" s="335" t="s">
        <v>2977</v>
      </c>
      <c r="C288" s="315">
        <v>18</v>
      </c>
      <c r="D288" s="335" t="s">
        <v>2586</v>
      </c>
      <c r="E288" s="335" t="s">
        <v>2586</v>
      </c>
      <c r="F288" s="315">
        <v>2</v>
      </c>
      <c r="G288" s="335" t="s">
        <v>2586</v>
      </c>
      <c r="H288" s="335" t="s">
        <v>2586</v>
      </c>
      <c r="I288" s="334" t="s">
        <v>2586</v>
      </c>
      <c r="J288" s="335" t="s">
        <v>2586</v>
      </c>
      <c r="K288" s="335" t="s">
        <v>2586</v>
      </c>
      <c r="L288" s="334" t="s">
        <v>2586</v>
      </c>
      <c r="M288" s="335" t="s">
        <v>2586</v>
      </c>
      <c r="N288" s="335" t="s">
        <v>2586</v>
      </c>
      <c r="O288" s="346">
        <f t="shared" si="4"/>
        <v>20</v>
      </c>
      <c r="P288" s="317">
        <v>33</v>
      </c>
      <c r="Q288" s="317">
        <v>0</v>
      </c>
      <c r="R288" s="324">
        <v>0</v>
      </c>
    </row>
    <row r="289" spans="1:18" ht="13.15" customHeight="1" x14ac:dyDescent="0.4">
      <c r="A289" s="203" t="s">
        <v>1361</v>
      </c>
      <c r="B289" s="335" t="s">
        <v>2978</v>
      </c>
      <c r="C289" s="315">
        <v>7</v>
      </c>
      <c r="D289" s="335" t="s">
        <v>2586</v>
      </c>
      <c r="E289" s="335" t="s">
        <v>2586</v>
      </c>
      <c r="F289" s="315">
        <v>2</v>
      </c>
      <c r="G289" s="335" t="s">
        <v>2586</v>
      </c>
      <c r="H289" s="335" t="s">
        <v>2586</v>
      </c>
      <c r="I289" s="334" t="s">
        <v>2586</v>
      </c>
      <c r="J289" s="335" t="s">
        <v>2586</v>
      </c>
      <c r="K289" s="335" t="s">
        <v>2586</v>
      </c>
      <c r="L289" s="334" t="s">
        <v>2586</v>
      </c>
      <c r="M289" s="335" t="s">
        <v>2586</v>
      </c>
      <c r="N289" s="335" t="s">
        <v>2586</v>
      </c>
      <c r="O289" s="346">
        <f t="shared" si="4"/>
        <v>9</v>
      </c>
    </row>
    <row r="290" spans="1:18" ht="24.75" x14ac:dyDescent="0.4">
      <c r="A290" s="203" t="s">
        <v>1361</v>
      </c>
      <c r="B290" s="335" t="s">
        <v>2979</v>
      </c>
      <c r="C290" s="334" t="s">
        <v>2586</v>
      </c>
      <c r="D290" s="335" t="s">
        <v>2586</v>
      </c>
      <c r="E290" s="335" t="s">
        <v>2586</v>
      </c>
      <c r="F290" s="315">
        <v>4</v>
      </c>
      <c r="G290" s="335" t="s">
        <v>2586</v>
      </c>
      <c r="H290" s="335" t="s">
        <v>2586</v>
      </c>
      <c r="I290" s="334" t="s">
        <v>2586</v>
      </c>
      <c r="J290" s="335" t="s">
        <v>2586</v>
      </c>
      <c r="K290" s="335" t="s">
        <v>2586</v>
      </c>
      <c r="L290" s="334" t="s">
        <v>2586</v>
      </c>
      <c r="M290" s="335" t="s">
        <v>2586</v>
      </c>
      <c r="N290" s="335" t="s">
        <v>2586</v>
      </c>
      <c r="O290" s="346">
        <f t="shared" si="4"/>
        <v>4</v>
      </c>
    </row>
    <row r="291" spans="1:18" ht="13.15" customHeight="1" x14ac:dyDescent="0.4">
      <c r="A291" s="203" t="s">
        <v>2597</v>
      </c>
      <c r="B291" s="335" t="s">
        <v>2598</v>
      </c>
      <c r="C291" s="315">
        <v>116</v>
      </c>
      <c r="D291" s="335" t="s">
        <v>2586</v>
      </c>
      <c r="E291" s="316">
        <v>1</v>
      </c>
      <c r="F291" s="315">
        <v>80</v>
      </c>
      <c r="G291" s="335" t="s">
        <v>2586</v>
      </c>
      <c r="H291" s="335" t="s">
        <v>2586</v>
      </c>
      <c r="I291" s="315">
        <v>2</v>
      </c>
      <c r="J291" s="335" t="s">
        <v>2586</v>
      </c>
      <c r="K291" s="335" t="s">
        <v>2586</v>
      </c>
      <c r="L291" s="334" t="s">
        <v>2586</v>
      </c>
      <c r="M291" s="335" t="s">
        <v>2586</v>
      </c>
      <c r="N291" s="335" t="s">
        <v>2586</v>
      </c>
      <c r="O291" s="346">
        <f t="shared" si="4"/>
        <v>198</v>
      </c>
      <c r="P291" s="317">
        <v>202</v>
      </c>
      <c r="Q291" s="317">
        <v>1</v>
      </c>
      <c r="R291" s="324">
        <v>0</v>
      </c>
    </row>
    <row r="292" spans="1:18" x14ac:dyDescent="0.4">
      <c r="A292" s="203" t="s">
        <v>2912</v>
      </c>
      <c r="B292" s="335" t="s">
        <v>2599</v>
      </c>
      <c r="C292" s="334" t="s">
        <v>2586</v>
      </c>
      <c r="D292" s="335" t="s">
        <v>2586</v>
      </c>
      <c r="E292" s="335" t="s">
        <v>2586</v>
      </c>
      <c r="F292" s="315">
        <v>4</v>
      </c>
      <c r="G292" s="335" t="s">
        <v>2586</v>
      </c>
      <c r="H292" s="335" t="s">
        <v>2586</v>
      </c>
      <c r="I292" s="334" t="s">
        <v>2586</v>
      </c>
      <c r="J292" s="335" t="s">
        <v>2586</v>
      </c>
      <c r="K292" s="335" t="s">
        <v>2586</v>
      </c>
      <c r="L292" s="334" t="s">
        <v>2586</v>
      </c>
      <c r="M292" s="335" t="s">
        <v>2586</v>
      </c>
      <c r="N292" s="335" t="s">
        <v>2586</v>
      </c>
      <c r="O292" s="346">
        <f t="shared" si="4"/>
        <v>4</v>
      </c>
    </row>
    <row r="293" spans="1:18" ht="13.15" customHeight="1" x14ac:dyDescent="0.4">
      <c r="A293" s="203" t="s">
        <v>2600</v>
      </c>
      <c r="B293" s="335" t="s">
        <v>2586</v>
      </c>
      <c r="C293" s="315">
        <v>27</v>
      </c>
      <c r="D293" s="335" t="s">
        <v>2586</v>
      </c>
      <c r="E293" s="335" t="s">
        <v>2586</v>
      </c>
      <c r="F293" s="315">
        <v>4</v>
      </c>
      <c r="G293" s="335" t="s">
        <v>2586</v>
      </c>
      <c r="H293" s="335" t="s">
        <v>2586</v>
      </c>
      <c r="I293" s="334" t="s">
        <v>2586</v>
      </c>
      <c r="J293" s="335" t="s">
        <v>2586</v>
      </c>
      <c r="K293" s="335" t="s">
        <v>2586</v>
      </c>
      <c r="L293" s="334" t="s">
        <v>2586</v>
      </c>
      <c r="M293" s="335" t="s">
        <v>2586</v>
      </c>
      <c r="N293" s="335" t="s">
        <v>2586</v>
      </c>
      <c r="O293" s="346">
        <f t="shared" si="4"/>
        <v>31</v>
      </c>
      <c r="P293" s="319">
        <v>31</v>
      </c>
      <c r="Q293" s="319">
        <v>0</v>
      </c>
      <c r="R293" s="300">
        <v>0</v>
      </c>
    </row>
    <row r="294" spans="1:18" ht="13.15" customHeight="1" x14ac:dyDescent="0.4">
      <c r="A294" s="203" t="s">
        <v>2601</v>
      </c>
      <c r="B294" s="335" t="s">
        <v>2602</v>
      </c>
      <c r="C294" s="315">
        <v>291</v>
      </c>
      <c r="D294" s="316">
        <v>3</v>
      </c>
      <c r="E294" s="316">
        <v>23</v>
      </c>
      <c r="F294" s="315">
        <v>99</v>
      </c>
      <c r="G294" s="335" t="s">
        <v>2586</v>
      </c>
      <c r="H294" s="335" t="s">
        <v>2586</v>
      </c>
      <c r="I294" s="334" t="s">
        <v>2586</v>
      </c>
      <c r="J294" s="335" t="s">
        <v>2586</v>
      </c>
      <c r="K294" s="335" t="s">
        <v>2586</v>
      </c>
      <c r="L294" s="315">
        <v>6</v>
      </c>
      <c r="M294" s="335" t="s">
        <v>2586</v>
      </c>
      <c r="N294" s="335" t="s">
        <v>2586</v>
      </c>
      <c r="O294" s="346">
        <f t="shared" si="4"/>
        <v>396</v>
      </c>
      <c r="P294" s="317">
        <v>517</v>
      </c>
      <c r="Q294" s="317">
        <v>33</v>
      </c>
      <c r="R294" s="318">
        <v>6.4000000000000001E-2</v>
      </c>
    </row>
    <row r="295" spans="1:18" x14ac:dyDescent="0.4">
      <c r="A295" s="203" t="s">
        <v>1362</v>
      </c>
      <c r="B295" s="335" t="s">
        <v>2603</v>
      </c>
      <c r="C295" s="315">
        <v>20</v>
      </c>
      <c r="D295" s="335" t="s">
        <v>2586</v>
      </c>
      <c r="E295" s="316">
        <v>1</v>
      </c>
      <c r="F295" s="315">
        <v>28</v>
      </c>
      <c r="G295" s="335" t="s">
        <v>2586</v>
      </c>
      <c r="H295" s="316">
        <v>1</v>
      </c>
      <c r="I295" s="334" t="s">
        <v>2586</v>
      </c>
      <c r="J295" s="335" t="s">
        <v>2586</v>
      </c>
      <c r="K295" s="335" t="s">
        <v>2586</v>
      </c>
      <c r="L295" s="315">
        <v>4</v>
      </c>
      <c r="M295" s="335" t="s">
        <v>2586</v>
      </c>
      <c r="N295" s="335" t="s">
        <v>2586</v>
      </c>
      <c r="O295" s="346">
        <f t="shared" si="4"/>
        <v>52</v>
      </c>
    </row>
    <row r="296" spans="1:18" ht="13.15" customHeight="1" x14ac:dyDescent="0.4">
      <c r="A296" s="203" t="s">
        <v>1362</v>
      </c>
      <c r="B296" s="335" t="s">
        <v>2604</v>
      </c>
      <c r="C296" s="315">
        <v>49</v>
      </c>
      <c r="D296" s="335" t="s">
        <v>2586</v>
      </c>
      <c r="E296" s="316">
        <v>7</v>
      </c>
      <c r="F296" s="334" t="s">
        <v>2586</v>
      </c>
      <c r="G296" s="335" t="s">
        <v>2586</v>
      </c>
      <c r="H296" s="335" t="s">
        <v>2586</v>
      </c>
      <c r="I296" s="334" t="s">
        <v>2586</v>
      </c>
      <c r="J296" s="335" t="s">
        <v>2586</v>
      </c>
      <c r="K296" s="335" t="s">
        <v>2586</v>
      </c>
      <c r="L296" s="334" t="s">
        <v>2586</v>
      </c>
      <c r="M296" s="335" t="s">
        <v>2586</v>
      </c>
      <c r="N296" s="335" t="s">
        <v>2586</v>
      </c>
      <c r="O296" s="346">
        <f t="shared" si="4"/>
        <v>49</v>
      </c>
    </row>
    <row r="297" spans="1:18" ht="24.75" x14ac:dyDescent="0.4">
      <c r="A297" s="203" t="s">
        <v>1362</v>
      </c>
      <c r="B297" s="335" t="s">
        <v>2609</v>
      </c>
      <c r="C297" s="334" t="s">
        <v>2586</v>
      </c>
      <c r="D297" s="335" t="s">
        <v>2586</v>
      </c>
      <c r="E297" s="335" t="s">
        <v>2586</v>
      </c>
      <c r="F297" s="315">
        <v>12</v>
      </c>
      <c r="G297" s="335" t="s">
        <v>2586</v>
      </c>
      <c r="H297" s="335" t="s">
        <v>2586</v>
      </c>
      <c r="I297" s="334" t="s">
        <v>2586</v>
      </c>
      <c r="J297" s="335" t="s">
        <v>2586</v>
      </c>
      <c r="K297" s="335" t="s">
        <v>2586</v>
      </c>
      <c r="L297" s="334" t="s">
        <v>2586</v>
      </c>
      <c r="M297" s="335" t="s">
        <v>2586</v>
      </c>
      <c r="N297" s="335" t="s">
        <v>2586</v>
      </c>
      <c r="O297" s="346">
        <f t="shared" si="4"/>
        <v>12</v>
      </c>
    </row>
    <row r="298" spans="1:18" ht="13.15" customHeight="1" x14ac:dyDescent="0.4">
      <c r="A298" s="203" t="s">
        <v>1362</v>
      </c>
      <c r="B298" s="335" t="s">
        <v>2605</v>
      </c>
      <c r="C298" s="315">
        <v>1</v>
      </c>
      <c r="D298" s="335" t="s">
        <v>2586</v>
      </c>
      <c r="E298" s="316">
        <v>1</v>
      </c>
      <c r="F298" s="315">
        <v>6</v>
      </c>
      <c r="G298" s="335" t="s">
        <v>2586</v>
      </c>
      <c r="H298" s="335" t="s">
        <v>2586</v>
      </c>
      <c r="I298" s="334" t="s">
        <v>2586</v>
      </c>
      <c r="J298" s="335" t="s">
        <v>2586</v>
      </c>
      <c r="K298" s="335" t="s">
        <v>2586</v>
      </c>
      <c r="L298" s="334" t="s">
        <v>2586</v>
      </c>
      <c r="M298" s="335" t="s">
        <v>2586</v>
      </c>
      <c r="N298" s="335" t="s">
        <v>2586</v>
      </c>
      <c r="O298" s="346">
        <f t="shared" si="4"/>
        <v>7</v>
      </c>
    </row>
    <row r="299" spans="1:18" x14ac:dyDescent="0.4">
      <c r="A299" s="203" t="s">
        <v>1362</v>
      </c>
      <c r="B299" s="335" t="s">
        <v>2608</v>
      </c>
      <c r="C299" s="315">
        <v>1</v>
      </c>
      <c r="D299" s="335" t="s">
        <v>2586</v>
      </c>
      <c r="E299" s="335" t="s">
        <v>2586</v>
      </c>
      <c r="F299" s="334" t="s">
        <v>2586</v>
      </c>
      <c r="G299" s="335" t="s">
        <v>2586</v>
      </c>
      <c r="H299" s="335" t="s">
        <v>2586</v>
      </c>
      <c r="I299" s="334" t="s">
        <v>2586</v>
      </c>
      <c r="J299" s="335" t="s">
        <v>2586</v>
      </c>
      <c r="K299" s="335" t="s">
        <v>2586</v>
      </c>
      <c r="L299" s="334" t="s">
        <v>2586</v>
      </c>
      <c r="M299" s="335" t="s">
        <v>2586</v>
      </c>
      <c r="N299" s="335" t="s">
        <v>2586</v>
      </c>
      <c r="O299" s="346">
        <f t="shared" si="4"/>
        <v>1</v>
      </c>
    </row>
    <row r="300" spans="1:18" x14ac:dyDescent="0.4">
      <c r="A300" s="203" t="s">
        <v>2610</v>
      </c>
      <c r="B300" s="335" t="s">
        <v>2586</v>
      </c>
      <c r="C300" s="315">
        <v>10</v>
      </c>
      <c r="D300" s="335" t="s">
        <v>2586</v>
      </c>
      <c r="E300" s="335" t="s">
        <v>2586</v>
      </c>
      <c r="F300" s="315">
        <v>37</v>
      </c>
      <c r="G300" s="335" t="s">
        <v>2586</v>
      </c>
      <c r="H300" s="316">
        <v>1</v>
      </c>
      <c r="I300" s="334" t="s">
        <v>2586</v>
      </c>
      <c r="J300" s="335" t="s">
        <v>2586</v>
      </c>
      <c r="K300" s="335" t="s">
        <v>2586</v>
      </c>
      <c r="L300" s="334" t="s">
        <v>2586</v>
      </c>
      <c r="M300" s="335" t="s">
        <v>2586</v>
      </c>
      <c r="N300" s="335" t="s">
        <v>2586</v>
      </c>
      <c r="O300" s="346">
        <f t="shared" si="4"/>
        <v>47</v>
      </c>
      <c r="P300" s="319">
        <v>47</v>
      </c>
      <c r="Q300" s="319">
        <v>1</v>
      </c>
      <c r="R300" s="301">
        <v>2.1000000000000001E-2</v>
      </c>
    </row>
    <row r="301" spans="1:18" x14ac:dyDescent="0.4">
      <c r="A301" s="203" t="s">
        <v>2611</v>
      </c>
      <c r="B301" s="335" t="s">
        <v>2586</v>
      </c>
      <c r="C301" s="315">
        <v>32</v>
      </c>
      <c r="D301" s="335" t="s">
        <v>2586</v>
      </c>
      <c r="E301" s="335" t="s">
        <v>2586</v>
      </c>
      <c r="F301" s="315">
        <v>2</v>
      </c>
      <c r="G301" s="335" t="s">
        <v>2586</v>
      </c>
      <c r="H301" s="335" t="s">
        <v>2586</v>
      </c>
      <c r="I301" s="334" t="s">
        <v>2586</v>
      </c>
      <c r="J301" s="335" t="s">
        <v>2586</v>
      </c>
      <c r="K301" s="335" t="s">
        <v>2586</v>
      </c>
      <c r="L301" s="334" t="s">
        <v>2586</v>
      </c>
      <c r="M301" s="335" t="s">
        <v>2586</v>
      </c>
      <c r="N301" s="335" t="s">
        <v>2586</v>
      </c>
      <c r="O301" s="346">
        <f t="shared" si="4"/>
        <v>34</v>
      </c>
      <c r="P301" s="319">
        <v>34</v>
      </c>
      <c r="Q301" s="319">
        <v>0</v>
      </c>
      <c r="R301" s="300">
        <v>0</v>
      </c>
    </row>
    <row r="302" spans="1:18" ht="13.15" customHeight="1" x14ac:dyDescent="0.4">
      <c r="A302" s="203" t="s">
        <v>2980</v>
      </c>
      <c r="B302" s="335" t="s">
        <v>2586</v>
      </c>
      <c r="C302" s="315">
        <v>285</v>
      </c>
      <c r="D302" s="316">
        <v>3</v>
      </c>
      <c r="E302" s="316">
        <v>20</v>
      </c>
      <c r="F302" s="315">
        <v>63</v>
      </c>
      <c r="G302" s="316">
        <v>1</v>
      </c>
      <c r="H302" s="335" t="s">
        <v>2586</v>
      </c>
      <c r="I302" s="315">
        <v>16</v>
      </c>
      <c r="J302" s="335" t="s">
        <v>2586</v>
      </c>
      <c r="K302" s="335" t="s">
        <v>2586</v>
      </c>
      <c r="L302" s="334" t="s">
        <v>2586</v>
      </c>
      <c r="M302" s="335" t="s">
        <v>2586</v>
      </c>
      <c r="N302" s="335" t="s">
        <v>2586</v>
      </c>
      <c r="O302" s="346">
        <f t="shared" si="4"/>
        <v>364</v>
      </c>
      <c r="P302" s="319">
        <v>364</v>
      </c>
      <c r="Q302" s="319">
        <v>20</v>
      </c>
      <c r="R302" s="301">
        <v>5.5E-2</v>
      </c>
    </row>
    <row r="303" spans="1:18" ht="13.15" customHeight="1" x14ac:dyDescent="0.4">
      <c r="A303" s="203" t="s">
        <v>2612</v>
      </c>
      <c r="B303" s="335" t="s">
        <v>2613</v>
      </c>
      <c r="C303" s="315">
        <v>1790</v>
      </c>
      <c r="D303" s="316">
        <v>5</v>
      </c>
      <c r="E303" s="316">
        <v>98</v>
      </c>
      <c r="F303" s="315">
        <v>759</v>
      </c>
      <c r="G303" s="335" t="s">
        <v>2586</v>
      </c>
      <c r="H303" s="316">
        <v>21</v>
      </c>
      <c r="I303" s="315">
        <v>41</v>
      </c>
      <c r="J303" s="335" t="s">
        <v>2586</v>
      </c>
      <c r="K303" s="335" t="s">
        <v>2586</v>
      </c>
      <c r="L303" s="315">
        <v>135</v>
      </c>
      <c r="M303" s="335" t="s">
        <v>2586</v>
      </c>
      <c r="N303" s="335" t="s">
        <v>2586</v>
      </c>
      <c r="O303" s="346">
        <f t="shared" si="4"/>
        <v>2725</v>
      </c>
      <c r="P303" s="317">
        <v>2942</v>
      </c>
      <c r="Q303" s="317">
        <v>131</v>
      </c>
      <c r="R303" s="318">
        <v>4.4999999999999998E-2</v>
      </c>
    </row>
    <row r="304" spans="1:18" ht="13.15" customHeight="1" x14ac:dyDescent="0.4">
      <c r="A304" s="203" t="s">
        <v>1373</v>
      </c>
      <c r="B304" s="335" t="s">
        <v>2614</v>
      </c>
      <c r="C304" s="315">
        <v>115</v>
      </c>
      <c r="D304" s="335" t="s">
        <v>2586</v>
      </c>
      <c r="E304" s="316">
        <v>5</v>
      </c>
      <c r="F304" s="315">
        <v>29</v>
      </c>
      <c r="G304" s="316">
        <v>1</v>
      </c>
      <c r="H304" s="335" t="s">
        <v>2586</v>
      </c>
      <c r="I304" s="315">
        <v>3</v>
      </c>
      <c r="J304" s="335" t="s">
        <v>2586</v>
      </c>
      <c r="K304" s="335" t="s">
        <v>2586</v>
      </c>
      <c r="L304" s="315">
        <v>1</v>
      </c>
      <c r="M304" s="335" t="s">
        <v>2586</v>
      </c>
      <c r="N304" s="335" t="s">
        <v>2586</v>
      </c>
      <c r="O304" s="346">
        <f t="shared" si="4"/>
        <v>148</v>
      </c>
    </row>
    <row r="305" spans="1:18" x14ac:dyDescent="0.4">
      <c r="A305" s="203" t="s">
        <v>1373</v>
      </c>
      <c r="B305" s="335" t="s">
        <v>2615</v>
      </c>
      <c r="C305" s="315">
        <v>66</v>
      </c>
      <c r="D305" s="335" t="s">
        <v>2586</v>
      </c>
      <c r="E305" s="316">
        <v>7</v>
      </c>
      <c r="F305" s="315">
        <v>3</v>
      </c>
      <c r="G305" s="335" t="s">
        <v>2586</v>
      </c>
      <c r="H305" s="335" t="s">
        <v>2586</v>
      </c>
      <c r="I305" s="334" t="s">
        <v>2586</v>
      </c>
      <c r="J305" s="335" t="s">
        <v>2586</v>
      </c>
      <c r="K305" s="335" t="s">
        <v>2586</v>
      </c>
      <c r="L305" s="334" t="s">
        <v>2586</v>
      </c>
      <c r="M305" s="335" t="s">
        <v>2586</v>
      </c>
      <c r="N305" s="335" t="s">
        <v>2586</v>
      </c>
      <c r="O305" s="346">
        <f t="shared" si="4"/>
        <v>69</v>
      </c>
    </row>
    <row r="306" spans="1:18" x14ac:dyDescent="0.4">
      <c r="A306" s="203" t="s">
        <v>2616</v>
      </c>
      <c r="B306" s="335" t="s">
        <v>2586</v>
      </c>
      <c r="C306" s="315">
        <v>209</v>
      </c>
      <c r="D306" s="316">
        <v>0</v>
      </c>
      <c r="E306" s="316">
        <v>16</v>
      </c>
      <c r="F306" s="315">
        <v>61</v>
      </c>
      <c r="G306" s="335" t="s">
        <v>2586</v>
      </c>
      <c r="H306" s="335" t="s">
        <v>2586</v>
      </c>
      <c r="I306" s="334" t="s">
        <v>2586</v>
      </c>
      <c r="J306" s="335" t="s">
        <v>2586</v>
      </c>
      <c r="K306" s="335" t="s">
        <v>2586</v>
      </c>
      <c r="L306" s="315">
        <v>3</v>
      </c>
      <c r="M306" s="335" t="s">
        <v>2586</v>
      </c>
      <c r="N306" s="335" t="s">
        <v>2586</v>
      </c>
      <c r="O306" s="346">
        <f t="shared" si="4"/>
        <v>273</v>
      </c>
      <c r="P306" s="319">
        <v>273</v>
      </c>
      <c r="Q306" s="319">
        <v>16</v>
      </c>
      <c r="R306" s="301">
        <v>5.8999999999999997E-2</v>
      </c>
    </row>
    <row r="307" spans="1:18" ht="13.15" customHeight="1" x14ac:dyDescent="0.4">
      <c r="A307" s="203" t="s">
        <v>2617</v>
      </c>
      <c r="B307" s="335" t="s">
        <v>2618</v>
      </c>
      <c r="C307" s="315">
        <v>13</v>
      </c>
      <c r="D307" s="316">
        <v>1</v>
      </c>
      <c r="E307" s="316">
        <v>1</v>
      </c>
      <c r="F307" s="315">
        <v>3</v>
      </c>
      <c r="G307" s="335" t="s">
        <v>2586</v>
      </c>
      <c r="H307" s="335" t="s">
        <v>2586</v>
      </c>
      <c r="I307" s="334" t="s">
        <v>2586</v>
      </c>
      <c r="J307" s="335" t="s">
        <v>2586</v>
      </c>
      <c r="K307" s="335" t="s">
        <v>2586</v>
      </c>
      <c r="L307" s="334" t="s">
        <v>2586</v>
      </c>
      <c r="M307" s="335" t="s">
        <v>2586</v>
      </c>
      <c r="N307" s="335" t="s">
        <v>2586</v>
      </c>
      <c r="O307" s="346">
        <f t="shared" si="4"/>
        <v>16</v>
      </c>
      <c r="P307" s="317">
        <v>31</v>
      </c>
      <c r="Q307" s="317">
        <v>1</v>
      </c>
      <c r="R307" s="318">
        <v>3.2000000000000001E-2</v>
      </c>
    </row>
    <row r="308" spans="1:18" ht="13.15" customHeight="1" x14ac:dyDescent="0.4">
      <c r="A308" s="203" t="s">
        <v>1374</v>
      </c>
      <c r="B308" s="335" t="s">
        <v>2619</v>
      </c>
      <c r="C308" s="315">
        <v>12</v>
      </c>
      <c r="D308" s="335" t="s">
        <v>2586</v>
      </c>
      <c r="E308" s="335" t="s">
        <v>2586</v>
      </c>
      <c r="F308" s="334" t="s">
        <v>2586</v>
      </c>
      <c r="G308" s="335" t="s">
        <v>2586</v>
      </c>
      <c r="H308" s="335" t="s">
        <v>2586</v>
      </c>
      <c r="I308" s="334" t="s">
        <v>2586</v>
      </c>
      <c r="J308" s="335" t="s">
        <v>2586</v>
      </c>
      <c r="K308" s="335" t="s">
        <v>2586</v>
      </c>
      <c r="L308" s="334" t="s">
        <v>2586</v>
      </c>
      <c r="M308" s="335" t="s">
        <v>2586</v>
      </c>
      <c r="N308" s="335" t="s">
        <v>2586</v>
      </c>
      <c r="O308" s="346">
        <f t="shared" si="4"/>
        <v>12</v>
      </c>
    </row>
    <row r="309" spans="1:18" ht="13.15" customHeight="1" x14ac:dyDescent="0.4">
      <c r="A309" s="203" t="s">
        <v>1374</v>
      </c>
      <c r="B309" s="335" t="s">
        <v>2620</v>
      </c>
      <c r="C309" s="315">
        <v>3</v>
      </c>
      <c r="D309" s="335" t="s">
        <v>2586</v>
      </c>
      <c r="E309" s="335" t="s">
        <v>2586</v>
      </c>
      <c r="F309" s="334" t="s">
        <v>2586</v>
      </c>
      <c r="G309" s="335" t="s">
        <v>2586</v>
      </c>
      <c r="H309" s="335" t="s">
        <v>2586</v>
      </c>
      <c r="I309" s="334" t="s">
        <v>2586</v>
      </c>
      <c r="J309" s="335" t="s">
        <v>2586</v>
      </c>
      <c r="K309" s="335" t="s">
        <v>2586</v>
      </c>
      <c r="L309" s="334" t="s">
        <v>2586</v>
      </c>
      <c r="M309" s="335" t="s">
        <v>2586</v>
      </c>
      <c r="N309" s="335" t="s">
        <v>2586</v>
      </c>
      <c r="O309" s="346">
        <f t="shared" si="4"/>
        <v>3</v>
      </c>
    </row>
    <row r="310" spans="1:18" ht="13.15" customHeight="1" x14ac:dyDescent="0.4">
      <c r="A310" s="203" t="s">
        <v>2621</v>
      </c>
      <c r="B310" s="335" t="s">
        <v>2622</v>
      </c>
      <c r="C310" s="315">
        <v>80</v>
      </c>
      <c r="D310" s="335" t="s">
        <v>2586</v>
      </c>
      <c r="E310" s="335" t="s">
        <v>2586</v>
      </c>
      <c r="F310" s="315">
        <v>19</v>
      </c>
      <c r="G310" s="335" t="s">
        <v>2586</v>
      </c>
      <c r="H310" s="316">
        <v>1</v>
      </c>
      <c r="I310" s="334" t="s">
        <v>2586</v>
      </c>
      <c r="J310" s="335" t="s">
        <v>2586</v>
      </c>
      <c r="K310" s="335" t="s">
        <v>2586</v>
      </c>
      <c r="L310" s="334" t="s">
        <v>2586</v>
      </c>
      <c r="M310" s="335" t="s">
        <v>2586</v>
      </c>
      <c r="N310" s="335" t="s">
        <v>2586</v>
      </c>
      <c r="O310" s="346">
        <f t="shared" si="4"/>
        <v>99</v>
      </c>
      <c r="P310" s="317">
        <v>179</v>
      </c>
      <c r="Q310" s="317">
        <v>1</v>
      </c>
      <c r="R310" s="318">
        <v>6.0000000000000001E-3</v>
      </c>
    </row>
    <row r="311" spans="1:18" ht="24.75" x14ac:dyDescent="0.4">
      <c r="A311" s="203" t="s">
        <v>2425</v>
      </c>
      <c r="B311" s="335" t="s">
        <v>2623</v>
      </c>
      <c r="C311" s="315">
        <v>32</v>
      </c>
      <c r="D311" s="335" t="s">
        <v>2586</v>
      </c>
      <c r="E311" s="335" t="s">
        <v>2586</v>
      </c>
      <c r="F311" s="315">
        <v>48</v>
      </c>
      <c r="G311" s="335" t="s">
        <v>2586</v>
      </c>
      <c r="H311" s="335" t="s">
        <v>2586</v>
      </c>
      <c r="I311" s="334" t="s">
        <v>2586</v>
      </c>
      <c r="J311" s="335" t="s">
        <v>2586</v>
      </c>
      <c r="K311" s="335" t="s">
        <v>2586</v>
      </c>
      <c r="L311" s="334" t="s">
        <v>2586</v>
      </c>
      <c r="M311" s="335" t="s">
        <v>2586</v>
      </c>
      <c r="N311" s="335" t="s">
        <v>2586</v>
      </c>
      <c r="O311" s="346">
        <f t="shared" si="4"/>
        <v>80</v>
      </c>
    </row>
    <row r="312" spans="1:18" x14ac:dyDescent="0.4">
      <c r="A312" s="203" t="s">
        <v>2624</v>
      </c>
      <c r="B312" s="335" t="s">
        <v>2586</v>
      </c>
      <c r="C312" s="315">
        <v>4</v>
      </c>
      <c r="D312" s="335" t="s">
        <v>2586</v>
      </c>
      <c r="E312" s="335" t="s">
        <v>2586</v>
      </c>
      <c r="F312" s="334" t="s">
        <v>2586</v>
      </c>
      <c r="G312" s="335" t="s">
        <v>2586</v>
      </c>
      <c r="H312" s="335" t="s">
        <v>2586</v>
      </c>
      <c r="I312" s="334" t="s">
        <v>2586</v>
      </c>
      <c r="J312" s="335" t="s">
        <v>2586</v>
      </c>
      <c r="K312" s="335" t="s">
        <v>2586</v>
      </c>
      <c r="L312" s="334" t="s">
        <v>2586</v>
      </c>
      <c r="M312" s="335" t="s">
        <v>2586</v>
      </c>
      <c r="N312" s="335" t="s">
        <v>2586</v>
      </c>
      <c r="O312" s="346">
        <f t="shared" si="4"/>
        <v>4</v>
      </c>
      <c r="P312" s="319">
        <v>4</v>
      </c>
      <c r="Q312" s="319">
        <v>0</v>
      </c>
      <c r="R312" s="302">
        <v>0</v>
      </c>
    </row>
    <row r="313" spans="1:18" ht="13.15" customHeight="1" x14ac:dyDescent="0.4">
      <c r="A313" s="203" t="s">
        <v>2626</v>
      </c>
      <c r="B313" s="335" t="s">
        <v>2586</v>
      </c>
      <c r="C313" s="315">
        <v>60</v>
      </c>
      <c r="D313" s="335" t="s">
        <v>2586</v>
      </c>
      <c r="E313" s="335" t="s">
        <v>2586</v>
      </c>
      <c r="F313" s="334" t="s">
        <v>2586</v>
      </c>
      <c r="G313" s="335" t="s">
        <v>2586</v>
      </c>
      <c r="H313" s="335" t="s">
        <v>2586</v>
      </c>
      <c r="I313" s="334" t="s">
        <v>2586</v>
      </c>
      <c r="J313" s="335" t="s">
        <v>2586</v>
      </c>
      <c r="K313" s="335" t="s">
        <v>2586</v>
      </c>
      <c r="L313" s="334" t="s">
        <v>2586</v>
      </c>
      <c r="M313" s="335" t="s">
        <v>2586</v>
      </c>
      <c r="N313" s="335" t="s">
        <v>2586</v>
      </c>
      <c r="O313" s="346">
        <f t="shared" si="4"/>
        <v>60</v>
      </c>
      <c r="P313" s="319">
        <v>60</v>
      </c>
      <c r="Q313" s="319">
        <v>0</v>
      </c>
      <c r="R313" s="303">
        <v>0</v>
      </c>
    </row>
    <row r="314" spans="1:18" ht="13.15" customHeight="1" x14ac:dyDescent="0.4">
      <c r="A314" s="203" t="s">
        <v>2071</v>
      </c>
      <c r="B314" s="222" t="s">
        <v>2981</v>
      </c>
      <c r="C314" s="225" t="s">
        <v>1852</v>
      </c>
      <c r="D314" s="222" t="s">
        <v>1852</v>
      </c>
      <c r="E314" s="222" t="s">
        <v>1852</v>
      </c>
      <c r="F314" s="223">
        <v>7</v>
      </c>
      <c r="G314" s="222" t="s">
        <v>1852</v>
      </c>
      <c r="H314" s="222" t="s">
        <v>1852</v>
      </c>
      <c r="I314" s="225" t="s">
        <v>1852</v>
      </c>
      <c r="J314" s="222" t="s">
        <v>1852</v>
      </c>
      <c r="K314" s="222" t="s">
        <v>1852</v>
      </c>
      <c r="L314" s="225" t="s">
        <v>1852</v>
      </c>
      <c r="M314" s="222" t="s">
        <v>1852</v>
      </c>
      <c r="N314" s="222" t="s">
        <v>1852</v>
      </c>
      <c r="O314" s="346">
        <f t="shared" si="4"/>
        <v>7</v>
      </c>
      <c r="P314" s="226">
        <v>27</v>
      </c>
      <c r="Q314" s="226">
        <v>0</v>
      </c>
      <c r="R314" s="227">
        <v>0</v>
      </c>
    </row>
    <row r="315" spans="1:18" ht="13.15" customHeight="1" x14ac:dyDescent="0.4">
      <c r="A315" s="203" t="s">
        <v>1375</v>
      </c>
      <c r="B315" s="222" t="s">
        <v>2982</v>
      </c>
      <c r="C315" s="225" t="s">
        <v>1852</v>
      </c>
      <c r="D315" s="222" t="s">
        <v>1852</v>
      </c>
      <c r="E315" s="222" t="s">
        <v>1852</v>
      </c>
      <c r="F315" s="223">
        <v>6</v>
      </c>
      <c r="G315" s="222" t="s">
        <v>1852</v>
      </c>
      <c r="H315" s="222" t="s">
        <v>1852</v>
      </c>
      <c r="I315" s="225" t="s">
        <v>1852</v>
      </c>
      <c r="J315" s="222" t="s">
        <v>1852</v>
      </c>
      <c r="K315" s="222" t="s">
        <v>1852</v>
      </c>
      <c r="L315" s="225" t="s">
        <v>1852</v>
      </c>
      <c r="M315" s="222" t="s">
        <v>1852</v>
      </c>
      <c r="N315" s="222" t="s">
        <v>1852</v>
      </c>
      <c r="O315" s="346">
        <f t="shared" si="4"/>
        <v>6</v>
      </c>
    </row>
    <row r="316" spans="1:18" ht="13.15" customHeight="1" x14ac:dyDescent="0.4">
      <c r="A316" s="203" t="s">
        <v>1375</v>
      </c>
      <c r="B316" s="222" t="s">
        <v>2983</v>
      </c>
      <c r="C316" s="223">
        <v>4</v>
      </c>
      <c r="D316" s="222" t="s">
        <v>1852</v>
      </c>
      <c r="E316" s="222" t="s">
        <v>1852</v>
      </c>
      <c r="F316" s="223">
        <v>1</v>
      </c>
      <c r="G316" s="222" t="s">
        <v>1852</v>
      </c>
      <c r="H316" s="222" t="s">
        <v>1852</v>
      </c>
      <c r="I316" s="225" t="s">
        <v>1852</v>
      </c>
      <c r="J316" s="222" t="s">
        <v>1852</v>
      </c>
      <c r="K316" s="222" t="s">
        <v>1852</v>
      </c>
      <c r="L316" s="225" t="s">
        <v>1852</v>
      </c>
      <c r="M316" s="222" t="s">
        <v>1852</v>
      </c>
      <c r="N316" s="222" t="s">
        <v>1852</v>
      </c>
      <c r="O316" s="346">
        <f t="shared" si="4"/>
        <v>5</v>
      </c>
    </row>
    <row r="317" spans="1:18" ht="13.15" customHeight="1" x14ac:dyDescent="0.4">
      <c r="A317" s="203" t="s">
        <v>1375</v>
      </c>
      <c r="B317" s="222" t="s">
        <v>2984</v>
      </c>
      <c r="C317" s="225" t="s">
        <v>1852</v>
      </c>
      <c r="D317" s="222" t="s">
        <v>1852</v>
      </c>
      <c r="E317" s="222" t="s">
        <v>1852</v>
      </c>
      <c r="F317" s="223">
        <v>3</v>
      </c>
      <c r="G317" s="222" t="s">
        <v>1852</v>
      </c>
      <c r="H317" s="222" t="s">
        <v>1852</v>
      </c>
      <c r="I317" s="225" t="s">
        <v>1852</v>
      </c>
      <c r="J317" s="222" t="s">
        <v>1852</v>
      </c>
      <c r="K317" s="222" t="s">
        <v>1852</v>
      </c>
      <c r="L317" s="225" t="s">
        <v>1852</v>
      </c>
      <c r="M317" s="222" t="s">
        <v>1852</v>
      </c>
      <c r="N317" s="222" t="s">
        <v>1852</v>
      </c>
      <c r="O317" s="346">
        <f t="shared" si="4"/>
        <v>3</v>
      </c>
    </row>
    <row r="318" spans="1:18" ht="13.15" customHeight="1" x14ac:dyDescent="0.4">
      <c r="A318" s="203" t="s">
        <v>1375</v>
      </c>
      <c r="B318" s="222" t="s">
        <v>2985</v>
      </c>
      <c r="C318" s="225" t="s">
        <v>1852</v>
      </c>
      <c r="D318" s="222" t="s">
        <v>1852</v>
      </c>
      <c r="E318" s="222" t="s">
        <v>1852</v>
      </c>
      <c r="F318" s="223">
        <v>2</v>
      </c>
      <c r="G318" s="222" t="s">
        <v>1852</v>
      </c>
      <c r="H318" s="222" t="s">
        <v>1852</v>
      </c>
      <c r="I318" s="225" t="s">
        <v>1852</v>
      </c>
      <c r="J318" s="222" t="s">
        <v>1852</v>
      </c>
      <c r="K318" s="222" t="s">
        <v>1852</v>
      </c>
      <c r="L318" s="223">
        <v>1</v>
      </c>
      <c r="M318" s="222" t="s">
        <v>1852</v>
      </c>
      <c r="N318" s="222" t="s">
        <v>1852</v>
      </c>
      <c r="O318" s="346">
        <f t="shared" si="4"/>
        <v>3</v>
      </c>
    </row>
    <row r="319" spans="1:18" ht="13.15" customHeight="1" x14ac:dyDescent="0.4">
      <c r="A319" s="203" t="s">
        <v>1375</v>
      </c>
      <c r="B319" s="222" t="s">
        <v>2986</v>
      </c>
      <c r="C319" s="225" t="s">
        <v>1852</v>
      </c>
      <c r="D319" s="222" t="s">
        <v>1852</v>
      </c>
      <c r="E319" s="222" t="s">
        <v>1852</v>
      </c>
      <c r="F319" s="223">
        <v>3</v>
      </c>
      <c r="G319" s="222" t="s">
        <v>1852</v>
      </c>
      <c r="H319" s="222" t="s">
        <v>1852</v>
      </c>
      <c r="I319" s="225" t="s">
        <v>1852</v>
      </c>
      <c r="J319" s="222" t="s">
        <v>1852</v>
      </c>
      <c r="K319" s="222" t="s">
        <v>1852</v>
      </c>
      <c r="L319" s="225" t="s">
        <v>1852</v>
      </c>
      <c r="M319" s="222" t="s">
        <v>1852</v>
      </c>
      <c r="N319" s="222" t="s">
        <v>1852</v>
      </c>
      <c r="O319" s="346">
        <f t="shared" si="4"/>
        <v>3</v>
      </c>
    </row>
    <row r="320" spans="1:18" ht="13.15" customHeight="1" x14ac:dyDescent="0.4">
      <c r="A320" s="203" t="s">
        <v>2078</v>
      </c>
      <c r="B320" s="222" t="s">
        <v>2987</v>
      </c>
      <c r="C320" s="223">
        <v>73</v>
      </c>
      <c r="D320" s="222" t="s">
        <v>1852</v>
      </c>
      <c r="E320" s="224">
        <v>4</v>
      </c>
      <c r="F320" s="223">
        <v>89</v>
      </c>
      <c r="G320" s="222" t="s">
        <v>1852</v>
      </c>
      <c r="H320" s="224">
        <v>2</v>
      </c>
      <c r="I320" s="225" t="s">
        <v>1852</v>
      </c>
      <c r="J320" s="222" t="s">
        <v>1852</v>
      </c>
      <c r="K320" s="222" t="s">
        <v>1852</v>
      </c>
      <c r="L320" s="223">
        <v>1</v>
      </c>
      <c r="M320" s="222" t="s">
        <v>1852</v>
      </c>
      <c r="N320" s="222" t="s">
        <v>1852</v>
      </c>
      <c r="O320" s="346">
        <f t="shared" si="4"/>
        <v>163</v>
      </c>
      <c r="P320" s="233">
        <v>163</v>
      </c>
      <c r="Q320" s="208">
        <v>6</v>
      </c>
      <c r="R320" s="215">
        <v>3.6999999999999998E-2</v>
      </c>
    </row>
    <row r="321" spans="1:18" ht="13.15" customHeight="1" x14ac:dyDescent="0.4">
      <c r="A321" s="203" t="s">
        <v>2080</v>
      </c>
      <c r="B321" s="222" t="s">
        <v>2081</v>
      </c>
      <c r="C321" s="223">
        <v>7</v>
      </c>
      <c r="D321" s="222" t="s">
        <v>1852</v>
      </c>
      <c r="E321" s="224">
        <v>2</v>
      </c>
      <c r="F321" s="225" t="s">
        <v>1852</v>
      </c>
      <c r="G321" s="222" t="s">
        <v>1852</v>
      </c>
      <c r="H321" s="222" t="s">
        <v>1852</v>
      </c>
      <c r="I321" s="225" t="s">
        <v>1852</v>
      </c>
      <c r="J321" s="222" t="s">
        <v>1852</v>
      </c>
      <c r="K321" s="222" t="s">
        <v>1852</v>
      </c>
      <c r="L321" s="225" t="s">
        <v>1852</v>
      </c>
      <c r="M321" s="222" t="s">
        <v>1852</v>
      </c>
      <c r="N321" s="222" t="s">
        <v>1852</v>
      </c>
      <c r="O321" s="346">
        <f t="shared" si="4"/>
        <v>7</v>
      </c>
      <c r="P321" s="233">
        <v>7</v>
      </c>
      <c r="Q321" s="208">
        <v>2</v>
      </c>
      <c r="R321" s="216">
        <v>0.28999999999999998</v>
      </c>
    </row>
    <row r="322" spans="1:18" ht="13.15" customHeight="1" x14ac:dyDescent="0.4">
      <c r="A322" s="203" t="s">
        <v>2082</v>
      </c>
      <c r="B322" s="222" t="s">
        <v>2988</v>
      </c>
      <c r="C322" s="223">
        <v>33</v>
      </c>
      <c r="D322" s="222" t="s">
        <v>1852</v>
      </c>
      <c r="E322" s="224">
        <v>1</v>
      </c>
      <c r="F322" s="225" t="s">
        <v>1852</v>
      </c>
      <c r="G322" s="222" t="s">
        <v>1852</v>
      </c>
      <c r="H322" s="222" t="s">
        <v>1852</v>
      </c>
      <c r="I322" s="225" t="s">
        <v>1852</v>
      </c>
      <c r="J322" s="222" t="s">
        <v>1852</v>
      </c>
      <c r="K322" s="222" t="s">
        <v>1852</v>
      </c>
      <c r="L322" s="225" t="s">
        <v>1852</v>
      </c>
      <c r="M322" s="222" t="s">
        <v>1852</v>
      </c>
      <c r="N322" s="222" t="s">
        <v>1852</v>
      </c>
      <c r="O322" s="346">
        <f t="shared" si="4"/>
        <v>33</v>
      </c>
      <c r="P322" s="231">
        <v>71</v>
      </c>
      <c r="Q322" s="231">
        <v>1</v>
      </c>
      <c r="R322" s="232">
        <v>0</v>
      </c>
    </row>
    <row r="323" spans="1:18" ht="13.15" customHeight="1" x14ac:dyDescent="0.4">
      <c r="A323" s="203" t="s">
        <v>1335</v>
      </c>
      <c r="B323" s="222" t="s">
        <v>2989</v>
      </c>
      <c r="C323" s="223">
        <v>4</v>
      </c>
      <c r="D323" s="222" t="s">
        <v>1852</v>
      </c>
      <c r="E323" s="222" t="s">
        <v>1852</v>
      </c>
      <c r="F323" s="223">
        <v>4</v>
      </c>
      <c r="G323" s="222" t="s">
        <v>1852</v>
      </c>
      <c r="H323" s="222" t="s">
        <v>1852</v>
      </c>
      <c r="I323" s="225" t="s">
        <v>1852</v>
      </c>
      <c r="J323" s="222" t="s">
        <v>1852</v>
      </c>
      <c r="K323" s="222" t="s">
        <v>1852</v>
      </c>
      <c r="L323" s="223">
        <v>3</v>
      </c>
      <c r="M323" s="222" t="s">
        <v>1852</v>
      </c>
      <c r="N323" s="222" t="s">
        <v>1852</v>
      </c>
      <c r="O323" s="346">
        <f t="shared" ref="O323:O386" si="5">SUM(C323,F323,I323,L323)</f>
        <v>11</v>
      </c>
    </row>
    <row r="324" spans="1:18" ht="13.15" customHeight="1" x14ac:dyDescent="0.4">
      <c r="A324" s="203" t="s">
        <v>1335</v>
      </c>
      <c r="B324" s="222" t="s">
        <v>2093</v>
      </c>
      <c r="C324" s="223">
        <v>6</v>
      </c>
      <c r="D324" s="222" t="s">
        <v>1852</v>
      </c>
      <c r="E324" s="222" t="s">
        <v>1852</v>
      </c>
      <c r="F324" s="225" t="s">
        <v>1852</v>
      </c>
      <c r="G324" s="222" t="s">
        <v>1852</v>
      </c>
      <c r="H324" s="222" t="s">
        <v>1852</v>
      </c>
      <c r="I324" s="225" t="s">
        <v>1852</v>
      </c>
      <c r="J324" s="222" t="s">
        <v>1852</v>
      </c>
      <c r="K324" s="222" t="s">
        <v>1852</v>
      </c>
      <c r="L324" s="225" t="s">
        <v>1852</v>
      </c>
      <c r="M324" s="222" t="s">
        <v>1852</v>
      </c>
      <c r="N324" s="222" t="s">
        <v>1852</v>
      </c>
      <c r="O324" s="346">
        <f t="shared" si="5"/>
        <v>6</v>
      </c>
    </row>
    <row r="325" spans="1:18" ht="33.75" x14ac:dyDescent="0.4">
      <c r="A325" s="203" t="s">
        <v>1335</v>
      </c>
      <c r="B325" s="222" t="s">
        <v>2086</v>
      </c>
      <c r="C325" s="223">
        <v>1</v>
      </c>
      <c r="D325" s="222" t="s">
        <v>1852</v>
      </c>
      <c r="E325" s="222" t="s">
        <v>1852</v>
      </c>
      <c r="F325" s="223">
        <v>3</v>
      </c>
      <c r="G325" s="222" t="s">
        <v>1852</v>
      </c>
      <c r="H325" s="222" t="s">
        <v>1852</v>
      </c>
      <c r="I325" s="225" t="s">
        <v>1852</v>
      </c>
      <c r="J325" s="222" t="s">
        <v>1852</v>
      </c>
      <c r="K325" s="222" t="s">
        <v>1852</v>
      </c>
      <c r="L325" s="223">
        <v>1</v>
      </c>
      <c r="M325" s="222" t="s">
        <v>1852</v>
      </c>
      <c r="N325" s="222" t="s">
        <v>1852</v>
      </c>
      <c r="O325" s="346">
        <f t="shared" si="5"/>
        <v>5</v>
      </c>
    </row>
    <row r="326" spans="1:18" ht="13.15" customHeight="1" x14ac:dyDescent="0.4">
      <c r="A326" s="203" t="s">
        <v>1335</v>
      </c>
      <c r="B326" s="222" t="s">
        <v>2091</v>
      </c>
      <c r="C326" s="223">
        <v>2</v>
      </c>
      <c r="D326" s="222" t="s">
        <v>1852</v>
      </c>
      <c r="E326" s="222" t="s">
        <v>1852</v>
      </c>
      <c r="F326" s="223">
        <v>2</v>
      </c>
      <c r="G326" s="222" t="s">
        <v>1852</v>
      </c>
      <c r="H326" s="222" t="s">
        <v>1852</v>
      </c>
      <c r="I326" s="225" t="s">
        <v>1852</v>
      </c>
      <c r="J326" s="222" t="s">
        <v>1852</v>
      </c>
      <c r="K326" s="222" t="s">
        <v>1852</v>
      </c>
      <c r="L326" s="225" t="s">
        <v>1852</v>
      </c>
      <c r="M326" s="222" t="s">
        <v>1852</v>
      </c>
      <c r="N326" s="222" t="s">
        <v>1852</v>
      </c>
      <c r="O326" s="346">
        <f t="shared" si="5"/>
        <v>4</v>
      </c>
    </row>
    <row r="327" spans="1:18" ht="13.15" customHeight="1" x14ac:dyDescent="0.4">
      <c r="A327" s="203" t="s">
        <v>1335</v>
      </c>
      <c r="B327" s="222" t="s">
        <v>2084</v>
      </c>
      <c r="C327" s="223">
        <v>2</v>
      </c>
      <c r="D327" s="222" t="s">
        <v>1852</v>
      </c>
      <c r="E327" s="222" t="s">
        <v>1852</v>
      </c>
      <c r="F327" s="223">
        <v>1</v>
      </c>
      <c r="G327" s="222" t="s">
        <v>1852</v>
      </c>
      <c r="H327" s="222" t="s">
        <v>1852</v>
      </c>
      <c r="I327" s="225" t="s">
        <v>1852</v>
      </c>
      <c r="J327" s="222" t="s">
        <v>1852</v>
      </c>
      <c r="K327" s="222" t="s">
        <v>1852</v>
      </c>
      <c r="L327" s="225" t="s">
        <v>1852</v>
      </c>
      <c r="M327" s="222" t="s">
        <v>1852</v>
      </c>
      <c r="N327" s="222" t="s">
        <v>1852</v>
      </c>
      <c r="O327" s="346">
        <f t="shared" si="5"/>
        <v>3</v>
      </c>
    </row>
    <row r="328" spans="1:18" ht="13.15" customHeight="1" x14ac:dyDescent="0.4">
      <c r="A328" s="203" t="s">
        <v>1335</v>
      </c>
      <c r="B328" s="222" t="s">
        <v>2083</v>
      </c>
      <c r="C328" s="223">
        <v>2</v>
      </c>
      <c r="D328" s="222" t="s">
        <v>1852</v>
      </c>
      <c r="E328" s="222" t="s">
        <v>1852</v>
      </c>
      <c r="F328" s="225" t="s">
        <v>1852</v>
      </c>
      <c r="G328" s="222" t="s">
        <v>1852</v>
      </c>
      <c r="H328" s="222" t="s">
        <v>1852</v>
      </c>
      <c r="I328" s="225" t="s">
        <v>1852</v>
      </c>
      <c r="J328" s="222" t="s">
        <v>1852</v>
      </c>
      <c r="K328" s="222" t="s">
        <v>1852</v>
      </c>
      <c r="L328" s="225" t="s">
        <v>1852</v>
      </c>
      <c r="M328" s="222" t="s">
        <v>1852</v>
      </c>
      <c r="N328" s="222" t="s">
        <v>1852</v>
      </c>
      <c r="O328" s="346">
        <f t="shared" si="5"/>
        <v>2</v>
      </c>
    </row>
    <row r="329" spans="1:18" ht="22.5" x14ac:dyDescent="0.4">
      <c r="A329" s="203" t="s">
        <v>1335</v>
      </c>
      <c r="B329" s="222" t="s">
        <v>2090</v>
      </c>
      <c r="C329" s="223">
        <v>2</v>
      </c>
      <c r="D329" s="222" t="s">
        <v>1852</v>
      </c>
      <c r="E329" s="222" t="s">
        <v>1852</v>
      </c>
      <c r="F329" s="225" t="s">
        <v>1852</v>
      </c>
      <c r="G329" s="222" t="s">
        <v>1852</v>
      </c>
      <c r="H329" s="222" t="s">
        <v>1852</v>
      </c>
      <c r="I329" s="225" t="s">
        <v>1852</v>
      </c>
      <c r="J329" s="222" t="s">
        <v>1852</v>
      </c>
      <c r="K329" s="222" t="s">
        <v>1852</v>
      </c>
      <c r="L329" s="225" t="s">
        <v>1852</v>
      </c>
      <c r="M329" s="222" t="s">
        <v>1852</v>
      </c>
      <c r="N329" s="222" t="s">
        <v>1852</v>
      </c>
      <c r="O329" s="346">
        <f t="shared" si="5"/>
        <v>2</v>
      </c>
    </row>
    <row r="330" spans="1:18" x14ac:dyDescent="0.4">
      <c r="A330" s="203" t="s">
        <v>1335</v>
      </c>
      <c r="B330" s="222" t="s">
        <v>2092</v>
      </c>
      <c r="C330" s="223">
        <v>2</v>
      </c>
      <c r="D330" s="222" t="s">
        <v>1852</v>
      </c>
      <c r="E330" s="222" t="s">
        <v>1852</v>
      </c>
      <c r="F330" s="225" t="s">
        <v>1852</v>
      </c>
      <c r="G330" s="222" t="s">
        <v>1852</v>
      </c>
      <c r="H330" s="222" t="s">
        <v>1852</v>
      </c>
      <c r="I330" s="225" t="s">
        <v>1852</v>
      </c>
      <c r="J330" s="222" t="s">
        <v>1852</v>
      </c>
      <c r="K330" s="222" t="s">
        <v>1852</v>
      </c>
      <c r="L330" s="225" t="s">
        <v>1852</v>
      </c>
      <c r="M330" s="222" t="s">
        <v>1852</v>
      </c>
      <c r="N330" s="222" t="s">
        <v>1852</v>
      </c>
      <c r="O330" s="346">
        <f t="shared" si="5"/>
        <v>2</v>
      </c>
    </row>
    <row r="331" spans="1:18" ht="13.15" customHeight="1" x14ac:dyDescent="0.4">
      <c r="A331" s="203" t="s">
        <v>1335</v>
      </c>
      <c r="B331" s="222" t="s">
        <v>2088</v>
      </c>
      <c r="C331" s="223">
        <v>1</v>
      </c>
      <c r="D331" s="222" t="s">
        <v>1852</v>
      </c>
      <c r="E331" s="222" t="s">
        <v>1852</v>
      </c>
      <c r="F331" s="225" t="s">
        <v>1852</v>
      </c>
      <c r="G331" s="222" t="s">
        <v>1852</v>
      </c>
      <c r="H331" s="222" t="s">
        <v>1852</v>
      </c>
      <c r="I331" s="225" t="s">
        <v>1852</v>
      </c>
      <c r="J331" s="222" t="s">
        <v>1852</v>
      </c>
      <c r="K331" s="222" t="s">
        <v>1852</v>
      </c>
      <c r="L331" s="225" t="s">
        <v>1852</v>
      </c>
      <c r="M331" s="222" t="s">
        <v>1852</v>
      </c>
      <c r="N331" s="222" t="s">
        <v>1852</v>
      </c>
      <c r="O331" s="346">
        <f t="shared" si="5"/>
        <v>1</v>
      </c>
    </row>
    <row r="332" spans="1:18" ht="33.75" x14ac:dyDescent="0.4">
      <c r="A332" s="203" t="s">
        <v>1335</v>
      </c>
      <c r="B332" s="222" t="s">
        <v>2089</v>
      </c>
      <c r="C332" s="225" t="s">
        <v>1852</v>
      </c>
      <c r="D332" s="222" t="s">
        <v>1852</v>
      </c>
      <c r="E332" s="222" t="s">
        <v>1852</v>
      </c>
      <c r="F332" s="223">
        <v>1</v>
      </c>
      <c r="G332" s="222" t="s">
        <v>1852</v>
      </c>
      <c r="H332" s="222" t="s">
        <v>1852</v>
      </c>
      <c r="I332" s="225" t="s">
        <v>1852</v>
      </c>
      <c r="J332" s="222" t="s">
        <v>1852</v>
      </c>
      <c r="K332" s="222" t="s">
        <v>1852</v>
      </c>
      <c r="L332" s="225" t="s">
        <v>1852</v>
      </c>
      <c r="M332" s="222" t="s">
        <v>1852</v>
      </c>
      <c r="N332" s="222" t="s">
        <v>1852</v>
      </c>
      <c r="O332" s="346">
        <f t="shared" si="5"/>
        <v>1</v>
      </c>
    </row>
    <row r="333" spans="1:18" ht="13.15" customHeight="1" x14ac:dyDescent="0.4">
      <c r="A333" s="203" t="s">
        <v>1335</v>
      </c>
      <c r="B333" s="222" t="s">
        <v>2085</v>
      </c>
      <c r="C333" s="225" t="s">
        <v>1852</v>
      </c>
      <c r="D333" s="222" t="s">
        <v>1852</v>
      </c>
      <c r="E333" s="222" t="s">
        <v>1852</v>
      </c>
      <c r="F333" s="223">
        <v>1</v>
      </c>
      <c r="G333" s="222" t="s">
        <v>1852</v>
      </c>
      <c r="H333" s="222" t="s">
        <v>1852</v>
      </c>
      <c r="I333" s="225" t="s">
        <v>1852</v>
      </c>
      <c r="J333" s="222" t="s">
        <v>1852</v>
      </c>
      <c r="K333" s="222" t="s">
        <v>1852</v>
      </c>
      <c r="L333" s="225" t="s">
        <v>1852</v>
      </c>
      <c r="M333" s="222" t="s">
        <v>1852</v>
      </c>
      <c r="N333" s="222" t="s">
        <v>1852</v>
      </c>
      <c r="O333" s="346">
        <f t="shared" si="5"/>
        <v>1</v>
      </c>
    </row>
    <row r="334" spans="1:18" ht="13.15" customHeight="1" x14ac:dyDescent="0.4">
      <c r="A334" s="203" t="s">
        <v>2096</v>
      </c>
      <c r="B334" s="222" t="s">
        <v>2990</v>
      </c>
      <c r="C334" s="223">
        <v>28</v>
      </c>
      <c r="D334" s="222" t="s">
        <v>1852</v>
      </c>
      <c r="E334" s="222" t="s">
        <v>1852</v>
      </c>
      <c r="F334" s="223">
        <v>10</v>
      </c>
      <c r="G334" s="222" t="s">
        <v>1852</v>
      </c>
      <c r="H334" s="222" t="s">
        <v>1852</v>
      </c>
      <c r="I334" s="225" t="s">
        <v>1852</v>
      </c>
      <c r="J334" s="222" t="s">
        <v>1852</v>
      </c>
      <c r="K334" s="222" t="s">
        <v>1852</v>
      </c>
      <c r="L334" s="225" t="s">
        <v>1852</v>
      </c>
      <c r="M334" s="222" t="s">
        <v>1852</v>
      </c>
      <c r="N334" s="222" t="s">
        <v>1852</v>
      </c>
      <c r="O334" s="346">
        <f t="shared" si="5"/>
        <v>38</v>
      </c>
      <c r="P334" s="233">
        <v>38</v>
      </c>
      <c r="Q334" s="208">
        <v>0</v>
      </c>
      <c r="R334" s="216">
        <v>0</v>
      </c>
    </row>
    <row r="335" spans="1:18" ht="13.15" customHeight="1" x14ac:dyDescent="0.4">
      <c r="A335" s="203" t="s">
        <v>2099</v>
      </c>
      <c r="B335" s="222" t="s">
        <v>2100</v>
      </c>
      <c r="C335" s="223">
        <v>81</v>
      </c>
      <c r="D335" s="222" t="s">
        <v>1852</v>
      </c>
      <c r="E335" s="224">
        <v>2</v>
      </c>
      <c r="F335" s="223">
        <v>202</v>
      </c>
      <c r="G335" s="222" t="s">
        <v>1852</v>
      </c>
      <c r="H335" s="224">
        <v>2</v>
      </c>
      <c r="I335" s="225" t="s">
        <v>1852</v>
      </c>
      <c r="J335" s="222" t="s">
        <v>1852</v>
      </c>
      <c r="K335" s="222" t="s">
        <v>1852</v>
      </c>
      <c r="L335" s="225" t="s">
        <v>1852</v>
      </c>
      <c r="M335" s="222" t="s">
        <v>1852</v>
      </c>
      <c r="N335" s="222" t="s">
        <v>1852</v>
      </c>
      <c r="O335" s="346">
        <f t="shared" si="5"/>
        <v>283</v>
      </c>
      <c r="P335" s="226">
        <v>291</v>
      </c>
      <c r="Q335" s="226">
        <v>4</v>
      </c>
      <c r="R335" s="240">
        <v>1.4E-2</v>
      </c>
    </row>
    <row r="336" spans="1:18" ht="13.15" customHeight="1" x14ac:dyDescent="0.4">
      <c r="A336" s="203" t="s">
        <v>1336</v>
      </c>
      <c r="B336" s="222" t="s">
        <v>2101</v>
      </c>
      <c r="C336" s="223">
        <v>8</v>
      </c>
      <c r="D336" s="222" t="s">
        <v>1852</v>
      </c>
      <c r="E336" s="222" t="s">
        <v>1852</v>
      </c>
      <c r="F336" s="225" t="s">
        <v>1852</v>
      </c>
      <c r="G336" s="222" t="s">
        <v>1852</v>
      </c>
      <c r="H336" s="222" t="s">
        <v>1852</v>
      </c>
      <c r="I336" s="225" t="s">
        <v>1852</v>
      </c>
      <c r="J336" s="222" t="s">
        <v>1852</v>
      </c>
      <c r="K336" s="222" t="s">
        <v>1852</v>
      </c>
      <c r="L336" s="225" t="s">
        <v>1852</v>
      </c>
      <c r="M336" s="222" t="s">
        <v>1852</v>
      </c>
      <c r="N336" s="222" t="s">
        <v>1852</v>
      </c>
      <c r="O336" s="346">
        <f t="shared" si="5"/>
        <v>8</v>
      </c>
    </row>
    <row r="337" spans="1:18" ht="22.5" x14ac:dyDescent="0.4">
      <c r="A337" s="203" t="s">
        <v>1853</v>
      </c>
      <c r="B337" s="222" t="s">
        <v>2991</v>
      </c>
      <c r="C337" s="223">
        <v>12</v>
      </c>
      <c r="D337" s="222" t="s">
        <v>1852</v>
      </c>
      <c r="E337" s="224">
        <v>2</v>
      </c>
      <c r="F337" s="223">
        <v>2</v>
      </c>
      <c r="G337" s="222" t="s">
        <v>1852</v>
      </c>
      <c r="H337" s="222" t="s">
        <v>1852</v>
      </c>
      <c r="I337" s="225" t="s">
        <v>1852</v>
      </c>
      <c r="J337" s="222" t="s">
        <v>1852</v>
      </c>
      <c r="K337" s="222" t="s">
        <v>1852</v>
      </c>
      <c r="L337" s="225" t="s">
        <v>1852</v>
      </c>
      <c r="M337" s="222" t="s">
        <v>1852</v>
      </c>
      <c r="N337" s="222" t="s">
        <v>1852</v>
      </c>
      <c r="O337" s="346">
        <f t="shared" si="5"/>
        <v>14</v>
      </c>
      <c r="P337" s="233">
        <v>14</v>
      </c>
      <c r="Q337" s="208">
        <v>2</v>
      </c>
      <c r="R337" s="216">
        <v>0.14000000000000001</v>
      </c>
    </row>
    <row r="338" spans="1:18" x14ac:dyDescent="0.4">
      <c r="A338" s="203" t="s">
        <v>2105</v>
      </c>
      <c r="B338" s="222" t="s">
        <v>2106</v>
      </c>
      <c r="C338" s="223">
        <v>27</v>
      </c>
      <c r="D338" s="224">
        <v>1</v>
      </c>
      <c r="E338" s="224">
        <v>1</v>
      </c>
      <c r="F338" s="223">
        <v>80</v>
      </c>
      <c r="G338" s="224">
        <v>1</v>
      </c>
      <c r="H338" s="222" t="s">
        <v>1852</v>
      </c>
      <c r="I338" s="225" t="s">
        <v>1852</v>
      </c>
      <c r="J338" s="222" t="s">
        <v>1852</v>
      </c>
      <c r="K338" s="222" t="s">
        <v>1852</v>
      </c>
      <c r="L338" s="225" t="s">
        <v>1852</v>
      </c>
      <c r="M338" s="222" t="s">
        <v>1852</v>
      </c>
      <c r="N338" s="222" t="s">
        <v>1852</v>
      </c>
      <c r="O338" s="346">
        <f t="shared" si="5"/>
        <v>107</v>
      </c>
      <c r="P338" s="233">
        <v>107</v>
      </c>
      <c r="Q338" s="208">
        <v>1</v>
      </c>
      <c r="R338" s="216">
        <v>0.01</v>
      </c>
    </row>
    <row r="339" spans="1:18" ht="13.15" customHeight="1" x14ac:dyDescent="0.4">
      <c r="A339" s="203" t="s">
        <v>1909</v>
      </c>
      <c r="B339" s="222" t="s">
        <v>2107</v>
      </c>
      <c r="C339" s="225" t="s">
        <v>1852</v>
      </c>
      <c r="D339" s="222" t="s">
        <v>1852</v>
      </c>
      <c r="E339" s="222" t="s">
        <v>1852</v>
      </c>
      <c r="F339" s="223">
        <v>5</v>
      </c>
      <c r="G339" s="222" t="s">
        <v>1852</v>
      </c>
      <c r="H339" s="222" t="s">
        <v>1852</v>
      </c>
      <c r="I339" s="225" t="s">
        <v>1852</v>
      </c>
      <c r="J339" s="222" t="s">
        <v>1852</v>
      </c>
      <c r="K339" s="222" t="s">
        <v>1852</v>
      </c>
      <c r="L339" s="225" t="s">
        <v>1852</v>
      </c>
      <c r="M339" s="222" t="s">
        <v>1852</v>
      </c>
      <c r="N339" s="222" t="s">
        <v>1852</v>
      </c>
      <c r="O339" s="346">
        <f t="shared" si="5"/>
        <v>5</v>
      </c>
      <c r="P339" s="233">
        <v>5</v>
      </c>
      <c r="Q339" s="208">
        <v>0</v>
      </c>
      <c r="R339" s="216">
        <v>0</v>
      </c>
    </row>
    <row r="340" spans="1:18" ht="13.15" customHeight="1" x14ac:dyDescent="0.4">
      <c r="A340" s="203" t="s">
        <v>2109</v>
      </c>
      <c r="B340" s="222" t="s">
        <v>2992</v>
      </c>
      <c r="C340" s="223">
        <v>37</v>
      </c>
      <c r="D340" s="222" t="s">
        <v>1852</v>
      </c>
      <c r="E340" s="224">
        <v>1</v>
      </c>
      <c r="F340" s="223">
        <v>93</v>
      </c>
      <c r="G340" s="222" t="s">
        <v>1852</v>
      </c>
      <c r="H340" s="224">
        <v>1</v>
      </c>
      <c r="I340" s="223">
        <v>6</v>
      </c>
      <c r="J340" s="222" t="s">
        <v>1852</v>
      </c>
      <c r="K340" s="222" t="s">
        <v>1852</v>
      </c>
      <c r="L340" s="223">
        <v>7</v>
      </c>
      <c r="M340" s="222" t="s">
        <v>1852</v>
      </c>
      <c r="N340" s="222" t="s">
        <v>1852</v>
      </c>
      <c r="O340" s="346">
        <f t="shared" si="5"/>
        <v>143</v>
      </c>
      <c r="P340" s="233">
        <v>143</v>
      </c>
      <c r="Q340" s="208">
        <v>2</v>
      </c>
      <c r="R340" s="215">
        <v>1.4E-2</v>
      </c>
    </row>
    <row r="341" spans="1:18" ht="13.15" customHeight="1" x14ac:dyDescent="0.4">
      <c r="A341" s="203" t="s">
        <v>1856</v>
      </c>
      <c r="B341" s="222" t="s">
        <v>2112</v>
      </c>
      <c r="C341" s="223">
        <v>18</v>
      </c>
      <c r="D341" s="222" t="s">
        <v>1852</v>
      </c>
      <c r="E341" s="224">
        <v>1</v>
      </c>
      <c r="F341" s="223">
        <v>18</v>
      </c>
      <c r="G341" s="222" t="s">
        <v>1852</v>
      </c>
      <c r="H341" s="224">
        <v>2</v>
      </c>
      <c r="I341" s="225" t="s">
        <v>1852</v>
      </c>
      <c r="J341" s="222" t="s">
        <v>1852</v>
      </c>
      <c r="K341" s="222" t="s">
        <v>1852</v>
      </c>
      <c r="L341" s="225" t="s">
        <v>1852</v>
      </c>
      <c r="M341" s="222" t="s">
        <v>1852</v>
      </c>
      <c r="N341" s="222" t="s">
        <v>1852</v>
      </c>
      <c r="O341" s="346">
        <f t="shared" si="5"/>
        <v>36</v>
      </c>
      <c r="P341" s="233">
        <v>36</v>
      </c>
      <c r="Q341" s="208">
        <v>3</v>
      </c>
      <c r="R341" s="216">
        <v>0.33</v>
      </c>
    </row>
    <row r="342" spans="1:18" ht="13.15" customHeight="1" x14ac:dyDescent="0.4">
      <c r="A342" s="203" t="s">
        <v>2114</v>
      </c>
      <c r="B342" s="222" t="s">
        <v>2993</v>
      </c>
      <c r="C342" s="223">
        <v>141</v>
      </c>
      <c r="D342" s="224">
        <v>1</v>
      </c>
      <c r="E342" s="224">
        <v>5</v>
      </c>
      <c r="F342" s="223">
        <v>202</v>
      </c>
      <c r="G342" s="224">
        <v>2</v>
      </c>
      <c r="H342" s="224">
        <v>4</v>
      </c>
      <c r="I342" s="223">
        <v>7</v>
      </c>
      <c r="J342" s="222" t="s">
        <v>1852</v>
      </c>
      <c r="K342" s="222" t="s">
        <v>1852</v>
      </c>
      <c r="L342" s="223">
        <v>47</v>
      </c>
      <c r="M342" s="222" t="s">
        <v>1852</v>
      </c>
      <c r="N342" s="222" t="s">
        <v>1852</v>
      </c>
      <c r="O342" s="346">
        <f t="shared" si="5"/>
        <v>397</v>
      </c>
      <c r="P342" s="231">
        <v>874</v>
      </c>
      <c r="Q342" s="231">
        <v>21</v>
      </c>
      <c r="R342" s="244">
        <v>1.4E-2</v>
      </c>
    </row>
    <row r="343" spans="1:18" ht="13.15" customHeight="1" x14ac:dyDescent="0.4">
      <c r="A343" s="203" t="s">
        <v>1338</v>
      </c>
      <c r="B343" s="222" t="s">
        <v>2994</v>
      </c>
      <c r="C343" s="223">
        <v>38</v>
      </c>
      <c r="D343" s="222" t="s">
        <v>1852</v>
      </c>
      <c r="E343" s="224">
        <v>2</v>
      </c>
      <c r="F343" s="223">
        <v>171</v>
      </c>
      <c r="G343" s="224">
        <v>1</v>
      </c>
      <c r="H343" s="224">
        <v>4</v>
      </c>
      <c r="I343" s="225" t="s">
        <v>1852</v>
      </c>
      <c r="J343" s="222" t="s">
        <v>1852</v>
      </c>
      <c r="K343" s="222" t="s">
        <v>1852</v>
      </c>
      <c r="L343" s="223">
        <v>19</v>
      </c>
      <c r="M343" s="222" t="s">
        <v>1852</v>
      </c>
      <c r="N343" s="222" t="s">
        <v>1852</v>
      </c>
      <c r="O343" s="346">
        <f t="shared" si="5"/>
        <v>228</v>
      </c>
    </row>
    <row r="344" spans="1:18" ht="13.15" customHeight="1" x14ac:dyDescent="0.4">
      <c r="A344" s="203" t="s">
        <v>1338</v>
      </c>
      <c r="B344" s="222" t="s">
        <v>2995</v>
      </c>
      <c r="C344" s="223">
        <v>66</v>
      </c>
      <c r="D344" s="222" t="s">
        <v>1852</v>
      </c>
      <c r="E344" s="224">
        <v>4</v>
      </c>
      <c r="F344" s="223">
        <v>34</v>
      </c>
      <c r="G344" s="224">
        <v>1</v>
      </c>
      <c r="H344" s="222" t="s">
        <v>1852</v>
      </c>
      <c r="I344" s="223">
        <v>3</v>
      </c>
      <c r="J344" s="222" t="s">
        <v>1852</v>
      </c>
      <c r="K344" s="222" t="s">
        <v>1852</v>
      </c>
      <c r="L344" s="223">
        <v>12</v>
      </c>
      <c r="M344" s="222" t="s">
        <v>1852</v>
      </c>
      <c r="N344" s="222" t="s">
        <v>1852</v>
      </c>
      <c r="O344" s="346">
        <f t="shared" si="5"/>
        <v>115</v>
      </c>
    </row>
    <row r="345" spans="1:18" ht="13.15" customHeight="1" x14ac:dyDescent="0.4">
      <c r="A345" s="203" t="s">
        <v>1338</v>
      </c>
      <c r="B345" s="222" t="s">
        <v>2996</v>
      </c>
      <c r="C345" s="223">
        <v>40</v>
      </c>
      <c r="D345" s="222" t="s">
        <v>1852</v>
      </c>
      <c r="E345" s="224">
        <v>1</v>
      </c>
      <c r="F345" s="223">
        <v>44</v>
      </c>
      <c r="G345" s="222" t="s">
        <v>1852</v>
      </c>
      <c r="H345" s="222" t="s">
        <v>1852</v>
      </c>
      <c r="I345" s="223">
        <v>4</v>
      </c>
      <c r="J345" s="222" t="s">
        <v>1852</v>
      </c>
      <c r="K345" s="222" t="s">
        <v>1852</v>
      </c>
      <c r="L345" s="223">
        <v>6</v>
      </c>
      <c r="M345" s="222" t="s">
        <v>1852</v>
      </c>
      <c r="N345" s="222" t="s">
        <v>1852</v>
      </c>
      <c r="O345" s="346">
        <f t="shared" si="5"/>
        <v>94</v>
      </c>
    </row>
    <row r="346" spans="1:18" ht="13.15" customHeight="1" x14ac:dyDescent="0.4">
      <c r="A346" s="203" t="s">
        <v>1338</v>
      </c>
      <c r="B346" s="222" t="s">
        <v>2118</v>
      </c>
      <c r="C346" s="223">
        <v>15</v>
      </c>
      <c r="D346" s="222" t="s">
        <v>1852</v>
      </c>
      <c r="E346" s="224">
        <v>1</v>
      </c>
      <c r="F346" s="223">
        <v>1</v>
      </c>
      <c r="G346" s="222" t="s">
        <v>1852</v>
      </c>
      <c r="H346" s="222" t="s">
        <v>1852</v>
      </c>
      <c r="I346" s="223">
        <v>15</v>
      </c>
      <c r="J346" s="222" t="s">
        <v>1852</v>
      </c>
      <c r="K346" s="222" t="s">
        <v>1852</v>
      </c>
      <c r="L346" s="223">
        <v>1</v>
      </c>
      <c r="M346" s="222" t="s">
        <v>1852</v>
      </c>
      <c r="N346" s="222" t="s">
        <v>1852</v>
      </c>
      <c r="O346" s="346">
        <f t="shared" si="5"/>
        <v>32</v>
      </c>
    </row>
    <row r="347" spans="1:18" ht="22.5" x14ac:dyDescent="0.4">
      <c r="A347" s="203" t="s">
        <v>1338</v>
      </c>
      <c r="B347" s="222" t="s">
        <v>2121</v>
      </c>
      <c r="C347" s="225" t="s">
        <v>1852</v>
      </c>
      <c r="D347" s="222" t="s">
        <v>1852</v>
      </c>
      <c r="E347" s="222" t="s">
        <v>1852</v>
      </c>
      <c r="F347" s="223">
        <v>5</v>
      </c>
      <c r="G347" s="222" t="s">
        <v>1852</v>
      </c>
      <c r="H347" s="222" t="s">
        <v>1852</v>
      </c>
      <c r="I347" s="225" t="s">
        <v>1852</v>
      </c>
      <c r="J347" s="222" t="s">
        <v>1852</v>
      </c>
      <c r="K347" s="222" t="s">
        <v>1852</v>
      </c>
      <c r="L347" s="225" t="s">
        <v>1852</v>
      </c>
      <c r="M347" s="222" t="s">
        <v>1852</v>
      </c>
      <c r="N347" s="222" t="s">
        <v>1852</v>
      </c>
      <c r="O347" s="346">
        <f t="shared" si="5"/>
        <v>5</v>
      </c>
    </row>
    <row r="348" spans="1:18" ht="13.15" customHeight="1" x14ac:dyDescent="0.4">
      <c r="A348" s="203" t="s">
        <v>1338</v>
      </c>
      <c r="B348" s="222" t="s">
        <v>2997</v>
      </c>
      <c r="C348" s="223">
        <v>3</v>
      </c>
      <c r="D348" s="222" t="s">
        <v>1852</v>
      </c>
      <c r="E348" s="222" t="s">
        <v>1852</v>
      </c>
      <c r="F348" s="225" t="s">
        <v>1852</v>
      </c>
      <c r="G348" s="222" t="s">
        <v>1852</v>
      </c>
      <c r="H348" s="222" t="s">
        <v>1852</v>
      </c>
      <c r="I348" s="225" t="s">
        <v>1852</v>
      </c>
      <c r="J348" s="222" t="s">
        <v>1852</v>
      </c>
      <c r="K348" s="222" t="s">
        <v>1852</v>
      </c>
      <c r="L348" s="225" t="s">
        <v>1852</v>
      </c>
      <c r="M348" s="222" t="s">
        <v>1852</v>
      </c>
      <c r="N348" s="222" t="s">
        <v>1852</v>
      </c>
      <c r="O348" s="346">
        <f t="shared" si="5"/>
        <v>3</v>
      </c>
    </row>
    <row r="349" spans="1:18" ht="13.15" customHeight="1" x14ac:dyDescent="0.4">
      <c r="A349" s="203" t="s">
        <v>1921</v>
      </c>
      <c r="B349" s="222" t="s">
        <v>2998</v>
      </c>
      <c r="C349" s="223">
        <v>6</v>
      </c>
      <c r="D349" s="222" t="s">
        <v>1852</v>
      </c>
      <c r="E349" s="222" t="s">
        <v>1852</v>
      </c>
      <c r="F349" s="225" t="s">
        <v>1852</v>
      </c>
      <c r="G349" s="222" t="s">
        <v>1852</v>
      </c>
      <c r="H349" s="222" t="s">
        <v>1852</v>
      </c>
      <c r="I349" s="225" t="s">
        <v>1852</v>
      </c>
      <c r="J349" s="222" t="s">
        <v>1852</v>
      </c>
      <c r="K349" s="222" t="s">
        <v>1852</v>
      </c>
      <c r="L349" s="225" t="s">
        <v>1852</v>
      </c>
      <c r="M349" s="222" t="s">
        <v>1852</v>
      </c>
      <c r="N349" s="222" t="s">
        <v>1852</v>
      </c>
      <c r="O349" s="346">
        <f t="shared" si="5"/>
        <v>6</v>
      </c>
      <c r="P349" s="233">
        <v>6</v>
      </c>
      <c r="Q349" s="208">
        <v>0</v>
      </c>
      <c r="R349" s="216">
        <v>0</v>
      </c>
    </row>
    <row r="350" spans="1:18" ht="13.15" customHeight="1" x14ac:dyDescent="0.4">
      <c r="A350" s="203" t="s">
        <v>2123</v>
      </c>
      <c r="B350" s="222" t="s">
        <v>2999</v>
      </c>
      <c r="C350" s="223">
        <v>38</v>
      </c>
      <c r="D350" s="222" t="s">
        <v>1852</v>
      </c>
      <c r="E350" s="222" t="s">
        <v>1852</v>
      </c>
      <c r="F350" s="223">
        <v>27</v>
      </c>
      <c r="G350" s="222" t="s">
        <v>1852</v>
      </c>
      <c r="H350" s="224">
        <v>1</v>
      </c>
      <c r="I350" s="225" t="s">
        <v>1852</v>
      </c>
      <c r="J350" s="222" t="s">
        <v>1852</v>
      </c>
      <c r="K350" s="222" t="s">
        <v>1852</v>
      </c>
      <c r="L350" s="225" t="s">
        <v>1852</v>
      </c>
      <c r="M350" s="222" t="s">
        <v>1852</v>
      </c>
      <c r="N350" s="222" t="s">
        <v>1852</v>
      </c>
      <c r="O350" s="346">
        <f t="shared" si="5"/>
        <v>65</v>
      </c>
      <c r="P350" s="233">
        <v>65</v>
      </c>
      <c r="Q350" s="208">
        <v>1</v>
      </c>
      <c r="R350" s="216">
        <v>0.02</v>
      </c>
    </row>
    <row r="351" spans="1:18" ht="13.15" customHeight="1" x14ac:dyDescent="0.4">
      <c r="A351" s="203" t="s">
        <v>2125</v>
      </c>
      <c r="B351" s="222" t="s">
        <v>2126</v>
      </c>
      <c r="C351" s="223">
        <v>107</v>
      </c>
      <c r="D351" s="224">
        <v>1</v>
      </c>
      <c r="E351" s="224">
        <v>2</v>
      </c>
      <c r="F351" s="223">
        <v>87</v>
      </c>
      <c r="G351" s="222" t="s">
        <v>1852</v>
      </c>
      <c r="H351" s="224">
        <v>2</v>
      </c>
      <c r="I351" s="225" t="s">
        <v>1852</v>
      </c>
      <c r="J351" s="222" t="s">
        <v>1852</v>
      </c>
      <c r="K351" s="222" t="s">
        <v>1852</v>
      </c>
      <c r="L351" s="225" t="s">
        <v>1852</v>
      </c>
      <c r="M351" s="222" t="s">
        <v>1852</v>
      </c>
      <c r="N351" s="222" t="s">
        <v>1852</v>
      </c>
      <c r="O351" s="346">
        <f t="shared" si="5"/>
        <v>194</v>
      </c>
      <c r="P351" s="233">
        <v>194</v>
      </c>
      <c r="Q351" s="208">
        <v>4</v>
      </c>
      <c r="R351" s="216">
        <v>0.02</v>
      </c>
    </row>
    <row r="352" spans="1:18" ht="13.15" customHeight="1" x14ac:dyDescent="0.4">
      <c r="A352" s="203" t="s">
        <v>2127</v>
      </c>
      <c r="B352" s="222" t="s">
        <v>2128</v>
      </c>
      <c r="C352" s="223">
        <v>10</v>
      </c>
      <c r="D352" s="222" t="s">
        <v>1852</v>
      </c>
      <c r="E352" s="224">
        <v>2</v>
      </c>
      <c r="F352" s="225" t="s">
        <v>1852</v>
      </c>
      <c r="G352" s="222" t="s">
        <v>1852</v>
      </c>
      <c r="H352" s="222" t="s">
        <v>1852</v>
      </c>
      <c r="I352" s="225" t="s">
        <v>1852</v>
      </c>
      <c r="J352" s="222" t="s">
        <v>1852</v>
      </c>
      <c r="K352" s="222" t="s">
        <v>1852</v>
      </c>
      <c r="L352" s="225" t="s">
        <v>1852</v>
      </c>
      <c r="M352" s="222" t="s">
        <v>1852</v>
      </c>
      <c r="N352" s="222" t="s">
        <v>1852</v>
      </c>
      <c r="O352" s="346">
        <f t="shared" si="5"/>
        <v>10</v>
      </c>
      <c r="P352" s="233">
        <v>10</v>
      </c>
      <c r="Q352" s="208">
        <v>2</v>
      </c>
      <c r="R352" s="216">
        <v>0.2</v>
      </c>
    </row>
    <row r="353" spans="1:18" ht="13.15" customHeight="1" x14ac:dyDescent="0.4">
      <c r="A353" s="203" t="s">
        <v>2129</v>
      </c>
      <c r="B353" s="222" t="s">
        <v>2130</v>
      </c>
      <c r="C353" s="223">
        <v>12</v>
      </c>
      <c r="D353" s="222" t="s">
        <v>1852</v>
      </c>
      <c r="E353" s="222" t="s">
        <v>1852</v>
      </c>
      <c r="F353" s="223">
        <v>29</v>
      </c>
      <c r="G353" s="222" t="s">
        <v>1852</v>
      </c>
      <c r="H353" s="222" t="s">
        <v>1852</v>
      </c>
      <c r="I353" s="225" t="s">
        <v>1852</v>
      </c>
      <c r="J353" s="222" t="s">
        <v>1852</v>
      </c>
      <c r="K353" s="222" t="s">
        <v>1852</v>
      </c>
      <c r="L353" s="225" t="s">
        <v>1852</v>
      </c>
      <c r="M353" s="222" t="s">
        <v>1852</v>
      </c>
      <c r="N353" s="222" t="s">
        <v>1852</v>
      </c>
      <c r="O353" s="346">
        <f t="shared" si="5"/>
        <v>41</v>
      </c>
      <c r="P353" s="233">
        <v>41</v>
      </c>
      <c r="Q353" s="208">
        <v>0</v>
      </c>
      <c r="R353" s="216">
        <v>0</v>
      </c>
    </row>
    <row r="354" spans="1:18" ht="13.15" customHeight="1" x14ac:dyDescent="0.4">
      <c r="A354" s="203" t="s">
        <v>2133</v>
      </c>
      <c r="B354" s="222" t="s">
        <v>2134</v>
      </c>
      <c r="C354" s="223">
        <v>10</v>
      </c>
      <c r="D354" s="222" t="s">
        <v>1852</v>
      </c>
      <c r="E354" s="222" t="s">
        <v>1852</v>
      </c>
      <c r="F354" s="223">
        <v>54</v>
      </c>
      <c r="G354" s="222" t="s">
        <v>1852</v>
      </c>
      <c r="H354" s="224">
        <v>1</v>
      </c>
      <c r="I354" s="225" t="s">
        <v>1852</v>
      </c>
      <c r="J354" s="222" t="s">
        <v>1852</v>
      </c>
      <c r="K354" s="222" t="s">
        <v>1852</v>
      </c>
      <c r="L354" s="225" t="s">
        <v>1852</v>
      </c>
      <c r="M354" s="222" t="s">
        <v>1852</v>
      </c>
      <c r="N354" s="222" t="s">
        <v>1852</v>
      </c>
      <c r="O354" s="346">
        <f t="shared" si="5"/>
        <v>64</v>
      </c>
      <c r="P354" s="233">
        <v>64</v>
      </c>
      <c r="Q354" s="208">
        <v>1</v>
      </c>
      <c r="R354" s="216">
        <v>0.02</v>
      </c>
    </row>
    <row r="355" spans="1:18" ht="22.5" x14ac:dyDescent="0.4">
      <c r="A355" s="203" t="s">
        <v>2135</v>
      </c>
      <c r="B355" s="222" t="s">
        <v>2136</v>
      </c>
      <c r="C355" s="223">
        <v>19</v>
      </c>
      <c r="D355" s="222" t="s">
        <v>1852</v>
      </c>
      <c r="E355" s="222" t="s">
        <v>1852</v>
      </c>
      <c r="F355" s="223">
        <v>78</v>
      </c>
      <c r="G355" s="222" t="s">
        <v>1852</v>
      </c>
      <c r="H355" s="224">
        <v>2</v>
      </c>
      <c r="I355" s="225" t="s">
        <v>1852</v>
      </c>
      <c r="J355" s="222" t="s">
        <v>1852</v>
      </c>
      <c r="K355" s="222" t="s">
        <v>1852</v>
      </c>
      <c r="L355" s="225" t="s">
        <v>1852</v>
      </c>
      <c r="M355" s="222" t="s">
        <v>1852</v>
      </c>
      <c r="N355" s="222" t="s">
        <v>1852</v>
      </c>
      <c r="O355" s="346">
        <f t="shared" si="5"/>
        <v>97</v>
      </c>
      <c r="P355" s="233">
        <v>97</v>
      </c>
      <c r="Q355" s="208">
        <v>2</v>
      </c>
      <c r="R355" s="216">
        <v>0.02</v>
      </c>
    </row>
    <row r="356" spans="1:18" ht="13.15" customHeight="1" x14ac:dyDescent="0.4">
      <c r="A356" s="203" t="s">
        <v>2137</v>
      </c>
      <c r="B356" s="222" t="s">
        <v>3000</v>
      </c>
      <c r="C356" s="223">
        <v>45</v>
      </c>
      <c r="D356" s="224">
        <v>1</v>
      </c>
      <c r="E356" s="224">
        <v>1</v>
      </c>
      <c r="F356" s="223">
        <v>110</v>
      </c>
      <c r="G356" s="224">
        <v>1</v>
      </c>
      <c r="H356" s="224">
        <v>5</v>
      </c>
      <c r="I356" s="225" t="s">
        <v>1852</v>
      </c>
      <c r="J356" s="222" t="s">
        <v>1852</v>
      </c>
      <c r="K356" s="222" t="s">
        <v>1852</v>
      </c>
      <c r="L356" s="225" t="s">
        <v>1852</v>
      </c>
      <c r="M356" s="222" t="s">
        <v>1852</v>
      </c>
      <c r="N356" s="222" t="s">
        <v>1852</v>
      </c>
      <c r="O356" s="346">
        <f t="shared" si="5"/>
        <v>155</v>
      </c>
      <c r="P356" s="233">
        <v>155</v>
      </c>
      <c r="Q356" s="208">
        <v>6</v>
      </c>
      <c r="R356" s="216">
        <v>0.04</v>
      </c>
    </row>
    <row r="357" spans="1:18" ht="13.15" customHeight="1" x14ac:dyDescent="0.4">
      <c r="A357" s="203" t="s">
        <v>2138</v>
      </c>
      <c r="B357" s="222" t="s">
        <v>2139</v>
      </c>
      <c r="C357" s="223">
        <v>13</v>
      </c>
      <c r="D357" s="222" t="s">
        <v>1852</v>
      </c>
      <c r="E357" s="222" t="s">
        <v>1852</v>
      </c>
      <c r="F357" s="223">
        <v>9</v>
      </c>
      <c r="G357" s="222" t="s">
        <v>1852</v>
      </c>
      <c r="H357" s="222" t="s">
        <v>1852</v>
      </c>
      <c r="I357" s="225" t="s">
        <v>1852</v>
      </c>
      <c r="J357" s="222" t="s">
        <v>1852</v>
      </c>
      <c r="K357" s="222" t="s">
        <v>1852</v>
      </c>
      <c r="L357" s="225" t="s">
        <v>1852</v>
      </c>
      <c r="M357" s="222" t="s">
        <v>1852</v>
      </c>
      <c r="N357" s="222" t="s">
        <v>1852</v>
      </c>
      <c r="O357" s="346">
        <f t="shared" si="5"/>
        <v>22</v>
      </c>
      <c r="P357" s="226">
        <v>42</v>
      </c>
      <c r="Q357" s="226">
        <v>0</v>
      </c>
      <c r="R357" s="227">
        <v>0</v>
      </c>
    </row>
    <row r="358" spans="1:18" ht="13.15" customHeight="1" x14ac:dyDescent="0.4">
      <c r="A358" s="203" t="s">
        <v>1343</v>
      </c>
      <c r="B358" s="222" t="s">
        <v>3001</v>
      </c>
      <c r="C358" s="225" t="s">
        <v>1852</v>
      </c>
      <c r="D358" s="222" t="s">
        <v>1852</v>
      </c>
      <c r="E358" s="222" t="s">
        <v>1852</v>
      </c>
      <c r="F358" s="223">
        <v>20</v>
      </c>
      <c r="G358" s="222" t="s">
        <v>1852</v>
      </c>
      <c r="H358" s="222" t="s">
        <v>1852</v>
      </c>
      <c r="I358" s="225" t="s">
        <v>1852</v>
      </c>
      <c r="J358" s="222" t="s">
        <v>1852</v>
      </c>
      <c r="K358" s="222" t="s">
        <v>1852</v>
      </c>
      <c r="L358" s="225" t="s">
        <v>1852</v>
      </c>
      <c r="M358" s="222" t="s">
        <v>1852</v>
      </c>
      <c r="N358" s="222" t="s">
        <v>1852</v>
      </c>
      <c r="O358" s="346">
        <f t="shared" si="5"/>
        <v>20</v>
      </c>
    </row>
    <row r="359" spans="1:18" ht="33.75" x14ac:dyDescent="0.4">
      <c r="A359" s="203" t="s">
        <v>1857</v>
      </c>
      <c r="B359" s="222" t="s">
        <v>3002</v>
      </c>
      <c r="C359" s="225" t="s">
        <v>1852</v>
      </c>
      <c r="D359" s="222" t="s">
        <v>1852</v>
      </c>
      <c r="E359" s="222" t="s">
        <v>1852</v>
      </c>
      <c r="F359" s="223">
        <v>6</v>
      </c>
      <c r="G359" s="222" t="s">
        <v>1852</v>
      </c>
      <c r="H359" s="222" t="s">
        <v>1852</v>
      </c>
      <c r="I359" s="225" t="s">
        <v>1852</v>
      </c>
      <c r="J359" s="222" t="s">
        <v>1852</v>
      </c>
      <c r="K359" s="222" t="s">
        <v>1852</v>
      </c>
      <c r="L359" s="225" t="s">
        <v>1852</v>
      </c>
      <c r="M359" s="222" t="s">
        <v>1852</v>
      </c>
      <c r="N359" s="222" t="s">
        <v>1852</v>
      </c>
      <c r="O359" s="346">
        <f t="shared" si="5"/>
        <v>6</v>
      </c>
      <c r="P359" s="233">
        <v>6</v>
      </c>
      <c r="Q359" s="208">
        <v>0</v>
      </c>
      <c r="R359" s="216">
        <v>0</v>
      </c>
    </row>
    <row r="360" spans="1:18" x14ac:dyDescent="0.4">
      <c r="A360" s="203" t="s">
        <v>2141</v>
      </c>
      <c r="B360" s="222" t="s">
        <v>2142</v>
      </c>
      <c r="C360" s="223">
        <v>57</v>
      </c>
      <c r="D360" s="222" t="s">
        <v>1852</v>
      </c>
      <c r="E360" s="224">
        <v>1</v>
      </c>
      <c r="F360" s="223">
        <v>122</v>
      </c>
      <c r="G360" s="222" t="s">
        <v>1852</v>
      </c>
      <c r="H360" s="224">
        <v>1</v>
      </c>
      <c r="I360" s="225" t="s">
        <v>1852</v>
      </c>
      <c r="J360" s="222" t="s">
        <v>1852</v>
      </c>
      <c r="K360" s="222" t="s">
        <v>1852</v>
      </c>
      <c r="L360" s="223">
        <v>7</v>
      </c>
      <c r="M360" s="222" t="s">
        <v>1852</v>
      </c>
      <c r="N360" s="222" t="s">
        <v>1852</v>
      </c>
      <c r="O360" s="346">
        <f t="shared" si="5"/>
        <v>186</v>
      </c>
      <c r="P360" s="226">
        <v>189</v>
      </c>
      <c r="Q360" s="226">
        <v>2</v>
      </c>
      <c r="R360" s="227">
        <v>0.01</v>
      </c>
    </row>
    <row r="361" spans="1:18" x14ac:dyDescent="0.4">
      <c r="A361" s="203" t="s">
        <v>1376</v>
      </c>
      <c r="B361" s="222" t="s">
        <v>2143</v>
      </c>
      <c r="C361" s="223">
        <v>2</v>
      </c>
      <c r="D361" s="222" t="s">
        <v>1852</v>
      </c>
      <c r="E361" s="222" t="s">
        <v>1852</v>
      </c>
      <c r="F361" s="223">
        <v>1</v>
      </c>
      <c r="G361" s="222" t="s">
        <v>1852</v>
      </c>
      <c r="H361" s="222" t="s">
        <v>1852</v>
      </c>
      <c r="I361" s="225" t="s">
        <v>1852</v>
      </c>
      <c r="J361" s="222" t="s">
        <v>1852</v>
      </c>
      <c r="K361" s="222" t="s">
        <v>1852</v>
      </c>
      <c r="L361" s="225" t="s">
        <v>1852</v>
      </c>
      <c r="M361" s="222" t="s">
        <v>1852</v>
      </c>
      <c r="N361" s="222" t="s">
        <v>1852</v>
      </c>
      <c r="O361" s="346">
        <f t="shared" si="5"/>
        <v>3</v>
      </c>
    </row>
    <row r="362" spans="1:18" ht="13.15" customHeight="1" x14ac:dyDescent="0.4">
      <c r="A362" s="203" t="s">
        <v>1931</v>
      </c>
      <c r="B362" s="222" t="s">
        <v>3003</v>
      </c>
      <c r="C362" s="223">
        <v>2</v>
      </c>
      <c r="D362" s="222" t="s">
        <v>1852</v>
      </c>
      <c r="E362" s="222" t="s">
        <v>1852</v>
      </c>
      <c r="F362" s="223">
        <v>4</v>
      </c>
      <c r="G362" s="222" t="s">
        <v>1852</v>
      </c>
      <c r="H362" s="222" t="s">
        <v>1852</v>
      </c>
      <c r="I362" s="225" t="s">
        <v>1852</v>
      </c>
      <c r="J362" s="222" t="s">
        <v>1852</v>
      </c>
      <c r="K362" s="222" t="s">
        <v>1852</v>
      </c>
      <c r="L362" s="225" t="s">
        <v>1852</v>
      </c>
      <c r="M362" s="222" t="s">
        <v>1852</v>
      </c>
      <c r="N362" s="222" t="s">
        <v>1852</v>
      </c>
      <c r="O362" s="346">
        <f t="shared" si="5"/>
        <v>6</v>
      </c>
      <c r="P362" s="233">
        <v>6</v>
      </c>
      <c r="Q362" s="208">
        <v>0</v>
      </c>
      <c r="R362" s="216">
        <v>0</v>
      </c>
    </row>
    <row r="363" spans="1:18" ht="22.5" x14ac:dyDescent="0.4">
      <c r="A363" s="203" t="s">
        <v>1960</v>
      </c>
      <c r="B363" s="222" t="s">
        <v>3004</v>
      </c>
      <c r="C363" s="223">
        <v>6</v>
      </c>
      <c r="D363" s="222" t="s">
        <v>1852</v>
      </c>
      <c r="E363" s="222" t="s">
        <v>1852</v>
      </c>
      <c r="F363" s="225" t="s">
        <v>1852</v>
      </c>
      <c r="G363" s="222" t="s">
        <v>1852</v>
      </c>
      <c r="H363" s="222" t="s">
        <v>1852</v>
      </c>
      <c r="I363" s="225" t="s">
        <v>1852</v>
      </c>
      <c r="J363" s="222" t="s">
        <v>1852</v>
      </c>
      <c r="K363" s="222" t="s">
        <v>1852</v>
      </c>
      <c r="L363" s="225" t="s">
        <v>1852</v>
      </c>
      <c r="M363" s="222" t="s">
        <v>1852</v>
      </c>
      <c r="N363" s="222" t="s">
        <v>1852</v>
      </c>
      <c r="O363" s="346">
        <f t="shared" si="5"/>
        <v>6</v>
      </c>
      <c r="P363" s="233">
        <v>6</v>
      </c>
      <c r="Q363" s="208">
        <v>0</v>
      </c>
      <c r="R363" s="216">
        <v>0</v>
      </c>
    </row>
    <row r="364" spans="1:18" ht="13.15" customHeight="1" x14ac:dyDescent="0.4">
      <c r="A364" s="203" t="s">
        <v>2147</v>
      </c>
      <c r="B364" s="222" t="s">
        <v>2148</v>
      </c>
      <c r="C364" s="223">
        <v>2</v>
      </c>
      <c r="D364" s="222" t="s">
        <v>1852</v>
      </c>
      <c r="E364" s="222" t="s">
        <v>1852</v>
      </c>
      <c r="F364" s="225" t="s">
        <v>1852</v>
      </c>
      <c r="G364" s="222" t="s">
        <v>1852</v>
      </c>
      <c r="H364" s="222" t="s">
        <v>1852</v>
      </c>
      <c r="I364" s="225" t="s">
        <v>1852</v>
      </c>
      <c r="J364" s="222" t="s">
        <v>1852</v>
      </c>
      <c r="K364" s="222" t="s">
        <v>1852</v>
      </c>
      <c r="L364" s="225" t="s">
        <v>1852</v>
      </c>
      <c r="M364" s="222" t="s">
        <v>1852</v>
      </c>
      <c r="N364" s="222" t="s">
        <v>1852</v>
      </c>
      <c r="O364" s="346">
        <f t="shared" si="5"/>
        <v>2</v>
      </c>
      <c r="P364" s="233">
        <v>2</v>
      </c>
      <c r="Q364" s="208">
        <v>0</v>
      </c>
      <c r="R364" s="216">
        <v>0</v>
      </c>
    </row>
    <row r="365" spans="1:18" ht="13.15" customHeight="1" x14ac:dyDescent="0.4">
      <c r="A365" s="203" t="s">
        <v>2150</v>
      </c>
      <c r="B365" s="222" t="s">
        <v>3005</v>
      </c>
      <c r="C365" s="223">
        <v>41</v>
      </c>
      <c r="D365" s="222" t="s">
        <v>1852</v>
      </c>
      <c r="E365" s="224">
        <v>2</v>
      </c>
      <c r="F365" s="223">
        <v>119</v>
      </c>
      <c r="G365" s="222" t="s">
        <v>1852</v>
      </c>
      <c r="H365" s="222" t="s">
        <v>1852</v>
      </c>
      <c r="I365" s="223">
        <v>4</v>
      </c>
      <c r="J365" s="222" t="s">
        <v>1852</v>
      </c>
      <c r="K365" s="222" t="s">
        <v>1852</v>
      </c>
      <c r="L365" s="223">
        <v>5</v>
      </c>
      <c r="M365" s="222" t="s">
        <v>1852</v>
      </c>
      <c r="N365" s="222" t="s">
        <v>1852</v>
      </c>
      <c r="O365" s="346">
        <f t="shared" si="5"/>
        <v>169</v>
      </c>
      <c r="P365" s="233">
        <v>169</v>
      </c>
      <c r="Q365" s="208">
        <v>2</v>
      </c>
      <c r="R365" s="215">
        <v>1.2E-2</v>
      </c>
    </row>
    <row r="366" spans="1:18" ht="22.5" x14ac:dyDescent="0.4">
      <c r="A366" s="203" t="s">
        <v>2152</v>
      </c>
      <c r="B366" s="222" t="s">
        <v>2153</v>
      </c>
      <c r="C366" s="223">
        <v>71</v>
      </c>
      <c r="D366" s="222" t="s">
        <v>1852</v>
      </c>
      <c r="E366" s="224">
        <v>3</v>
      </c>
      <c r="F366" s="223">
        <v>90</v>
      </c>
      <c r="G366" s="222" t="s">
        <v>1852</v>
      </c>
      <c r="H366" s="224">
        <v>3</v>
      </c>
      <c r="I366" s="225" t="s">
        <v>1852</v>
      </c>
      <c r="J366" s="222" t="s">
        <v>1852</v>
      </c>
      <c r="K366" s="222" t="s">
        <v>1852</v>
      </c>
      <c r="L366" s="223">
        <v>4</v>
      </c>
      <c r="M366" s="222" t="s">
        <v>1852</v>
      </c>
      <c r="N366" s="222" t="s">
        <v>1852</v>
      </c>
      <c r="O366" s="346">
        <f t="shared" si="5"/>
        <v>165</v>
      </c>
      <c r="P366" s="233">
        <v>165</v>
      </c>
      <c r="Q366" s="208">
        <v>6</v>
      </c>
      <c r="R366" s="216">
        <v>0.04</v>
      </c>
    </row>
    <row r="367" spans="1:18" ht="13.15" customHeight="1" x14ac:dyDescent="0.4">
      <c r="A367" s="203" t="s">
        <v>2154</v>
      </c>
      <c r="B367" s="222" t="s">
        <v>2155</v>
      </c>
      <c r="C367" s="223">
        <v>11</v>
      </c>
      <c r="D367" s="222" t="s">
        <v>1852</v>
      </c>
      <c r="E367" s="224">
        <v>1</v>
      </c>
      <c r="F367" s="223">
        <v>34</v>
      </c>
      <c r="G367" s="222" t="s">
        <v>1852</v>
      </c>
      <c r="H367" s="224">
        <v>1</v>
      </c>
      <c r="I367" s="225" t="s">
        <v>1852</v>
      </c>
      <c r="J367" s="222" t="s">
        <v>1852</v>
      </c>
      <c r="K367" s="222" t="s">
        <v>1852</v>
      </c>
      <c r="L367" s="225" t="s">
        <v>1852</v>
      </c>
      <c r="M367" s="222" t="s">
        <v>1852</v>
      </c>
      <c r="N367" s="222" t="s">
        <v>1852</v>
      </c>
      <c r="O367" s="346">
        <f t="shared" si="5"/>
        <v>45</v>
      </c>
      <c r="P367" s="233">
        <v>45</v>
      </c>
      <c r="Q367" s="208">
        <v>2</v>
      </c>
      <c r="R367" s="216">
        <v>0.04</v>
      </c>
    </row>
    <row r="368" spans="1:18" ht="13.15" customHeight="1" x14ac:dyDescent="0.4">
      <c r="A368" s="203" t="s">
        <v>2157</v>
      </c>
      <c r="B368" s="222" t="s">
        <v>2177</v>
      </c>
      <c r="C368" s="223">
        <v>46</v>
      </c>
      <c r="D368" s="222" t="s">
        <v>1852</v>
      </c>
      <c r="E368" s="222" t="s">
        <v>1852</v>
      </c>
      <c r="F368" s="223">
        <v>176</v>
      </c>
      <c r="G368" s="224">
        <v>2</v>
      </c>
      <c r="H368" s="224">
        <v>1</v>
      </c>
      <c r="I368" s="225" t="s">
        <v>1852</v>
      </c>
      <c r="J368" s="222" t="s">
        <v>1852</v>
      </c>
      <c r="K368" s="222" t="s">
        <v>1852</v>
      </c>
      <c r="L368" s="225" t="s">
        <v>1852</v>
      </c>
      <c r="M368" s="222" t="s">
        <v>1852</v>
      </c>
      <c r="N368" s="222" t="s">
        <v>1852</v>
      </c>
      <c r="O368" s="346">
        <f t="shared" si="5"/>
        <v>222</v>
      </c>
      <c r="P368" s="233">
        <v>222</v>
      </c>
      <c r="Q368" s="208">
        <v>1</v>
      </c>
      <c r="R368" s="216">
        <v>0</v>
      </c>
    </row>
    <row r="369" spans="1:18" ht="13.15" customHeight="1" x14ac:dyDescent="0.4">
      <c r="A369" s="203" t="s">
        <v>1867</v>
      </c>
      <c r="B369" s="222" t="s">
        <v>3006</v>
      </c>
      <c r="C369" s="225" t="s">
        <v>1852</v>
      </c>
      <c r="D369" s="222" t="s">
        <v>1852</v>
      </c>
      <c r="E369" s="222" t="s">
        <v>1852</v>
      </c>
      <c r="F369" s="223">
        <v>5</v>
      </c>
      <c r="G369" s="222" t="s">
        <v>1852</v>
      </c>
      <c r="H369" s="222" t="s">
        <v>1852</v>
      </c>
      <c r="I369" s="225" t="s">
        <v>1852</v>
      </c>
      <c r="J369" s="222" t="s">
        <v>1852</v>
      </c>
      <c r="K369" s="222" t="s">
        <v>1852</v>
      </c>
      <c r="L369" s="225" t="s">
        <v>1852</v>
      </c>
      <c r="M369" s="222" t="s">
        <v>1852</v>
      </c>
      <c r="N369" s="222" t="s">
        <v>1852</v>
      </c>
      <c r="O369" s="346">
        <f t="shared" si="5"/>
        <v>5</v>
      </c>
      <c r="P369" s="226">
        <v>8</v>
      </c>
      <c r="Q369" s="226">
        <v>0</v>
      </c>
      <c r="R369" s="227">
        <v>0</v>
      </c>
    </row>
    <row r="370" spans="1:18" ht="13.15" customHeight="1" x14ac:dyDescent="0.4">
      <c r="A370" s="203" t="s">
        <v>1353</v>
      </c>
      <c r="B370" s="222" t="s">
        <v>2160</v>
      </c>
      <c r="C370" s="225" t="s">
        <v>1852</v>
      </c>
      <c r="D370" s="222" t="s">
        <v>1852</v>
      </c>
      <c r="E370" s="222" t="s">
        <v>1852</v>
      </c>
      <c r="F370" s="223">
        <v>2</v>
      </c>
      <c r="G370" s="222" t="s">
        <v>1852</v>
      </c>
      <c r="H370" s="222" t="s">
        <v>1852</v>
      </c>
      <c r="I370" s="225" t="s">
        <v>1852</v>
      </c>
      <c r="J370" s="222" t="s">
        <v>1852</v>
      </c>
      <c r="K370" s="222" t="s">
        <v>1852</v>
      </c>
      <c r="L370" s="225" t="s">
        <v>1852</v>
      </c>
      <c r="M370" s="222" t="s">
        <v>1852</v>
      </c>
      <c r="N370" s="222" t="s">
        <v>1852</v>
      </c>
      <c r="O370" s="346">
        <f t="shared" si="5"/>
        <v>2</v>
      </c>
    </row>
    <row r="371" spans="1:18" ht="13.15" customHeight="1" x14ac:dyDescent="0.4">
      <c r="A371" s="203" t="s">
        <v>1353</v>
      </c>
      <c r="B371" s="222" t="s">
        <v>2159</v>
      </c>
      <c r="C371" s="225" t="s">
        <v>1852</v>
      </c>
      <c r="D371" s="222" t="s">
        <v>1852</v>
      </c>
      <c r="E371" s="222" t="s">
        <v>1852</v>
      </c>
      <c r="F371" s="223">
        <v>1</v>
      </c>
      <c r="G371" s="222" t="s">
        <v>1852</v>
      </c>
      <c r="H371" s="222" t="s">
        <v>1852</v>
      </c>
      <c r="I371" s="225" t="s">
        <v>1852</v>
      </c>
      <c r="J371" s="222" t="s">
        <v>1852</v>
      </c>
      <c r="K371" s="222" t="s">
        <v>1852</v>
      </c>
      <c r="L371" s="225" t="s">
        <v>1852</v>
      </c>
      <c r="M371" s="222" t="s">
        <v>1852</v>
      </c>
      <c r="N371" s="222" t="s">
        <v>1852</v>
      </c>
      <c r="O371" s="346">
        <f t="shared" si="5"/>
        <v>1</v>
      </c>
    </row>
    <row r="372" spans="1:18" ht="13.15" customHeight="1" x14ac:dyDescent="0.4">
      <c r="A372" s="203" t="s">
        <v>1984</v>
      </c>
      <c r="B372" s="222" t="s">
        <v>2161</v>
      </c>
      <c r="C372" s="223">
        <v>12</v>
      </c>
      <c r="D372" s="222" t="s">
        <v>1852</v>
      </c>
      <c r="E372" s="224">
        <v>1</v>
      </c>
      <c r="F372" s="225" t="s">
        <v>1852</v>
      </c>
      <c r="G372" s="222" t="s">
        <v>1852</v>
      </c>
      <c r="H372" s="222" t="s">
        <v>1852</v>
      </c>
      <c r="I372" s="225" t="s">
        <v>1852</v>
      </c>
      <c r="J372" s="222" t="s">
        <v>1852</v>
      </c>
      <c r="K372" s="222" t="s">
        <v>1852</v>
      </c>
      <c r="L372" s="225" t="s">
        <v>1852</v>
      </c>
      <c r="M372" s="222" t="s">
        <v>1852</v>
      </c>
      <c r="N372" s="222" t="s">
        <v>1852</v>
      </c>
      <c r="O372" s="346">
        <f t="shared" si="5"/>
        <v>12</v>
      </c>
      <c r="P372" s="233">
        <v>12</v>
      </c>
      <c r="Q372" s="208">
        <v>1</v>
      </c>
      <c r="R372" s="216">
        <v>0.08</v>
      </c>
    </row>
    <row r="373" spans="1:18" ht="13.15" customHeight="1" x14ac:dyDescent="0.4">
      <c r="A373" s="203" t="s">
        <v>2162</v>
      </c>
      <c r="B373" s="222" t="s">
        <v>3007</v>
      </c>
      <c r="C373" s="223">
        <v>88</v>
      </c>
      <c r="D373" s="222" t="s">
        <v>1852</v>
      </c>
      <c r="E373" s="224">
        <v>1</v>
      </c>
      <c r="F373" s="223">
        <v>178</v>
      </c>
      <c r="G373" s="224">
        <v>2</v>
      </c>
      <c r="H373" s="224">
        <v>3</v>
      </c>
      <c r="I373" s="225" t="s">
        <v>1852</v>
      </c>
      <c r="J373" s="222" t="s">
        <v>1852</v>
      </c>
      <c r="K373" s="222" t="s">
        <v>1852</v>
      </c>
      <c r="L373" s="225" t="s">
        <v>1852</v>
      </c>
      <c r="M373" s="222" t="s">
        <v>1852</v>
      </c>
      <c r="N373" s="222" t="s">
        <v>1852</v>
      </c>
      <c r="O373" s="346">
        <f t="shared" si="5"/>
        <v>266</v>
      </c>
      <c r="P373" s="226">
        <v>287</v>
      </c>
      <c r="Q373" s="226">
        <v>4</v>
      </c>
      <c r="R373" s="240">
        <v>1.4E-2</v>
      </c>
    </row>
    <row r="374" spans="1:18" ht="13.15" customHeight="1" x14ac:dyDescent="0.4">
      <c r="A374" s="203" t="s">
        <v>1377</v>
      </c>
      <c r="B374" s="222" t="s">
        <v>2165</v>
      </c>
      <c r="C374" s="223">
        <v>17</v>
      </c>
      <c r="D374" s="222" t="s">
        <v>1852</v>
      </c>
      <c r="E374" s="222" t="s">
        <v>1852</v>
      </c>
      <c r="F374" s="225" t="s">
        <v>1852</v>
      </c>
      <c r="G374" s="222" t="s">
        <v>1852</v>
      </c>
      <c r="H374" s="222" t="s">
        <v>1852</v>
      </c>
      <c r="I374" s="225" t="s">
        <v>1852</v>
      </c>
      <c r="J374" s="222" t="s">
        <v>1852</v>
      </c>
      <c r="K374" s="222" t="s">
        <v>1852</v>
      </c>
      <c r="L374" s="225" t="s">
        <v>1852</v>
      </c>
      <c r="M374" s="222" t="s">
        <v>1852</v>
      </c>
      <c r="N374" s="222" t="s">
        <v>1852</v>
      </c>
      <c r="O374" s="346">
        <f t="shared" si="5"/>
        <v>17</v>
      </c>
    </row>
    <row r="375" spans="1:18" ht="13.15" customHeight="1" x14ac:dyDescent="0.4">
      <c r="A375" s="203" t="s">
        <v>1377</v>
      </c>
      <c r="B375" s="222" t="s">
        <v>2164</v>
      </c>
      <c r="C375" s="225" t="s">
        <v>1852</v>
      </c>
      <c r="D375" s="222" t="s">
        <v>1852</v>
      </c>
      <c r="E375" s="222" t="s">
        <v>1852</v>
      </c>
      <c r="F375" s="223">
        <v>2</v>
      </c>
      <c r="G375" s="222" t="s">
        <v>1852</v>
      </c>
      <c r="H375" s="222" t="s">
        <v>1852</v>
      </c>
      <c r="I375" s="225" t="s">
        <v>1852</v>
      </c>
      <c r="J375" s="222" t="s">
        <v>1852</v>
      </c>
      <c r="K375" s="222" t="s">
        <v>1852</v>
      </c>
      <c r="L375" s="223">
        <v>2</v>
      </c>
      <c r="M375" s="222" t="s">
        <v>1852</v>
      </c>
      <c r="N375" s="222" t="s">
        <v>1852</v>
      </c>
      <c r="O375" s="346">
        <f t="shared" si="5"/>
        <v>4</v>
      </c>
    </row>
    <row r="376" spans="1:18" ht="13.15" customHeight="1" x14ac:dyDescent="0.4">
      <c r="A376" s="203" t="s">
        <v>2166</v>
      </c>
      <c r="B376" s="222" t="s">
        <v>3008</v>
      </c>
      <c r="C376" s="223">
        <v>14</v>
      </c>
      <c r="D376" s="222" t="s">
        <v>1852</v>
      </c>
      <c r="E376" s="224">
        <v>1</v>
      </c>
      <c r="F376" s="223">
        <v>8</v>
      </c>
      <c r="G376" s="222" t="s">
        <v>1852</v>
      </c>
      <c r="H376" s="222" t="s">
        <v>1852</v>
      </c>
      <c r="I376" s="225" t="s">
        <v>1852</v>
      </c>
      <c r="J376" s="222" t="s">
        <v>1852</v>
      </c>
      <c r="K376" s="222" t="s">
        <v>1852</v>
      </c>
      <c r="L376" s="225" t="s">
        <v>1852</v>
      </c>
      <c r="M376" s="222" t="s">
        <v>1852</v>
      </c>
      <c r="N376" s="222" t="s">
        <v>1852</v>
      </c>
      <c r="O376" s="346">
        <f t="shared" si="5"/>
        <v>22</v>
      </c>
      <c r="P376" s="226">
        <v>29</v>
      </c>
      <c r="Q376" s="226">
        <v>1</v>
      </c>
      <c r="R376" s="227">
        <v>0.03</v>
      </c>
    </row>
    <row r="377" spans="1:18" ht="13.15" customHeight="1" x14ac:dyDescent="0.4">
      <c r="A377" s="203" t="s">
        <v>1347</v>
      </c>
      <c r="B377" s="222" t="s">
        <v>2167</v>
      </c>
      <c r="C377" s="223">
        <v>2</v>
      </c>
      <c r="D377" s="222" t="s">
        <v>1852</v>
      </c>
      <c r="E377" s="222" t="s">
        <v>1852</v>
      </c>
      <c r="F377" s="223">
        <v>3</v>
      </c>
      <c r="G377" s="222" t="s">
        <v>1852</v>
      </c>
      <c r="H377" s="222" t="s">
        <v>1852</v>
      </c>
      <c r="I377" s="225" t="s">
        <v>1852</v>
      </c>
      <c r="J377" s="222" t="s">
        <v>1852</v>
      </c>
      <c r="K377" s="222" t="s">
        <v>1852</v>
      </c>
      <c r="L377" s="225" t="s">
        <v>1852</v>
      </c>
      <c r="M377" s="222" t="s">
        <v>1852</v>
      </c>
      <c r="N377" s="222" t="s">
        <v>1852</v>
      </c>
      <c r="O377" s="346">
        <f t="shared" si="5"/>
        <v>5</v>
      </c>
    </row>
    <row r="378" spans="1:18" ht="13.15" customHeight="1" x14ac:dyDescent="0.4">
      <c r="A378" s="203" t="s">
        <v>1347</v>
      </c>
      <c r="B378" s="222" t="s">
        <v>2169</v>
      </c>
      <c r="C378" s="223">
        <v>2</v>
      </c>
      <c r="D378" s="222" t="s">
        <v>1852</v>
      </c>
      <c r="E378" s="222" t="s">
        <v>1852</v>
      </c>
      <c r="F378" s="225" t="s">
        <v>1852</v>
      </c>
      <c r="G378" s="222" t="s">
        <v>1852</v>
      </c>
      <c r="H378" s="222" t="s">
        <v>1852</v>
      </c>
      <c r="I378" s="225" t="s">
        <v>1852</v>
      </c>
      <c r="J378" s="222" t="s">
        <v>1852</v>
      </c>
      <c r="K378" s="222" t="s">
        <v>1852</v>
      </c>
      <c r="L378" s="225" t="s">
        <v>1852</v>
      </c>
      <c r="M378" s="222" t="s">
        <v>1852</v>
      </c>
      <c r="N378" s="222" t="s">
        <v>1852</v>
      </c>
      <c r="O378" s="346">
        <f t="shared" si="5"/>
        <v>2</v>
      </c>
    </row>
    <row r="379" spans="1:18" ht="22.5" x14ac:dyDescent="0.4">
      <c r="A379" s="203" t="s">
        <v>2171</v>
      </c>
      <c r="B379" s="222" t="s">
        <v>3009</v>
      </c>
      <c r="C379" s="223">
        <v>71</v>
      </c>
      <c r="D379" s="222" t="s">
        <v>1852</v>
      </c>
      <c r="E379" s="224">
        <v>2</v>
      </c>
      <c r="F379" s="223">
        <v>158</v>
      </c>
      <c r="G379" s="222" t="s">
        <v>1852</v>
      </c>
      <c r="H379" s="222" t="s">
        <v>1852</v>
      </c>
      <c r="I379" s="225" t="s">
        <v>1852</v>
      </c>
      <c r="J379" s="222" t="s">
        <v>1852</v>
      </c>
      <c r="K379" s="222" t="s">
        <v>1852</v>
      </c>
      <c r="L379" s="223">
        <v>50</v>
      </c>
      <c r="M379" s="222" t="s">
        <v>1852</v>
      </c>
      <c r="N379" s="222" t="s">
        <v>1852</v>
      </c>
      <c r="O379" s="346">
        <f t="shared" si="5"/>
        <v>279</v>
      </c>
      <c r="P379" s="226">
        <v>284</v>
      </c>
      <c r="Q379" s="226">
        <v>2</v>
      </c>
      <c r="R379" s="240">
        <v>7.0000000000000001E-3</v>
      </c>
    </row>
    <row r="380" spans="1:18" ht="13.15" customHeight="1" x14ac:dyDescent="0.4">
      <c r="A380" s="203" t="s">
        <v>1683</v>
      </c>
      <c r="B380" s="222" t="s">
        <v>2173</v>
      </c>
      <c r="C380" s="225" t="s">
        <v>1852</v>
      </c>
      <c r="D380" s="222" t="s">
        <v>1852</v>
      </c>
      <c r="E380" s="222" t="s">
        <v>1852</v>
      </c>
      <c r="F380" s="223">
        <v>5</v>
      </c>
      <c r="G380" s="222" t="s">
        <v>1852</v>
      </c>
      <c r="H380" s="222" t="s">
        <v>1852</v>
      </c>
      <c r="I380" s="225" t="s">
        <v>1852</v>
      </c>
      <c r="J380" s="222" t="s">
        <v>1852</v>
      </c>
      <c r="K380" s="222" t="s">
        <v>1852</v>
      </c>
      <c r="L380" s="225" t="s">
        <v>1852</v>
      </c>
      <c r="M380" s="222" t="s">
        <v>1852</v>
      </c>
      <c r="N380" s="222" t="s">
        <v>1852</v>
      </c>
      <c r="O380" s="346">
        <f t="shared" si="5"/>
        <v>5</v>
      </c>
    </row>
    <row r="381" spans="1:18" ht="13.15" customHeight="1" x14ac:dyDescent="0.4">
      <c r="A381" s="203" t="s">
        <v>2174</v>
      </c>
      <c r="B381" s="222" t="s">
        <v>3010</v>
      </c>
      <c r="C381" s="223">
        <v>81</v>
      </c>
      <c r="D381" s="222" t="s">
        <v>1852</v>
      </c>
      <c r="E381" s="222" t="s">
        <v>1852</v>
      </c>
      <c r="F381" s="223">
        <v>108</v>
      </c>
      <c r="G381" s="222" t="s">
        <v>1852</v>
      </c>
      <c r="H381" s="224">
        <v>1</v>
      </c>
      <c r="I381" s="223">
        <v>6</v>
      </c>
      <c r="J381" s="222" t="s">
        <v>1852</v>
      </c>
      <c r="K381" s="222" t="s">
        <v>1852</v>
      </c>
      <c r="L381" s="223">
        <v>19</v>
      </c>
      <c r="M381" s="222" t="s">
        <v>1852</v>
      </c>
      <c r="N381" s="222" t="s">
        <v>1852</v>
      </c>
      <c r="O381" s="346">
        <f t="shared" si="5"/>
        <v>214</v>
      </c>
      <c r="P381" s="233">
        <v>214</v>
      </c>
      <c r="Q381" s="208">
        <v>1</v>
      </c>
      <c r="R381" s="215">
        <v>5.0000000000000001E-3</v>
      </c>
    </row>
    <row r="382" spans="1:18" ht="22.5" x14ac:dyDescent="0.4">
      <c r="A382" s="203" t="s">
        <v>2409</v>
      </c>
      <c r="B382" s="256" t="s">
        <v>3171</v>
      </c>
      <c r="C382" s="223">
        <v>3</v>
      </c>
      <c r="D382" s="222" t="s">
        <v>3173</v>
      </c>
      <c r="E382" s="222" t="s">
        <v>3173</v>
      </c>
      <c r="F382" s="223" t="s">
        <v>1383</v>
      </c>
      <c r="G382" s="222" t="s">
        <v>1852</v>
      </c>
      <c r="H382" s="222" t="s">
        <v>1852</v>
      </c>
      <c r="I382" s="225" t="s">
        <v>1852</v>
      </c>
      <c r="J382" s="222" t="s">
        <v>1852</v>
      </c>
      <c r="K382" s="222" t="s">
        <v>1852</v>
      </c>
      <c r="L382" s="225" t="s">
        <v>1852</v>
      </c>
      <c r="M382" s="222" t="s">
        <v>3173</v>
      </c>
      <c r="N382" s="222" t="s">
        <v>3173</v>
      </c>
      <c r="O382" s="346">
        <f t="shared" si="5"/>
        <v>3</v>
      </c>
      <c r="P382" s="226">
        <v>4</v>
      </c>
      <c r="Q382" s="226">
        <v>0</v>
      </c>
      <c r="R382" s="240">
        <v>0</v>
      </c>
    </row>
    <row r="383" spans="1:18" ht="22.5" x14ac:dyDescent="0.4">
      <c r="A383" s="203" t="s">
        <v>1349</v>
      </c>
      <c r="B383" s="222" t="s">
        <v>3172</v>
      </c>
      <c r="C383" s="223">
        <v>1</v>
      </c>
      <c r="D383" s="222" t="s">
        <v>1852</v>
      </c>
      <c r="E383" s="222" t="s">
        <v>1852</v>
      </c>
      <c r="F383" s="223" t="s">
        <v>1383</v>
      </c>
      <c r="G383" s="222" t="s">
        <v>1852</v>
      </c>
      <c r="H383" s="222" t="s">
        <v>1852</v>
      </c>
      <c r="I383" s="225" t="s">
        <v>1852</v>
      </c>
      <c r="J383" s="222" t="s">
        <v>1852</v>
      </c>
      <c r="K383" s="222" t="s">
        <v>1852</v>
      </c>
      <c r="L383" s="225" t="s">
        <v>1852</v>
      </c>
      <c r="M383" s="222" t="s">
        <v>1852</v>
      </c>
      <c r="N383" s="222" t="s">
        <v>1852</v>
      </c>
      <c r="O383" s="346">
        <f t="shared" si="5"/>
        <v>1</v>
      </c>
    </row>
    <row r="384" spans="1:18" ht="13.15" customHeight="1" x14ac:dyDescent="0.4">
      <c r="A384" s="203" t="s">
        <v>2178</v>
      </c>
      <c r="B384" s="222" t="s">
        <v>2179</v>
      </c>
      <c r="C384" s="223">
        <v>4</v>
      </c>
      <c r="D384" s="222" t="s">
        <v>1852</v>
      </c>
      <c r="E384" s="222" t="s">
        <v>1852</v>
      </c>
      <c r="F384" s="225" t="s">
        <v>1852</v>
      </c>
      <c r="G384" s="222" t="s">
        <v>1852</v>
      </c>
      <c r="H384" s="222" t="s">
        <v>1852</v>
      </c>
      <c r="I384" s="225" t="s">
        <v>1852</v>
      </c>
      <c r="J384" s="222" t="s">
        <v>1852</v>
      </c>
      <c r="K384" s="222" t="s">
        <v>1852</v>
      </c>
      <c r="L384" s="225" t="s">
        <v>1852</v>
      </c>
      <c r="M384" s="222" t="s">
        <v>1852</v>
      </c>
      <c r="N384" s="222" t="s">
        <v>1852</v>
      </c>
      <c r="O384" s="346">
        <f t="shared" si="5"/>
        <v>4</v>
      </c>
      <c r="P384" s="233">
        <v>4</v>
      </c>
      <c r="Q384" s="208">
        <v>0</v>
      </c>
      <c r="R384" s="215">
        <v>0</v>
      </c>
    </row>
    <row r="385" spans="1:18" ht="13.15" customHeight="1" x14ac:dyDescent="0.4">
      <c r="A385" s="203" t="s">
        <v>2180</v>
      </c>
      <c r="B385" s="222" t="s">
        <v>2181</v>
      </c>
      <c r="C385" s="223">
        <v>13</v>
      </c>
      <c r="D385" s="222" t="s">
        <v>1852</v>
      </c>
      <c r="E385" s="222" t="s">
        <v>1852</v>
      </c>
      <c r="F385" s="223">
        <v>1</v>
      </c>
      <c r="G385" s="222" t="s">
        <v>1852</v>
      </c>
      <c r="H385" s="222" t="s">
        <v>1852</v>
      </c>
      <c r="I385" s="225" t="s">
        <v>1852</v>
      </c>
      <c r="J385" s="222" t="s">
        <v>1852</v>
      </c>
      <c r="K385" s="222" t="s">
        <v>1852</v>
      </c>
      <c r="L385" s="225" t="s">
        <v>1852</v>
      </c>
      <c r="M385" s="222" t="s">
        <v>1852</v>
      </c>
      <c r="N385" s="222" t="s">
        <v>1852</v>
      </c>
      <c r="O385" s="346">
        <f t="shared" si="5"/>
        <v>14</v>
      </c>
      <c r="P385" s="226">
        <v>25</v>
      </c>
      <c r="Q385" s="226">
        <v>0</v>
      </c>
      <c r="R385" s="227">
        <v>0</v>
      </c>
    </row>
    <row r="386" spans="1:18" ht="13.15" customHeight="1" x14ac:dyDescent="0.4">
      <c r="A386" s="203" t="s">
        <v>1350</v>
      </c>
      <c r="B386" s="222" t="s">
        <v>2182</v>
      </c>
      <c r="C386" s="223">
        <v>11</v>
      </c>
      <c r="D386" s="222" t="s">
        <v>1852</v>
      </c>
      <c r="E386" s="222" t="s">
        <v>1852</v>
      </c>
      <c r="F386" s="225" t="s">
        <v>1852</v>
      </c>
      <c r="G386" s="222" t="s">
        <v>1852</v>
      </c>
      <c r="H386" s="222" t="s">
        <v>1852</v>
      </c>
      <c r="I386" s="225" t="s">
        <v>1852</v>
      </c>
      <c r="J386" s="222" t="s">
        <v>1852</v>
      </c>
      <c r="K386" s="222" t="s">
        <v>1852</v>
      </c>
      <c r="L386" s="225" t="s">
        <v>1852</v>
      </c>
      <c r="M386" s="222" t="s">
        <v>1852</v>
      </c>
      <c r="N386" s="222" t="s">
        <v>1852</v>
      </c>
      <c r="O386" s="346">
        <f t="shared" si="5"/>
        <v>11</v>
      </c>
    </row>
    <row r="387" spans="1:18" ht="13.15" customHeight="1" x14ac:dyDescent="0.4">
      <c r="A387" s="203" t="s">
        <v>2071</v>
      </c>
      <c r="B387" s="222" t="s">
        <v>2732</v>
      </c>
      <c r="C387" s="223">
        <v>260</v>
      </c>
      <c r="D387" s="214">
        <v>0</v>
      </c>
      <c r="E387" s="224">
        <v>7</v>
      </c>
      <c r="F387" s="223">
        <v>244</v>
      </c>
      <c r="G387" s="224">
        <v>0</v>
      </c>
      <c r="H387" s="222" t="s">
        <v>1852</v>
      </c>
      <c r="I387" s="225" t="s">
        <v>1852</v>
      </c>
      <c r="J387" s="222" t="s">
        <v>1852</v>
      </c>
      <c r="K387" s="222" t="s">
        <v>1852</v>
      </c>
      <c r="L387" s="223">
        <v>22</v>
      </c>
      <c r="M387" s="222" t="s">
        <v>1852</v>
      </c>
      <c r="N387" s="222" t="s">
        <v>1852</v>
      </c>
      <c r="O387" s="346">
        <f t="shared" ref="O387:O450" si="6">SUM(C387,F387,I387,L387)</f>
        <v>526</v>
      </c>
      <c r="P387" s="226">
        <v>1042</v>
      </c>
      <c r="Q387" s="226">
        <v>12</v>
      </c>
      <c r="R387" s="240">
        <v>7.0000000000000001E-3</v>
      </c>
    </row>
    <row r="388" spans="1:18" ht="13.15" customHeight="1" x14ac:dyDescent="0.4">
      <c r="A388" s="203" t="s">
        <v>1375</v>
      </c>
      <c r="B388" s="222" t="s">
        <v>2731</v>
      </c>
      <c r="C388" s="223">
        <v>72</v>
      </c>
      <c r="D388" s="214">
        <v>0</v>
      </c>
      <c r="E388" s="222" t="s">
        <v>1852</v>
      </c>
      <c r="F388" s="223">
        <v>239</v>
      </c>
      <c r="G388" s="224">
        <v>1</v>
      </c>
      <c r="H388" s="224">
        <v>3</v>
      </c>
      <c r="I388" s="223">
        <v>4</v>
      </c>
      <c r="J388" s="222" t="s">
        <v>1852</v>
      </c>
      <c r="K388" s="222" t="s">
        <v>1852</v>
      </c>
      <c r="L388" s="223">
        <v>1</v>
      </c>
      <c r="M388" s="222" t="s">
        <v>1852</v>
      </c>
      <c r="N388" s="222" t="s">
        <v>1852</v>
      </c>
      <c r="O388" s="346">
        <f t="shared" si="6"/>
        <v>316</v>
      </c>
    </row>
    <row r="389" spans="1:18" ht="13.15" customHeight="1" x14ac:dyDescent="0.4">
      <c r="A389" s="203" t="s">
        <v>1375</v>
      </c>
      <c r="B389" s="222" t="s">
        <v>2733</v>
      </c>
      <c r="C389" s="223">
        <v>97</v>
      </c>
      <c r="D389" s="214">
        <v>1</v>
      </c>
      <c r="E389" s="224">
        <v>2</v>
      </c>
      <c r="F389" s="223">
        <v>91</v>
      </c>
      <c r="G389" s="224">
        <v>0</v>
      </c>
      <c r="H389" s="222" t="s">
        <v>1852</v>
      </c>
      <c r="I389" s="223">
        <v>3</v>
      </c>
      <c r="J389" s="222" t="s">
        <v>1852</v>
      </c>
      <c r="K389" s="222" t="s">
        <v>1852</v>
      </c>
      <c r="L389" s="223">
        <v>5</v>
      </c>
      <c r="M389" s="222" t="s">
        <v>1852</v>
      </c>
      <c r="N389" s="222" t="s">
        <v>1852</v>
      </c>
      <c r="O389" s="346">
        <f t="shared" si="6"/>
        <v>196</v>
      </c>
    </row>
    <row r="390" spans="1:18" ht="13.15" customHeight="1" x14ac:dyDescent="0.4">
      <c r="A390" s="203" t="s">
        <v>1375</v>
      </c>
      <c r="B390" s="222" t="s">
        <v>3011</v>
      </c>
      <c r="C390" s="223">
        <v>2</v>
      </c>
      <c r="D390" s="214">
        <v>0</v>
      </c>
      <c r="E390" s="222" t="s">
        <v>1852</v>
      </c>
      <c r="F390" s="223">
        <v>2</v>
      </c>
      <c r="G390" s="224">
        <v>0</v>
      </c>
      <c r="H390" s="222" t="s">
        <v>1852</v>
      </c>
      <c r="I390" s="225" t="s">
        <v>1852</v>
      </c>
      <c r="J390" s="222" t="s">
        <v>1852</v>
      </c>
      <c r="K390" s="222" t="s">
        <v>1852</v>
      </c>
      <c r="L390" s="225" t="s">
        <v>1852</v>
      </c>
      <c r="M390" s="222" t="s">
        <v>1852</v>
      </c>
      <c r="N390" s="222" t="s">
        <v>1852</v>
      </c>
      <c r="O390" s="346">
        <f t="shared" si="6"/>
        <v>4</v>
      </c>
    </row>
    <row r="391" spans="1:18" ht="13.15" customHeight="1" x14ac:dyDescent="0.4">
      <c r="A391" s="203" t="s">
        <v>2201</v>
      </c>
      <c r="B391" s="222" t="s">
        <v>2202</v>
      </c>
      <c r="C391" s="223">
        <v>58</v>
      </c>
      <c r="D391" s="205" t="s">
        <v>1852</v>
      </c>
      <c r="E391" s="222" t="s">
        <v>1852</v>
      </c>
      <c r="F391" s="223">
        <v>6</v>
      </c>
      <c r="G391" s="222" t="s">
        <v>1852</v>
      </c>
      <c r="H391" s="222" t="s">
        <v>1852</v>
      </c>
      <c r="I391" s="225" t="s">
        <v>1852</v>
      </c>
      <c r="J391" s="222" t="s">
        <v>1852</v>
      </c>
      <c r="K391" s="222" t="s">
        <v>1852</v>
      </c>
      <c r="L391" s="225" t="s">
        <v>1852</v>
      </c>
      <c r="M391" s="222" t="s">
        <v>1852</v>
      </c>
      <c r="N391" s="222" t="s">
        <v>1852</v>
      </c>
      <c r="O391" s="346">
        <f t="shared" si="6"/>
        <v>64</v>
      </c>
      <c r="P391" s="226">
        <v>120</v>
      </c>
      <c r="Q391" s="226">
        <v>0</v>
      </c>
      <c r="R391" s="227">
        <v>0</v>
      </c>
    </row>
    <row r="392" spans="1:18" ht="13.15" customHeight="1" x14ac:dyDescent="0.4">
      <c r="A392" s="203" t="s">
        <v>2427</v>
      </c>
      <c r="B392" s="222" t="s">
        <v>2205</v>
      </c>
      <c r="C392" s="223">
        <v>6</v>
      </c>
      <c r="D392" s="205" t="s">
        <v>1852</v>
      </c>
      <c r="E392" s="222" t="s">
        <v>1852</v>
      </c>
      <c r="F392" s="223">
        <v>40</v>
      </c>
      <c r="G392" s="222" t="s">
        <v>1852</v>
      </c>
      <c r="H392" s="222" t="s">
        <v>1852</v>
      </c>
      <c r="I392" s="225" t="s">
        <v>1852</v>
      </c>
      <c r="J392" s="222" t="s">
        <v>1852</v>
      </c>
      <c r="K392" s="222" t="s">
        <v>1852</v>
      </c>
      <c r="L392" s="223">
        <v>3</v>
      </c>
      <c r="M392" s="222" t="s">
        <v>1852</v>
      </c>
      <c r="N392" s="222" t="s">
        <v>1852</v>
      </c>
      <c r="O392" s="346">
        <f t="shared" si="6"/>
        <v>49</v>
      </c>
    </row>
    <row r="393" spans="1:18" ht="13.15" customHeight="1" x14ac:dyDescent="0.4">
      <c r="A393" s="203" t="s">
        <v>2427</v>
      </c>
      <c r="B393" s="222" t="s">
        <v>2203</v>
      </c>
      <c r="C393" s="223">
        <v>2</v>
      </c>
      <c r="D393" s="205" t="s">
        <v>1852</v>
      </c>
      <c r="E393" s="222" t="s">
        <v>1852</v>
      </c>
      <c r="F393" s="223">
        <v>5</v>
      </c>
      <c r="G393" s="222" t="s">
        <v>1852</v>
      </c>
      <c r="H393" s="222" t="s">
        <v>1852</v>
      </c>
      <c r="I393" s="225" t="s">
        <v>1852</v>
      </c>
      <c r="J393" s="222" t="s">
        <v>1852</v>
      </c>
      <c r="K393" s="222" t="s">
        <v>1852</v>
      </c>
      <c r="L393" s="225" t="s">
        <v>1852</v>
      </c>
      <c r="M393" s="222" t="s">
        <v>1852</v>
      </c>
      <c r="N393" s="222" t="s">
        <v>1852</v>
      </c>
      <c r="O393" s="346">
        <f t="shared" si="6"/>
        <v>7</v>
      </c>
    </row>
    <row r="394" spans="1:18" ht="13.15" customHeight="1" x14ac:dyDescent="0.4">
      <c r="A394" s="203" t="s">
        <v>2082</v>
      </c>
      <c r="B394" s="222" t="s">
        <v>3012</v>
      </c>
      <c r="C394" s="223">
        <v>342</v>
      </c>
      <c r="D394" s="205" t="s">
        <v>1852</v>
      </c>
      <c r="E394" s="224">
        <v>4</v>
      </c>
      <c r="F394" s="223">
        <v>435</v>
      </c>
      <c r="G394" s="224">
        <v>1</v>
      </c>
      <c r="H394" s="224">
        <v>2</v>
      </c>
      <c r="I394" s="223">
        <v>12</v>
      </c>
      <c r="J394" s="222" t="s">
        <v>1852</v>
      </c>
      <c r="K394" s="222" t="s">
        <v>1852</v>
      </c>
      <c r="L394" s="223">
        <v>59</v>
      </c>
      <c r="M394" s="222" t="s">
        <v>1852</v>
      </c>
      <c r="N394" s="222" t="s">
        <v>1852</v>
      </c>
      <c r="O394" s="346">
        <f t="shared" si="6"/>
        <v>848</v>
      </c>
      <c r="P394" s="231">
        <v>2443</v>
      </c>
      <c r="Q394" s="231">
        <v>24</v>
      </c>
      <c r="R394" s="232">
        <v>0.01</v>
      </c>
    </row>
    <row r="395" spans="1:18" ht="13.15" customHeight="1" x14ac:dyDescent="0.4">
      <c r="A395" s="203" t="s">
        <v>1335</v>
      </c>
      <c r="B395" s="222" t="s">
        <v>3013</v>
      </c>
      <c r="C395" s="223">
        <v>251</v>
      </c>
      <c r="D395" s="205" t="s">
        <v>1852</v>
      </c>
      <c r="E395" s="224">
        <v>8</v>
      </c>
      <c r="F395" s="223">
        <v>259</v>
      </c>
      <c r="G395" s="222" t="s">
        <v>1852</v>
      </c>
      <c r="H395" s="224">
        <v>2</v>
      </c>
      <c r="I395" s="223">
        <v>14</v>
      </c>
      <c r="J395" s="224">
        <v>1</v>
      </c>
      <c r="K395" s="222" t="s">
        <v>1852</v>
      </c>
      <c r="L395" s="223">
        <v>51</v>
      </c>
      <c r="M395" s="224">
        <v>1</v>
      </c>
      <c r="N395" s="222" t="s">
        <v>1852</v>
      </c>
      <c r="O395" s="346">
        <f t="shared" si="6"/>
        <v>575</v>
      </c>
    </row>
    <row r="396" spans="1:18" ht="13.15" customHeight="1" x14ac:dyDescent="0.4">
      <c r="A396" s="203" t="s">
        <v>1335</v>
      </c>
      <c r="B396" s="222" t="s">
        <v>3014</v>
      </c>
      <c r="C396" s="223">
        <v>104</v>
      </c>
      <c r="D396" s="214">
        <v>1</v>
      </c>
      <c r="E396" s="224">
        <v>1</v>
      </c>
      <c r="F396" s="223">
        <v>288</v>
      </c>
      <c r="G396" s="222" t="s">
        <v>1852</v>
      </c>
      <c r="H396" s="224">
        <v>4</v>
      </c>
      <c r="I396" s="225" t="s">
        <v>1852</v>
      </c>
      <c r="J396" s="222" t="s">
        <v>1852</v>
      </c>
      <c r="K396" s="222" t="s">
        <v>1852</v>
      </c>
      <c r="L396" s="223">
        <v>7</v>
      </c>
      <c r="M396" s="222" t="s">
        <v>1852</v>
      </c>
      <c r="N396" s="222" t="s">
        <v>1852</v>
      </c>
      <c r="O396" s="346">
        <f t="shared" si="6"/>
        <v>399</v>
      </c>
    </row>
    <row r="397" spans="1:18" ht="13.15" customHeight="1" x14ac:dyDescent="0.4">
      <c r="A397" s="203" t="s">
        <v>1335</v>
      </c>
      <c r="B397" s="222" t="s">
        <v>2734</v>
      </c>
      <c r="C397" s="223">
        <v>103</v>
      </c>
      <c r="D397" s="205" t="s">
        <v>1852</v>
      </c>
      <c r="E397" s="224">
        <v>2</v>
      </c>
      <c r="F397" s="223">
        <v>101</v>
      </c>
      <c r="G397" s="222" t="s">
        <v>1852</v>
      </c>
      <c r="H397" s="222" t="s">
        <v>1852</v>
      </c>
      <c r="I397" s="223">
        <v>2</v>
      </c>
      <c r="J397" s="222" t="s">
        <v>1852</v>
      </c>
      <c r="K397" s="222" t="s">
        <v>1852</v>
      </c>
      <c r="L397" s="223">
        <v>23</v>
      </c>
      <c r="M397" s="222" t="s">
        <v>1852</v>
      </c>
      <c r="N397" s="222" t="s">
        <v>1852</v>
      </c>
      <c r="O397" s="346">
        <f t="shared" si="6"/>
        <v>229</v>
      </c>
    </row>
    <row r="398" spans="1:18" ht="13.15" customHeight="1" x14ac:dyDescent="0.4">
      <c r="A398" s="203" t="s">
        <v>1335</v>
      </c>
      <c r="B398" s="222" t="s">
        <v>2185</v>
      </c>
      <c r="C398" s="223">
        <v>82</v>
      </c>
      <c r="D398" s="205" t="s">
        <v>1852</v>
      </c>
      <c r="E398" s="222" t="s">
        <v>1852</v>
      </c>
      <c r="F398" s="223">
        <v>106</v>
      </c>
      <c r="G398" s="224">
        <v>1</v>
      </c>
      <c r="H398" s="224">
        <v>1</v>
      </c>
      <c r="I398" s="225" t="s">
        <v>1852</v>
      </c>
      <c r="J398" s="222" t="s">
        <v>1852</v>
      </c>
      <c r="K398" s="222" t="s">
        <v>1852</v>
      </c>
      <c r="L398" s="223">
        <v>27</v>
      </c>
      <c r="M398" s="222" t="s">
        <v>1852</v>
      </c>
      <c r="N398" s="222" t="s">
        <v>1852</v>
      </c>
      <c r="O398" s="346">
        <f t="shared" si="6"/>
        <v>215</v>
      </c>
    </row>
    <row r="399" spans="1:18" ht="13.15" customHeight="1" x14ac:dyDescent="0.4">
      <c r="A399" s="203" t="s">
        <v>1335</v>
      </c>
      <c r="B399" s="222" t="s">
        <v>2735</v>
      </c>
      <c r="C399" s="223">
        <v>55</v>
      </c>
      <c r="D399" s="205" t="s">
        <v>1852</v>
      </c>
      <c r="E399" s="222" t="s">
        <v>1852</v>
      </c>
      <c r="F399" s="223">
        <v>76</v>
      </c>
      <c r="G399" s="222" t="s">
        <v>1852</v>
      </c>
      <c r="H399" s="222" t="s">
        <v>1852</v>
      </c>
      <c r="I399" s="225" t="s">
        <v>1852</v>
      </c>
      <c r="J399" s="222" t="s">
        <v>1852</v>
      </c>
      <c r="K399" s="222" t="s">
        <v>1852</v>
      </c>
      <c r="L399" s="223">
        <v>8</v>
      </c>
      <c r="M399" s="222" t="s">
        <v>1852</v>
      </c>
      <c r="N399" s="222" t="s">
        <v>1852</v>
      </c>
      <c r="O399" s="346">
        <f t="shared" si="6"/>
        <v>139</v>
      </c>
    </row>
    <row r="400" spans="1:18" ht="13.15" customHeight="1" x14ac:dyDescent="0.4">
      <c r="A400" s="203" t="s">
        <v>1335</v>
      </c>
      <c r="B400" s="222" t="s">
        <v>3015</v>
      </c>
      <c r="C400" s="223">
        <v>6</v>
      </c>
      <c r="D400" s="205" t="s">
        <v>1852</v>
      </c>
      <c r="E400" s="222" t="s">
        <v>1852</v>
      </c>
      <c r="F400" s="223">
        <v>28</v>
      </c>
      <c r="G400" s="222" t="s">
        <v>1852</v>
      </c>
      <c r="H400" s="222" t="s">
        <v>1852</v>
      </c>
      <c r="I400" s="225" t="s">
        <v>1852</v>
      </c>
      <c r="J400" s="222" t="s">
        <v>1852</v>
      </c>
      <c r="K400" s="222" t="s">
        <v>1852</v>
      </c>
      <c r="L400" s="225" t="s">
        <v>1852</v>
      </c>
      <c r="M400" s="222" t="s">
        <v>1852</v>
      </c>
      <c r="N400" s="222" t="s">
        <v>1852</v>
      </c>
      <c r="O400" s="346">
        <f t="shared" si="6"/>
        <v>34</v>
      </c>
    </row>
    <row r="401" spans="1:18" ht="13.15" customHeight="1" x14ac:dyDescent="0.4">
      <c r="A401" s="203" t="s">
        <v>1335</v>
      </c>
      <c r="B401" s="222" t="s">
        <v>3016</v>
      </c>
      <c r="C401" s="223">
        <v>1</v>
      </c>
      <c r="D401" s="205" t="s">
        <v>1852</v>
      </c>
      <c r="E401" s="222" t="s">
        <v>1852</v>
      </c>
      <c r="F401" s="223">
        <v>3</v>
      </c>
      <c r="G401" s="222" t="s">
        <v>1852</v>
      </c>
      <c r="H401" s="222" t="s">
        <v>1852</v>
      </c>
      <c r="I401" s="225" t="s">
        <v>1852</v>
      </c>
      <c r="J401" s="222" t="s">
        <v>1852</v>
      </c>
      <c r="K401" s="222" t="s">
        <v>1852</v>
      </c>
      <c r="L401" s="225" t="s">
        <v>1852</v>
      </c>
      <c r="M401" s="222" t="s">
        <v>1852</v>
      </c>
      <c r="N401" s="222" t="s">
        <v>1852</v>
      </c>
      <c r="O401" s="346">
        <f t="shared" si="6"/>
        <v>4</v>
      </c>
    </row>
    <row r="402" spans="1:18" ht="13.15" customHeight="1" x14ac:dyDescent="0.4">
      <c r="A402" s="203" t="s">
        <v>2186</v>
      </c>
      <c r="B402" s="222" t="s">
        <v>2193</v>
      </c>
      <c r="C402" s="223">
        <v>8</v>
      </c>
      <c r="D402" s="205" t="s">
        <v>1852</v>
      </c>
      <c r="E402" s="222" t="s">
        <v>1852</v>
      </c>
      <c r="F402" s="223">
        <v>64</v>
      </c>
      <c r="G402" s="224">
        <v>1</v>
      </c>
      <c r="H402" s="222" t="s">
        <v>1852</v>
      </c>
      <c r="I402" s="225" t="s">
        <v>1852</v>
      </c>
      <c r="J402" s="222" t="s">
        <v>1852</v>
      </c>
      <c r="K402" s="222" t="s">
        <v>1852</v>
      </c>
      <c r="L402" s="223">
        <v>16</v>
      </c>
      <c r="M402" s="222" t="s">
        <v>1852</v>
      </c>
      <c r="N402" s="222" t="s">
        <v>1852</v>
      </c>
      <c r="O402" s="346">
        <f t="shared" si="6"/>
        <v>88</v>
      </c>
      <c r="P402" s="226">
        <v>164</v>
      </c>
      <c r="Q402" s="226">
        <v>3</v>
      </c>
      <c r="R402" s="227">
        <v>0.02</v>
      </c>
    </row>
    <row r="403" spans="1:18" ht="13.15" customHeight="1" x14ac:dyDescent="0.4">
      <c r="A403" s="203" t="s">
        <v>2426</v>
      </c>
      <c r="B403" s="222" t="s">
        <v>2187</v>
      </c>
      <c r="C403" s="223">
        <v>9</v>
      </c>
      <c r="D403" s="205" t="s">
        <v>1852</v>
      </c>
      <c r="E403" s="222" t="s">
        <v>1852</v>
      </c>
      <c r="F403" s="223">
        <v>14</v>
      </c>
      <c r="G403" s="222" t="s">
        <v>1852</v>
      </c>
      <c r="H403" s="224">
        <v>1</v>
      </c>
      <c r="I403" s="225" t="s">
        <v>1852</v>
      </c>
      <c r="J403" s="222" t="s">
        <v>1852</v>
      </c>
      <c r="K403" s="222" t="s">
        <v>1852</v>
      </c>
      <c r="L403" s="223">
        <v>2</v>
      </c>
      <c r="M403" s="222" t="s">
        <v>1852</v>
      </c>
      <c r="N403" s="222" t="s">
        <v>1852</v>
      </c>
      <c r="O403" s="346">
        <f t="shared" si="6"/>
        <v>25</v>
      </c>
    </row>
    <row r="404" spans="1:18" ht="33.75" x14ac:dyDescent="0.4">
      <c r="A404" s="203" t="s">
        <v>2426</v>
      </c>
      <c r="B404" s="222" t="s">
        <v>2190</v>
      </c>
      <c r="C404" s="223">
        <v>9</v>
      </c>
      <c r="D404" s="205" t="s">
        <v>1852</v>
      </c>
      <c r="E404" s="222" t="s">
        <v>1852</v>
      </c>
      <c r="F404" s="223">
        <v>6</v>
      </c>
      <c r="G404" s="222" t="s">
        <v>1852</v>
      </c>
      <c r="H404" s="222" t="s">
        <v>1852</v>
      </c>
      <c r="I404" s="225" t="s">
        <v>1852</v>
      </c>
      <c r="J404" s="222" t="s">
        <v>1852</v>
      </c>
      <c r="K404" s="222" t="s">
        <v>1852</v>
      </c>
      <c r="L404" s="223">
        <v>4</v>
      </c>
      <c r="M404" s="222" t="s">
        <v>1852</v>
      </c>
      <c r="N404" s="222" t="s">
        <v>1852</v>
      </c>
      <c r="O404" s="346">
        <f t="shared" si="6"/>
        <v>19</v>
      </c>
    </row>
    <row r="405" spans="1:18" ht="13.15" customHeight="1" x14ac:dyDescent="0.4">
      <c r="A405" s="203" t="s">
        <v>2426</v>
      </c>
      <c r="B405" s="222" t="s">
        <v>2188</v>
      </c>
      <c r="C405" s="223">
        <v>12</v>
      </c>
      <c r="D405" s="205" t="s">
        <v>1852</v>
      </c>
      <c r="E405" s="224">
        <v>1</v>
      </c>
      <c r="F405" s="223">
        <v>5</v>
      </c>
      <c r="G405" s="222" t="s">
        <v>1852</v>
      </c>
      <c r="H405" s="222" t="s">
        <v>1852</v>
      </c>
      <c r="I405" s="225" t="s">
        <v>1852</v>
      </c>
      <c r="J405" s="222" t="s">
        <v>1852</v>
      </c>
      <c r="K405" s="222" t="s">
        <v>1852</v>
      </c>
      <c r="L405" s="223">
        <v>2</v>
      </c>
      <c r="M405" s="222" t="s">
        <v>1852</v>
      </c>
      <c r="N405" s="222" t="s">
        <v>1852</v>
      </c>
      <c r="O405" s="346">
        <f t="shared" si="6"/>
        <v>19</v>
      </c>
    </row>
    <row r="406" spans="1:18" ht="33.75" x14ac:dyDescent="0.4">
      <c r="A406" s="203" t="s">
        <v>2426</v>
      </c>
      <c r="B406" s="222" t="s">
        <v>2189</v>
      </c>
      <c r="C406" s="223">
        <v>4</v>
      </c>
      <c r="D406" s="205" t="s">
        <v>1852</v>
      </c>
      <c r="E406" s="222" t="s">
        <v>1852</v>
      </c>
      <c r="F406" s="223">
        <v>3</v>
      </c>
      <c r="G406" s="222" t="s">
        <v>1852</v>
      </c>
      <c r="H406" s="222" t="s">
        <v>1852</v>
      </c>
      <c r="I406" s="225" t="s">
        <v>1852</v>
      </c>
      <c r="J406" s="222" t="s">
        <v>1852</v>
      </c>
      <c r="K406" s="222" t="s">
        <v>1852</v>
      </c>
      <c r="L406" s="225" t="s">
        <v>1852</v>
      </c>
      <c r="M406" s="222" t="s">
        <v>1852</v>
      </c>
      <c r="N406" s="222" t="s">
        <v>1852</v>
      </c>
      <c r="O406" s="346">
        <f t="shared" si="6"/>
        <v>7</v>
      </c>
    </row>
    <row r="407" spans="1:18" ht="13.15" customHeight="1" x14ac:dyDescent="0.4">
      <c r="A407" s="203" t="s">
        <v>2426</v>
      </c>
      <c r="B407" s="222" t="s">
        <v>2191</v>
      </c>
      <c r="C407" s="223">
        <v>3</v>
      </c>
      <c r="D407" s="205" t="s">
        <v>1852</v>
      </c>
      <c r="E407" s="224">
        <v>1</v>
      </c>
      <c r="F407" s="223">
        <v>3</v>
      </c>
      <c r="G407" s="222" t="s">
        <v>1852</v>
      </c>
      <c r="H407" s="222" t="s">
        <v>1852</v>
      </c>
      <c r="I407" s="225" t="s">
        <v>1852</v>
      </c>
      <c r="J407" s="222" t="s">
        <v>1852</v>
      </c>
      <c r="K407" s="222" t="s">
        <v>1852</v>
      </c>
      <c r="L407" s="225" t="s">
        <v>1852</v>
      </c>
      <c r="M407" s="222" t="s">
        <v>1852</v>
      </c>
      <c r="N407" s="222" t="s">
        <v>1852</v>
      </c>
      <c r="O407" s="346">
        <f t="shared" si="6"/>
        <v>6</v>
      </c>
    </row>
    <row r="408" spans="1:18" ht="13.15" customHeight="1" x14ac:dyDescent="0.4">
      <c r="A408" s="203" t="s">
        <v>1851</v>
      </c>
      <c r="B408" s="222" t="s">
        <v>3017</v>
      </c>
      <c r="C408" s="223">
        <v>6</v>
      </c>
      <c r="D408" s="205" t="s">
        <v>1852</v>
      </c>
      <c r="E408" s="222" t="s">
        <v>1852</v>
      </c>
      <c r="F408" s="223">
        <v>23</v>
      </c>
      <c r="G408" s="222" t="s">
        <v>1852</v>
      </c>
      <c r="H408" s="224">
        <v>0</v>
      </c>
      <c r="I408" s="225" t="s">
        <v>1852</v>
      </c>
      <c r="J408" s="222" t="s">
        <v>1852</v>
      </c>
      <c r="K408" s="222" t="s">
        <v>1852</v>
      </c>
      <c r="L408" s="223">
        <v>3</v>
      </c>
      <c r="M408" s="222" t="s">
        <v>1852</v>
      </c>
      <c r="N408" s="222" t="s">
        <v>1852</v>
      </c>
      <c r="O408" s="346">
        <f t="shared" si="6"/>
        <v>32</v>
      </c>
      <c r="P408" s="233">
        <v>32</v>
      </c>
      <c r="Q408" s="208">
        <v>0</v>
      </c>
      <c r="R408" s="216">
        <v>0</v>
      </c>
    </row>
    <row r="409" spans="1:18" ht="13.15" customHeight="1" x14ac:dyDescent="0.4">
      <c r="A409" s="203" t="s">
        <v>2194</v>
      </c>
      <c r="B409" s="222" t="s">
        <v>2736</v>
      </c>
      <c r="C409" s="223">
        <v>8</v>
      </c>
      <c r="D409" s="205" t="s">
        <v>1852</v>
      </c>
      <c r="E409" s="222" t="s">
        <v>1852</v>
      </c>
      <c r="F409" s="223">
        <v>10</v>
      </c>
      <c r="G409" s="222" t="s">
        <v>1852</v>
      </c>
      <c r="H409" s="222" t="s">
        <v>1852</v>
      </c>
      <c r="I409" s="225" t="s">
        <v>1852</v>
      </c>
      <c r="J409" s="222" t="s">
        <v>1852</v>
      </c>
      <c r="K409" s="222" t="s">
        <v>1852</v>
      </c>
      <c r="L409" s="223">
        <v>3</v>
      </c>
      <c r="M409" s="222" t="s">
        <v>1852</v>
      </c>
      <c r="N409" s="222" t="s">
        <v>1852</v>
      </c>
      <c r="O409" s="346">
        <f t="shared" si="6"/>
        <v>21</v>
      </c>
      <c r="P409" s="233">
        <v>21</v>
      </c>
      <c r="Q409" s="208">
        <v>0</v>
      </c>
      <c r="R409" s="216">
        <v>0</v>
      </c>
    </row>
    <row r="410" spans="1:18" ht="13.15" customHeight="1" x14ac:dyDescent="0.4">
      <c r="A410" s="203" t="s">
        <v>2198</v>
      </c>
      <c r="B410" s="222" t="s">
        <v>2738</v>
      </c>
      <c r="C410" s="223">
        <v>30</v>
      </c>
      <c r="D410" s="205" t="s">
        <v>1852</v>
      </c>
      <c r="E410" s="224">
        <v>1</v>
      </c>
      <c r="F410" s="223">
        <v>31</v>
      </c>
      <c r="G410" s="222" t="s">
        <v>1852</v>
      </c>
      <c r="H410" s="222" t="s">
        <v>1852</v>
      </c>
      <c r="I410" s="225" t="s">
        <v>1852</v>
      </c>
      <c r="J410" s="222" t="s">
        <v>1852</v>
      </c>
      <c r="K410" s="222" t="s">
        <v>1852</v>
      </c>
      <c r="L410" s="225" t="s">
        <v>1852</v>
      </c>
      <c r="M410" s="222" t="s">
        <v>1852</v>
      </c>
      <c r="N410" s="222" t="s">
        <v>1852</v>
      </c>
      <c r="O410" s="346">
        <f t="shared" si="6"/>
        <v>61</v>
      </c>
      <c r="P410" s="233">
        <v>61</v>
      </c>
      <c r="Q410" s="208">
        <v>1</v>
      </c>
      <c r="R410" s="216">
        <v>0.02</v>
      </c>
    </row>
    <row r="411" spans="1:18" ht="13.15" customHeight="1" x14ac:dyDescent="0.4">
      <c r="A411" s="203" t="s">
        <v>2052</v>
      </c>
      <c r="B411" s="222" t="s">
        <v>2206</v>
      </c>
      <c r="C411" s="223">
        <v>319</v>
      </c>
      <c r="D411" s="214">
        <v>2</v>
      </c>
      <c r="E411" s="224">
        <v>9</v>
      </c>
      <c r="F411" s="223">
        <v>419</v>
      </c>
      <c r="G411" s="224">
        <v>3</v>
      </c>
      <c r="H411" s="224">
        <v>8</v>
      </c>
      <c r="I411" s="223">
        <v>30</v>
      </c>
      <c r="J411" s="222" t="s">
        <v>1852</v>
      </c>
      <c r="K411" s="222" t="s">
        <v>1852</v>
      </c>
      <c r="L411" s="223">
        <v>126</v>
      </c>
      <c r="M411" s="222" t="s">
        <v>1852</v>
      </c>
      <c r="N411" s="222" t="s">
        <v>1852</v>
      </c>
      <c r="O411" s="346">
        <f t="shared" si="6"/>
        <v>894</v>
      </c>
      <c r="P411" s="233">
        <v>894</v>
      </c>
      <c r="Q411" s="208">
        <v>17</v>
      </c>
      <c r="R411" s="215">
        <v>1.9E-2</v>
      </c>
    </row>
    <row r="412" spans="1:18" ht="13.15" customHeight="1" x14ac:dyDescent="0.4">
      <c r="A412" s="203" t="s">
        <v>2199</v>
      </c>
      <c r="B412" s="222" t="s">
        <v>2739</v>
      </c>
      <c r="C412" s="223">
        <v>2</v>
      </c>
      <c r="D412" s="205" t="s">
        <v>1852</v>
      </c>
      <c r="E412" s="222" t="s">
        <v>1852</v>
      </c>
      <c r="F412" s="223">
        <v>22</v>
      </c>
      <c r="G412" s="222" t="s">
        <v>1852</v>
      </c>
      <c r="H412" s="222" t="s">
        <v>1852</v>
      </c>
      <c r="I412" s="225" t="s">
        <v>1852</v>
      </c>
      <c r="J412" s="222" t="s">
        <v>1852</v>
      </c>
      <c r="K412" s="222" t="s">
        <v>1852</v>
      </c>
      <c r="L412" s="223">
        <v>5</v>
      </c>
      <c r="M412" s="222" t="s">
        <v>1852</v>
      </c>
      <c r="N412" s="222" t="s">
        <v>1852</v>
      </c>
      <c r="O412" s="346">
        <f t="shared" si="6"/>
        <v>29</v>
      </c>
      <c r="P412" s="233">
        <v>29</v>
      </c>
      <c r="Q412" s="208">
        <v>0</v>
      </c>
      <c r="R412" s="216">
        <v>0</v>
      </c>
    </row>
    <row r="413" spans="1:18" ht="13.15" customHeight="1" x14ac:dyDescent="0.4">
      <c r="A413" s="203" t="s">
        <v>2207</v>
      </c>
      <c r="B413" s="222" t="s">
        <v>2208</v>
      </c>
      <c r="C413" s="223">
        <v>57</v>
      </c>
      <c r="D413" s="205" t="s">
        <v>1852</v>
      </c>
      <c r="E413" s="224">
        <v>4</v>
      </c>
      <c r="F413" s="223">
        <v>73</v>
      </c>
      <c r="G413" s="222" t="s">
        <v>1852</v>
      </c>
      <c r="H413" s="222" t="s">
        <v>1852</v>
      </c>
      <c r="I413" s="225" t="s">
        <v>1852</v>
      </c>
      <c r="J413" s="222" t="s">
        <v>1852</v>
      </c>
      <c r="K413" s="222" t="s">
        <v>1852</v>
      </c>
      <c r="L413" s="225" t="s">
        <v>1852</v>
      </c>
      <c r="M413" s="222" t="s">
        <v>1852</v>
      </c>
      <c r="N413" s="222" t="s">
        <v>1852</v>
      </c>
      <c r="O413" s="346">
        <f t="shared" si="6"/>
        <v>130</v>
      </c>
      <c r="P413" s="226">
        <v>137</v>
      </c>
      <c r="Q413" s="226">
        <v>4</v>
      </c>
      <c r="R413" s="240">
        <v>2.9000000000000001E-2</v>
      </c>
    </row>
    <row r="414" spans="1:18" ht="13.15" customHeight="1" x14ac:dyDescent="0.4">
      <c r="A414" s="203" t="s">
        <v>1346</v>
      </c>
      <c r="B414" s="222" t="s">
        <v>2745</v>
      </c>
      <c r="C414" s="225" t="s">
        <v>1852</v>
      </c>
      <c r="D414" s="205" t="s">
        <v>1852</v>
      </c>
      <c r="E414" s="222" t="s">
        <v>1852</v>
      </c>
      <c r="F414" s="223">
        <v>7</v>
      </c>
      <c r="G414" s="222" t="s">
        <v>1852</v>
      </c>
      <c r="H414" s="222" t="s">
        <v>1852</v>
      </c>
      <c r="I414" s="225" t="s">
        <v>1852</v>
      </c>
      <c r="J414" s="222" t="s">
        <v>1852</v>
      </c>
      <c r="K414" s="222" t="s">
        <v>1852</v>
      </c>
      <c r="L414" s="225" t="s">
        <v>1852</v>
      </c>
      <c r="M414" s="222" t="s">
        <v>1852</v>
      </c>
      <c r="N414" s="222" t="s">
        <v>1852</v>
      </c>
      <c r="O414" s="346">
        <f t="shared" si="6"/>
        <v>7</v>
      </c>
    </row>
    <row r="415" spans="1:18" ht="13.15" customHeight="1" x14ac:dyDescent="0.4">
      <c r="A415" s="203" t="s">
        <v>1867</v>
      </c>
      <c r="B415" s="222" t="s">
        <v>2740</v>
      </c>
      <c r="C415" s="223">
        <v>34</v>
      </c>
      <c r="D415" s="205" t="s">
        <v>1852</v>
      </c>
      <c r="E415" s="224">
        <v>1</v>
      </c>
      <c r="F415" s="223">
        <v>51</v>
      </c>
      <c r="G415" s="224">
        <v>1</v>
      </c>
      <c r="H415" s="222" t="s">
        <v>1852</v>
      </c>
      <c r="I415" s="225" t="s">
        <v>1852</v>
      </c>
      <c r="J415" s="222" t="s">
        <v>1852</v>
      </c>
      <c r="K415" s="222" t="s">
        <v>1852</v>
      </c>
      <c r="L415" s="225" t="s">
        <v>1852</v>
      </c>
      <c r="M415" s="222" t="s">
        <v>1852</v>
      </c>
      <c r="N415" s="222" t="s">
        <v>1852</v>
      </c>
      <c r="O415" s="346">
        <f t="shared" si="6"/>
        <v>85</v>
      </c>
      <c r="P415" s="231">
        <v>192</v>
      </c>
      <c r="Q415" s="231">
        <v>2</v>
      </c>
      <c r="R415" s="232">
        <v>0.01</v>
      </c>
    </row>
    <row r="416" spans="1:18" ht="13.15" customHeight="1" x14ac:dyDescent="0.4">
      <c r="A416" s="203" t="s">
        <v>1353</v>
      </c>
      <c r="B416" s="222" t="s">
        <v>3018</v>
      </c>
      <c r="C416" s="223">
        <v>26</v>
      </c>
      <c r="D416" s="205" t="s">
        <v>1852</v>
      </c>
      <c r="E416" s="224">
        <v>1</v>
      </c>
      <c r="F416" s="223">
        <v>35</v>
      </c>
      <c r="G416" s="222" t="s">
        <v>1852</v>
      </c>
      <c r="H416" s="222" t="s">
        <v>1852</v>
      </c>
      <c r="I416" s="225" t="s">
        <v>1852</v>
      </c>
      <c r="J416" s="222" t="s">
        <v>1852</v>
      </c>
      <c r="K416" s="222" t="s">
        <v>1852</v>
      </c>
      <c r="L416" s="223">
        <v>4</v>
      </c>
      <c r="M416" s="222" t="s">
        <v>1852</v>
      </c>
      <c r="N416" s="222" t="s">
        <v>1852</v>
      </c>
      <c r="O416" s="346">
        <f t="shared" si="6"/>
        <v>65</v>
      </c>
    </row>
    <row r="417" spans="1:18" ht="13.15" customHeight="1" x14ac:dyDescent="0.4">
      <c r="A417" s="203" t="s">
        <v>1353</v>
      </c>
      <c r="B417" s="222" t="s">
        <v>3019</v>
      </c>
      <c r="C417" s="223">
        <v>13</v>
      </c>
      <c r="D417" s="205" t="s">
        <v>1852</v>
      </c>
      <c r="E417" s="222" t="s">
        <v>1852</v>
      </c>
      <c r="F417" s="223">
        <v>10</v>
      </c>
      <c r="G417" s="222" t="s">
        <v>1852</v>
      </c>
      <c r="H417" s="222" t="s">
        <v>1852</v>
      </c>
      <c r="I417" s="225" t="s">
        <v>1852</v>
      </c>
      <c r="J417" s="222" t="s">
        <v>1852</v>
      </c>
      <c r="K417" s="222" t="s">
        <v>1852</v>
      </c>
      <c r="L417" s="225" t="s">
        <v>1852</v>
      </c>
      <c r="M417" s="222" t="s">
        <v>1852</v>
      </c>
      <c r="N417" s="222" t="s">
        <v>1852</v>
      </c>
      <c r="O417" s="346">
        <f t="shared" si="6"/>
        <v>23</v>
      </c>
    </row>
    <row r="418" spans="1:18" ht="13.15" customHeight="1" x14ac:dyDescent="0.4">
      <c r="A418" s="203" t="s">
        <v>1353</v>
      </c>
      <c r="B418" s="222" t="s">
        <v>3020</v>
      </c>
      <c r="C418" s="223">
        <v>4</v>
      </c>
      <c r="D418" s="205" t="s">
        <v>1852</v>
      </c>
      <c r="E418" s="222" t="s">
        <v>1852</v>
      </c>
      <c r="F418" s="223">
        <v>7</v>
      </c>
      <c r="G418" s="222" t="s">
        <v>1852</v>
      </c>
      <c r="H418" s="222" t="s">
        <v>1852</v>
      </c>
      <c r="I418" s="225" t="s">
        <v>1852</v>
      </c>
      <c r="J418" s="222" t="s">
        <v>1852</v>
      </c>
      <c r="K418" s="222" t="s">
        <v>1852</v>
      </c>
      <c r="L418" s="223">
        <v>3</v>
      </c>
      <c r="M418" s="222" t="s">
        <v>1852</v>
      </c>
      <c r="N418" s="222" t="s">
        <v>1852</v>
      </c>
      <c r="O418" s="346">
        <f t="shared" si="6"/>
        <v>14</v>
      </c>
    </row>
    <row r="419" spans="1:18" ht="13.15" customHeight="1" x14ac:dyDescent="0.4">
      <c r="A419" s="203" t="s">
        <v>1353</v>
      </c>
      <c r="B419" s="222" t="s">
        <v>3021</v>
      </c>
      <c r="C419" s="225" t="s">
        <v>1852</v>
      </c>
      <c r="D419" s="205" t="s">
        <v>1852</v>
      </c>
      <c r="E419" s="222" t="s">
        <v>1852</v>
      </c>
      <c r="F419" s="223">
        <v>4</v>
      </c>
      <c r="G419" s="222" t="s">
        <v>1852</v>
      </c>
      <c r="H419" s="222" t="s">
        <v>1852</v>
      </c>
      <c r="I419" s="225" t="s">
        <v>1852</v>
      </c>
      <c r="J419" s="222" t="s">
        <v>1852</v>
      </c>
      <c r="K419" s="222" t="s">
        <v>1852</v>
      </c>
      <c r="L419" s="223">
        <v>1</v>
      </c>
      <c r="M419" s="222" t="s">
        <v>1852</v>
      </c>
      <c r="N419" s="222" t="s">
        <v>1852</v>
      </c>
      <c r="O419" s="346">
        <f t="shared" si="6"/>
        <v>5</v>
      </c>
    </row>
    <row r="420" spans="1:18" ht="13.15" customHeight="1" x14ac:dyDescent="0.4">
      <c r="A420" s="203" t="s">
        <v>2184</v>
      </c>
      <c r="B420" s="222" t="s">
        <v>2741</v>
      </c>
      <c r="C420" s="223">
        <v>8</v>
      </c>
      <c r="D420" s="205" t="s">
        <v>1852</v>
      </c>
      <c r="E420" s="222" t="s">
        <v>1852</v>
      </c>
      <c r="F420" s="223">
        <v>1</v>
      </c>
      <c r="G420" s="222" t="s">
        <v>1852</v>
      </c>
      <c r="H420" s="224">
        <v>1</v>
      </c>
      <c r="I420" s="225" t="s">
        <v>1852</v>
      </c>
      <c r="J420" s="222" t="s">
        <v>1852</v>
      </c>
      <c r="K420" s="222" t="s">
        <v>1852</v>
      </c>
      <c r="L420" s="225" t="s">
        <v>1852</v>
      </c>
      <c r="M420" s="222" t="s">
        <v>1852</v>
      </c>
      <c r="N420" s="222" t="s">
        <v>1852</v>
      </c>
      <c r="O420" s="346">
        <f t="shared" si="6"/>
        <v>9</v>
      </c>
      <c r="P420" s="233">
        <v>9</v>
      </c>
      <c r="Q420" s="208">
        <v>1</v>
      </c>
      <c r="R420" s="216">
        <v>0.11</v>
      </c>
    </row>
    <row r="421" spans="1:18" ht="13.15" customHeight="1" x14ac:dyDescent="0.4">
      <c r="A421" s="203" t="s">
        <v>2742</v>
      </c>
      <c r="B421" s="222" t="s">
        <v>2195</v>
      </c>
      <c r="C421" s="223">
        <v>4</v>
      </c>
      <c r="D421" s="205" t="s">
        <v>1852</v>
      </c>
      <c r="E421" s="222" t="s">
        <v>1852</v>
      </c>
      <c r="F421" s="223">
        <v>11</v>
      </c>
      <c r="G421" s="222" t="s">
        <v>1852</v>
      </c>
      <c r="H421" s="222" t="s">
        <v>1852</v>
      </c>
      <c r="I421" s="225" t="s">
        <v>1852</v>
      </c>
      <c r="J421" s="222" t="s">
        <v>1852</v>
      </c>
      <c r="K421" s="222" t="s">
        <v>1852</v>
      </c>
      <c r="L421" s="223">
        <v>3</v>
      </c>
      <c r="M421" s="222" t="s">
        <v>1852</v>
      </c>
      <c r="N421" s="222" t="s">
        <v>1852</v>
      </c>
      <c r="O421" s="346">
        <f t="shared" si="6"/>
        <v>18</v>
      </c>
      <c r="P421" s="226">
        <v>31</v>
      </c>
      <c r="Q421" s="226">
        <v>0</v>
      </c>
      <c r="R421" s="227">
        <v>0</v>
      </c>
    </row>
    <row r="422" spans="1:18" ht="13.15" customHeight="1" x14ac:dyDescent="0.4">
      <c r="A422" s="203" t="s">
        <v>2915</v>
      </c>
      <c r="B422" s="222" t="s">
        <v>2196</v>
      </c>
      <c r="C422" s="223">
        <v>4</v>
      </c>
      <c r="D422" s="205" t="s">
        <v>1852</v>
      </c>
      <c r="E422" s="222" t="s">
        <v>1852</v>
      </c>
      <c r="F422" s="223">
        <v>3</v>
      </c>
      <c r="G422" s="222" t="s">
        <v>1852</v>
      </c>
      <c r="H422" s="222" t="s">
        <v>1852</v>
      </c>
      <c r="I422" s="225" t="s">
        <v>1852</v>
      </c>
      <c r="J422" s="222" t="s">
        <v>1852</v>
      </c>
      <c r="K422" s="222" t="s">
        <v>1852</v>
      </c>
      <c r="L422" s="223">
        <v>2</v>
      </c>
      <c r="M422" s="222" t="s">
        <v>1852</v>
      </c>
      <c r="N422" s="222" t="s">
        <v>1852</v>
      </c>
      <c r="O422" s="346">
        <f t="shared" si="6"/>
        <v>9</v>
      </c>
    </row>
    <row r="423" spans="1:18" ht="13.15" customHeight="1" x14ac:dyDescent="0.4">
      <c r="A423" s="203" t="s">
        <v>2915</v>
      </c>
      <c r="B423" s="222" t="s">
        <v>2743</v>
      </c>
      <c r="C423" s="225" t="s">
        <v>1852</v>
      </c>
      <c r="D423" s="205" t="s">
        <v>1852</v>
      </c>
      <c r="E423" s="222" t="s">
        <v>1852</v>
      </c>
      <c r="F423" s="223">
        <v>4</v>
      </c>
      <c r="G423" s="222" t="s">
        <v>1852</v>
      </c>
      <c r="H423" s="222" t="s">
        <v>1852</v>
      </c>
      <c r="I423" s="225" t="s">
        <v>1852</v>
      </c>
      <c r="J423" s="222" t="s">
        <v>1852</v>
      </c>
      <c r="K423" s="222" t="s">
        <v>1852</v>
      </c>
      <c r="L423" s="225" t="s">
        <v>1852</v>
      </c>
      <c r="M423" s="222" t="s">
        <v>1852</v>
      </c>
      <c r="N423" s="222" t="s">
        <v>1852</v>
      </c>
      <c r="O423" s="346">
        <f t="shared" si="6"/>
        <v>4</v>
      </c>
    </row>
    <row r="424" spans="1:18" ht="22.5" x14ac:dyDescent="0.4">
      <c r="A424" s="203" t="s">
        <v>2025</v>
      </c>
      <c r="B424" s="222" t="s">
        <v>1852</v>
      </c>
      <c r="C424" s="223">
        <v>192</v>
      </c>
      <c r="D424" s="224">
        <v>1</v>
      </c>
      <c r="E424" s="224">
        <v>17</v>
      </c>
      <c r="F424" s="223">
        <v>4</v>
      </c>
      <c r="G424" s="222" t="s">
        <v>1852</v>
      </c>
      <c r="H424" s="224">
        <v>1</v>
      </c>
      <c r="I424" s="225" t="s">
        <v>1852</v>
      </c>
      <c r="J424" s="210" t="s">
        <v>1852</v>
      </c>
      <c r="K424" s="217" t="s">
        <v>1852</v>
      </c>
      <c r="L424" s="225" t="s">
        <v>1852</v>
      </c>
      <c r="M424" s="222" t="s">
        <v>1852</v>
      </c>
      <c r="N424" s="222" t="s">
        <v>1852</v>
      </c>
      <c r="O424" s="346">
        <f t="shared" si="6"/>
        <v>196</v>
      </c>
      <c r="P424" s="218">
        <v>196</v>
      </c>
      <c r="Q424" s="233">
        <v>18</v>
      </c>
      <c r="R424" s="215">
        <v>9.1999999999999998E-2</v>
      </c>
    </row>
    <row r="425" spans="1:18" ht="13.15" customHeight="1" x14ac:dyDescent="0.4">
      <c r="A425" s="203" t="s">
        <v>2210</v>
      </c>
      <c r="B425" s="222" t="s">
        <v>1852</v>
      </c>
      <c r="C425" s="225" t="s">
        <v>1852</v>
      </c>
      <c r="D425" s="222" t="s">
        <v>1852</v>
      </c>
      <c r="E425" s="222" t="s">
        <v>1852</v>
      </c>
      <c r="F425" s="223">
        <v>1</v>
      </c>
      <c r="G425" s="222" t="s">
        <v>1852</v>
      </c>
      <c r="H425" s="222" t="s">
        <v>1852</v>
      </c>
      <c r="I425" s="225" t="s">
        <v>1852</v>
      </c>
      <c r="J425" s="210" t="s">
        <v>1852</v>
      </c>
      <c r="K425" s="217" t="s">
        <v>1852</v>
      </c>
      <c r="L425" s="225" t="s">
        <v>1852</v>
      </c>
      <c r="M425" s="222" t="s">
        <v>1852</v>
      </c>
      <c r="N425" s="222" t="s">
        <v>1852</v>
      </c>
      <c r="O425" s="346">
        <f t="shared" si="6"/>
        <v>1</v>
      </c>
      <c r="P425" s="218">
        <v>1</v>
      </c>
      <c r="Q425" s="233">
        <v>0</v>
      </c>
      <c r="R425" s="216">
        <v>0</v>
      </c>
    </row>
    <row r="426" spans="1:18" ht="13.15" customHeight="1" x14ac:dyDescent="0.4">
      <c r="A426" s="203" t="s">
        <v>1931</v>
      </c>
      <c r="B426" s="222" t="s">
        <v>2214</v>
      </c>
      <c r="C426" s="223">
        <v>20</v>
      </c>
      <c r="D426" s="222" t="s">
        <v>1852</v>
      </c>
      <c r="E426" s="222" t="s">
        <v>1852</v>
      </c>
      <c r="F426" s="223">
        <v>12</v>
      </c>
      <c r="G426" s="222" t="s">
        <v>1852</v>
      </c>
      <c r="H426" s="222" t="s">
        <v>1852</v>
      </c>
      <c r="I426" s="225" t="s">
        <v>1852</v>
      </c>
      <c r="J426" s="210" t="s">
        <v>1852</v>
      </c>
      <c r="K426" s="217" t="s">
        <v>1852</v>
      </c>
      <c r="L426" s="223">
        <v>1</v>
      </c>
      <c r="M426" s="222" t="s">
        <v>1852</v>
      </c>
      <c r="N426" s="222" t="s">
        <v>1852</v>
      </c>
      <c r="O426" s="346">
        <f t="shared" si="6"/>
        <v>33</v>
      </c>
      <c r="P426" s="218">
        <v>33</v>
      </c>
      <c r="Q426" s="233">
        <v>0</v>
      </c>
      <c r="R426" s="216">
        <v>0</v>
      </c>
    </row>
    <row r="427" spans="1:18" ht="22.5" x14ac:dyDescent="0.4">
      <c r="A427" s="203" t="s">
        <v>2215</v>
      </c>
      <c r="B427" s="222" t="s">
        <v>1852</v>
      </c>
      <c r="C427" s="223">
        <v>31</v>
      </c>
      <c r="D427" s="224">
        <v>1</v>
      </c>
      <c r="E427" s="222" t="s">
        <v>1852</v>
      </c>
      <c r="F427" s="223">
        <v>25</v>
      </c>
      <c r="G427" s="222" t="s">
        <v>1852</v>
      </c>
      <c r="H427" s="222" t="s">
        <v>1852</v>
      </c>
      <c r="I427" s="225" t="s">
        <v>1852</v>
      </c>
      <c r="J427" s="210" t="s">
        <v>1852</v>
      </c>
      <c r="K427" s="217" t="s">
        <v>1852</v>
      </c>
      <c r="L427" s="225" t="s">
        <v>1852</v>
      </c>
      <c r="M427" s="222" t="s">
        <v>1852</v>
      </c>
      <c r="N427" s="222" t="s">
        <v>1852</v>
      </c>
      <c r="O427" s="346">
        <f t="shared" si="6"/>
        <v>56</v>
      </c>
      <c r="P427" s="218">
        <v>56</v>
      </c>
      <c r="Q427" s="233">
        <v>0</v>
      </c>
      <c r="R427" s="216">
        <v>0</v>
      </c>
    </row>
    <row r="428" spans="1:18" ht="13.15" customHeight="1" x14ac:dyDescent="0.4">
      <c r="A428" s="203" t="s">
        <v>2216</v>
      </c>
      <c r="B428" s="222" t="s">
        <v>3022</v>
      </c>
      <c r="C428" s="223">
        <v>25</v>
      </c>
      <c r="D428" s="222" t="s">
        <v>1852</v>
      </c>
      <c r="E428" s="224">
        <v>2</v>
      </c>
      <c r="F428" s="223">
        <v>52</v>
      </c>
      <c r="G428" s="222" t="s">
        <v>1852</v>
      </c>
      <c r="H428" s="224">
        <v>4</v>
      </c>
      <c r="I428" s="225" t="s">
        <v>1852</v>
      </c>
      <c r="J428" s="210" t="s">
        <v>1852</v>
      </c>
      <c r="K428" s="217" t="s">
        <v>1852</v>
      </c>
      <c r="L428" s="225" t="s">
        <v>1852</v>
      </c>
      <c r="M428" s="222" t="s">
        <v>1852</v>
      </c>
      <c r="N428" s="222" t="s">
        <v>1852</v>
      </c>
      <c r="O428" s="346">
        <f t="shared" si="6"/>
        <v>77</v>
      </c>
      <c r="P428" s="226">
        <v>93</v>
      </c>
      <c r="Q428" s="226">
        <v>6</v>
      </c>
      <c r="R428" s="240">
        <v>6.5000000000000002E-2</v>
      </c>
    </row>
    <row r="429" spans="1:18" ht="13.15" customHeight="1" x14ac:dyDescent="0.4">
      <c r="A429" s="203" t="s">
        <v>3165</v>
      </c>
      <c r="B429" s="222" t="s">
        <v>3023</v>
      </c>
      <c r="C429" s="223">
        <v>16</v>
      </c>
      <c r="D429" s="222" t="s">
        <v>1852</v>
      </c>
      <c r="E429" s="222" t="s">
        <v>1852</v>
      </c>
      <c r="F429" s="225" t="s">
        <v>1852</v>
      </c>
      <c r="G429" s="222" t="s">
        <v>1852</v>
      </c>
      <c r="H429" s="222" t="s">
        <v>1852</v>
      </c>
      <c r="I429" s="225" t="s">
        <v>1852</v>
      </c>
      <c r="J429" s="210" t="s">
        <v>1852</v>
      </c>
      <c r="K429" s="217" t="s">
        <v>1852</v>
      </c>
      <c r="L429" s="225" t="s">
        <v>1852</v>
      </c>
      <c r="M429" s="222" t="s">
        <v>1852</v>
      </c>
      <c r="N429" s="222" t="s">
        <v>1852</v>
      </c>
      <c r="O429" s="346">
        <f t="shared" si="6"/>
        <v>16</v>
      </c>
    </row>
    <row r="430" spans="1:18" ht="13.15" customHeight="1" x14ac:dyDescent="0.4">
      <c r="A430" s="203" t="s">
        <v>2218</v>
      </c>
      <c r="B430" s="222" t="s">
        <v>1852</v>
      </c>
      <c r="C430" s="223">
        <v>424</v>
      </c>
      <c r="D430" s="222" t="s">
        <v>1852</v>
      </c>
      <c r="E430" s="224">
        <v>13</v>
      </c>
      <c r="F430" s="223">
        <v>1067</v>
      </c>
      <c r="G430" s="222" t="s">
        <v>1852</v>
      </c>
      <c r="H430" s="224">
        <v>8</v>
      </c>
      <c r="I430" s="223">
        <v>8</v>
      </c>
      <c r="J430" s="210" t="s">
        <v>1852</v>
      </c>
      <c r="K430" s="217" t="s">
        <v>1852</v>
      </c>
      <c r="L430" s="223">
        <v>122</v>
      </c>
      <c r="M430" s="222" t="s">
        <v>1852</v>
      </c>
      <c r="N430" s="222" t="s">
        <v>1852</v>
      </c>
      <c r="O430" s="346">
        <f t="shared" si="6"/>
        <v>1621</v>
      </c>
      <c r="P430" s="219">
        <v>1621</v>
      </c>
      <c r="Q430" s="233">
        <v>21</v>
      </c>
      <c r="R430" s="215">
        <v>1.2999999999999999E-2</v>
      </c>
    </row>
    <row r="431" spans="1:18" ht="22.5" x14ac:dyDescent="0.4">
      <c r="A431" s="203" t="s">
        <v>2166</v>
      </c>
      <c r="B431" s="222" t="s">
        <v>2219</v>
      </c>
      <c r="C431" s="223">
        <v>30</v>
      </c>
      <c r="D431" s="222" t="s">
        <v>1852</v>
      </c>
      <c r="E431" s="224">
        <v>1</v>
      </c>
      <c r="F431" s="223">
        <v>29</v>
      </c>
      <c r="G431" s="222" t="s">
        <v>1852</v>
      </c>
      <c r="H431" s="222" t="s">
        <v>1852</v>
      </c>
      <c r="I431" s="225" t="s">
        <v>1852</v>
      </c>
      <c r="J431" s="210" t="s">
        <v>1852</v>
      </c>
      <c r="K431" s="217" t="s">
        <v>1852</v>
      </c>
      <c r="L431" s="223">
        <v>1</v>
      </c>
      <c r="M431" s="222" t="s">
        <v>1852</v>
      </c>
      <c r="N431" s="222" t="s">
        <v>1852</v>
      </c>
      <c r="O431" s="346">
        <f t="shared" si="6"/>
        <v>60</v>
      </c>
      <c r="P431" s="218">
        <v>60</v>
      </c>
      <c r="Q431" s="233">
        <v>1</v>
      </c>
      <c r="R431" s="216">
        <v>0.02</v>
      </c>
    </row>
    <row r="432" spans="1:18" x14ac:dyDescent="0.4">
      <c r="A432" s="203" t="s">
        <v>2174</v>
      </c>
      <c r="B432" s="222" t="s">
        <v>2220</v>
      </c>
      <c r="C432" s="223">
        <v>372</v>
      </c>
      <c r="D432" s="222" t="s">
        <v>1852</v>
      </c>
      <c r="E432" s="224">
        <v>9</v>
      </c>
      <c r="F432" s="223">
        <v>367</v>
      </c>
      <c r="G432" s="222" t="s">
        <v>1852</v>
      </c>
      <c r="H432" s="224">
        <v>2</v>
      </c>
      <c r="I432" s="223">
        <v>4</v>
      </c>
      <c r="J432" s="210" t="s">
        <v>1852</v>
      </c>
      <c r="K432" s="217" t="s">
        <v>1852</v>
      </c>
      <c r="L432" s="223">
        <v>69</v>
      </c>
      <c r="M432" s="222" t="s">
        <v>1852</v>
      </c>
      <c r="N432" s="222" t="s">
        <v>1852</v>
      </c>
      <c r="O432" s="346">
        <f t="shared" si="6"/>
        <v>812</v>
      </c>
      <c r="P432" s="218">
        <v>812</v>
      </c>
      <c r="Q432" s="233">
        <v>11</v>
      </c>
      <c r="R432" s="216">
        <v>0.01</v>
      </c>
    </row>
    <row r="433" spans="1:18" ht="13.15" customHeight="1" x14ac:dyDescent="0.4">
      <c r="A433" s="203" t="s">
        <v>3024</v>
      </c>
      <c r="B433" s="222" t="s">
        <v>1852</v>
      </c>
      <c r="C433" s="225" t="s">
        <v>1852</v>
      </c>
      <c r="D433" s="222" t="s">
        <v>1852</v>
      </c>
      <c r="E433" s="222" t="s">
        <v>1852</v>
      </c>
      <c r="F433" s="225" t="s">
        <v>1852</v>
      </c>
      <c r="G433" s="222" t="s">
        <v>1852</v>
      </c>
      <c r="H433" s="222" t="s">
        <v>1852</v>
      </c>
      <c r="I433" s="225" t="s">
        <v>1852</v>
      </c>
      <c r="J433" s="210" t="s">
        <v>1852</v>
      </c>
      <c r="K433" s="217" t="s">
        <v>1852</v>
      </c>
      <c r="L433" s="223">
        <v>2</v>
      </c>
      <c r="M433" s="222" t="s">
        <v>1852</v>
      </c>
      <c r="N433" s="222" t="s">
        <v>1852</v>
      </c>
      <c r="O433" s="346">
        <f t="shared" si="6"/>
        <v>2</v>
      </c>
      <c r="P433" s="218">
        <v>2</v>
      </c>
      <c r="Q433" s="233">
        <v>0</v>
      </c>
      <c r="R433" s="215">
        <v>0</v>
      </c>
    </row>
    <row r="434" spans="1:18" ht="13.15" customHeight="1" x14ac:dyDescent="0.4">
      <c r="A434" s="203" t="s">
        <v>1885</v>
      </c>
      <c r="B434" s="222" t="s">
        <v>3025</v>
      </c>
      <c r="C434" s="223">
        <v>54</v>
      </c>
      <c r="D434" s="222" t="s">
        <v>1852</v>
      </c>
      <c r="E434" s="224">
        <v>3</v>
      </c>
      <c r="F434" s="223">
        <v>259</v>
      </c>
      <c r="G434" s="222" t="s">
        <v>1852</v>
      </c>
      <c r="H434" s="224">
        <v>6</v>
      </c>
      <c r="I434" s="225" t="s">
        <v>1852</v>
      </c>
      <c r="J434" s="222" t="s">
        <v>1852</v>
      </c>
      <c r="K434" s="222" t="s">
        <v>1852</v>
      </c>
      <c r="L434" s="223">
        <v>31</v>
      </c>
      <c r="M434" s="222" t="s">
        <v>1852</v>
      </c>
      <c r="N434" s="222" t="s">
        <v>1852</v>
      </c>
      <c r="O434" s="346">
        <f t="shared" si="6"/>
        <v>344</v>
      </c>
      <c r="P434" s="208">
        <v>344</v>
      </c>
      <c r="Q434" s="233">
        <v>9</v>
      </c>
      <c r="R434" s="305">
        <v>0.03</v>
      </c>
    </row>
    <row r="435" spans="1:18" ht="22.5" x14ac:dyDescent="0.4">
      <c r="A435" s="203" t="s">
        <v>2071</v>
      </c>
      <c r="B435" s="222" t="s">
        <v>3026</v>
      </c>
      <c r="C435" s="223">
        <v>10</v>
      </c>
      <c r="D435" s="222" t="s">
        <v>1852</v>
      </c>
      <c r="E435" s="222" t="s">
        <v>1852</v>
      </c>
      <c r="F435" s="223">
        <v>6</v>
      </c>
      <c r="G435" s="222" t="s">
        <v>1852</v>
      </c>
      <c r="H435" s="222" t="s">
        <v>1852</v>
      </c>
      <c r="I435" s="225" t="s">
        <v>1852</v>
      </c>
      <c r="J435" s="222" t="s">
        <v>1852</v>
      </c>
      <c r="K435" s="222" t="s">
        <v>1852</v>
      </c>
      <c r="L435" s="225" t="s">
        <v>1852</v>
      </c>
      <c r="M435" s="222" t="s">
        <v>1852</v>
      </c>
      <c r="N435" s="222" t="s">
        <v>1852</v>
      </c>
      <c r="O435" s="346">
        <f t="shared" si="6"/>
        <v>16</v>
      </c>
      <c r="P435" s="231">
        <v>44</v>
      </c>
      <c r="Q435" s="231">
        <v>0</v>
      </c>
      <c r="R435" s="232">
        <v>0</v>
      </c>
    </row>
    <row r="436" spans="1:18" ht="13.15" customHeight="1" x14ac:dyDescent="0.4">
      <c r="A436" s="203" t="s">
        <v>1375</v>
      </c>
      <c r="B436" s="222" t="s">
        <v>3027</v>
      </c>
      <c r="C436" s="223">
        <v>4</v>
      </c>
      <c r="D436" s="222" t="s">
        <v>1852</v>
      </c>
      <c r="E436" s="222" t="s">
        <v>1852</v>
      </c>
      <c r="F436" s="223">
        <v>5</v>
      </c>
      <c r="G436" s="222" t="s">
        <v>1852</v>
      </c>
      <c r="H436" s="222" t="s">
        <v>1852</v>
      </c>
      <c r="I436" s="225" t="s">
        <v>1852</v>
      </c>
      <c r="J436" s="222" t="s">
        <v>1852</v>
      </c>
      <c r="K436" s="222" t="s">
        <v>1852</v>
      </c>
      <c r="L436" s="225" t="s">
        <v>1852</v>
      </c>
      <c r="M436" s="222" t="s">
        <v>1852</v>
      </c>
      <c r="N436" s="222" t="s">
        <v>1852</v>
      </c>
      <c r="O436" s="346">
        <f t="shared" si="6"/>
        <v>9</v>
      </c>
    </row>
    <row r="437" spans="1:18" ht="13.15" customHeight="1" x14ac:dyDescent="0.4">
      <c r="A437" s="203" t="s">
        <v>1375</v>
      </c>
      <c r="B437" s="222" t="s">
        <v>3028</v>
      </c>
      <c r="C437" s="223">
        <v>4</v>
      </c>
      <c r="D437" s="222" t="s">
        <v>1852</v>
      </c>
      <c r="E437" s="222" t="s">
        <v>1852</v>
      </c>
      <c r="F437" s="225" t="s">
        <v>1852</v>
      </c>
      <c r="G437" s="222" t="s">
        <v>1852</v>
      </c>
      <c r="H437" s="222" t="s">
        <v>1852</v>
      </c>
      <c r="I437" s="225" t="s">
        <v>1852</v>
      </c>
      <c r="J437" s="222" t="s">
        <v>1852</v>
      </c>
      <c r="K437" s="222" t="s">
        <v>1852</v>
      </c>
      <c r="L437" s="225" t="s">
        <v>1852</v>
      </c>
      <c r="M437" s="222" t="s">
        <v>1852</v>
      </c>
      <c r="N437" s="222" t="s">
        <v>1852</v>
      </c>
      <c r="O437" s="346">
        <f t="shared" si="6"/>
        <v>4</v>
      </c>
    </row>
    <row r="438" spans="1:18" ht="13.15" customHeight="1" x14ac:dyDescent="0.4">
      <c r="A438" s="203" t="s">
        <v>1375</v>
      </c>
      <c r="B438" s="228" t="s">
        <v>3029</v>
      </c>
      <c r="C438" s="225" t="s">
        <v>1852</v>
      </c>
      <c r="D438" s="222" t="s">
        <v>1852</v>
      </c>
      <c r="E438" s="222" t="s">
        <v>1852</v>
      </c>
      <c r="F438" s="223">
        <v>4</v>
      </c>
      <c r="G438" s="222" t="s">
        <v>1852</v>
      </c>
      <c r="H438" s="222" t="s">
        <v>1852</v>
      </c>
      <c r="I438" s="225" t="s">
        <v>1852</v>
      </c>
      <c r="J438" s="222" t="s">
        <v>1852</v>
      </c>
      <c r="K438" s="222" t="s">
        <v>1852</v>
      </c>
      <c r="L438" s="225" t="s">
        <v>1852</v>
      </c>
      <c r="M438" s="222" t="s">
        <v>1852</v>
      </c>
      <c r="N438" s="222" t="s">
        <v>1852</v>
      </c>
      <c r="O438" s="346">
        <f t="shared" si="6"/>
        <v>4</v>
      </c>
    </row>
    <row r="439" spans="1:18" ht="13.15" customHeight="1" x14ac:dyDescent="0.4">
      <c r="A439" s="203" t="s">
        <v>1375</v>
      </c>
      <c r="B439" s="222" t="s">
        <v>3030</v>
      </c>
      <c r="C439" s="223">
        <v>3</v>
      </c>
      <c r="D439" s="222" t="s">
        <v>1852</v>
      </c>
      <c r="E439" s="222" t="s">
        <v>1852</v>
      </c>
      <c r="F439" s="225" t="s">
        <v>1852</v>
      </c>
      <c r="G439" s="222" t="s">
        <v>1852</v>
      </c>
      <c r="H439" s="222" t="s">
        <v>1852</v>
      </c>
      <c r="I439" s="225" t="s">
        <v>1852</v>
      </c>
      <c r="J439" s="222" t="s">
        <v>1852</v>
      </c>
      <c r="K439" s="222" t="s">
        <v>1852</v>
      </c>
      <c r="L439" s="225" t="s">
        <v>1852</v>
      </c>
      <c r="M439" s="222" t="s">
        <v>1852</v>
      </c>
      <c r="N439" s="222" t="s">
        <v>1852</v>
      </c>
      <c r="O439" s="346">
        <f t="shared" si="6"/>
        <v>3</v>
      </c>
    </row>
    <row r="440" spans="1:18" ht="13.15" customHeight="1" x14ac:dyDescent="0.4">
      <c r="A440" s="203" t="s">
        <v>1375</v>
      </c>
      <c r="B440" s="248" t="s">
        <v>2225</v>
      </c>
      <c r="C440" s="225" t="s">
        <v>1852</v>
      </c>
      <c r="D440" s="222" t="s">
        <v>1852</v>
      </c>
      <c r="E440" s="222" t="s">
        <v>1852</v>
      </c>
      <c r="F440" s="223">
        <v>2</v>
      </c>
      <c r="G440" s="222" t="s">
        <v>1852</v>
      </c>
      <c r="H440" s="222" t="s">
        <v>1852</v>
      </c>
      <c r="I440" s="225" t="s">
        <v>1852</v>
      </c>
      <c r="J440" s="222" t="s">
        <v>1852</v>
      </c>
      <c r="K440" s="222" t="s">
        <v>1852</v>
      </c>
      <c r="L440" s="225" t="s">
        <v>1852</v>
      </c>
      <c r="M440" s="222" t="s">
        <v>1852</v>
      </c>
      <c r="N440" s="222" t="s">
        <v>1852</v>
      </c>
      <c r="O440" s="346">
        <f t="shared" si="6"/>
        <v>2</v>
      </c>
    </row>
    <row r="441" spans="1:18" ht="13.15" customHeight="1" x14ac:dyDescent="0.4">
      <c r="A441" s="203" t="s">
        <v>1375</v>
      </c>
      <c r="B441" s="222" t="s">
        <v>3031</v>
      </c>
      <c r="C441" s="225" t="s">
        <v>1852</v>
      </c>
      <c r="D441" s="222" t="s">
        <v>1852</v>
      </c>
      <c r="E441" s="222" t="s">
        <v>1852</v>
      </c>
      <c r="F441" s="223">
        <v>1</v>
      </c>
      <c r="G441" s="222" t="s">
        <v>1852</v>
      </c>
      <c r="H441" s="222" t="s">
        <v>1852</v>
      </c>
      <c r="I441" s="225" t="s">
        <v>1852</v>
      </c>
      <c r="J441" s="222" t="s">
        <v>1852</v>
      </c>
      <c r="K441" s="222" t="s">
        <v>1852</v>
      </c>
      <c r="L441" s="223">
        <v>1</v>
      </c>
      <c r="M441" s="222" t="s">
        <v>1852</v>
      </c>
      <c r="N441" s="222" t="s">
        <v>1852</v>
      </c>
      <c r="O441" s="346">
        <f t="shared" si="6"/>
        <v>2</v>
      </c>
    </row>
    <row r="442" spans="1:18" ht="13.15" customHeight="1" x14ac:dyDescent="0.4">
      <c r="A442" s="203" t="s">
        <v>1375</v>
      </c>
      <c r="B442" s="248" t="s">
        <v>2230</v>
      </c>
      <c r="C442" s="223">
        <v>1</v>
      </c>
      <c r="D442" s="222" t="s">
        <v>1852</v>
      </c>
      <c r="E442" s="222" t="s">
        <v>1852</v>
      </c>
      <c r="F442" s="223">
        <v>1</v>
      </c>
      <c r="G442" s="222" t="s">
        <v>1852</v>
      </c>
      <c r="H442" s="222" t="s">
        <v>1852</v>
      </c>
      <c r="I442" s="225" t="s">
        <v>1852</v>
      </c>
      <c r="J442" s="222" t="s">
        <v>1852</v>
      </c>
      <c r="K442" s="222" t="s">
        <v>1852</v>
      </c>
      <c r="L442" s="225" t="s">
        <v>1852</v>
      </c>
      <c r="M442" s="222" t="s">
        <v>1852</v>
      </c>
      <c r="N442" s="222" t="s">
        <v>1852</v>
      </c>
      <c r="O442" s="346">
        <f t="shared" si="6"/>
        <v>2</v>
      </c>
    </row>
    <row r="443" spans="1:18" ht="13.15" customHeight="1" x14ac:dyDescent="0.4">
      <c r="A443" s="203" t="s">
        <v>1375</v>
      </c>
      <c r="B443" s="248" t="s">
        <v>2233</v>
      </c>
      <c r="C443" s="225" t="s">
        <v>1852</v>
      </c>
      <c r="D443" s="222" t="s">
        <v>1852</v>
      </c>
      <c r="E443" s="222" t="s">
        <v>1852</v>
      </c>
      <c r="F443" s="223">
        <v>1</v>
      </c>
      <c r="G443" s="222" t="s">
        <v>1852</v>
      </c>
      <c r="H443" s="222" t="s">
        <v>1852</v>
      </c>
      <c r="I443" s="225" t="s">
        <v>1852</v>
      </c>
      <c r="J443" s="222" t="s">
        <v>1852</v>
      </c>
      <c r="K443" s="222" t="s">
        <v>1852</v>
      </c>
      <c r="L443" s="225" t="s">
        <v>1852</v>
      </c>
      <c r="M443" s="222" t="s">
        <v>1852</v>
      </c>
      <c r="N443" s="222" t="s">
        <v>1852</v>
      </c>
      <c r="O443" s="346">
        <f t="shared" si="6"/>
        <v>1</v>
      </c>
    </row>
    <row r="444" spans="1:18" ht="37.5" x14ac:dyDescent="0.4">
      <c r="A444" s="203" t="s">
        <v>1375</v>
      </c>
      <c r="B444" s="248" t="s">
        <v>2235</v>
      </c>
      <c r="C444" s="223">
        <v>1</v>
      </c>
      <c r="D444" s="222" t="s">
        <v>1852</v>
      </c>
      <c r="E444" s="222" t="s">
        <v>1852</v>
      </c>
      <c r="F444" s="225" t="s">
        <v>1852</v>
      </c>
      <c r="G444" s="222" t="s">
        <v>1852</v>
      </c>
      <c r="H444" s="222" t="s">
        <v>1852</v>
      </c>
      <c r="I444" s="225" t="s">
        <v>1852</v>
      </c>
      <c r="J444" s="222" t="s">
        <v>1852</v>
      </c>
      <c r="K444" s="222" t="s">
        <v>1852</v>
      </c>
      <c r="L444" s="225" t="s">
        <v>1852</v>
      </c>
      <c r="M444" s="222" t="s">
        <v>1852</v>
      </c>
      <c r="N444" s="222" t="s">
        <v>1852</v>
      </c>
      <c r="O444" s="346">
        <f t="shared" si="6"/>
        <v>1</v>
      </c>
    </row>
    <row r="445" spans="1:18" x14ac:dyDescent="0.4">
      <c r="A445" s="203" t="s">
        <v>2078</v>
      </c>
      <c r="B445" s="222" t="s">
        <v>3025</v>
      </c>
      <c r="C445" s="225" t="s">
        <v>1852</v>
      </c>
      <c r="D445" s="222" t="s">
        <v>1852</v>
      </c>
      <c r="E445" s="222" t="s">
        <v>1852</v>
      </c>
      <c r="F445" s="223">
        <v>10</v>
      </c>
      <c r="G445" s="222" t="s">
        <v>1852</v>
      </c>
      <c r="H445" s="222" t="s">
        <v>1852</v>
      </c>
      <c r="I445" s="225" t="s">
        <v>1852</v>
      </c>
      <c r="J445" s="222" t="s">
        <v>1852</v>
      </c>
      <c r="K445" s="222" t="s">
        <v>1852</v>
      </c>
      <c r="L445" s="225" t="s">
        <v>1852</v>
      </c>
      <c r="M445" s="222" t="s">
        <v>1852</v>
      </c>
      <c r="N445" s="222" t="s">
        <v>1852</v>
      </c>
      <c r="O445" s="346">
        <f t="shared" si="6"/>
        <v>10</v>
      </c>
      <c r="P445" s="208">
        <v>10</v>
      </c>
      <c r="Q445" s="233">
        <v>0</v>
      </c>
      <c r="R445" s="305">
        <v>0</v>
      </c>
    </row>
    <row r="446" spans="1:18" ht="13.15" customHeight="1" x14ac:dyDescent="0.4">
      <c r="A446" s="203" t="s">
        <v>2082</v>
      </c>
      <c r="B446" s="222" t="s">
        <v>3025</v>
      </c>
      <c r="C446" s="223">
        <v>14</v>
      </c>
      <c r="D446" s="222" t="s">
        <v>1852</v>
      </c>
      <c r="E446" s="222" t="s">
        <v>1852</v>
      </c>
      <c r="F446" s="223">
        <v>8</v>
      </c>
      <c r="G446" s="222" t="s">
        <v>1852</v>
      </c>
      <c r="H446" s="224">
        <v>1</v>
      </c>
      <c r="I446" s="225" t="s">
        <v>1852</v>
      </c>
      <c r="J446" s="222" t="s">
        <v>1852</v>
      </c>
      <c r="K446" s="222" t="s">
        <v>1852</v>
      </c>
      <c r="L446" s="225" t="s">
        <v>1852</v>
      </c>
      <c r="M446" s="222" t="s">
        <v>1852</v>
      </c>
      <c r="N446" s="222" t="s">
        <v>1852</v>
      </c>
      <c r="O446" s="346">
        <f t="shared" si="6"/>
        <v>22</v>
      </c>
      <c r="P446" s="231">
        <v>78</v>
      </c>
      <c r="Q446" s="231">
        <v>1</v>
      </c>
      <c r="R446" s="244">
        <v>1.2999999999999999E-2</v>
      </c>
    </row>
    <row r="447" spans="1:18" ht="13.15" customHeight="1" x14ac:dyDescent="0.4">
      <c r="A447" s="203" t="s">
        <v>1335</v>
      </c>
      <c r="B447" s="222" t="s">
        <v>3032</v>
      </c>
      <c r="C447" s="223">
        <v>4</v>
      </c>
      <c r="D447" s="222" t="s">
        <v>1852</v>
      </c>
      <c r="E447" s="222" t="s">
        <v>1852</v>
      </c>
      <c r="F447" s="223">
        <v>4</v>
      </c>
      <c r="G447" s="222" t="s">
        <v>1852</v>
      </c>
      <c r="H447" s="222" t="s">
        <v>1852</v>
      </c>
      <c r="I447" s="225" t="s">
        <v>1852</v>
      </c>
      <c r="J447" s="222" t="s">
        <v>1852</v>
      </c>
      <c r="K447" s="222" t="s">
        <v>1852</v>
      </c>
      <c r="L447" s="225" t="s">
        <v>1852</v>
      </c>
      <c r="M447" s="222" t="s">
        <v>1852</v>
      </c>
      <c r="N447" s="222" t="s">
        <v>1852</v>
      </c>
      <c r="O447" s="346">
        <f t="shared" si="6"/>
        <v>8</v>
      </c>
    </row>
    <row r="448" spans="1:18" ht="13.15" customHeight="1" x14ac:dyDescent="0.4">
      <c r="A448" s="203" t="s">
        <v>1335</v>
      </c>
      <c r="B448" s="222" t="s">
        <v>3033</v>
      </c>
      <c r="C448" s="223">
        <v>3</v>
      </c>
      <c r="D448" s="222" t="s">
        <v>1852</v>
      </c>
      <c r="E448" s="222" t="s">
        <v>1852</v>
      </c>
      <c r="F448" s="223">
        <v>2</v>
      </c>
      <c r="G448" s="222" t="s">
        <v>1852</v>
      </c>
      <c r="H448" s="222" t="s">
        <v>1852</v>
      </c>
      <c r="I448" s="225" t="s">
        <v>1852</v>
      </c>
      <c r="J448" s="222" t="s">
        <v>1852</v>
      </c>
      <c r="K448" s="222" t="s">
        <v>1852</v>
      </c>
      <c r="L448" s="223">
        <v>3</v>
      </c>
      <c r="M448" s="222" t="s">
        <v>1852</v>
      </c>
      <c r="N448" s="222" t="s">
        <v>1852</v>
      </c>
      <c r="O448" s="346">
        <f t="shared" si="6"/>
        <v>8</v>
      </c>
    </row>
    <row r="449" spans="1:18" ht="13.15" customHeight="1" x14ac:dyDescent="0.4">
      <c r="A449" s="203" t="s">
        <v>1335</v>
      </c>
      <c r="B449" s="222" t="s">
        <v>3034</v>
      </c>
      <c r="C449" s="223">
        <v>6</v>
      </c>
      <c r="D449" s="222" t="s">
        <v>1852</v>
      </c>
      <c r="E449" s="222" t="s">
        <v>1852</v>
      </c>
      <c r="F449" s="225" t="s">
        <v>1852</v>
      </c>
      <c r="G449" s="222" t="s">
        <v>1852</v>
      </c>
      <c r="H449" s="222" t="s">
        <v>1852</v>
      </c>
      <c r="I449" s="225" t="s">
        <v>1852</v>
      </c>
      <c r="J449" s="222" t="s">
        <v>1852</v>
      </c>
      <c r="K449" s="222" t="s">
        <v>1852</v>
      </c>
      <c r="L449" s="225" t="s">
        <v>1852</v>
      </c>
      <c r="M449" s="222" t="s">
        <v>1852</v>
      </c>
      <c r="N449" s="222" t="s">
        <v>1852</v>
      </c>
      <c r="O449" s="346">
        <f t="shared" si="6"/>
        <v>6</v>
      </c>
    </row>
    <row r="450" spans="1:18" ht="13.15" customHeight="1" x14ac:dyDescent="0.4">
      <c r="A450" s="203" t="s">
        <v>1335</v>
      </c>
      <c r="B450" s="222" t="s">
        <v>3035</v>
      </c>
      <c r="C450" s="223">
        <v>5</v>
      </c>
      <c r="D450" s="222" t="s">
        <v>1852</v>
      </c>
      <c r="E450" s="222" t="s">
        <v>1852</v>
      </c>
      <c r="F450" s="223">
        <v>1</v>
      </c>
      <c r="G450" s="222" t="s">
        <v>1852</v>
      </c>
      <c r="H450" s="222" t="s">
        <v>1852</v>
      </c>
      <c r="I450" s="225" t="s">
        <v>1852</v>
      </c>
      <c r="J450" s="222" t="s">
        <v>1852</v>
      </c>
      <c r="K450" s="222" t="s">
        <v>1852</v>
      </c>
      <c r="L450" s="225" t="s">
        <v>1852</v>
      </c>
      <c r="M450" s="222" t="s">
        <v>1852</v>
      </c>
      <c r="N450" s="222" t="s">
        <v>1852</v>
      </c>
      <c r="O450" s="346">
        <f t="shared" si="6"/>
        <v>6</v>
      </c>
    </row>
    <row r="451" spans="1:18" ht="13.15" customHeight="1" x14ac:dyDescent="0.4">
      <c r="A451" s="203" t="s">
        <v>1335</v>
      </c>
      <c r="B451" s="222" t="s">
        <v>3036</v>
      </c>
      <c r="C451" s="223">
        <v>5</v>
      </c>
      <c r="D451" s="222" t="s">
        <v>1852</v>
      </c>
      <c r="E451" s="222" t="s">
        <v>1852</v>
      </c>
      <c r="F451" s="223">
        <v>1</v>
      </c>
      <c r="G451" s="222" t="s">
        <v>1852</v>
      </c>
      <c r="H451" s="222" t="s">
        <v>1852</v>
      </c>
      <c r="I451" s="225" t="s">
        <v>1852</v>
      </c>
      <c r="J451" s="222" t="s">
        <v>1852</v>
      </c>
      <c r="K451" s="222" t="s">
        <v>1852</v>
      </c>
      <c r="L451" s="225" t="s">
        <v>1852</v>
      </c>
      <c r="M451" s="222" t="s">
        <v>1852</v>
      </c>
      <c r="N451" s="222" t="s">
        <v>1852</v>
      </c>
      <c r="O451" s="346">
        <f t="shared" ref="O451:O514" si="7">SUM(C451,F451,I451,L451)</f>
        <v>6</v>
      </c>
    </row>
    <row r="452" spans="1:18" ht="13.15" customHeight="1" x14ac:dyDescent="0.4">
      <c r="A452" s="203" t="s">
        <v>1335</v>
      </c>
      <c r="B452" s="222" t="s">
        <v>3037</v>
      </c>
      <c r="C452" s="223">
        <v>5</v>
      </c>
      <c r="D452" s="222" t="s">
        <v>1852</v>
      </c>
      <c r="E452" s="222" t="s">
        <v>1852</v>
      </c>
      <c r="F452" s="225" t="s">
        <v>1852</v>
      </c>
      <c r="G452" s="222" t="s">
        <v>1852</v>
      </c>
      <c r="H452" s="222" t="s">
        <v>1852</v>
      </c>
      <c r="I452" s="225" t="s">
        <v>1852</v>
      </c>
      <c r="J452" s="222" t="s">
        <v>1852</v>
      </c>
      <c r="K452" s="222" t="s">
        <v>1852</v>
      </c>
      <c r="L452" s="225" t="s">
        <v>1852</v>
      </c>
      <c r="M452" s="222" t="s">
        <v>1852</v>
      </c>
      <c r="N452" s="222" t="s">
        <v>1852</v>
      </c>
      <c r="O452" s="346">
        <f t="shared" si="7"/>
        <v>5</v>
      </c>
    </row>
    <row r="453" spans="1:18" ht="13.15" customHeight="1" x14ac:dyDescent="0.4">
      <c r="A453" s="203" t="s">
        <v>1335</v>
      </c>
      <c r="B453" s="222" t="s">
        <v>3038</v>
      </c>
      <c r="C453" s="225" t="s">
        <v>1852</v>
      </c>
      <c r="D453" s="222" t="s">
        <v>1852</v>
      </c>
      <c r="E453" s="222" t="s">
        <v>1852</v>
      </c>
      <c r="F453" s="223">
        <v>5</v>
      </c>
      <c r="G453" s="222" t="s">
        <v>1852</v>
      </c>
      <c r="H453" s="222" t="s">
        <v>1852</v>
      </c>
      <c r="I453" s="225" t="s">
        <v>1852</v>
      </c>
      <c r="J453" s="222" t="s">
        <v>1852</v>
      </c>
      <c r="K453" s="222" t="s">
        <v>1852</v>
      </c>
      <c r="L453" s="225" t="s">
        <v>1852</v>
      </c>
      <c r="M453" s="222" t="s">
        <v>1852</v>
      </c>
      <c r="N453" s="222" t="s">
        <v>1852</v>
      </c>
      <c r="O453" s="346">
        <f t="shared" si="7"/>
        <v>5</v>
      </c>
    </row>
    <row r="454" spans="1:18" ht="13.15" customHeight="1" x14ac:dyDescent="0.4">
      <c r="A454" s="203" t="s">
        <v>1335</v>
      </c>
      <c r="B454" s="222" t="s">
        <v>3039</v>
      </c>
      <c r="C454" s="223">
        <v>3</v>
      </c>
      <c r="D454" s="222" t="s">
        <v>1852</v>
      </c>
      <c r="E454" s="222" t="s">
        <v>1852</v>
      </c>
      <c r="F454" s="225" t="s">
        <v>1852</v>
      </c>
      <c r="G454" s="222" t="s">
        <v>1852</v>
      </c>
      <c r="H454" s="222" t="s">
        <v>1852</v>
      </c>
      <c r="I454" s="225" t="s">
        <v>1852</v>
      </c>
      <c r="J454" s="222" t="s">
        <v>1852</v>
      </c>
      <c r="K454" s="222" t="s">
        <v>1852</v>
      </c>
      <c r="L454" s="225" t="s">
        <v>1852</v>
      </c>
      <c r="M454" s="222" t="s">
        <v>1852</v>
      </c>
      <c r="N454" s="222" t="s">
        <v>1852</v>
      </c>
      <c r="O454" s="346">
        <f t="shared" si="7"/>
        <v>3</v>
      </c>
    </row>
    <row r="455" spans="1:18" ht="13.15" customHeight="1" x14ac:dyDescent="0.4">
      <c r="A455" s="203" t="s">
        <v>1335</v>
      </c>
      <c r="B455" s="222" t="s">
        <v>3040</v>
      </c>
      <c r="C455" s="223">
        <v>3</v>
      </c>
      <c r="D455" s="222" t="s">
        <v>1852</v>
      </c>
      <c r="E455" s="222" t="s">
        <v>1852</v>
      </c>
      <c r="F455" s="225" t="s">
        <v>1852</v>
      </c>
      <c r="G455" s="222" t="s">
        <v>1852</v>
      </c>
      <c r="H455" s="222" t="s">
        <v>1852</v>
      </c>
      <c r="I455" s="225" t="s">
        <v>1852</v>
      </c>
      <c r="J455" s="222" t="s">
        <v>1852</v>
      </c>
      <c r="K455" s="222" t="s">
        <v>1852</v>
      </c>
      <c r="L455" s="225" t="s">
        <v>1852</v>
      </c>
      <c r="M455" s="222" t="s">
        <v>1852</v>
      </c>
      <c r="N455" s="222" t="s">
        <v>1852</v>
      </c>
      <c r="O455" s="346">
        <f t="shared" si="7"/>
        <v>3</v>
      </c>
    </row>
    <row r="456" spans="1:18" ht="13.15" customHeight="1" x14ac:dyDescent="0.4">
      <c r="A456" s="203" t="s">
        <v>1335</v>
      </c>
      <c r="B456" s="222" t="s">
        <v>3041</v>
      </c>
      <c r="C456" s="223">
        <v>2</v>
      </c>
      <c r="D456" s="222" t="s">
        <v>1852</v>
      </c>
      <c r="E456" s="222" t="s">
        <v>1852</v>
      </c>
      <c r="F456" s="223">
        <v>1</v>
      </c>
      <c r="G456" s="222" t="s">
        <v>1852</v>
      </c>
      <c r="H456" s="222" t="s">
        <v>1852</v>
      </c>
      <c r="I456" s="225" t="s">
        <v>1852</v>
      </c>
      <c r="J456" s="222" t="s">
        <v>1852</v>
      </c>
      <c r="K456" s="222" t="s">
        <v>1852</v>
      </c>
      <c r="L456" s="225" t="s">
        <v>1852</v>
      </c>
      <c r="M456" s="222" t="s">
        <v>1852</v>
      </c>
      <c r="N456" s="222" t="s">
        <v>1852</v>
      </c>
      <c r="O456" s="346">
        <f t="shared" si="7"/>
        <v>3</v>
      </c>
    </row>
    <row r="457" spans="1:18" ht="13.15" customHeight="1" x14ac:dyDescent="0.4">
      <c r="A457" s="203" t="s">
        <v>1335</v>
      </c>
      <c r="B457" s="222" t="s">
        <v>3042</v>
      </c>
      <c r="C457" s="223">
        <v>2</v>
      </c>
      <c r="D457" s="222" t="s">
        <v>1852</v>
      </c>
      <c r="E457" s="222" t="s">
        <v>1852</v>
      </c>
      <c r="F457" s="225" t="s">
        <v>1852</v>
      </c>
      <c r="G457" s="222" t="s">
        <v>1852</v>
      </c>
      <c r="H457" s="222" t="s">
        <v>1852</v>
      </c>
      <c r="I457" s="225" t="s">
        <v>1852</v>
      </c>
      <c r="J457" s="222" t="s">
        <v>1852</v>
      </c>
      <c r="K457" s="222" t="s">
        <v>1852</v>
      </c>
      <c r="L457" s="225" t="s">
        <v>1852</v>
      </c>
      <c r="M457" s="222" t="s">
        <v>1852</v>
      </c>
      <c r="N457" s="222" t="s">
        <v>1852</v>
      </c>
      <c r="O457" s="346">
        <f t="shared" si="7"/>
        <v>2</v>
      </c>
    </row>
    <row r="458" spans="1:18" ht="13.15" customHeight="1" x14ac:dyDescent="0.4">
      <c r="A458" s="203" t="s">
        <v>1335</v>
      </c>
      <c r="B458" s="222" t="s">
        <v>3043</v>
      </c>
      <c r="C458" s="225" t="s">
        <v>1852</v>
      </c>
      <c r="D458" s="222" t="s">
        <v>1852</v>
      </c>
      <c r="E458" s="222" t="s">
        <v>1852</v>
      </c>
      <c r="F458" s="223">
        <v>1</v>
      </c>
      <c r="G458" s="222" t="s">
        <v>1852</v>
      </c>
      <c r="H458" s="222" t="s">
        <v>1852</v>
      </c>
      <c r="I458" s="225" t="s">
        <v>1852</v>
      </c>
      <c r="J458" s="222" t="s">
        <v>1852</v>
      </c>
      <c r="K458" s="222" t="s">
        <v>1852</v>
      </c>
      <c r="L458" s="225" t="s">
        <v>1852</v>
      </c>
      <c r="M458" s="222" t="s">
        <v>1852</v>
      </c>
      <c r="N458" s="222" t="s">
        <v>1852</v>
      </c>
      <c r="O458" s="346">
        <f t="shared" si="7"/>
        <v>1</v>
      </c>
    </row>
    <row r="459" spans="1:18" ht="13.15" customHeight="1" x14ac:dyDescent="0.4">
      <c r="A459" s="203" t="s">
        <v>2778</v>
      </c>
      <c r="B459" s="222" t="s">
        <v>3044</v>
      </c>
      <c r="C459" s="223">
        <v>110</v>
      </c>
      <c r="D459" s="222" t="s">
        <v>1852</v>
      </c>
      <c r="E459" s="224">
        <v>4</v>
      </c>
      <c r="F459" s="223">
        <v>333</v>
      </c>
      <c r="G459" s="224">
        <v>1</v>
      </c>
      <c r="H459" s="222" t="s">
        <v>1852</v>
      </c>
      <c r="I459" s="223">
        <v>2</v>
      </c>
      <c r="J459" s="222" t="s">
        <v>1852</v>
      </c>
      <c r="K459" s="222" t="s">
        <v>1852</v>
      </c>
      <c r="L459" s="223">
        <v>34</v>
      </c>
      <c r="M459" s="222" t="s">
        <v>1852</v>
      </c>
      <c r="N459" s="222" t="s">
        <v>1852</v>
      </c>
      <c r="O459" s="346">
        <f t="shared" si="7"/>
        <v>479</v>
      </c>
      <c r="P459" s="208">
        <v>479</v>
      </c>
      <c r="Q459" s="233">
        <v>4</v>
      </c>
      <c r="R459" s="304">
        <v>8.0000000000000002E-3</v>
      </c>
    </row>
    <row r="460" spans="1:18" x14ac:dyDescent="0.4">
      <c r="A460" s="203" t="s">
        <v>2096</v>
      </c>
      <c r="B460" s="222" t="s">
        <v>3025</v>
      </c>
      <c r="C460" s="223">
        <v>6</v>
      </c>
      <c r="D460" s="222" t="s">
        <v>1852</v>
      </c>
      <c r="E460" s="222" t="s">
        <v>1852</v>
      </c>
      <c r="F460" s="225" t="s">
        <v>1852</v>
      </c>
      <c r="G460" s="222" t="s">
        <v>1852</v>
      </c>
      <c r="H460" s="222" t="s">
        <v>1852</v>
      </c>
      <c r="I460" s="225" t="s">
        <v>1852</v>
      </c>
      <c r="J460" s="222" t="s">
        <v>1852</v>
      </c>
      <c r="K460" s="222" t="s">
        <v>1852</v>
      </c>
      <c r="L460" s="225" t="s">
        <v>1852</v>
      </c>
      <c r="M460" s="222" t="s">
        <v>1852</v>
      </c>
      <c r="N460" s="222" t="s">
        <v>1852</v>
      </c>
      <c r="O460" s="346">
        <f t="shared" si="7"/>
        <v>6</v>
      </c>
      <c r="P460" s="226">
        <v>10</v>
      </c>
      <c r="Q460" s="226">
        <v>1</v>
      </c>
      <c r="R460" s="240">
        <v>0.1</v>
      </c>
    </row>
    <row r="461" spans="1:18" ht="13.15" customHeight="1" x14ac:dyDescent="0.4">
      <c r="A461" s="203" t="s">
        <v>1681</v>
      </c>
      <c r="B461" s="222" t="s">
        <v>3045</v>
      </c>
      <c r="C461" s="223">
        <v>4</v>
      </c>
      <c r="D461" s="222" t="s">
        <v>1852</v>
      </c>
      <c r="E461" s="224">
        <v>1</v>
      </c>
      <c r="F461" s="225" t="s">
        <v>1852</v>
      </c>
      <c r="G461" s="222" t="s">
        <v>1852</v>
      </c>
      <c r="H461" s="222" t="s">
        <v>1852</v>
      </c>
      <c r="I461" s="225" t="s">
        <v>1852</v>
      </c>
      <c r="J461" s="222" t="s">
        <v>1852</v>
      </c>
      <c r="K461" s="222" t="s">
        <v>1852</v>
      </c>
      <c r="L461" s="225" t="s">
        <v>1852</v>
      </c>
      <c r="M461" s="222" t="s">
        <v>1852</v>
      </c>
      <c r="N461" s="222" t="s">
        <v>1852</v>
      </c>
      <c r="O461" s="346">
        <f t="shared" si="7"/>
        <v>4</v>
      </c>
    </row>
    <row r="462" spans="1:18" ht="13.15" customHeight="1" x14ac:dyDescent="0.4">
      <c r="A462" s="203" t="s">
        <v>3046</v>
      </c>
      <c r="B462" s="222" t="s">
        <v>3047</v>
      </c>
      <c r="C462" s="223">
        <v>6</v>
      </c>
      <c r="D462" s="222" t="s">
        <v>1852</v>
      </c>
      <c r="E462" s="222" t="s">
        <v>1852</v>
      </c>
      <c r="F462" s="225" t="s">
        <v>1852</v>
      </c>
      <c r="G462" s="222" t="s">
        <v>1852</v>
      </c>
      <c r="H462" s="222" t="s">
        <v>1852</v>
      </c>
      <c r="I462" s="225" t="s">
        <v>1852</v>
      </c>
      <c r="J462" s="222" t="s">
        <v>1852</v>
      </c>
      <c r="K462" s="222" t="s">
        <v>1852</v>
      </c>
      <c r="L462" s="225" t="s">
        <v>1852</v>
      </c>
      <c r="M462" s="222" t="s">
        <v>1852</v>
      </c>
      <c r="N462" s="222" t="s">
        <v>1852</v>
      </c>
      <c r="O462" s="346">
        <f t="shared" si="7"/>
        <v>6</v>
      </c>
      <c r="P462" s="208">
        <v>6</v>
      </c>
      <c r="Q462" s="233">
        <v>0</v>
      </c>
      <c r="R462" s="305">
        <v>0</v>
      </c>
    </row>
    <row r="463" spans="1:18" ht="22.5" x14ac:dyDescent="0.4">
      <c r="A463" s="203" t="s">
        <v>2251</v>
      </c>
      <c r="B463" s="222" t="s">
        <v>3048</v>
      </c>
      <c r="C463" s="223">
        <v>461</v>
      </c>
      <c r="D463" s="222" t="s">
        <v>1852</v>
      </c>
      <c r="E463" s="224">
        <v>1</v>
      </c>
      <c r="F463" s="223">
        <v>63</v>
      </c>
      <c r="G463" s="222" t="s">
        <v>1852</v>
      </c>
      <c r="H463" s="222" t="s">
        <v>1852</v>
      </c>
      <c r="I463" s="225" t="s">
        <v>1852</v>
      </c>
      <c r="J463" s="222" t="s">
        <v>1852</v>
      </c>
      <c r="K463" s="222" t="s">
        <v>1852</v>
      </c>
      <c r="L463" s="223">
        <v>9</v>
      </c>
      <c r="M463" s="222" t="s">
        <v>1852</v>
      </c>
      <c r="N463" s="222" t="s">
        <v>1852</v>
      </c>
      <c r="O463" s="346">
        <f t="shared" si="7"/>
        <v>533</v>
      </c>
      <c r="P463" s="226">
        <v>577</v>
      </c>
      <c r="Q463" s="226">
        <v>1</v>
      </c>
      <c r="R463" s="227">
        <v>0</v>
      </c>
    </row>
    <row r="464" spans="1:18" ht="13.15" customHeight="1" x14ac:dyDescent="0.4">
      <c r="A464" s="203" t="s">
        <v>1686</v>
      </c>
      <c r="B464" s="222" t="s">
        <v>3049</v>
      </c>
      <c r="C464" s="223">
        <v>18</v>
      </c>
      <c r="D464" s="222" t="s">
        <v>1852</v>
      </c>
      <c r="E464" s="222" t="s">
        <v>1852</v>
      </c>
      <c r="F464" s="223">
        <v>9</v>
      </c>
      <c r="G464" s="222" t="s">
        <v>1852</v>
      </c>
      <c r="H464" s="222" t="s">
        <v>1852</v>
      </c>
      <c r="I464" s="225" t="s">
        <v>1852</v>
      </c>
      <c r="J464" s="222" t="s">
        <v>1852</v>
      </c>
      <c r="K464" s="222" t="s">
        <v>1852</v>
      </c>
      <c r="L464" s="225" t="s">
        <v>1852</v>
      </c>
      <c r="M464" s="222" t="s">
        <v>1852</v>
      </c>
      <c r="N464" s="222" t="s">
        <v>1852</v>
      </c>
      <c r="O464" s="346">
        <f t="shared" si="7"/>
        <v>27</v>
      </c>
    </row>
    <row r="465" spans="1:18" ht="13.15" customHeight="1" x14ac:dyDescent="0.4">
      <c r="A465" s="203" t="s">
        <v>1686</v>
      </c>
      <c r="B465" s="222" t="s">
        <v>3050</v>
      </c>
      <c r="C465" s="223">
        <v>16</v>
      </c>
      <c r="D465" s="222" t="s">
        <v>1852</v>
      </c>
      <c r="E465" s="222" t="s">
        <v>1852</v>
      </c>
      <c r="F465" s="225" t="s">
        <v>1852</v>
      </c>
      <c r="G465" s="222" t="s">
        <v>1852</v>
      </c>
      <c r="H465" s="222" t="s">
        <v>1852</v>
      </c>
      <c r="I465" s="225" t="s">
        <v>1852</v>
      </c>
      <c r="J465" s="222" t="s">
        <v>1852</v>
      </c>
      <c r="K465" s="222" t="s">
        <v>1852</v>
      </c>
      <c r="L465" s="225" t="s">
        <v>1852</v>
      </c>
      <c r="M465" s="222" t="s">
        <v>1852</v>
      </c>
      <c r="N465" s="222" t="s">
        <v>1852</v>
      </c>
      <c r="O465" s="346">
        <f t="shared" si="7"/>
        <v>16</v>
      </c>
    </row>
    <row r="466" spans="1:18" ht="13.15" customHeight="1" x14ac:dyDescent="0.4">
      <c r="A466" s="203" t="s">
        <v>1686</v>
      </c>
      <c r="B466" s="222" t="s">
        <v>3051</v>
      </c>
      <c r="C466" s="225" t="s">
        <v>1852</v>
      </c>
      <c r="D466" s="222" t="s">
        <v>1852</v>
      </c>
      <c r="E466" s="222" t="s">
        <v>1852</v>
      </c>
      <c r="F466" s="223">
        <v>1</v>
      </c>
      <c r="G466" s="222" t="s">
        <v>1852</v>
      </c>
      <c r="H466" s="222" t="s">
        <v>1852</v>
      </c>
      <c r="I466" s="225" t="s">
        <v>1852</v>
      </c>
      <c r="J466" s="222" t="s">
        <v>1852</v>
      </c>
      <c r="K466" s="222" t="s">
        <v>1852</v>
      </c>
      <c r="L466" s="225" t="s">
        <v>1852</v>
      </c>
      <c r="M466" s="222" t="s">
        <v>1852</v>
      </c>
      <c r="N466" s="222" t="s">
        <v>1852</v>
      </c>
      <c r="O466" s="346">
        <f t="shared" si="7"/>
        <v>1</v>
      </c>
    </row>
    <row r="467" spans="1:18" ht="22.5" x14ac:dyDescent="0.4">
      <c r="A467" s="203" t="s">
        <v>2099</v>
      </c>
      <c r="B467" s="222" t="s">
        <v>3052</v>
      </c>
      <c r="C467" s="223">
        <v>74</v>
      </c>
      <c r="D467" s="222" t="s">
        <v>1852</v>
      </c>
      <c r="E467" s="222" t="s">
        <v>1852</v>
      </c>
      <c r="F467" s="223">
        <v>33</v>
      </c>
      <c r="G467" s="222" t="s">
        <v>1852</v>
      </c>
      <c r="H467" s="222" t="s">
        <v>1852</v>
      </c>
      <c r="I467" s="225" t="s">
        <v>1852</v>
      </c>
      <c r="J467" s="222" t="s">
        <v>1852</v>
      </c>
      <c r="K467" s="222" t="s">
        <v>1852</v>
      </c>
      <c r="L467" s="225" t="s">
        <v>1852</v>
      </c>
      <c r="M467" s="222" t="s">
        <v>1852</v>
      </c>
      <c r="N467" s="222" t="s">
        <v>1852</v>
      </c>
      <c r="O467" s="346">
        <f t="shared" si="7"/>
        <v>107</v>
      </c>
      <c r="P467" s="226">
        <v>142</v>
      </c>
      <c r="Q467" s="226">
        <v>1</v>
      </c>
      <c r="R467" s="227">
        <v>0.01</v>
      </c>
    </row>
    <row r="468" spans="1:18" x14ac:dyDescent="0.4">
      <c r="A468" s="203" t="s">
        <v>1336</v>
      </c>
      <c r="B468" s="222" t="s">
        <v>3025</v>
      </c>
      <c r="C468" s="223">
        <v>17</v>
      </c>
      <c r="D468" s="222" t="s">
        <v>1852</v>
      </c>
      <c r="E468" s="222" t="s">
        <v>1852</v>
      </c>
      <c r="F468" s="223">
        <v>8</v>
      </c>
      <c r="G468" s="222" t="s">
        <v>1852</v>
      </c>
      <c r="H468" s="222" t="s">
        <v>1852</v>
      </c>
      <c r="I468" s="225" t="s">
        <v>1852</v>
      </c>
      <c r="J468" s="222" t="s">
        <v>1852</v>
      </c>
      <c r="K468" s="222" t="s">
        <v>1852</v>
      </c>
      <c r="L468" s="225" t="s">
        <v>1852</v>
      </c>
      <c r="M468" s="222" t="s">
        <v>1852</v>
      </c>
      <c r="N468" s="222" t="s">
        <v>1852</v>
      </c>
      <c r="O468" s="346">
        <f t="shared" si="7"/>
        <v>25</v>
      </c>
    </row>
    <row r="469" spans="1:18" ht="13.15" customHeight="1" x14ac:dyDescent="0.4">
      <c r="A469" s="203" t="s">
        <v>1336</v>
      </c>
      <c r="B469" s="222" t="s">
        <v>3045</v>
      </c>
      <c r="C469" s="223">
        <v>4</v>
      </c>
      <c r="D469" s="222" t="s">
        <v>1852</v>
      </c>
      <c r="E469" s="224">
        <v>1</v>
      </c>
      <c r="F469" s="223">
        <v>6</v>
      </c>
      <c r="G469" s="222" t="s">
        <v>1852</v>
      </c>
      <c r="H469" s="222" t="s">
        <v>1852</v>
      </c>
      <c r="I469" s="225" t="s">
        <v>1852</v>
      </c>
      <c r="J469" s="222" t="s">
        <v>1852</v>
      </c>
      <c r="K469" s="222" t="s">
        <v>1852</v>
      </c>
      <c r="L469" s="225" t="s">
        <v>1852</v>
      </c>
      <c r="M469" s="222" t="s">
        <v>1852</v>
      </c>
      <c r="N469" s="222" t="s">
        <v>1852</v>
      </c>
      <c r="O469" s="346">
        <f t="shared" si="7"/>
        <v>10</v>
      </c>
    </row>
    <row r="470" spans="1:18" ht="13.15" customHeight="1" x14ac:dyDescent="0.4">
      <c r="A470" s="203" t="s">
        <v>2256</v>
      </c>
      <c r="B470" s="222" t="s">
        <v>3053</v>
      </c>
      <c r="C470" s="223">
        <v>21</v>
      </c>
      <c r="D470" s="222" t="s">
        <v>1852</v>
      </c>
      <c r="E470" s="222" t="s">
        <v>1852</v>
      </c>
      <c r="F470" s="225" t="s">
        <v>1852</v>
      </c>
      <c r="G470" s="222" t="s">
        <v>1852</v>
      </c>
      <c r="H470" s="222" t="s">
        <v>1852</v>
      </c>
      <c r="I470" s="225" t="s">
        <v>1852</v>
      </c>
      <c r="J470" s="222" t="s">
        <v>1852</v>
      </c>
      <c r="K470" s="222" t="s">
        <v>1852</v>
      </c>
      <c r="L470" s="225" t="s">
        <v>1852</v>
      </c>
      <c r="M470" s="222" t="s">
        <v>1852</v>
      </c>
      <c r="N470" s="222" t="s">
        <v>1852</v>
      </c>
      <c r="O470" s="346">
        <f t="shared" si="7"/>
        <v>21</v>
      </c>
      <c r="P470" s="226">
        <v>33</v>
      </c>
      <c r="Q470" s="226">
        <v>0</v>
      </c>
      <c r="R470" s="240">
        <v>0</v>
      </c>
    </row>
    <row r="471" spans="1:18" ht="22.5" x14ac:dyDescent="0.4">
      <c r="A471" s="203" t="s">
        <v>1687</v>
      </c>
      <c r="B471" s="222" t="s">
        <v>3054</v>
      </c>
      <c r="C471" s="223">
        <v>4</v>
      </c>
      <c r="D471" s="222" t="s">
        <v>1852</v>
      </c>
      <c r="E471" s="222" t="s">
        <v>1852</v>
      </c>
      <c r="F471" s="225" t="s">
        <v>1852</v>
      </c>
      <c r="G471" s="222" t="s">
        <v>1852</v>
      </c>
      <c r="H471" s="222" t="s">
        <v>1852</v>
      </c>
      <c r="I471" s="225" t="s">
        <v>1852</v>
      </c>
      <c r="J471" s="222" t="s">
        <v>1852</v>
      </c>
      <c r="K471" s="222" t="s">
        <v>1852</v>
      </c>
      <c r="L471" s="225" t="s">
        <v>1852</v>
      </c>
      <c r="M471" s="222" t="s">
        <v>1852</v>
      </c>
      <c r="N471" s="222" t="s">
        <v>1852</v>
      </c>
      <c r="O471" s="346">
        <f t="shared" si="7"/>
        <v>4</v>
      </c>
    </row>
    <row r="472" spans="1:18" ht="13.15" customHeight="1" x14ac:dyDescent="0.4">
      <c r="A472" s="203" t="s">
        <v>1687</v>
      </c>
      <c r="B472" s="222" t="s">
        <v>3174</v>
      </c>
      <c r="C472" s="223">
        <v>3</v>
      </c>
      <c r="D472" s="222" t="s">
        <v>1852</v>
      </c>
      <c r="E472" s="222" t="s">
        <v>1852</v>
      </c>
      <c r="F472" s="225" t="s">
        <v>1852</v>
      </c>
      <c r="G472" s="222" t="s">
        <v>1852</v>
      </c>
      <c r="H472" s="222" t="s">
        <v>1852</v>
      </c>
      <c r="I472" s="225" t="s">
        <v>1852</v>
      </c>
      <c r="J472" s="222" t="s">
        <v>1852</v>
      </c>
      <c r="K472" s="222" t="s">
        <v>1852</v>
      </c>
      <c r="L472" s="225" t="s">
        <v>1852</v>
      </c>
      <c r="M472" s="222" t="s">
        <v>1852</v>
      </c>
      <c r="N472" s="222" t="s">
        <v>1852</v>
      </c>
      <c r="O472" s="346">
        <f t="shared" si="7"/>
        <v>3</v>
      </c>
    </row>
    <row r="473" spans="1:18" ht="22.5" x14ac:dyDescent="0.4">
      <c r="A473" s="203" t="s">
        <v>1687</v>
      </c>
      <c r="B473" s="222" t="s">
        <v>3056</v>
      </c>
      <c r="C473" s="223">
        <v>2</v>
      </c>
      <c r="D473" s="222" t="s">
        <v>1852</v>
      </c>
      <c r="E473" s="222" t="s">
        <v>1852</v>
      </c>
      <c r="F473" s="225" t="s">
        <v>1852</v>
      </c>
      <c r="G473" s="222" t="s">
        <v>1852</v>
      </c>
      <c r="H473" s="222" t="s">
        <v>1852</v>
      </c>
      <c r="I473" s="225" t="s">
        <v>1852</v>
      </c>
      <c r="J473" s="222" t="s">
        <v>1852</v>
      </c>
      <c r="K473" s="222" t="s">
        <v>1852</v>
      </c>
      <c r="L473" s="225" t="s">
        <v>1852</v>
      </c>
      <c r="M473" s="222" t="s">
        <v>1852</v>
      </c>
      <c r="N473" s="222" t="s">
        <v>1852</v>
      </c>
      <c r="O473" s="346">
        <f t="shared" si="7"/>
        <v>2</v>
      </c>
    </row>
    <row r="474" spans="1:18" x14ac:dyDescent="0.4">
      <c r="A474" s="203" t="s">
        <v>1687</v>
      </c>
      <c r="B474" s="222" t="s">
        <v>3057</v>
      </c>
      <c r="C474" s="223">
        <v>2</v>
      </c>
      <c r="D474" s="222" t="s">
        <v>1852</v>
      </c>
      <c r="E474" s="222" t="s">
        <v>1852</v>
      </c>
      <c r="F474" s="225" t="s">
        <v>1852</v>
      </c>
      <c r="G474" s="222" t="s">
        <v>1852</v>
      </c>
      <c r="H474" s="222" t="s">
        <v>1852</v>
      </c>
      <c r="I474" s="225" t="s">
        <v>1852</v>
      </c>
      <c r="J474" s="222" t="s">
        <v>1852</v>
      </c>
      <c r="K474" s="222" t="s">
        <v>1852</v>
      </c>
      <c r="L474" s="225" t="s">
        <v>1852</v>
      </c>
      <c r="M474" s="222" t="s">
        <v>1852</v>
      </c>
      <c r="N474" s="222" t="s">
        <v>1852</v>
      </c>
      <c r="O474" s="346">
        <f t="shared" si="7"/>
        <v>2</v>
      </c>
    </row>
    <row r="475" spans="1:18" ht="13.15" customHeight="1" x14ac:dyDescent="0.4">
      <c r="A475" s="203" t="s">
        <v>1687</v>
      </c>
      <c r="B475" s="222" t="s">
        <v>3058</v>
      </c>
      <c r="C475" s="223">
        <v>1</v>
      </c>
      <c r="D475" s="222" t="s">
        <v>1852</v>
      </c>
      <c r="E475" s="222" t="s">
        <v>1852</v>
      </c>
      <c r="F475" s="225" t="s">
        <v>1852</v>
      </c>
      <c r="G475" s="222" t="s">
        <v>1852</v>
      </c>
      <c r="H475" s="222" t="s">
        <v>1852</v>
      </c>
      <c r="I475" s="225" t="s">
        <v>1852</v>
      </c>
      <c r="J475" s="222" t="s">
        <v>1852</v>
      </c>
      <c r="K475" s="222" t="s">
        <v>1852</v>
      </c>
      <c r="L475" s="225" t="s">
        <v>1852</v>
      </c>
      <c r="M475" s="222" t="s">
        <v>1852</v>
      </c>
      <c r="N475" s="222" t="s">
        <v>1852</v>
      </c>
      <c r="O475" s="346">
        <f t="shared" si="7"/>
        <v>1</v>
      </c>
    </row>
    <row r="476" spans="1:18" ht="13.15" customHeight="1" x14ac:dyDescent="0.4">
      <c r="A476" s="203" t="s">
        <v>3059</v>
      </c>
      <c r="B476" s="222" t="s">
        <v>3060</v>
      </c>
      <c r="C476" s="223">
        <v>6</v>
      </c>
      <c r="D476" s="222" t="s">
        <v>1852</v>
      </c>
      <c r="E476" s="222" t="s">
        <v>1852</v>
      </c>
      <c r="F476" s="225" t="s">
        <v>1852</v>
      </c>
      <c r="G476" s="222" t="s">
        <v>1852</v>
      </c>
      <c r="H476" s="222" t="s">
        <v>1852</v>
      </c>
      <c r="I476" s="225" t="s">
        <v>1852</v>
      </c>
      <c r="J476" s="222" t="s">
        <v>1852</v>
      </c>
      <c r="K476" s="222" t="s">
        <v>1852</v>
      </c>
      <c r="L476" s="225" t="s">
        <v>1852</v>
      </c>
      <c r="M476" s="222" t="s">
        <v>1852</v>
      </c>
      <c r="N476" s="222" t="s">
        <v>1852</v>
      </c>
      <c r="O476" s="346">
        <f t="shared" si="7"/>
        <v>6</v>
      </c>
      <c r="P476" s="208">
        <v>6</v>
      </c>
      <c r="Q476" s="233">
        <v>0</v>
      </c>
      <c r="R476" s="305">
        <v>0</v>
      </c>
    </row>
    <row r="477" spans="1:18" ht="13.15" customHeight="1" x14ac:dyDescent="0.4">
      <c r="A477" s="203" t="s">
        <v>2026</v>
      </c>
      <c r="B477" s="222" t="s">
        <v>3061</v>
      </c>
      <c r="C477" s="223">
        <v>143</v>
      </c>
      <c r="D477" s="222" t="s">
        <v>1852</v>
      </c>
      <c r="E477" s="224">
        <v>18</v>
      </c>
      <c r="F477" s="223">
        <v>27</v>
      </c>
      <c r="G477" s="222" t="s">
        <v>1852</v>
      </c>
      <c r="H477" s="224">
        <v>1</v>
      </c>
      <c r="I477" s="223">
        <v>16</v>
      </c>
      <c r="J477" s="222" t="s">
        <v>1852</v>
      </c>
      <c r="K477" s="222" t="s">
        <v>1852</v>
      </c>
      <c r="L477" s="223">
        <v>1</v>
      </c>
      <c r="M477" s="222" t="s">
        <v>1852</v>
      </c>
      <c r="N477" s="222" t="s">
        <v>1852</v>
      </c>
      <c r="O477" s="346">
        <f t="shared" si="7"/>
        <v>187</v>
      </c>
      <c r="P477" s="231">
        <v>241</v>
      </c>
      <c r="Q477" s="231">
        <v>38</v>
      </c>
      <c r="R477" s="232">
        <v>0.16</v>
      </c>
    </row>
    <row r="478" spans="1:18" ht="22.5" x14ac:dyDescent="0.4">
      <c r="A478" s="203" t="s">
        <v>1371</v>
      </c>
      <c r="B478" s="222" t="s">
        <v>3062</v>
      </c>
      <c r="C478" s="223">
        <v>19</v>
      </c>
      <c r="D478" s="222" t="s">
        <v>1852</v>
      </c>
      <c r="E478" s="224">
        <v>14</v>
      </c>
      <c r="F478" s="223">
        <v>1</v>
      </c>
      <c r="G478" s="222" t="s">
        <v>1852</v>
      </c>
      <c r="H478" s="224">
        <v>1</v>
      </c>
      <c r="I478" s="225" t="s">
        <v>1852</v>
      </c>
      <c r="J478" s="222" t="s">
        <v>1852</v>
      </c>
      <c r="K478" s="222" t="s">
        <v>1852</v>
      </c>
      <c r="L478" s="225" t="s">
        <v>1852</v>
      </c>
      <c r="M478" s="222" t="s">
        <v>1852</v>
      </c>
      <c r="N478" s="222" t="s">
        <v>1852</v>
      </c>
      <c r="O478" s="346">
        <f t="shared" si="7"/>
        <v>20</v>
      </c>
    </row>
    <row r="479" spans="1:18" ht="13.15" customHeight="1" x14ac:dyDescent="0.4">
      <c r="A479" s="203" t="s">
        <v>1371</v>
      </c>
      <c r="B479" s="222" t="s">
        <v>3063</v>
      </c>
      <c r="C479" s="223">
        <v>14</v>
      </c>
      <c r="D479" s="222" t="s">
        <v>1852</v>
      </c>
      <c r="E479" s="222" t="s">
        <v>1852</v>
      </c>
      <c r="F479" s="223">
        <v>2</v>
      </c>
      <c r="G479" s="222" t="s">
        <v>1852</v>
      </c>
      <c r="H479" s="222" t="s">
        <v>1852</v>
      </c>
      <c r="I479" s="225" t="s">
        <v>1852</v>
      </c>
      <c r="J479" s="222" t="s">
        <v>1852</v>
      </c>
      <c r="K479" s="222" t="s">
        <v>1852</v>
      </c>
      <c r="L479" s="225" t="s">
        <v>1852</v>
      </c>
      <c r="M479" s="222" t="s">
        <v>1852</v>
      </c>
      <c r="N479" s="222" t="s">
        <v>1852</v>
      </c>
      <c r="O479" s="346">
        <f t="shared" si="7"/>
        <v>16</v>
      </c>
    </row>
    <row r="480" spans="1:18" ht="13.15" customHeight="1" x14ac:dyDescent="0.4">
      <c r="A480" s="203" t="s">
        <v>1371</v>
      </c>
      <c r="B480" s="222" t="s">
        <v>3064</v>
      </c>
      <c r="C480" s="223">
        <v>14</v>
      </c>
      <c r="D480" s="222" t="s">
        <v>1852</v>
      </c>
      <c r="E480" s="224">
        <v>3</v>
      </c>
      <c r="F480" s="225" t="s">
        <v>1852</v>
      </c>
      <c r="G480" s="222" t="s">
        <v>1852</v>
      </c>
      <c r="H480" s="222" t="s">
        <v>1852</v>
      </c>
      <c r="I480" s="225" t="s">
        <v>1852</v>
      </c>
      <c r="J480" s="222" t="s">
        <v>1852</v>
      </c>
      <c r="K480" s="222" t="s">
        <v>1852</v>
      </c>
      <c r="L480" s="225" t="s">
        <v>1852</v>
      </c>
      <c r="M480" s="222" t="s">
        <v>1852</v>
      </c>
      <c r="N480" s="222" t="s">
        <v>1852</v>
      </c>
      <c r="O480" s="346">
        <f t="shared" si="7"/>
        <v>14</v>
      </c>
    </row>
    <row r="481" spans="1:18" ht="13.15" customHeight="1" x14ac:dyDescent="0.4">
      <c r="A481" s="203" t="s">
        <v>1371</v>
      </c>
      <c r="B481" s="222" t="s">
        <v>3065</v>
      </c>
      <c r="C481" s="223">
        <v>3</v>
      </c>
      <c r="D481" s="222" t="s">
        <v>1852</v>
      </c>
      <c r="E481" s="224">
        <v>1</v>
      </c>
      <c r="F481" s="223">
        <v>1</v>
      </c>
      <c r="G481" s="222" t="s">
        <v>1852</v>
      </c>
      <c r="H481" s="222" t="s">
        <v>1852</v>
      </c>
      <c r="I481" s="225" t="s">
        <v>1852</v>
      </c>
      <c r="J481" s="222" t="s">
        <v>1852</v>
      </c>
      <c r="K481" s="222" t="s">
        <v>1852</v>
      </c>
      <c r="L481" s="225" t="s">
        <v>1852</v>
      </c>
      <c r="M481" s="222" t="s">
        <v>1852</v>
      </c>
      <c r="N481" s="222" t="s">
        <v>1852</v>
      </c>
      <c r="O481" s="346">
        <f t="shared" si="7"/>
        <v>4</v>
      </c>
    </row>
    <row r="482" spans="1:18" ht="13.15" customHeight="1" x14ac:dyDescent="0.4">
      <c r="A482" s="203" t="s">
        <v>2273</v>
      </c>
      <c r="B482" s="222" t="s">
        <v>3066</v>
      </c>
      <c r="C482" s="223">
        <v>39</v>
      </c>
      <c r="D482" s="224">
        <v>1</v>
      </c>
      <c r="E482" s="224">
        <v>4</v>
      </c>
      <c r="F482" s="223">
        <v>34</v>
      </c>
      <c r="G482" s="222" t="s">
        <v>1852</v>
      </c>
      <c r="H482" s="222" t="s">
        <v>1852</v>
      </c>
      <c r="I482" s="223">
        <v>1</v>
      </c>
      <c r="J482" s="222" t="s">
        <v>1852</v>
      </c>
      <c r="K482" s="222" t="s">
        <v>1852</v>
      </c>
      <c r="L482" s="223">
        <v>13</v>
      </c>
      <c r="M482" s="222" t="s">
        <v>1852</v>
      </c>
      <c r="N482" s="222" t="s">
        <v>1852</v>
      </c>
      <c r="O482" s="346">
        <f t="shared" si="7"/>
        <v>87</v>
      </c>
      <c r="P482" s="231">
        <v>230</v>
      </c>
      <c r="Q482" s="231">
        <v>10</v>
      </c>
      <c r="R482" s="244">
        <v>4.2999999999999997E-2</v>
      </c>
    </row>
    <row r="483" spans="1:18" ht="33.75" x14ac:dyDescent="0.4">
      <c r="A483" s="203" t="s">
        <v>1688</v>
      </c>
      <c r="B483" s="222" t="s">
        <v>3067</v>
      </c>
      <c r="C483" s="223">
        <v>68</v>
      </c>
      <c r="D483" s="222" t="s">
        <v>1852</v>
      </c>
      <c r="E483" s="224">
        <v>4</v>
      </c>
      <c r="F483" s="223">
        <v>2</v>
      </c>
      <c r="G483" s="222" t="s">
        <v>1852</v>
      </c>
      <c r="H483" s="222" t="s">
        <v>1852</v>
      </c>
      <c r="I483" s="225" t="s">
        <v>1852</v>
      </c>
      <c r="J483" s="222" t="s">
        <v>1852</v>
      </c>
      <c r="K483" s="222" t="s">
        <v>1852</v>
      </c>
      <c r="L483" s="225" t="s">
        <v>1852</v>
      </c>
      <c r="M483" s="222" t="s">
        <v>1852</v>
      </c>
      <c r="N483" s="222" t="s">
        <v>1852</v>
      </c>
      <c r="O483" s="346">
        <f t="shared" si="7"/>
        <v>70</v>
      </c>
    </row>
    <row r="484" spans="1:18" ht="13.15" customHeight="1" x14ac:dyDescent="0.4">
      <c r="A484" s="203" t="s">
        <v>1688</v>
      </c>
      <c r="B484" s="222" t="s">
        <v>3025</v>
      </c>
      <c r="C484" s="223">
        <v>23</v>
      </c>
      <c r="D484" s="222" t="s">
        <v>1852</v>
      </c>
      <c r="E484" s="222" t="s">
        <v>1852</v>
      </c>
      <c r="F484" s="225" t="s">
        <v>1852</v>
      </c>
      <c r="G484" s="222" t="s">
        <v>1852</v>
      </c>
      <c r="H484" s="222" t="s">
        <v>1852</v>
      </c>
      <c r="I484" s="225" t="s">
        <v>1852</v>
      </c>
      <c r="J484" s="222" t="s">
        <v>1852</v>
      </c>
      <c r="K484" s="222" t="s">
        <v>1852</v>
      </c>
      <c r="L484" s="225" t="s">
        <v>1852</v>
      </c>
      <c r="M484" s="222" t="s">
        <v>1852</v>
      </c>
      <c r="N484" s="222" t="s">
        <v>1852</v>
      </c>
      <c r="O484" s="346">
        <f t="shared" si="7"/>
        <v>23</v>
      </c>
    </row>
    <row r="485" spans="1:18" ht="13.15" customHeight="1" x14ac:dyDescent="0.4">
      <c r="A485" s="203" t="s">
        <v>1688</v>
      </c>
      <c r="B485" s="222" t="s">
        <v>3068</v>
      </c>
      <c r="C485" s="223">
        <v>16</v>
      </c>
      <c r="D485" s="222" t="s">
        <v>1852</v>
      </c>
      <c r="E485" s="224">
        <v>1</v>
      </c>
      <c r="F485" s="223">
        <v>1</v>
      </c>
      <c r="G485" s="222" t="s">
        <v>1852</v>
      </c>
      <c r="H485" s="222" t="s">
        <v>1852</v>
      </c>
      <c r="I485" s="225" t="s">
        <v>1852</v>
      </c>
      <c r="J485" s="222" t="s">
        <v>1852</v>
      </c>
      <c r="K485" s="222" t="s">
        <v>1852</v>
      </c>
      <c r="L485" s="225" t="s">
        <v>1852</v>
      </c>
      <c r="M485" s="222" t="s">
        <v>1852</v>
      </c>
      <c r="N485" s="222" t="s">
        <v>1852</v>
      </c>
      <c r="O485" s="346">
        <f t="shared" si="7"/>
        <v>17</v>
      </c>
    </row>
    <row r="486" spans="1:18" ht="13.15" customHeight="1" x14ac:dyDescent="0.4">
      <c r="A486" s="203" t="s">
        <v>1688</v>
      </c>
      <c r="B486" s="222" t="s">
        <v>3069</v>
      </c>
      <c r="C486" s="225" t="s">
        <v>1852</v>
      </c>
      <c r="D486" s="222" t="s">
        <v>1852</v>
      </c>
      <c r="E486" s="222" t="s">
        <v>1852</v>
      </c>
      <c r="F486" s="223">
        <v>14</v>
      </c>
      <c r="G486" s="222" t="s">
        <v>1852</v>
      </c>
      <c r="H486" s="222" t="s">
        <v>1852</v>
      </c>
      <c r="I486" s="225" t="s">
        <v>1852</v>
      </c>
      <c r="J486" s="222" t="s">
        <v>1852</v>
      </c>
      <c r="K486" s="222" t="s">
        <v>1852</v>
      </c>
      <c r="L486" s="225" t="s">
        <v>1852</v>
      </c>
      <c r="M486" s="222" t="s">
        <v>1852</v>
      </c>
      <c r="N486" s="222" t="s">
        <v>1852</v>
      </c>
      <c r="O486" s="346">
        <f t="shared" si="7"/>
        <v>14</v>
      </c>
    </row>
    <row r="487" spans="1:18" ht="13.15" customHeight="1" x14ac:dyDescent="0.4">
      <c r="A487" s="203" t="s">
        <v>1688</v>
      </c>
      <c r="B487" s="222" t="s">
        <v>3070</v>
      </c>
      <c r="C487" s="223">
        <v>8</v>
      </c>
      <c r="D487" s="222" t="s">
        <v>1852</v>
      </c>
      <c r="E487" s="224">
        <v>1</v>
      </c>
      <c r="F487" s="225" t="s">
        <v>1852</v>
      </c>
      <c r="G487" s="222" t="s">
        <v>1852</v>
      </c>
      <c r="H487" s="222" t="s">
        <v>1852</v>
      </c>
      <c r="I487" s="225" t="s">
        <v>1852</v>
      </c>
      <c r="J487" s="222" t="s">
        <v>1852</v>
      </c>
      <c r="K487" s="222" t="s">
        <v>1852</v>
      </c>
      <c r="L487" s="225" t="s">
        <v>1852</v>
      </c>
      <c r="M487" s="222" t="s">
        <v>1852</v>
      </c>
      <c r="N487" s="222" t="s">
        <v>1852</v>
      </c>
      <c r="O487" s="346">
        <f t="shared" si="7"/>
        <v>8</v>
      </c>
    </row>
    <row r="488" spans="1:18" ht="13.15" customHeight="1" x14ac:dyDescent="0.4">
      <c r="A488" s="203" t="s">
        <v>1688</v>
      </c>
      <c r="B488" s="222" t="s">
        <v>3071</v>
      </c>
      <c r="C488" s="223">
        <v>6</v>
      </c>
      <c r="D488" s="222" t="s">
        <v>1852</v>
      </c>
      <c r="E488" s="222" t="s">
        <v>1852</v>
      </c>
      <c r="F488" s="225" t="s">
        <v>1852</v>
      </c>
      <c r="G488" s="222" t="s">
        <v>1852</v>
      </c>
      <c r="H488" s="222" t="s">
        <v>1852</v>
      </c>
      <c r="I488" s="225" t="s">
        <v>1852</v>
      </c>
      <c r="J488" s="222" t="s">
        <v>1852</v>
      </c>
      <c r="K488" s="222" t="s">
        <v>1852</v>
      </c>
      <c r="L488" s="225" t="s">
        <v>1852</v>
      </c>
      <c r="M488" s="222" t="s">
        <v>1852</v>
      </c>
      <c r="N488" s="222" t="s">
        <v>1852</v>
      </c>
      <c r="O488" s="346">
        <f t="shared" si="7"/>
        <v>6</v>
      </c>
    </row>
    <row r="489" spans="1:18" ht="33.75" x14ac:dyDescent="0.4">
      <c r="A489" s="203" t="s">
        <v>1688</v>
      </c>
      <c r="B489" s="222" t="s">
        <v>3072</v>
      </c>
      <c r="C489" s="223">
        <v>5</v>
      </c>
      <c r="D489" s="222" t="s">
        <v>1852</v>
      </c>
      <c r="E489" s="222" t="s">
        <v>1852</v>
      </c>
      <c r="F489" s="225" t="s">
        <v>1852</v>
      </c>
      <c r="G489" s="222" t="s">
        <v>1852</v>
      </c>
      <c r="H489" s="222" t="s">
        <v>1852</v>
      </c>
      <c r="I489" s="225" t="s">
        <v>1852</v>
      </c>
      <c r="J489" s="222" t="s">
        <v>1852</v>
      </c>
      <c r="K489" s="222" t="s">
        <v>1852</v>
      </c>
      <c r="L489" s="225" t="s">
        <v>1852</v>
      </c>
      <c r="M489" s="222" t="s">
        <v>1852</v>
      </c>
      <c r="N489" s="222" t="s">
        <v>1852</v>
      </c>
      <c r="O489" s="346">
        <f t="shared" si="7"/>
        <v>5</v>
      </c>
    </row>
    <row r="490" spans="1:18" x14ac:dyDescent="0.4">
      <c r="A490" s="203" t="s">
        <v>1913</v>
      </c>
      <c r="B490" s="222" t="s">
        <v>3025</v>
      </c>
      <c r="C490" s="223">
        <v>4</v>
      </c>
      <c r="D490" s="222" t="s">
        <v>1852</v>
      </c>
      <c r="E490" s="222" t="s">
        <v>1852</v>
      </c>
      <c r="F490" s="225" t="s">
        <v>1852</v>
      </c>
      <c r="G490" s="222" t="s">
        <v>1852</v>
      </c>
      <c r="H490" s="222" t="s">
        <v>1852</v>
      </c>
      <c r="I490" s="225" t="s">
        <v>1852</v>
      </c>
      <c r="J490" s="222" t="s">
        <v>1852</v>
      </c>
      <c r="K490" s="222" t="s">
        <v>1852</v>
      </c>
      <c r="L490" s="225" t="s">
        <v>1852</v>
      </c>
      <c r="M490" s="222" t="s">
        <v>1852</v>
      </c>
      <c r="N490" s="222" t="s">
        <v>1852</v>
      </c>
      <c r="O490" s="346">
        <f t="shared" si="7"/>
        <v>4</v>
      </c>
      <c r="P490" s="208">
        <v>4</v>
      </c>
      <c r="Q490" s="233">
        <v>0</v>
      </c>
      <c r="R490" s="305">
        <v>0</v>
      </c>
    </row>
    <row r="491" spans="1:18" x14ac:dyDescent="0.4">
      <c r="A491" s="203" t="s">
        <v>2280</v>
      </c>
      <c r="B491" s="222" t="s">
        <v>3073</v>
      </c>
      <c r="C491" s="223">
        <v>7</v>
      </c>
      <c r="D491" s="222" t="s">
        <v>1852</v>
      </c>
      <c r="E491" s="222" t="s">
        <v>1852</v>
      </c>
      <c r="F491" s="225" t="s">
        <v>1852</v>
      </c>
      <c r="G491" s="222" t="s">
        <v>1852</v>
      </c>
      <c r="H491" s="222" t="s">
        <v>1852</v>
      </c>
      <c r="I491" s="225" t="s">
        <v>1852</v>
      </c>
      <c r="J491" s="222" t="s">
        <v>1852</v>
      </c>
      <c r="K491" s="222" t="s">
        <v>1852</v>
      </c>
      <c r="L491" s="225" t="s">
        <v>1852</v>
      </c>
      <c r="M491" s="222" t="s">
        <v>1852</v>
      </c>
      <c r="N491" s="222" t="s">
        <v>1852</v>
      </c>
      <c r="O491" s="346">
        <f t="shared" si="7"/>
        <v>7</v>
      </c>
      <c r="P491" s="208">
        <v>7</v>
      </c>
      <c r="Q491" s="233">
        <v>0</v>
      </c>
      <c r="R491" s="305">
        <v>0</v>
      </c>
    </row>
    <row r="492" spans="1:18" ht="13.15" customHeight="1" x14ac:dyDescent="0.4">
      <c r="A492" s="203" t="s">
        <v>2281</v>
      </c>
      <c r="B492" s="222" t="s">
        <v>3074</v>
      </c>
      <c r="C492" s="225" t="s">
        <v>1852</v>
      </c>
      <c r="D492" s="222" t="s">
        <v>1852</v>
      </c>
      <c r="E492" s="222" t="s">
        <v>1852</v>
      </c>
      <c r="F492" s="223">
        <v>3</v>
      </c>
      <c r="G492" s="222" t="s">
        <v>1852</v>
      </c>
      <c r="H492" s="222" t="s">
        <v>1852</v>
      </c>
      <c r="I492" s="225" t="s">
        <v>1852</v>
      </c>
      <c r="J492" s="222" t="s">
        <v>1852</v>
      </c>
      <c r="K492" s="222" t="s">
        <v>1852</v>
      </c>
      <c r="L492" s="225" t="s">
        <v>1852</v>
      </c>
      <c r="M492" s="222" t="s">
        <v>1852</v>
      </c>
      <c r="N492" s="222" t="s">
        <v>1852</v>
      </c>
      <c r="O492" s="346">
        <f t="shared" si="7"/>
        <v>3</v>
      </c>
      <c r="P492" s="208">
        <v>3</v>
      </c>
      <c r="Q492" s="233">
        <v>0</v>
      </c>
      <c r="R492" s="305">
        <v>0</v>
      </c>
    </row>
    <row r="493" spans="1:18" ht="22.5" x14ac:dyDescent="0.4">
      <c r="A493" s="203" t="s">
        <v>2109</v>
      </c>
      <c r="B493" s="222" t="s">
        <v>3075</v>
      </c>
      <c r="C493" s="223">
        <v>11</v>
      </c>
      <c r="D493" s="222" t="s">
        <v>1852</v>
      </c>
      <c r="E493" s="222" t="s">
        <v>1852</v>
      </c>
      <c r="F493" s="225" t="s">
        <v>1852</v>
      </c>
      <c r="G493" s="222" t="s">
        <v>1852</v>
      </c>
      <c r="H493" s="222" t="s">
        <v>1852</v>
      </c>
      <c r="I493" s="225" t="s">
        <v>1852</v>
      </c>
      <c r="J493" s="222" t="s">
        <v>1852</v>
      </c>
      <c r="K493" s="222" t="s">
        <v>1852</v>
      </c>
      <c r="L493" s="225" t="s">
        <v>1852</v>
      </c>
      <c r="M493" s="222" t="s">
        <v>1852</v>
      </c>
      <c r="N493" s="222" t="s">
        <v>1852</v>
      </c>
      <c r="O493" s="346">
        <f t="shared" si="7"/>
        <v>11</v>
      </c>
      <c r="P493" s="226">
        <v>20</v>
      </c>
      <c r="Q493" s="226">
        <v>0</v>
      </c>
      <c r="R493" s="240">
        <v>0</v>
      </c>
    </row>
    <row r="494" spans="1:18" ht="13.15" customHeight="1" x14ac:dyDescent="0.4">
      <c r="A494" s="203" t="s">
        <v>1337</v>
      </c>
      <c r="B494" s="222" t="s">
        <v>3076</v>
      </c>
      <c r="C494" s="223">
        <v>9</v>
      </c>
      <c r="D494" s="222" t="s">
        <v>1852</v>
      </c>
      <c r="E494" s="222" t="s">
        <v>1852</v>
      </c>
      <c r="F494" s="225" t="s">
        <v>1852</v>
      </c>
      <c r="G494" s="222" t="s">
        <v>1852</v>
      </c>
      <c r="H494" s="222" t="s">
        <v>1852</v>
      </c>
      <c r="I494" s="225" t="s">
        <v>1852</v>
      </c>
      <c r="J494" s="222" t="s">
        <v>1852</v>
      </c>
      <c r="K494" s="222" t="s">
        <v>1852</v>
      </c>
      <c r="L494" s="225" t="s">
        <v>1852</v>
      </c>
      <c r="M494" s="222" t="s">
        <v>1852</v>
      </c>
      <c r="N494" s="222" t="s">
        <v>1852</v>
      </c>
      <c r="O494" s="346">
        <f t="shared" si="7"/>
        <v>9</v>
      </c>
    </row>
    <row r="495" spans="1:18" x14ac:dyDescent="0.4">
      <c r="A495" s="203" t="s">
        <v>2290</v>
      </c>
      <c r="B495" s="222" t="s">
        <v>3077</v>
      </c>
      <c r="C495" s="223">
        <v>5</v>
      </c>
      <c r="D495" s="222" t="s">
        <v>1852</v>
      </c>
      <c r="E495" s="222" t="s">
        <v>1852</v>
      </c>
      <c r="F495" s="223">
        <v>2</v>
      </c>
      <c r="G495" s="222" t="s">
        <v>1852</v>
      </c>
      <c r="H495" s="222" t="s">
        <v>1852</v>
      </c>
      <c r="I495" s="225" t="s">
        <v>1852</v>
      </c>
      <c r="J495" s="222" t="s">
        <v>1852</v>
      </c>
      <c r="K495" s="222" t="s">
        <v>1852</v>
      </c>
      <c r="L495" s="225" t="s">
        <v>1852</v>
      </c>
      <c r="M495" s="222" t="s">
        <v>1852</v>
      </c>
      <c r="N495" s="222" t="s">
        <v>1852</v>
      </c>
      <c r="O495" s="346">
        <f t="shared" si="7"/>
        <v>7</v>
      </c>
      <c r="P495" s="208">
        <v>7</v>
      </c>
      <c r="Q495" s="233">
        <v>0</v>
      </c>
      <c r="R495" s="305">
        <v>0</v>
      </c>
    </row>
    <row r="496" spans="1:18" ht="13.15" customHeight="1" x14ac:dyDescent="0.4">
      <c r="A496" s="203" t="s">
        <v>1915</v>
      </c>
      <c r="B496" s="222" t="s">
        <v>3025</v>
      </c>
      <c r="C496" s="223">
        <v>6</v>
      </c>
      <c r="D496" s="222" t="s">
        <v>1852</v>
      </c>
      <c r="E496" s="222" t="s">
        <v>1852</v>
      </c>
      <c r="F496" s="225" t="s">
        <v>1852</v>
      </c>
      <c r="G496" s="222" t="s">
        <v>1852</v>
      </c>
      <c r="H496" s="222" t="s">
        <v>1852</v>
      </c>
      <c r="I496" s="225" t="s">
        <v>1852</v>
      </c>
      <c r="J496" s="222" t="s">
        <v>1852</v>
      </c>
      <c r="K496" s="222" t="s">
        <v>1852</v>
      </c>
      <c r="L496" s="225" t="s">
        <v>1852</v>
      </c>
      <c r="M496" s="222" t="s">
        <v>1852</v>
      </c>
      <c r="N496" s="222" t="s">
        <v>1852</v>
      </c>
      <c r="O496" s="346">
        <f t="shared" si="7"/>
        <v>6</v>
      </c>
      <c r="P496" s="208">
        <v>6</v>
      </c>
      <c r="Q496" s="233">
        <v>0</v>
      </c>
      <c r="R496" s="305">
        <v>0</v>
      </c>
    </row>
    <row r="497" spans="1:18" ht="13.15" customHeight="1" x14ac:dyDescent="0.4">
      <c r="A497" s="203" t="s">
        <v>2291</v>
      </c>
      <c r="B497" s="222" t="s">
        <v>3078</v>
      </c>
      <c r="C497" s="223">
        <v>8</v>
      </c>
      <c r="D497" s="222" t="s">
        <v>1852</v>
      </c>
      <c r="E497" s="222" t="s">
        <v>1852</v>
      </c>
      <c r="F497" s="223">
        <v>2</v>
      </c>
      <c r="G497" s="222" t="s">
        <v>1852</v>
      </c>
      <c r="H497" s="222" t="s">
        <v>1852</v>
      </c>
      <c r="I497" s="225" t="s">
        <v>1852</v>
      </c>
      <c r="J497" s="222" t="s">
        <v>1852</v>
      </c>
      <c r="K497" s="222" t="s">
        <v>1852</v>
      </c>
      <c r="L497" s="225" t="s">
        <v>1852</v>
      </c>
      <c r="M497" s="222" t="s">
        <v>1852</v>
      </c>
      <c r="N497" s="222" t="s">
        <v>1852</v>
      </c>
      <c r="O497" s="346">
        <f t="shared" si="7"/>
        <v>10</v>
      </c>
      <c r="P497" s="208">
        <v>10</v>
      </c>
      <c r="Q497" s="233">
        <v>0</v>
      </c>
      <c r="R497" s="304">
        <v>0</v>
      </c>
    </row>
    <row r="498" spans="1:18" ht="22.5" x14ac:dyDescent="0.4">
      <c r="A498" s="203" t="s">
        <v>2294</v>
      </c>
      <c r="B498" s="222" t="s">
        <v>3079</v>
      </c>
      <c r="C498" s="223">
        <v>2</v>
      </c>
      <c r="D498" s="222" t="s">
        <v>1852</v>
      </c>
      <c r="E498" s="224">
        <v>1</v>
      </c>
      <c r="F498" s="223">
        <v>1</v>
      </c>
      <c r="G498" s="222" t="s">
        <v>1852</v>
      </c>
      <c r="H498" s="222" t="s">
        <v>1852</v>
      </c>
      <c r="I498" s="225" t="s">
        <v>1852</v>
      </c>
      <c r="J498" s="222" t="s">
        <v>1852</v>
      </c>
      <c r="K498" s="222" t="s">
        <v>1852</v>
      </c>
      <c r="L498" s="225" t="s">
        <v>1852</v>
      </c>
      <c r="M498" s="222" t="s">
        <v>1852</v>
      </c>
      <c r="N498" s="222" t="s">
        <v>1852</v>
      </c>
      <c r="O498" s="346">
        <f t="shared" si="7"/>
        <v>3</v>
      </c>
      <c r="P498" s="208">
        <v>3</v>
      </c>
      <c r="Q498" s="233">
        <v>1</v>
      </c>
      <c r="R498" s="305">
        <v>0.33</v>
      </c>
    </row>
    <row r="499" spans="1:18" ht="13.15" customHeight="1" x14ac:dyDescent="0.4">
      <c r="A499" s="203" t="s">
        <v>3080</v>
      </c>
      <c r="B499" s="222" t="s">
        <v>3081</v>
      </c>
      <c r="C499" s="223">
        <v>26</v>
      </c>
      <c r="D499" s="222" t="s">
        <v>1852</v>
      </c>
      <c r="E499" s="222" t="s">
        <v>1852</v>
      </c>
      <c r="F499" s="225" t="s">
        <v>1852</v>
      </c>
      <c r="G499" s="222" t="s">
        <v>1852</v>
      </c>
      <c r="H499" s="222" t="s">
        <v>1852</v>
      </c>
      <c r="I499" s="225" t="s">
        <v>1852</v>
      </c>
      <c r="J499" s="222" t="s">
        <v>1852</v>
      </c>
      <c r="K499" s="222" t="s">
        <v>1852</v>
      </c>
      <c r="L499" s="225" t="s">
        <v>1852</v>
      </c>
      <c r="M499" s="222" t="s">
        <v>1852</v>
      </c>
      <c r="N499" s="222" t="s">
        <v>1852</v>
      </c>
      <c r="O499" s="346">
        <f t="shared" si="7"/>
        <v>26</v>
      </c>
      <c r="P499" s="208">
        <v>26</v>
      </c>
      <c r="Q499" s="233">
        <v>0</v>
      </c>
      <c r="R499" s="305">
        <v>0</v>
      </c>
    </row>
    <row r="500" spans="1:18" ht="13.15" customHeight="1" x14ac:dyDescent="0.4">
      <c r="A500" s="203" t="s">
        <v>2295</v>
      </c>
      <c r="B500" s="222" t="s">
        <v>3082</v>
      </c>
      <c r="C500" s="223">
        <v>3</v>
      </c>
      <c r="D500" s="222" t="s">
        <v>1852</v>
      </c>
      <c r="E500" s="222" t="s">
        <v>1852</v>
      </c>
      <c r="F500" s="223">
        <v>7</v>
      </c>
      <c r="G500" s="222" t="s">
        <v>1852</v>
      </c>
      <c r="H500" s="224">
        <v>1</v>
      </c>
      <c r="I500" s="225" t="s">
        <v>1852</v>
      </c>
      <c r="J500" s="222" t="s">
        <v>1852</v>
      </c>
      <c r="K500" s="222" t="s">
        <v>1852</v>
      </c>
      <c r="L500" s="225" t="s">
        <v>1852</v>
      </c>
      <c r="M500" s="222" t="s">
        <v>1852</v>
      </c>
      <c r="N500" s="222" t="s">
        <v>1852</v>
      </c>
      <c r="O500" s="346">
        <f t="shared" si="7"/>
        <v>10</v>
      </c>
      <c r="P500" s="208">
        <v>10</v>
      </c>
      <c r="Q500" s="233">
        <v>1</v>
      </c>
      <c r="R500" s="305">
        <v>0.1</v>
      </c>
    </row>
    <row r="501" spans="1:18" ht="22.5" x14ac:dyDescent="0.4">
      <c r="A501" s="203" t="s">
        <v>2296</v>
      </c>
      <c r="B501" s="222" t="s">
        <v>3083</v>
      </c>
      <c r="C501" s="223">
        <v>19</v>
      </c>
      <c r="D501" s="222" t="s">
        <v>1852</v>
      </c>
      <c r="E501" s="222" t="s">
        <v>1852</v>
      </c>
      <c r="F501" s="225" t="s">
        <v>1852</v>
      </c>
      <c r="G501" s="222" t="s">
        <v>1852</v>
      </c>
      <c r="H501" s="222" t="s">
        <v>1852</v>
      </c>
      <c r="I501" s="225" t="s">
        <v>1852</v>
      </c>
      <c r="J501" s="222" t="s">
        <v>1852</v>
      </c>
      <c r="K501" s="222" t="s">
        <v>1852</v>
      </c>
      <c r="L501" s="225" t="s">
        <v>1852</v>
      </c>
      <c r="M501" s="222" t="s">
        <v>1852</v>
      </c>
      <c r="N501" s="222" t="s">
        <v>1852</v>
      </c>
      <c r="O501" s="346">
        <f t="shared" si="7"/>
        <v>19</v>
      </c>
      <c r="P501" s="208">
        <v>19</v>
      </c>
      <c r="Q501" s="233">
        <v>0</v>
      </c>
      <c r="R501" s="305">
        <v>0</v>
      </c>
    </row>
    <row r="502" spans="1:18" x14ac:dyDescent="0.4">
      <c r="A502" s="203" t="s">
        <v>2111</v>
      </c>
      <c r="B502" s="222" t="s">
        <v>3084</v>
      </c>
      <c r="C502" s="223">
        <v>2</v>
      </c>
      <c r="D502" s="222" t="s">
        <v>1852</v>
      </c>
      <c r="E502" s="222" t="s">
        <v>1852</v>
      </c>
      <c r="F502" s="223">
        <v>5</v>
      </c>
      <c r="G502" s="222" t="s">
        <v>1852</v>
      </c>
      <c r="H502" s="222" t="s">
        <v>1852</v>
      </c>
      <c r="I502" s="225" t="s">
        <v>1852</v>
      </c>
      <c r="J502" s="222" t="s">
        <v>1852</v>
      </c>
      <c r="K502" s="222" t="s">
        <v>1852</v>
      </c>
      <c r="L502" s="225" t="s">
        <v>1852</v>
      </c>
      <c r="M502" s="222" t="s">
        <v>1852</v>
      </c>
      <c r="N502" s="222" t="s">
        <v>1852</v>
      </c>
      <c r="O502" s="346">
        <f t="shared" si="7"/>
        <v>7</v>
      </c>
      <c r="P502" s="208">
        <v>7</v>
      </c>
      <c r="Q502" s="233">
        <v>0</v>
      </c>
      <c r="R502" s="305">
        <v>0</v>
      </c>
    </row>
    <row r="503" spans="1:18" ht="13.15" customHeight="1" x14ac:dyDescent="0.4">
      <c r="A503" s="203" t="s">
        <v>2299</v>
      </c>
      <c r="B503" s="222" t="s">
        <v>3085</v>
      </c>
      <c r="C503" s="223">
        <v>10</v>
      </c>
      <c r="D503" s="222" t="s">
        <v>1852</v>
      </c>
      <c r="E503" s="222" t="s">
        <v>1852</v>
      </c>
      <c r="F503" s="225" t="s">
        <v>1852</v>
      </c>
      <c r="G503" s="222" t="s">
        <v>1852</v>
      </c>
      <c r="H503" s="222" t="s">
        <v>1852</v>
      </c>
      <c r="I503" s="225" t="s">
        <v>1852</v>
      </c>
      <c r="J503" s="222" t="s">
        <v>1852</v>
      </c>
      <c r="K503" s="222" t="s">
        <v>1852</v>
      </c>
      <c r="L503" s="225" t="s">
        <v>1852</v>
      </c>
      <c r="M503" s="222" t="s">
        <v>1852</v>
      </c>
      <c r="N503" s="222" t="s">
        <v>1852</v>
      </c>
      <c r="O503" s="346">
        <f t="shared" si="7"/>
        <v>10</v>
      </c>
      <c r="P503" s="208">
        <v>10</v>
      </c>
      <c r="Q503" s="233">
        <v>0</v>
      </c>
      <c r="R503" s="305">
        <v>0</v>
      </c>
    </row>
    <row r="504" spans="1:18" ht="13.15" customHeight="1" x14ac:dyDescent="0.4">
      <c r="A504" s="203" t="s">
        <v>2114</v>
      </c>
      <c r="B504" s="222" t="s">
        <v>3086</v>
      </c>
      <c r="C504" s="223">
        <v>6</v>
      </c>
      <c r="D504" s="222" t="s">
        <v>1852</v>
      </c>
      <c r="E504" s="222" t="s">
        <v>1852</v>
      </c>
      <c r="F504" s="225" t="s">
        <v>1852</v>
      </c>
      <c r="G504" s="222" t="s">
        <v>1852</v>
      </c>
      <c r="H504" s="222" t="s">
        <v>1852</v>
      </c>
      <c r="I504" s="225" t="s">
        <v>1852</v>
      </c>
      <c r="J504" s="222" t="s">
        <v>1852</v>
      </c>
      <c r="K504" s="222" t="s">
        <v>1852</v>
      </c>
      <c r="L504" s="225" t="s">
        <v>1852</v>
      </c>
      <c r="M504" s="222" t="s">
        <v>1852</v>
      </c>
      <c r="N504" s="222" t="s">
        <v>1852</v>
      </c>
      <c r="O504" s="346">
        <f t="shared" si="7"/>
        <v>6</v>
      </c>
      <c r="P504" s="226">
        <v>20</v>
      </c>
      <c r="Q504" s="226">
        <v>0</v>
      </c>
      <c r="R504" s="240">
        <v>0</v>
      </c>
    </row>
    <row r="505" spans="1:18" ht="13.15" customHeight="1" x14ac:dyDescent="0.4">
      <c r="A505" s="203" t="s">
        <v>1338</v>
      </c>
      <c r="B505" s="222" t="s">
        <v>3087</v>
      </c>
      <c r="C505" s="223">
        <v>6</v>
      </c>
      <c r="D505" s="222" t="s">
        <v>1852</v>
      </c>
      <c r="E505" s="222" t="s">
        <v>1852</v>
      </c>
      <c r="F505" s="225" t="s">
        <v>1852</v>
      </c>
      <c r="G505" s="222" t="s">
        <v>1852</v>
      </c>
      <c r="H505" s="222" t="s">
        <v>1852</v>
      </c>
      <c r="I505" s="225" t="s">
        <v>1852</v>
      </c>
      <c r="J505" s="222" t="s">
        <v>1852</v>
      </c>
      <c r="K505" s="222" t="s">
        <v>1852</v>
      </c>
      <c r="L505" s="225" t="s">
        <v>1852</v>
      </c>
      <c r="M505" s="222" t="s">
        <v>1852</v>
      </c>
      <c r="N505" s="222" t="s">
        <v>1852</v>
      </c>
      <c r="O505" s="346">
        <f t="shared" si="7"/>
        <v>6</v>
      </c>
    </row>
    <row r="506" spans="1:18" ht="13.15" customHeight="1" x14ac:dyDescent="0.4">
      <c r="A506" s="203" t="s">
        <v>1338</v>
      </c>
      <c r="B506" s="222" t="s">
        <v>3088</v>
      </c>
      <c r="C506" s="223">
        <v>4</v>
      </c>
      <c r="D506" s="224">
        <v>1</v>
      </c>
      <c r="E506" s="222" t="s">
        <v>1852</v>
      </c>
      <c r="F506" s="225" t="s">
        <v>1852</v>
      </c>
      <c r="G506" s="222" t="s">
        <v>1852</v>
      </c>
      <c r="H506" s="222" t="s">
        <v>1852</v>
      </c>
      <c r="I506" s="225" t="s">
        <v>1852</v>
      </c>
      <c r="J506" s="222" t="s">
        <v>1852</v>
      </c>
      <c r="K506" s="222" t="s">
        <v>1852</v>
      </c>
      <c r="L506" s="225" t="s">
        <v>1852</v>
      </c>
      <c r="M506" s="222" t="s">
        <v>1852</v>
      </c>
      <c r="N506" s="222" t="s">
        <v>1852</v>
      </c>
      <c r="O506" s="346">
        <f t="shared" si="7"/>
        <v>4</v>
      </c>
    </row>
    <row r="507" spans="1:18" ht="22.5" x14ac:dyDescent="0.4">
      <c r="A507" s="203" t="s">
        <v>1338</v>
      </c>
      <c r="B507" s="222" t="s">
        <v>3089</v>
      </c>
      <c r="C507" s="223">
        <v>4</v>
      </c>
      <c r="D507" s="222" t="s">
        <v>1852</v>
      </c>
      <c r="E507" s="222" t="s">
        <v>1852</v>
      </c>
      <c r="F507" s="225" t="s">
        <v>1852</v>
      </c>
      <c r="G507" s="222" t="s">
        <v>1852</v>
      </c>
      <c r="H507" s="222" t="s">
        <v>1852</v>
      </c>
      <c r="I507" s="225" t="s">
        <v>1852</v>
      </c>
      <c r="J507" s="222" t="s">
        <v>1852</v>
      </c>
      <c r="K507" s="222" t="s">
        <v>1852</v>
      </c>
      <c r="L507" s="225" t="s">
        <v>1852</v>
      </c>
      <c r="M507" s="222" t="s">
        <v>1852</v>
      </c>
      <c r="N507" s="222" t="s">
        <v>1852</v>
      </c>
      <c r="O507" s="346">
        <f t="shared" si="7"/>
        <v>4</v>
      </c>
    </row>
    <row r="508" spans="1:18" ht="13.15" customHeight="1" x14ac:dyDescent="0.4">
      <c r="A508" s="203" t="s">
        <v>2123</v>
      </c>
      <c r="B508" s="222" t="s">
        <v>3025</v>
      </c>
      <c r="C508" s="223">
        <v>6</v>
      </c>
      <c r="D508" s="222" t="s">
        <v>1852</v>
      </c>
      <c r="E508" s="222" t="s">
        <v>1852</v>
      </c>
      <c r="F508" s="225" t="s">
        <v>1852</v>
      </c>
      <c r="G508" s="222" t="s">
        <v>1852</v>
      </c>
      <c r="H508" s="222" t="s">
        <v>1852</v>
      </c>
      <c r="I508" s="225" t="s">
        <v>1852</v>
      </c>
      <c r="J508" s="222" t="s">
        <v>1852</v>
      </c>
      <c r="K508" s="222" t="s">
        <v>1852</v>
      </c>
      <c r="L508" s="225" t="s">
        <v>1852</v>
      </c>
      <c r="M508" s="222" t="s">
        <v>1852</v>
      </c>
      <c r="N508" s="222" t="s">
        <v>1852</v>
      </c>
      <c r="O508" s="346">
        <f t="shared" si="7"/>
        <v>6</v>
      </c>
      <c r="P508" s="208">
        <v>6</v>
      </c>
      <c r="Q508" s="233">
        <v>0</v>
      </c>
      <c r="R508" s="305">
        <v>0</v>
      </c>
    </row>
    <row r="509" spans="1:18" ht="22.5" x14ac:dyDescent="0.4">
      <c r="A509" s="203" t="s">
        <v>2307</v>
      </c>
      <c r="B509" s="222" t="s">
        <v>3090</v>
      </c>
      <c r="C509" s="223">
        <v>3</v>
      </c>
      <c r="D509" s="222" t="s">
        <v>1852</v>
      </c>
      <c r="E509" s="222" t="s">
        <v>1852</v>
      </c>
      <c r="F509" s="225" t="s">
        <v>1852</v>
      </c>
      <c r="G509" s="222" t="s">
        <v>1852</v>
      </c>
      <c r="H509" s="222" t="s">
        <v>1852</v>
      </c>
      <c r="I509" s="225" t="s">
        <v>1852</v>
      </c>
      <c r="J509" s="222" t="s">
        <v>1852</v>
      </c>
      <c r="K509" s="222" t="s">
        <v>1852</v>
      </c>
      <c r="L509" s="225" t="s">
        <v>1852</v>
      </c>
      <c r="M509" s="222" t="s">
        <v>1852</v>
      </c>
      <c r="N509" s="222" t="s">
        <v>1852</v>
      </c>
      <c r="O509" s="346">
        <f t="shared" si="7"/>
        <v>3</v>
      </c>
      <c r="P509" s="208">
        <v>3</v>
      </c>
      <c r="Q509" s="233">
        <v>0</v>
      </c>
      <c r="R509" s="305">
        <v>0</v>
      </c>
    </row>
    <row r="510" spans="1:18" ht="13.15" customHeight="1" x14ac:dyDescent="0.4">
      <c r="A510" s="203" t="s">
        <v>2125</v>
      </c>
      <c r="B510" s="222" t="s">
        <v>3025</v>
      </c>
      <c r="C510" s="223">
        <v>4</v>
      </c>
      <c r="D510" s="222" t="s">
        <v>1852</v>
      </c>
      <c r="E510" s="222" t="s">
        <v>1852</v>
      </c>
      <c r="F510" s="225" t="s">
        <v>1852</v>
      </c>
      <c r="G510" s="222" t="s">
        <v>1852</v>
      </c>
      <c r="H510" s="222" t="s">
        <v>1852</v>
      </c>
      <c r="I510" s="225" t="s">
        <v>1852</v>
      </c>
      <c r="J510" s="222" t="s">
        <v>1852</v>
      </c>
      <c r="K510" s="222" t="s">
        <v>1852</v>
      </c>
      <c r="L510" s="225" t="s">
        <v>1852</v>
      </c>
      <c r="M510" s="222" t="s">
        <v>1852</v>
      </c>
      <c r="N510" s="222" t="s">
        <v>1852</v>
      </c>
      <c r="O510" s="346">
        <f t="shared" si="7"/>
        <v>4</v>
      </c>
      <c r="P510" s="208">
        <v>4</v>
      </c>
      <c r="Q510" s="233">
        <v>0</v>
      </c>
      <c r="R510" s="305">
        <v>0</v>
      </c>
    </row>
    <row r="511" spans="1:18" ht="13.15" customHeight="1" x14ac:dyDescent="0.4">
      <c r="A511" s="203" t="s">
        <v>2127</v>
      </c>
      <c r="B511" s="222" t="s">
        <v>3091</v>
      </c>
      <c r="C511" s="223">
        <v>8</v>
      </c>
      <c r="D511" s="222" t="s">
        <v>1852</v>
      </c>
      <c r="E511" s="222" t="s">
        <v>1852</v>
      </c>
      <c r="F511" s="225" t="s">
        <v>1852</v>
      </c>
      <c r="G511" s="222" t="s">
        <v>1852</v>
      </c>
      <c r="H511" s="222" t="s">
        <v>1852</v>
      </c>
      <c r="I511" s="225" t="s">
        <v>1852</v>
      </c>
      <c r="J511" s="222" t="s">
        <v>1852</v>
      </c>
      <c r="K511" s="222" t="s">
        <v>1852</v>
      </c>
      <c r="L511" s="225" t="s">
        <v>1852</v>
      </c>
      <c r="M511" s="222" t="s">
        <v>1852</v>
      </c>
      <c r="N511" s="222" t="s">
        <v>1852</v>
      </c>
      <c r="O511" s="346">
        <f t="shared" si="7"/>
        <v>8</v>
      </c>
      <c r="P511" s="226">
        <v>14</v>
      </c>
      <c r="Q511" s="226">
        <v>0</v>
      </c>
      <c r="R511" s="240">
        <v>0</v>
      </c>
    </row>
    <row r="512" spans="1:18" x14ac:dyDescent="0.4">
      <c r="A512" s="203" t="s">
        <v>1341</v>
      </c>
      <c r="B512" s="222" t="s">
        <v>3092</v>
      </c>
      <c r="C512" s="223">
        <v>4</v>
      </c>
      <c r="D512" s="222" t="s">
        <v>1852</v>
      </c>
      <c r="E512" s="222" t="s">
        <v>1852</v>
      </c>
      <c r="F512" s="225" t="s">
        <v>1852</v>
      </c>
      <c r="G512" s="222" t="s">
        <v>1852</v>
      </c>
      <c r="H512" s="222" t="s">
        <v>1852</v>
      </c>
      <c r="I512" s="225" t="s">
        <v>1852</v>
      </c>
      <c r="J512" s="222" t="s">
        <v>1852</v>
      </c>
      <c r="K512" s="222" t="s">
        <v>1852</v>
      </c>
      <c r="L512" s="225" t="s">
        <v>1852</v>
      </c>
      <c r="M512" s="222" t="s">
        <v>1852</v>
      </c>
      <c r="N512" s="222" t="s">
        <v>1852</v>
      </c>
      <c r="O512" s="346">
        <f t="shared" si="7"/>
        <v>4</v>
      </c>
    </row>
    <row r="513" spans="1:18" ht="13.15" customHeight="1" x14ac:dyDescent="0.4">
      <c r="A513" s="203" t="s">
        <v>1341</v>
      </c>
      <c r="B513" s="222" t="s">
        <v>3025</v>
      </c>
      <c r="C513" s="223">
        <v>2</v>
      </c>
      <c r="D513" s="222" t="s">
        <v>1852</v>
      </c>
      <c r="E513" s="222" t="s">
        <v>1852</v>
      </c>
      <c r="F513" s="225" t="s">
        <v>1852</v>
      </c>
      <c r="G513" s="222" t="s">
        <v>1852</v>
      </c>
      <c r="H513" s="222" t="s">
        <v>1852</v>
      </c>
      <c r="I513" s="225" t="s">
        <v>1852</v>
      </c>
      <c r="J513" s="222" t="s">
        <v>1852</v>
      </c>
      <c r="K513" s="222" t="s">
        <v>1852</v>
      </c>
      <c r="L513" s="225" t="s">
        <v>1852</v>
      </c>
      <c r="M513" s="222" t="s">
        <v>1852</v>
      </c>
      <c r="N513" s="222" t="s">
        <v>1852</v>
      </c>
      <c r="O513" s="346">
        <f t="shared" si="7"/>
        <v>2</v>
      </c>
    </row>
    <row r="514" spans="1:18" ht="22.5" x14ac:dyDescent="0.4">
      <c r="A514" s="203" t="s">
        <v>2826</v>
      </c>
      <c r="B514" s="222" t="s">
        <v>3093</v>
      </c>
      <c r="C514" s="223">
        <v>20</v>
      </c>
      <c r="D514" s="222" t="s">
        <v>1852</v>
      </c>
      <c r="E514" s="222" t="s">
        <v>1852</v>
      </c>
      <c r="F514" s="223">
        <v>11</v>
      </c>
      <c r="G514" s="222" t="s">
        <v>1852</v>
      </c>
      <c r="H514" s="222" t="s">
        <v>1852</v>
      </c>
      <c r="I514" s="225" t="s">
        <v>1852</v>
      </c>
      <c r="J514" s="222" t="s">
        <v>1852</v>
      </c>
      <c r="K514" s="222" t="s">
        <v>1852</v>
      </c>
      <c r="L514" s="225" t="s">
        <v>1852</v>
      </c>
      <c r="M514" s="222" t="s">
        <v>1852</v>
      </c>
      <c r="N514" s="222" t="s">
        <v>1852</v>
      </c>
      <c r="O514" s="346">
        <f t="shared" si="7"/>
        <v>31</v>
      </c>
      <c r="P514" s="208">
        <v>31</v>
      </c>
      <c r="Q514" s="233">
        <v>0</v>
      </c>
      <c r="R514" s="305">
        <v>0</v>
      </c>
    </row>
    <row r="515" spans="1:18" x14ac:dyDescent="0.4">
      <c r="A515" s="203" t="s">
        <v>1928</v>
      </c>
      <c r="B515" s="222" t="s">
        <v>3025</v>
      </c>
      <c r="C515" s="223">
        <v>8</v>
      </c>
      <c r="D515" s="222" t="s">
        <v>1852</v>
      </c>
      <c r="E515" s="222" t="s">
        <v>1852</v>
      </c>
      <c r="F515" s="225" t="s">
        <v>1852</v>
      </c>
      <c r="G515" s="222" t="s">
        <v>1852</v>
      </c>
      <c r="H515" s="222" t="s">
        <v>1852</v>
      </c>
      <c r="I515" s="225" t="s">
        <v>1852</v>
      </c>
      <c r="J515" s="222" t="s">
        <v>1852</v>
      </c>
      <c r="K515" s="222" t="s">
        <v>1852</v>
      </c>
      <c r="L515" s="225" t="s">
        <v>1852</v>
      </c>
      <c r="M515" s="222" t="s">
        <v>1852</v>
      </c>
      <c r="N515" s="222" t="s">
        <v>1852</v>
      </c>
      <c r="O515" s="346">
        <f t="shared" ref="O515:O578" si="8">SUM(C515,F515,I515,L515)</f>
        <v>8</v>
      </c>
      <c r="P515" s="208">
        <v>8</v>
      </c>
      <c r="Q515" s="233">
        <v>0</v>
      </c>
      <c r="R515" s="305">
        <v>0</v>
      </c>
    </row>
    <row r="516" spans="1:18" x14ac:dyDescent="0.4">
      <c r="A516" s="203" t="s">
        <v>2129</v>
      </c>
      <c r="B516" s="222" t="s">
        <v>3025</v>
      </c>
      <c r="C516" s="223">
        <v>25</v>
      </c>
      <c r="D516" s="222" t="s">
        <v>1852</v>
      </c>
      <c r="E516" s="224">
        <v>1</v>
      </c>
      <c r="F516" s="223">
        <v>25</v>
      </c>
      <c r="G516" s="222" t="s">
        <v>1852</v>
      </c>
      <c r="H516" s="222" t="s">
        <v>1852</v>
      </c>
      <c r="I516" s="225" t="s">
        <v>1852</v>
      </c>
      <c r="J516" s="222" t="s">
        <v>1852</v>
      </c>
      <c r="K516" s="222" t="s">
        <v>1852</v>
      </c>
      <c r="L516" s="225" t="s">
        <v>1852</v>
      </c>
      <c r="M516" s="222" t="s">
        <v>1852</v>
      </c>
      <c r="N516" s="222" t="s">
        <v>1852</v>
      </c>
      <c r="O516" s="346">
        <f t="shared" si="8"/>
        <v>50</v>
      </c>
      <c r="P516" s="226">
        <v>78</v>
      </c>
      <c r="Q516" s="226">
        <v>2</v>
      </c>
      <c r="R516" s="240">
        <v>2.5999999999999999E-2</v>
      </c>
    </row>
    <row r="517" spans="1:18" ht="13.15" customHeight="1" x14ac:dyDescent="0.4">
      <c r="A517" s="203" t="s">
        <v>965</v>
      </c>
      <c r="B517" s="222" t="s">
        <v>3045</v>
      </c>
      <c r="C517" s="223">
        <v>9</v>
      </c>
      <c r="D517" s="222" t="s">
        <v>1852</v>
      </c>
      <c r="E517" s="224">
        <v>1</v>
      </c>
      <c r="F517" s="223">
        <v>6</v>
      </c>
      <c r="G517" s="222" t="s">
        <v>1852</v>
      </c>
      <c r="H517" s="222" t="s">
        <v>1852</v>
      </c>
      <c r="I517" s="225" t="s">
        <v>1852</v>
      </c>
      <c r="J517" s="222" t="s">
        <v>1852</v>
      </c>
      <c r="K517" s="222" t="s">
        <v>1852</v>
      </c>
      <c r="L517" s="225" t="s">
        <v>1852</v>
      </c>
      <c r="M517" s="222" t="s">
        <v>1852</v>
      </c>
      <c r="N517" s="222" t="s">
        <v>1852</v>
      </c>
      <c r="O517" s="346">
        <f t="shared" si="8"/>
        <v>15</v>
      </c>
    </row>
    <row r="518" spans="1:18" ht="13.15" customHeight="1" x14ac:dyDescent="0.4">
      <c r="A518" s="203" t="s">
        <v>965</v>
      </c>
      <c r="B518" s="222" t="s">
        <v>3094</v>
      </c>
      <c r="C518" s="223">
        <v>13</v>
      </c>
      <c r="D518" s="222" t="s">
        <v>1852</v>
      </c>
      <c r="E518" s="222" t="s">
        <v>1852</v>
      </c>
      <c r="F518" s="225" t="s">
        <v>1852</v>
      </c>
      <c r="G518" s="222" t="s">
        <v>1852</v>
      </c>
      <c r="H518" s="222" t="s">
        <v>1852</v>
      </c>
      <c r="I518" s="225" t="s">
        <v>1852</v>
      </c>
      <c r="J518" s="222" t="s">
        <v>1852</v>
      </c>
      <c r="K518" s="222" t="s">
        <v>1852</v>
      </c>
      <c r="L518" s="225" t="s">
        <v>1852</v>
      </c>
      <c r="M518" s="222" t="s">
        <v>1852</v>
      </c>
      <c r="N518" s="222" t="s">
        <v>1852</v>
      </c>
      <c r="O518" s="346">
        <f t="shared" si="8"/>
        <v>13</v>
      </c>
    </row>
    <row r="519" spans="1:18" x14ac:dyDescent="0.4">
      <c r="A519" s="203" t="s">
        <v>2314</v>
      </c>
      <c r="B519" s="222" t="s">
        <v>3095</v>
      </c>
      <c r="C519" s="223">
        <v>11</v>
      </c>
      <c r="D519" s="222" t="s">
        <v>1852</v>
      </c>
      <c r="E519" s="222" t="s">
        <v>1852</v>
      </c>
      <c r="F519" s="223">
        <v>1</v>
      </c>
      <c r="G519" s="222" t="s">
        <v>1852</v>
      </c>
      <c r="H519" s="222" t="s">
        <v>1852</v>
      </c>
      <c r="I519" s="225" t="s">
        <v>1852</v>
      </c>
      <c r="J519" s="222" t="s">
        <v>1852</v>
      </c>
      <c r="K519" s="222" t="s">
        <v>1852</v>
      </c>
      <c r="L519" s="225" t="s">
        <v>1852</v>
      </c>
      <c r="M519" s="222" t="s">
        <v>1852</v>
      </c>
      <c r="N519" s="222" t="s">
        <v>1852</v>
      </c>
      <c r="O519" s="346">
        <f t="shared" si="8"/>
        <v>12</v>
      </c>
      <c r="P519" s="208">
        <v>12</v>
      </c>
      <c r="Q519" s="233">
        <v>0</v>
      </c>
      <c r="R519" s="305">
        <v>0</v>
      </c>
    </row>
    <row r="520" spans="1:18" ht="13.15" customHeight="1" x14ac:dyDescent="0.4">
      <c r="A520" s="203" t="s">
        <v>3096</v>
      </c>
      <c r="B520" s="222" t="s">
        <v>2044</v>
      </c>
      <c r="C520" s="223">
        <v>4</v>
      </c>
      <c r="D520" s="222" t="s">
        <v>1852</v>
      </c>
      <c r="E520" s="222" t="s">
        <v>1852</v>
      </c>
      <c r="F520" s="225" t="s">
        <v>1852</v>
      </c>
      <c r="G520" s="222" t="s">
        <v>1852</v>
      </c>
      <c r="H520" s="222" t="s">
        <v>1852</v>
      </c>
      <c r="I520" s="225" t="s">
        <v>1852</v>
      </c>
      <c r="J520" s="222" t="s">
        <v>1852</v>
      </c>
      <c r="K520" s="222" t="s">
        <v>1852</v>
      </c>
      <c r="L520" s="225" t="s">
        <v>1852</v>
      </c>
      <c r="M520" s="222" t="s">
        <v>1852</v>
      </c>
      <c r="N520" s="222" t="s">
        <v>1852</v>
      </c>
      <c r="O520" s="346">
        <f t="shared" si="8"/>
        <v>4</v>
      </c>
      <c r="P520" s="208">
        <v>4</v>
      </c>
      <c r="Q520" s="233">
        <v>0</v>
      </c>
      <c r="R520" s="305">
        <v>0</v>
      </c>
    </row>
    <row r="521" spans="1:18" x14ac:dyDescent="0.4">
      <c r="A521" s="203" t="s">
        <v>2317</v>
      </c>
      <c r="B521" s="222" t="s">
        <v>2491</v>
      </c>
      <c r="C521" s="223">
        <v>26</v>
      </c>
      <c r="D521" s="222" t="s">
        <v>1852</v>
      </c>
      <c r="E521" s="224">
        <v>1</v>
      </c>
      <c r="F521" s="223">
        <v>18</v>
      </c>
      <c r="G521" s="222" t="s">
        <v>1852</v>
      </c>
      <c r="H521" s="222" t="s">
        <v>1852</v>
      </c>
      <c r="I521" s="225" t="s">
        <v>1852</v>
      </c>
      <c r="J521" s="222" t="s">
        <v>1852</v>
      </c>
      <c r="K521" s="222" t="s">
        <v>1852</v>
      </c>
      <c r="L521" s="223">
        <v>13</v>
      </c>
      <c r="M521" s="222" t="s">
        <v>1852</v>
      </c>
      <c r="N521" s="222" t="s">
        <v>1852</v>
      </c>
      <c r="O521" s="346">
        <f t="shared" si="8"/>
        <v>57</v>
      </c>
      <c r="P521" s="226">
        <v>102</v>
      </c>
      <c r="Q521" s="226">
        <v>1</v>
      </c>
      <c r="R521" s="240">
        <v>0.01</v>
      </c>
    </row>
    <row r="522" spans="1:18" x14ac:dyDescent="0.4">
      <c r="A522" s="203" t="s">
        <v>1690</v>
      </c>
      <c r="B522" s="222" t="s">
        <v>3097</v>
      </c>
      <c r="C522" s="223">
        <v>13</v>
      </c>
      <c r="D522" s="222" t="s">
        <v>1852</v>
      </c>
      <c r="E522" s="222" t="s">
        <v>1852</v>
      </c>
      <c r="F522" s="223">
        <v>19</v>
      </c>
      <c r="G522" s="222" t="s">
        <v>1852</v>
      </c>
      <c r="H522" s="222" t="s">
        <v>1852</v>
      </c>
      <c r="I522" s="225" t="s">
        <v>1852</v>
      </c>
      <c r="J522" s="222" t="s">
        <v>1852</v>
      </c>
      <c r="K522" s="222" t="s">
        <v>1852</v>
      </c>
      <c r="L522" s="223">
        <v>4</v>
      </c>
      <c r="M522" s="222" t="s">
        <v>1852</v>
      </c>
      <c r="N522" s="222" t="s">
        <v>1852</v>
      </c>
      <c r="O522" s="346">
        <f t="shared" si="8"/>
        <v>36</v>
      </c>
    </row>
    <row r="523" spans="1:18" ht="13.15" customHeight="1" x14ac:dyDescent="0.4">
      <c r="A523" s="203" t="s">
        <v>1690</v>
      </c>
      <c r="B523" s="222" t="s">
        <v>3098</v>
      </c>
      <c r="C523" s="223">
        <v>5</v>
      </c>
      <c r="D523" s="222" t="s">
        <v>1852</v>
      </c>
      <c r="E523" s="222" t="s">
        <v>1852</v>
      </c>
      <c r="F523" s="225" t="s">
        <v>1852</v>
      </c>
      <c r="G523" s="222" t="s">
        <v>1852</v>
      </c>
      <c r="H523" s="222" t="s">
        <v>1852</v>
      </c>
      <c r="I523" s="225" t="s">
        <v>1852</v>
      </c>
      <c r="J523" s="222" t="s">
        <v>1852</v>
      </c>
      <c r="K523" s="222" t="s">
        <v>1852</v>
      </c>
      <c r="L523" s="225" t="s">
        <v>1852</v>
      </c>
      <c r="M523" s="222" t="s">
        <v>1852</v>
      </c>
      <c r="N523" s="222" t="s">
        <v>1852</v>
      </c>
      <c r="O523" s="346">
        <f t="shared" si="8"/>
        <v>5</v>
      </c>
    </row>
    <row r="524" spans="1:18" ht="13.15" customHeight="1" x14ac:dyDescent="0.4">
      <c r="A524" s="203" t="s">
        <v>1690</v>
      </c>
      <c r="B524" s="222" t="s">
        <v>3099</v>
      </c>
      <c r="C524" s="223">
        <v>4</v>
      </c>
      <c r="D524" s="222" t="s">
        <v>1852</v>
      </c>
      <c r="E524" s="222" t="s">
        <v>1852</v>
      </c>
      <c r="F524" s="225" t="s">
        <v>1852</v>
      </c>
      <c r="G524" s="222" t="s">
        <v>1852</v>
      </c>
      <c r="H524" s="222" t="s">
        <v>1852</v>
      </c>
      <c r="I524" s="225" t="s">
        <v>1852</v>
      </c>
      <c r="J524" s="222" t="s">
        <v>1852</v>
      </c>
      <c r="K524" s="222" t="s">
        <v>1852</v>
      </c>
      <c r="L524" s="225" t="s">
        <v>1852</v>
      </c>
      <c r="M524" s="222" t="s">
        <v>1852</v>
      </c>
      <c r="N524" s="222" t="s">
        <v>1852</v>
      </c>
      <c r="O524" s="346">
        <f t="shared" si="8"/>
        <v>4</v>
      </c>
    </row>
    <row r="525" spans="1:18" ht="22.5" x14ac:dyDescent="0.4">
      <c r="A525" s="203" t="s">
        <v>2320</v>
      </c>
      <c r="B525" s="222" t="s">
        <v>3100</v>
      </c>
      <c r="C525" s="223">
        <v>98</v>
      </c>
      <c r="D525" s="222" t="s">
        <v>1852</v>
      </c>
      <c r="E525" s="224">
        <v>1</v>
      </c>
      <c r="F525" s="225" t="s">
        <v>1852</v>
      </c>
      <c r="G525" s="222" t="s">
        <v>1852</v>
      </c>
      <c r="H525" s="222" t="s">
        <v>1852</v>
      </c>
      <c r="I525" s="225" t="s">
        <v>1852</v>
      </c>
      <c r="J525" s="222" t="s">
        <v>1852</v>
      </c>
      <c r="K525" s="222" t="s">
        <v>1852</v>
      </c>
      <c r="L525" s="225" t="s">
        <v>1852</v>
      </c>
      <c r="M525" s="222" t="s">
        <v>1852</v>
      </c>
      <c r="N525" s="222" t="s">
        <v>1852</v>
      </c>
      <c r="O525" s="346">
        <f t="shared" si="8"/>
        <v>98</v>
      </c>
      <c r="P525" s="226">
        <v>102</v>
      </c>
      <c r="Q525" s="226">
        <v>2</v>
      </c>
      <c r="R525" s="227">
        <v>0.02</v>
      </c>
    </row>
    <row r="526" spans="1:18" x14ac:dyDescent="0.4">
      <c r="A526" s="203" t="s">
        <v>1691</v>
      </c>
      <c r="B526" s="222" t="s">
        <v>3025</v>
      </c>
      <c r="C526" s="223">
        <v>4</v>
      </c>
      <c r="D526" s="222" t="s">
        <v>1852</v>
      </c>
      <c r="E526" s="224">
        <v>1</v>
      </c>
      <c r="F526" s="225" t="s">
        <v>1852</v>
      </c>
      <c r="G526" s="222" t="s">
        <v>1852</v>
      </c>
      <c r="H526" s="222" t="s">
        <v>1852</v>
      </c>
      <c r="I526" s="225" t="s">
        <v>1852</v>
      </c>
      <c r="J526" s="222" t="s">
        <v>1852</v>
      </c>
      <c r="K526" s="222" t="s">
        <v>1852</v>
      </c>
      <c r="L526" s="225" t="s">
        <v>1852</v>
      </c>
      <c r="M526" s="222" t="s">
        <v>1852</v>
      </c>
      <c r="N526" s="222" t="s">
        <v>1852</v>
      </c>
      <c r="O526" s="346">
        <f t="shared" si="8"/>
        <v>4</v>
      </c>
    </row>
    <row r="527" spans="1:18" ht="13.15" customHeight="1" x14ac:dyDescent="0.4">
      <c r="A527" s="203" t="s">
        <v>2138</v>
      </c>
      <c r="B527" s="222" t="s">
        <v>3025</v>
      </c>
      <c r="C527" s="225" t="s">
        <v>1852</v>
      </c>
      <c r="D527" s="222" t="s">
        <v>1852</v>
      </c>
      <c r="E527" s="222" t="s">
        <v>1852</v>
      </c>
      <c r="F527" s="223">
        <v>8</v>
      </c>
      <c r="G527" s="222" t="s">
        <v>1852</v>
      </c>
      <c r="H527" s="224">
        <v>1</v>
      </c>
      <c r="I527" s="225" t="s">
        <v>1852</v>
      </c>
      <c r="J527" s="222" t="s">
        <v>1852</v>
      </c>
      <c r="K527" s="222" t="s">
        <v>1852</v>
      </c>
      <c r="L527" s="225" t="s">
        <v>1852</v>
      </c>
      <c r="M527" s="222" t="s">
        <v>1852</v>
      </c>
      <c r="N527" s="222" t="s">
        <v>1852</v>
      </c>
      <c r="O527" s="346">
        <f t="shared" si="8"/>
        <v>8</v>
      </c>
      <c r="P527" s="208">
        <v>8</v>
      </c>
      <c r="Q527" s="233">
        <v>1</v>
      </c>
      <c r="R527" s="305">
        <v>0.13</v>
      </c>
    </row>
    <row r="528" spans="1:18" x14ac:dyDescent="0.4">
      <c r="A528" s="203" t="s">
        <v>2326</v>
      </c>
      <c r="B528" s="222" t="s">
        <v>3101</v>
      </c>
      <c r="C528" s="223">
        <v>7</v>
      </c>
      <c r="D528" s="222" t="s">
        <v>1852</v>
      </c>
      <c r="E528" s="222" t="s">
        <v>1852</v>
      </c>
      <c r="F528" s="223">
        <v>6</v>
      </c>
      <c r="G528" s="222" t="s">
        <v>1852</v>
      </c>
      <c r="H528" s="222" t="s">
        <v>1852</v>
      </c>
      <c r="I528" s="223">
        <v>2</v>
      </c>
      <c r="J528" s="222" t="s">
        <v>1852</v>
      </c>
      <c r="K528" s="222" t="s">
        <v>1852</v>
      </c>
      <c r="L528" s="223">
        <v>1</v>
      </c>
      <c r="M528" s="222" t="s">
        <v>1852</v>
      </c>
      <c r="N528" s="222" t="s">
        <v>1852</v>
      </c>
      <c r="O528" s="346">
        <f t="shared" si="8"/>
        <v>16</v>
      </c>
      <c r="P528" s="226">
        <v>21</v>
      </c>
      <c r="Q528" s="226">
        <v>0</v>
      </c>
      <c r="R528" s="227">
        <v>0</v>
      </c>
    </row>
    <row r="529" spans="1:18" ht="13.15" customHeight="1" x14ac:dyDescent="0.4">
      <c r="A529" s="203" t="s">
        <v>1692</v>
      </c>
      <c r="B529" s="222" t="s">
        <v>3102</v>
      </c>
      <c r="C529" s="223">
        <v>3</v>
      </c>
      <c r="D529" s="222" t="s">
        <v>1852</v>
      </c>
      <c r="E529" s="222" t="s">
        <v>1852</v>
      </c>
      <c r="F529" s="225" t="s">
        <v>1852</v>
      </c>
      <c r="G529" s="222" t="s">
        <v>1852</v>
      </c>
      <c r="H529" s="222" t="s">
        <v>1852</v>
      </c>
      <c r="I529" s="225" t="s">
        <v>1852</v>
      </c>
      <c r="J529" s="222" t="s">
        <v>1852</v>
      </c>
      <c r="K529" s="222" t="s">
        <v>1852</v>
      </c>
      <c r="L529" s="225" t="s">
        <v>1852</v>
      </c>
      <c r="M529" s="222" t="s">
        <v>1852</v>
      </c>
      <c r="N529" s="222" t="s">
        <v>1852</v>
      </c>
      <c r="O529" s="346">
        <f t="shared" si="8"/>
        <v>3</v>
      </c>
    </row>
    <row r="530" spans="1:18" ht="13.15" customHeight="1" x14ac:dyDescent="0.4">
      <c r="A530" s="203" t="s">
        <v>1692</v>
      </c>
      <c r="B530" s="222" t="s">
        <v>3103</v>
      </c>
      <c r="C530" s="223">
        <v>2</v>
      </c>
      <c r="D530" s="222" t="s">
        <v>1852</v>
      </c>
      <c r="E530" s="222" t="s">
        <v>1852</v>
      </c>
      <c r="F530" s="225" t="s">
        <v>1852</v>
      </c>
      <c r="G530" s="222" t="s">
        <v>1852</v>
      </c>
      <c r="H530" s="222" t="s">
        <v>1852</v>
      </c>
      <c r="I530" s="225" t="s">
        <v>1852</v>
      </c>
      <c r="J530" s="222" t="s">
        <v>1852</v>
      </c>
      <c r="K530" s="222" t="s">
        <v>1852</v>
      </c>
      <c r="L530" s="225" t="s">
        <v>1852</v>
      </c>
      <c r="M530" s="222" t="s">
        <v>1852</v>
      </c>
      <c r="N530" s="222" t="s">
        <v>1852</v>
      </c>
      <c r="O530" s="346">
        <f t="shared" si="8"/>
        <v>2</v>
      </c>
    </row>
    <row r="531" spans="1:18" ht="22.5" x14ac:dyDescent="0.4">
      <c r="A531" s="203" t="s">
        <v>2331</v>
      </c>
      <c r="B531" s="222" t="s">
        <v>3104</v>
      </c>
      <c r="C531" s="223">
        <v>10</v>
      </c>
      <c r="D531" s="222" t="s">
        <v>1852</v>
      </c>
      <c r="E531" s="222" t="s">
        <v>1852</v>
      </c>
      <c r="F531" s="225" t="s">
        <v>1852</v>
      </c>
      <c r="G531" s="222" t="s">
        <v>1852</v>
      </c>
      <c r="H531" s="222" t="s">
        <v>1852</v>
      </c>
      <c r="I531" s="225" t="s">
        <v>1852</v>
      </c>
      <c r="J531" s="222" t="s">
        <v>1852</v>
      </c>
      <c r="K531" s="222" t="s">
        <v>1852</v>
      </c>
      <c r="L531" s="225" t="s">
        <v>1852</v>
      </c>
      <c r="M531" s="222" t="s">
        <v>1852</v>
      </c>
      <c r="N531" s="222" t="s">
        <v>1852</v>
      </c>
      <c r="O531" s="346">
        <f t="shared" si="8"/>
        <v>10</v>
      </c>
      <c r="P531" s="208">
        <v>10</v>
      </c>
      <c r="Q531" s="233">
        <v>0</v>
      </c>
      <c r="R531" s="305">
        <v>0</v>
      </c>
    </row>
    <row r="532" spans="1:18" ht="13.15" customHeight="1" x14ac:dyDescent="0.4">
      <c r="A532" s="203" t="s">
        <v>3105</v>
      </c>
      <c r="B532" s="222" t="s">
        <v>3106</v>
      </c>
      <c r="C532" s="225" t="s">
        <v>1852</v>
      </c>
      <c r="D532" s="222" t="s">
        <v>1852</v>
      </c>
      <c r="E532" s="222" t="s">
        <v>1852</v>
      </c>
      <c r="F532" s="223">
        <v>1</v>
      </c>
      <c r="G532" s="222" t="s">
        <v>1852</v>
      </c>
      <c r="H532" s="222" t="s">
        <v>1852</v>
      </c>
      <c r="I532" s="225" t="s">
        <v>1852</v>
      </c>
      <c r="J532" s="222" t="s">
        <v>1852</v>
      </c>
      <c r="K532" s="222" t="s">
        <v>1852</v>
      </c>
      <c r="L532" s="225" t="s">
        <v>1852</v>
      </c>
      <c r="M532" s="222" t="s">
        <v>1852</v>
      </c>
      <c r="N532" s="222" t="s">
        <v>1852</v>
      </c>
      <c r="O532" s="346">
        <f t="shared" si="8"/>
        <v>1</v>
      </c>
      <c r="P532" s="208">
        <v>1</v>
      </c>
      <c r="Q532" s="233">
        <v>0</v>
      </c>
      <c r="R532" s="305">
        <v>0</v>
      </c>
    </row>
    <row r="533" spans="1:18" x14ac:dyDescent="0.4">
      <c r="A533" s="203" t="s">
        <v>2332</v>
      </c>
      <c r="B533" s="222" t="s">
        <v>3107</v>
      </c>
      <c r="C533" s="223">
        <v>215</v>
      </c>
      <c r="D533" s="222" t="s">
        <v>1852</v>
      </c>
      <c r="E533" s="224">
        <v>7</v>
      </c>
      <c r="F533" s="223">
        <v>1</v>
      </c>
      <c r="G533" s="222" t="s">
        <v>1852</v>
      </c>
      <c r="H533" s="222" t="s">
        <v>1852</v>
      </c>
      <c r="I533" s="225" t="s">
        <v>1852</v>
      </c>
      <c r="J533" s="222" t="s">
        <v>1852</v>
      </c>
      <c r="K533" s="222" t="s">
        <v>1852</v>
      </c>
      <c r="L533" s="225" t="s">
        <v>1852</v>
      </c>
      <c r="M533" s="222" t="s">
        <v>1852</v>
      </c>
      <c r="N533" s="222" t="s">
        <v>1852</v>
      </c>
      <c r="O533" s="346">
        <f t="shared" si="8"/>
        <v>216</v>
      </c>
      <c r="P533" s="208">
        <v>216</v>
      </c>
      <c r="Q533" s="233">
        <v>7</v>
      </c>
      <c r="R533" s="304">
        <v>3.2000000000000001E-2</v>
      </c>
    </row>
    <row r="534" spans="1:18" x14ac:dyDescent="0.4">
      <c r="A534" s="203" t="s">
        <v>1857</v>
      </c>
      <c r="B534" s="222" t="s">
        <v>3025</v>
      </c>
      <c r="C534" s="223">
        <v>22</v>
      </c>
      <c r="D534" s="222" t="s">
        <v>1852</v>
      </c>
      <c r="E534" s="222" t="s">
        <v>1852</v>
      </c>
      <c r="F534" s="223">
        <v>30</v>
      </c>
      <c r="G534" s="222" t="s">
        <v>1852</v>
      </c>
      <c r="H534" s="222" t="s">
        <v>1852</v>
      </c>
      <c r="I534" s="225" t="s">
        <v>1852</v>
      </c>
      <c r="J534" s="222" t="s">
        <v>1852</v>
      </c>
      <c r="K534" s="222" t="s">
        <v>1852</v>
      </c>
      <c r="L534" s="225" t="s">
        <v>1852</v>
      </c>
      <c r="M534" s="222" t="s">
        <v>1852</v>
      </c>
      <c r="N534" s="222" t="s">
        <v>1852</v>
      </c>
      <c r="O534" s="346">
        <f t="shared" si="8"/>
        <v>52</v>
      </c>
      <c r="P534" s="208">
        <v>52</v>
      </c>
      <c r="Q534" s="233">
        <v>0</v>
      </c>
      <c r="R534" s="305">
        <v>0</v>
      </c>
    </row>
    <row r="535" spans="1:18" x14ac:dyDescent="0.4">
      <c r="A535" s="203" t="s">
        <v>2334</v>
      </c>
      <c r="B535" s="222" t="s">
        <v>3108</v>
      </c>
      <c r="C535" s="223">
        <v>8</v>
      </c>
      <c r="D535" s="222" t="s">
        <v>1852</v>
      </c>
      <c r="E535" s="224">
        <v>1</v>
      </c>
      <c r="F535" s="223">
        <v>1</v>
      </c>
      <c r="G535" s="222" t="s">
        <v>1852</v>
      </c>
      <c r="H535" s="222" t="s">
        <v>1852</v>
      </c>
      <c r="I535" s="225" t="s">
        <v>1852</v>
      </c>
      <c r="J535" s="222" t="s">
        <v>1852</v>
      </c>
      <c r="K535" s="222" t="s">
        <v>1852</v>
      </c>
      <c r="L535" s="225" t="s">
        <v>1852</v>
      </c>
      <c r="M535" s="222" t="s">
        <v>1852</v>
      </c>
      <c r="N535" s="222" t="s">
        <v>1852</v>
      </c>
      <c r="O535" s="346">
        <f t="shared" si="8"/>
        <v>9</v>
      </c>
      <c r="P535" s="208">
        <v>9</v>
      </c>
      <c r="Q535" s="233">
        <v>1</v>
      </c>
      <c r="R535" s="305">
        <v>0.11</v>
      </c>
    </row>
    <row r="536" spans="1:18" x14ac:dyDescent="0.4">
      <c r="A536" s="203" t="s">
        <v>2039</v>
      </c>
      <c r="B536" s="222" t="s">
        <v>3109</v>
      </c>
      <c r="C536" s="223">
        <v>18</v>
      </c>
      <c r="D536" s="222" t="s">
        <v>1852</v>
      </c>
      <c r="E536" s="224">
        <v>2</v>
      </c>
      <c r="F536" s="223">
        <v>16</v>
      </c>
      <c r="G536" s="222" t="s">
        <v>1852</v>
      </c>
      <c r="H536" s="222" t="s">
        <v>1852</v>
      </c>
      <c r="I536" s="225" t="s">
        <v>1852</v>
      </c>
      <c r="J536" s="222" t="s">
        <v>1852</v>
      </c>
      <c r="K536" s="222" t="s">
        <v>1852</v>
      </c>
      <c r="L536" s="225" t="s">
        <v>1852</v>
      </c>
      <c r="M536" s="222" t="s">
        <v>1852</v>
      </c>
      <c r="N536" s="222" t="s">
        <v>1852</v>
      </c>
      <c r="O536" s="346">
        <f t="shared" si="8"/>
        <v>34</v>
      </c>
      <c r="P536" s="208">
        <v>34</v>
      </c>
      <c r="Q536" s="233">
        <v>2</v>
      </c>
      <c r="R536" s="305">
        <v>0.06</v>
      </c>
    </row>
    <row r="537" spans="1:18" x14ac:dyDescent="0.4">
      <c r="A537" s="203" t="s">
        <v>2141</v>
      </c>
      <c r="B537" s="222" t="s">
        <v>3025</v>
      </c>
      <c r="C537" s="223">
        <v>4</v>
      </c>
      <c r="D537" s="222" t="s">
        <v>1852</v>
      </c>
      <c r="E537" s="222" t="s">
        <v>1852</v>
      </c>
      <c r="F537" s="225" t="s">
        <v>1852</v>
      </c>
      <c r="G537" s="222" t="s">
        <v>1852</v>
      </c>
      <c r="H537" s="222" t="s">
        <v>1852</v>
      </c>
      <c r="I537" s="225" t="s">
        <v>1852</v>
      </c>
      <c r="J537" s="222" t="s">
        <v>1852</v>
      </c>
      <c r="K537" s="222" t="s">
        <v>1852</v>
      </c>
      <c r="L537" s="225" t="s">
        <v>1852</v>
      </c>
      <c r="M537" s="222" t="s">
        <v>1852</v>
      </c>
      <c r="N537" s="222" t="s">
        <v>1852</v>
      </c>
      <c r="O537" s="346">
        <f t="shared" si="8"/>
        <v>4</v>
      </c>
      <c r="P537" s="208">
        <v>4</v>
      </c>
      <c r="Q537" s="233">
        <v>0</v>
      </c>
      <c r="R537" s="305">
        <v>0</v>
      </c>
    </row>
    <row r="538" spans="1:18" x14ac:dyDescent="0.4">
      <c r="A538" s="203" t="s">
        <v>2335</v>
      </c>
      <c r="B538" s="222" t="s">
        <v>3110</v>
      </c>
      <c r="C538" s="223">
        <v>176</v>
      </c>
      <c r="D538" s="222" t="s">
        <v>1852</v>
      </c>
      <c r="E538" s="224">
        <v>21</v>
      </c>
      <c r="F538" s="223">
        <v>77</v>
      </c>
      <c r="G538" s="222" t="s">
        <v>1852</v>
      </c>
      <c r="H538" s="222" t="s">
        <v>1852</v>
      </c>
      <c r="I538" s="225" t="s">
        <v>1852</v>
      </c>
      <c r="J538" s="222" t="s">
        <v>1852</v>
      </c>
      <c r="K538" s="222" t="s">
        <v>1852</v>
      </c>
      <c r="L538" s="225" t="s">
        <v>1852</v>
      </c>
      <c r="M538" s="222" t="s">
        <v>1852</v>
      </c>
      <c r="N538" s="222" t="s">
        <v>1852</v>
      </c>
      <c r="O538" s="346">
        <f t="shared" si="8"/>
        <v>253</v>
      </c>
      <c r="P538" s="226">
        <v>267</v>
      </c>
      <c r="Q538" s="226">
        <v>21</v>
      </c>
      <c r="R538" s="240">
        <v>7.9000000000000001E-2</v>
      </c>
    </row>
    <row r="539" spans="1:18" x14ac:dyDescent="0.4">
      <c r="A539" s="203" t="s">
        <v>1694</v>
      </c>
      <c r="B539" s="222" t="s">
        <v>2500</v>
      </c>
      <c r="C539" s="223">
        <v>6</v>
      </c>
      <c r="D539" s="222" t="s">
        <v>1852</v>
      </c>
      <c r="E539" s="222" t="s">
        <v>1852</v>
      </c>
      <c r="F539" s="223">
        <v>8</v>
      </c>
      <c r="G539" s="222" t="s">
        <v>1852</v>
      </c>
      <c r="H539" s="222" t="s">
        <v>1852</v>
      </c>
      <c r="I539" s="225" t="s">
        <v>1852</v>
      </c>
      <c r="J539" s="222" t="s">
        <v>1852</v>
      </c>
      <c r="K539" s="222" t="s">
        <v>1852</v>
      </c>
      <c r="L539" s="225" t="s">
        <v>1852</v>
      </c>
      <c r="M539" s="222" t="s">
        <v>1852</v>
      </c>
      <c r="N539" s="222" t="s">
        <v>1852</v>
      </c>
      <c r="O539" s="346">
        <f t="shared" si="8"/>
        <v>14</v>
      </c>
    </row>
    <row r="540" spans="1:18" ht="13.15" customHeight="1" x14ac:dyDescent="0.4">
      <c r="A540" s="203" t="s">
        <v>1931</v>
      </c>
      <c r="B540" s="222" t="s">
        <v>3111</v>
      </c>
      <c r="C540" s="223">
        <v>62</v>
      </c>
      <c r="D540" s="222" t="s">
        <v>1852</v>
      </c>
      <c r="E540" s="224">
        <v>4</v>
      </c>
      <c r="F540" s="225" t="s">
        <v>1852</v>
      </c>
      <c r="G540" s="222" t="s">
        <v>1852</v>
      </c>
      <c r="H540" s="222" t="s">
        <v>1852</v>
      </c>
      <c r="I540" s="225" t="s">
        <v>1852</v>
      </c>
      <c r="J540" s="222" t="s">
        <v>1852</v>
      </c>
      <c r="K540" s="222" t="s">
        <v>1852</v>
      </c>
      <c r="L540" s="225" t="s">
        <v>1852</v>
      </c>
      <c r="M540" s="222" t="s">
        <v>1852</v>
      </c>
      <c r="N540" s="222" t="s">
        <v>1852</v>
      </c>
      <c r="O540" s="346">
        <f t="shared" si="8"/>
        <v>62</v>
      </c>
      <c r="P540" s="226">
        <v>104</v>
      </c>
      <c r="Q540" s="226">
        <v>5</v>
      </c>
      <c r="R540" s="227">
        <v>0.05</v>
      </c>
    </row>
    <row r="541" spans="1:18" ht="22.5" x14ac:dyDescent="0.4">
      <c r="A541" s="203" t="s">
        <v>1695</v>
      </c>
      <c r="B541" s="222" t="s">
        <v>3112</v>
      </c>
      <c r="C541" s="223">
        <v>22</v>
      </c>
      <c r="D541" s="222" t="s">
        <v>1852</v>
      </c>
      <c r="E541" s="222" t="s">
        <v>1852</v>
      </c>
      <c r="F541" s="223">
        <v>12</v>
      </c>
      <c r="G541" s="222" t="s">
        <v>1852</v>
      </c>
      <c r="H541" s="222" t="s">
        <v>1852</v>
      </c>
      <c r="I541" s="225" t="s">
        <v>1852</v>
      </c>
      <c r="J541" s="222" t="s">
        <v>1852</v>
      </c>
      <c r="K541" s="222" t="s">
        <v>1852</v>
      </c>
      <c r="L541" s="225" t="s">
        <v>1852</v>
      </c>
      <c r="M541" s="222" t="s">
        <v>1852</v>
      </c>
      <c r="N541" s="222" t="s">
        <v>1852</v>
      </c>
      <c r="O541" s="346">
        <f t="shared" si="8"/>
        <v>34</v>
      </c>
    </row>
    <row r="542" spans="1:18" x14ac:dyDescent="0.4">
      <c r="A542" s="203" t="s">
        <v>1695</v>
      </c>
      <c r="B542" s="222" t="s">
        <v>3025</v>
      </c>
      <c r="C542" s="223">
        <v>8</v>
      </c>
      <c r="D542" s="222" t="s">
        <v>1852</v>
      </c>
      <c r="E542" s="224">
        <v>1</v>
      </c>
      <c r="F542" s="225" t="s">
        <v>1852</v>
      </c>
      <c r="G542" s="222" t="s">
        <v>1852</v>
      </c>
      <c r="H542" s="222" t="s">
        <v>1852</v>
      </c>
      <c r="I542" s="225" t="s">
        <v>1852</v>
      </c>
      <c r="J542" s="222" t="s">
        <v>1852</v>
      </c>
      <c r="K542" s="222" t="s">
        <v>1852</v>
      </c>
      <c r="L542" s="225" t="s">
        <v>1852</v>
      </c>
      <c r="M542" s="222" t="s">
        <v>1852</v>
      </c>
      <c r="N542" s="222" t="s">
        <v>1852</v>
      </c>
      <c r="O542" s="346">
        <f t="shared" si="8"/>
        <v>8</v>
      </c>
    </row>
    <row r="543" spans="1:18" x14ac:dyDescent="0.4">
      <c r="A543" s="203" t="s">
        <v>2338</v>
      </c>
      <c r="B543" s="222" t="s">
        <v>3113</v>
      </c>
      <c r="C543" s="223">
        <v>41</v>
      </c>
      <c r="D543" s="222" t="s">
        <v>1852</v>
      </c>
      <c r="E543" s="222" t="s">
        <v>1852</v>
      </c>
      <c r="F543" s="225" t="s">
        <v>1852</v>
      </c>
      <c r="G543" s="222" t="s">
        <v>1852</v>
      </c>
      <c r="H543" s="222" t="s">
        <v>1852</v>
      </c>
      <c r="I543" s="225" t="s">
        <v>1852</v>
      </c>
      <c r="J543" s="222" t="s">
        <v>1852</v>
      </c>
      <c r="K543" s="222" t="s">
        <v>1852</v>
      </c>
      <c r="L543" s="225" t="s">
        <v>1852</v>
      </c>
      <c r="M543" s="222" t="s">
        <v>1852</v>
      </c>
      <c r="N543" s="222" t="s">
        <v>1852</v>
      </c>
      <c r="O543" s="346">
        <f t="shared" si="8"/>
        <v>41</v>
      </c>
      <c r="P543" s="208">
        <v>41</v>
      </c>
      <c r="Q543" s="233">
        <v>0</v>
      </c>
      <c r="R543" s="305">
        <v>0</v>
      </c>
    </row>
    <row r="544" spans="1:18" ht="13.15" customHeight="1" x14ac:dyDescent="0.4">
      <c r="A544" s="203" t="s">
        <v>2342</v>
      </c>
      <c r="B544" s="222" t="s">
        <v>3114</v>
      </c>
      <c r="C544" s="223">
        <v>21</v>
      </c>
      <c r="D544" s="222" t="s">
        <v>1852</v>
      </c>
      <c r="E544" s="222" t="s">
        <v>1852</v>
      </c>
      <c r="F544" s="223">
        <v>10</v>
      </c>
      <c r="G544" s="222" t="s">
        <v>1852</v>
      </c>
      <c r="H544" s="222" t="s">
        <v>1852</v>
      </c>
      <c r="I544" s="225" t="s">
        <v>1852</v>
      </c>
      <c r="J544" s="222" t="s">
        <v>1852</v>
      </c>
      <c r="K544" s="222" t="s">
        <v>1852</v>
      </c>
      <c r="L544" s="225" t="s">
        <v>1852</v>
      </c>
      <c r="M544" s="222" t="s">
        <v>1852</v>
      </c>
      <c r="N544" s="222" t="s">
        <v>1852</v>
      </c>
      <c r="O544" s="346">
        <f t="shared" si="8"/>
        <v>31</v>
      </c>
      <c r="P544" s="208">
        <v>31</v>
      </c>
      <c r="Q544" s="233">
        <v>0</v>
      </c>
      <c r="R544" s="304">
        <v>0</v>
      </c>
    </row>
    <row r="545" spans="1:18" ht="13.15" customHeight="1" x14ac:dyDescent="0.4">
      <c r="A545" s="203" t="s">
        <v>2343</v>
      </c>
      <c r="B545" s="222" t="s">
        <v>3115</v>
      </c>
      <c r="C545" s="223">
        <v>9</v>
      </c>
      <c r="D545" s="222" t="s">
        <v>1852</v>
      </c>
      <c r="E545" s="222" t="s">
        <v>1852</v>
      </c>
      <c r="F545" s="225" t="s">
        <v>1852</v>
      </c>
      <c r="G545" s="222" t="s">
        <v>1852</v>
      </c>
      <c r="H545" s="222" t="s">
        <v>1852</v>
      </c>
      <c r="I545" s="225" t="s">
        <v>1852</v>
      </c>
      <c r="J545" s="222" t="s">
        <v>1852</v>
      </c>
      <c r="K545" s="222" t="s">
        <v>1852</v>
      </c>
      <c r="L545" s="225" t="s">
        <v>1852</v>
      </c>
      <c r="M545" s="222" t="s">
        <v>1852</v>
      </c>
      <c r="N545" s="222" t="s">
        <v>1852</v>
      </c>
      <c r="O545" s="346">
        <f t="shared" si="8"/>
        <v>9</v>
      </c>
      <c r="P545" s="208">
        <v>9</v>
      </c>
      <c r="Q545" s="233">
        <v>0</v>
      </c>
      <c r="R545" s="305">
        <v>0</v>
      </c>
    </row>
    <row r="546" spans="1:18" ht="13.15" customHeight="1" x14ac:dyDescent="0.4">
      <c r="A546" s="203" t="s">
        <v>2848</v>
      </c>
      <c r="B546" s="222" t="s">
        <v>3116</v>
      </c>
      <c r="C546" s="223">
        <v>10</v>
      </c>
      <c r="D546" s="222" t="s">
        <v>1852</v>
      </c>
      <c r="E546" s="224">
        <v>2</v>
      </c>
      <c r="F546" s="223">
        <v>13</v>
      </c>
      <c r="G546" s="222" t="s">
        <v>1852</v>
      </c>
      <c r="H546" s="222" t="s">
        <v>1852</v>
      </c>
      <c r="I546" s="225" t="s">
        <v>1852</v>
      </c>
      <c r="J546" s="222" t="s">
        <v>1852</v>
      </c>
      <c r="K546" s="222" t="s">
        <v>1852</v>
      </c>
      <c r="L546" s="225" t="s">
        <v>1852</v>
      </c>
      <c r="M546" s="222" t="s">
        <v>1852</v>
      </c>
      <c r="N546" s="222" t="s">
        <v>1852</v>
      </c>
      <c r="O546" s="346">
        <f t="shared" si="8"/>
        <v>23</v>
      </c>
      <c r="P546" s="226">
        <v>27</v>
      </c>
      <c r="Q546" s="226">
        <v>2</v>
      </c>
      <c r="R546" s="227">
        <v>7.0000000000000007E-2</v>
      </c>
    </row>
    <row r="547" spans="1:18" ht="13.15" customHeight="1" x14ac:dyDescent="0.4">
      <c r="A547" s="203" t="s">
        <v>1696</v>
      </c>
      <c r="B547" s="222" t="s">
        <v>3117</v>
      </c>
      <c r="C547" s="223">
        <v>4</v>
      </c>
      <c r="D547" s="222" t="s">
        <v>1852</v>
      </c>
      <c r="E547" s="222" t="s">
        <v>1852</v>
      </c>
      <c r="F547" s="225" t="s">
        <v>1852</v>
      </c>
      <c r="G547" s="222" t="s">
        <v>1852</v>
      </c>
      <c r="H547" s="222" t="s">
        <v>1852</v>
      </c>
      <c r="I547" s="225" t="s">
        <v>1852</v>
      </c>
      <c r="J547" s="222" t="s">
        <v>1852</v>
      </c>
      <c r="K547" s="222" t="s">
        <v>1852</v>
      </c>
      <c r="L547" s="225" t="s">
        <v>1852</v>
      </c>
      <c r="M547" s="222" t="s">
        <v>1852</v>
      </c>
      <c r="N547" s="222" t="s">
        <v>1852</v>
      </c>
      <c r="O547" s="346">
        <f t="shared" si="8"/>
        <v>4</v>
      </c>
    </row>
    <row r="548" spans="1:18" ht="22.5" x14ac:dyDescent="0.4">
      <c r="A548" s="203" t="s">
        <v>2349</v>
      </c>
      <c r="B548" s="222" t="s">
        <v>3118</v>
      </c>
      <c r="C548" s="223">
        <v>501</v>
      </c>
      <c r="D548" s="224">
        <v>1</v>
      </c>
      <c r="E548" s="224">
        <v>31</v>
      </c>
      <c r="F548" s="223">
        <v>1505</v>
      </c>
      <c r="G548" s="224">
        <v>1</v>
      </c>
      <c r="H548" s="224">
        <v>27</v>
      </c>
      <c r="I548" s="223">
        <v>13</v>
      </c>
      <c r="J548" s="222" t="s">
        <v>1852</v>
      </c>
      <c r="K548" s="222" t="s">
        <v>1852</v>
      </c>
      <c r="L548" s="223">
        <v>80</v>
      </c>
      <c r="M548" s="222" t="s">
        <v>1852</v>
      </c>
      <c r="N548" s="222" t="s">
        <v>1852</v>
      </c>
      <c r="O548" s="346">
        <f t="shared" si="8"/>
        <v>2099</v>
      </c>
      <c r="P548" s="226">
        <v>2114</v>
      </c>
      <c r="Q548" s="226">
        <v>64</v>
      </c>
      <c r="R548" s="240">
        <v>0.03</v>
      </c>
    </row>
    <row r="549" spans="1:18" ht="13.15" customHeight="1" x14ac:dyDescent="0.4">
      <c r="A549" s="203" t="s">
        <v>3166</v>
      </c>
      <c r="B549" s="222" t="s">
        <v>3119</v>
      </c>
      <c r="C549" s="223">
        <v>12</v>
      </c>
      <c r="D549" s="222" t="s">
        <v>1852</v>
      </c>
      <c r="E549" s="224">
        <v>6</v>
      </c>
      <c r="F549" s="223">
        <v>3</v>
      </c>
      <c r="G549" s="222" t="s">
        <v>1852</v>
      </c>
      <c r="H549" s="222" t="s">
        <v>1852</v>
      </c>
      <c r="I549" s="225" t="s">
        <v>1852</v>
      </c>
      <c r="J549" s="222" t="s">
        <v>1852</v>
      </c>
      <c r="K549" s="222" t="s">
        <v>1852</v>
      </c>
      <c r="L549" s="225" t="s">
        <v>1852</v>
      </c>
      <c r="M549" s="222" t="s">
        <v>1852</v>
      </c>
      <c r="N549" s="222" t="s">
        <v>1852</v>
      </c>
      <c r="O549" s="346">
        <f t="shared" si="8"/>
        <v>15</v>
      </c>
    </row>
    <row r="550" spans="1:18" ht="22.5" x14ac:dyDescent="0.4">
      <c r="A550" s="203" t="s">
        <v>2350</v>
      </c>
      <c r="B550" s="222" t="s">
        <v>3120</v>
      </c>
      <c r="C550" s="223">
        <v>6</v>
      </c>
      <c r="D550" s="222" t="s">
        <v>1852</v>
      </c>
      <c r="E550" s="222" t="s">
        <v>1852</v>
      </c>
      <c r="F550" s="225" t="s">
        <v>1852</v>
      </c>
      <c r="G550" s="222" t="s">
        <v>1852</v>
      </c>
      <c r="H550" s="222" t="s">
        <v>1852</v>
      </c>
      <c r="I550" s="225" t="s">
        <v>1852</v>
      </c>
      <c r="J550" s="222" t="s">
        <v>1852</v>
      </c>
      <c r="K550" s="222" t="s">
        <v>1852</v>
      </c>
      <c r="L550" s="225" t="s">
        <v>1852</v>
      </c>
      <c r="M550" s="222" t="s">
        <v>1852</v>
      </c>
      <c r="N550" s="222" t="s">
        <v>1852</v>
      </c>
      <c r="O550" s="346">
        <f t="shared" si="8"/>
        <v>6</v>
      </c>
      <c r="P550" s="208">
        <v>6</v>
      </c>
      <c r="Q550" s="233">
        <v>0</v>
      </c>
      <c r="R550" s="305">
        <v>0</v>
      </c>
    </row>
    <row r="551" spans="1:18" ht="13.15" customHeight="1" x14ac:dyDescent="0.4">
      <c r="A551" s="203" t="s">
        <v>3121</v>
      </c>
      <c r="B551" s="222" t="s">
        <v>3122</v>
      </c>
      <c r="C551" s="223">
        <v>10</v>
      </c>
      <c r="D551" s="222" t="s">
        <v>1852</v>
      </c>
      <c r="E551" s="222" t="s">
        <v>1852</v>
      </c>
      <c r="F551" s="225" t="s">
        <v>1852</v>
      </c>
      <c r="G551" s="222" t="s">
        <v>1852</v>
      </c>
      <c r="H551" s="222" t="s">
        <v>1852</v>
      </c>
      <c r="I551" s="225" t="s">
        <v>1852</v>
      </c>
      <c r="J551" s="222" t="s">
        <v>1852</v>
      </c>
      <c r="K551" s="222" t="s">
        <v>1852</v>
      </c>
      <c r="L551" s="225" t="s">
        <v>1852</v>
      </c>
      <c r="M551" s="222" t="s">
        <v>1852</v>
      </c>
      <c r="N551" s="222" t="s">
        <v>1852</v>
      </c>
      <c r="O551" s="346">
        <f t="shared" si="8"/>
        <v>10</v>
      </c>
      <c r="P551" s="208">
        <v>10</v>
      </c>
      <c r="Q551" s="233">
        <v>0</v>
      </c>
      <c r="R551" s="304">
        <v>0</v>
      </c>
    </row>
    <row r="552" spans="1:18" x14ac:dyDescent="0.4">
      <c r="A552" s="203" t="s">
        <v>1960</v>
      </c>
      <c r="B552" s="222" t="s">
        <v>3025</v>
      </c>
      <c r="C552" s="223">
        <v>9</v>
      </c>
      <c r="D552" s="222" t="s">
        <v>1852</v>
      </c>
      <c r="E552" s="222" t="s">
        <v>1852</v>
      </c>
      <c r="F552" s="225" t="s">
        <v>1852</v>
      </c>
      <c r="G552" s="222" t="s">
        <v>1852</v>
      </c>
      <c r="H552" s="222" t="s">
        <v>1852</v>
      </c>
      <c r="I552" s="225" t="s">
        <v>1852</v>
      </c>
      <c r="J552" s="222" t="s">
        <v>1852</v>
      </c>
      <c r="K552" s="222" t="s">
        <v>1852</v>
      </c>
      <c r="L552" s="225" t="s">
        <v>1852</v>
      </c>
      <c r="M552" s="222" t="s">
        <v>1852</v>
      </c>
      <c r="N552" s="222" t="s">
        <v>1852</v>
      </c>
      <c r="O552" s="346">
        <f t="shared" si="8"/>
        <v>9</v>
      </c>
      <c r="P552" s="208">
        <v>9</v>
      </c>
      <c r="Q552" s="233">
        <v>0</v>
      </c>
      <c r="R552" s="305">
        <v>0</v>
      </c>
    </row>
    <row r="553" spans="1:18" ht="13.15" customHeight="1" x14ac:dyDescent="0.4">
      <c r="A553" s="203" t="s">
        <v>2354</v>
      </c>
      <c r="B553" s="222" t="s">
        <v>3123</v>
      </c>
      <c r="C553" s="223">
        <v>12</v>
      </c>
      <c r="D553" s="222" t="s">
        <v>1852</v>
      </c>
      <c r="E553" s="222" t="s">
        <v>1852</v>
      </c>
      <c r="F553" s="225" t="s">
        <v>1852</v>
      </c>
      <c r="G553" s="222" t="s">
        <v>1852</v>
      </c>
      <c r="H553" s="222" t="s">
        <v>1852</v>
      </c>
      <c r="I553" s="225" t="s">
        <v>1852</v>
      </c>
      <c r="J553" s="222" t="s">
        <v>1852</v>
      </c>
      <c r="K553" s="222" t="s">
        <v>1852</v>
      </c>
      <c r="L553" s="225" t="s">
        <v>1852</v>
      </c>
      <c r="M553" s="222" t="s">
        <v>1852</v>
      </c>
      <c r="N553" s="222" t="s">
        <v>1852</v>
      </c>
      <c r="O553" s="346">
        <f t="shared" si="8"/>
        <v>12</v>
      </c>
      <c r="P553" s="208">
        <v>12</v>
      </c>
      <c r="Q553" s="233">
        <v>0</v>
      </c>
      <c r="R553" s="305">
        <v>0</v>
      </c>
    </row>
    <row r="554" spans="1:18" ht="13.15" customHeight="1" x14ac:dyDescent="0.4">
      <c r="A554" s="203" t="s">
        <v>2355</v>
      </c>
      <c r="B554" s="222" t="s">
        <v>3124</v>
      </c>
      <c r="C554" s="223">
        <v>48</v>
      </c>
      <c r="D554" s="222" t="s">
        <v>1852</v>
      </c>
      <c r="E554" s="224">
        <v>3</v>
      </c>
      <c r="F554" s="223">
        <v>33</v>
      </c>
      <c r="G554" s="222" t="s">
        <v>1852</v>
      </c>
      <c r="H554" s="222" t="s">
        <v>1852</v>
      </c>
      <c r="I554" s="225" t="s">
        <v>1852</v>
      </c>
      <c r="J554" s="222" t="s">
        <v>1852</v>
      </c>
      <c r="K554" s="222" t="s">
        <v>1852</v>
      </c>
      <c r="L554" s="225" t="s">
        <v>1852</v>
      </c>
      <c r="M554" s="222" t="s">
        <v>1852</v>
      </c>
      <c r="N554" s="222" t="s">
        <v>1852</v>
      </c>
      <c r="O554" s="346">
        <f t="shared" si="8"/>
        <v>81</v>
      </c>
      <c r="P554" s="226">
        <v>101</v>
      </c>
      <c r="Q554" s="226">
        <v>3</v>
      </c>
      <c r="R554" s="240">
        <v>0.03</v>
      </c>
    </row>
    <row r="555" spans="1:18" ht="22.5" x14ac:dyDescent="0.4">
      <c r="A555" s="203" t="s">
        <v>3167</v>
      </c>
      <c r="B555" s="222" t="s">
        <v>3125</v>
      </c>
      <c r="C555" s="223">
        <v>20</v>
      </c>
      <c r="D555" s="222" t="s">
        <v>1852</v>
      </c>
      <c r="E555" s="222" t="s">
        <v>1852</v>
      </c>
      <c r="F555" s="225" t="s">
        <v>1852</v>
      </c>
      <c r="G555" s="222" t="s">
        <v>1852</v>
      </c>
      <c r="H555" s="222" t="s">
        <v>1852</v>
      </c>
      <c r="I555" s="225" t="s">
        <v>1852</v>
      </c>
      <c r="J555" s="222" t="s">
        <v>1852</v>
      </c>
      <c r="K555" s="222" t="s">
        <v>1852</v>
      </c>
      <c r="L555" s="225" t="s">
        <v>1852</v>
      </c>
      <c r="M555" s="222" t="s">
        <v>1852</v>
      </c>
      <c r="N555" s="222" t="s">
        <v>1852</v>
      </c>
      <c r="O555" s="346">
        <f t="shared" si="8"/>
        <v>20</v>
      </c>
    </row>
    <row r="556" spans="1:18" ht="13.15" customHeight="1" x14ac:dyDescent="0.4">
      <c r="A556" s="203" t="s">
        <v>3126</v>
      </c>
      <c r="B556" s="222" t="s">
        <v>3127</v>
      </c>
      <c r="C556" s="223">
        <v>15</v>
      </c>
      <c r="D556" s="222" t="s">
        <v>1852</v>
      </c>
      <c r="E556" s="222" t="s">
        <v>1852</v>
      </c>
      <c r="F556" s="223">
        <v>12</v>
      </c>
      <c r="G556" s="222" t="s">
        <v>1852</v>
      </c>
      <c r="H556" s="224">
        <v>1</v>
      </c>
      <c r="I556" s="223">
        <v>2</v>
      </c>
      <c r="J556" s="222" t="s">
        <v>1852</v>
      </c>
      <c r="K556" s="222" t="s">
        <v>1852</v>
      </c>
      <c r="L556" s="223">
        <v>5</v>
      </c>
      <c r="M556" s="222" t="s">
        <v>1852</v>
      </c>
      <c r="N556" s="222" t="s">
        <v>1852</v>
      </c>
      <c r="O556" s="346">
        <f t="shared" si="8"/>
        <v>34</v>
      </c>
      <c r="P556" s="208">
        <v>34</v>
      </c>
      <c r="Q556" s="233">
        <v>1</v>
      </c>
      <c r="R556" s="305">
        <v>0.03</v>
      </c>
    </row>
    <row r="557" spans="1:18" ht="13.15" customHeight="1" x14ac:dyDescent="0.4">
      <c r="A557" s="203" t="s">
        <v>2052</v>
      </c>
      <c r="B557" s="222" t="s">
        <v>3128</v>
      </c>
      <c r="C557" s="223">
        <v>27</v>
      </c>
      <c r="D557" s="222" t="s">
        <v>1852</v>
      </c>
      <c r="E557" s="224">
        <v>4</v>
      </c>
      <c r="F557" s="223">
        <v>11</v>
      </c>
      <c r="G557" s="222" t="s">
        <v>1852</v>
      </c>
      <c r="H557" s="224">
        <v>2</v>
      </c>
      <c r="I557" s="225" t="s">
        <v>1852</v>
      </c>
      <c r="J557" s="222" t="s">
        <v>1852</v>
      </c>
      <c r="K557" s="222" t="s">
        <v>1852</v>
      </c>
      <c r="L557" s="225" t="s">
        <v>1852</v>
      </c>
      <c r="M557" s="222" t="s">
        <v>1852</v>
      </c>
      <c r="N557" s="222" t="s">
        <v>1852</v>
      </c>
      <c r="O557" s="346">
        <f t="shared" si="8"/>
        <v>38</v>
      </c>
      <c r="P557" s="226">
        <v>42</v>
      </c>
      <c r="Q557" s="226">
        <v>7</v>
      </c>
      <c r="R557" s="240">
        <v>0.16700000000000001</v>
      </c>
    </row>
    <row r="558" spans="1:18" ht="22.5" x14ac:dyDescent="0.4">
      <c r="A558" s="203" t="s">
        <v>1373</v>
      </c>
      <c r="B558" s="222" t="s">
        <v>3129</v>
      </c>
      <c r="C558" s="223">
        <v>4</v>
      </c>
      <c r="D558" s="222" t="s">
        <v>1852</v>
      </c>
      <c r="E558" s="224">
        <v>1</v>
      </c>
      <c r="F558" s="225" t="s">
        <v>1852</v>
      </c>
      <c r="G558" s="222" t="s">
        <v>1852</v>
      </c>
      <c r="H558" s="222" t="s">
        <v>1852</v>
      </c>
      <c r="I558" s="225" t="s">
        <v>1852</v>
      </c>
      <c r="J558" s="222" t="s">
        <v>1852</v>
      </c>
      <c r="K558" s="222" t="s">
        <v>1852</v>
      </c>
      <c r="L558" s="225" t="s">
        <v>1852</v>
      </c>
      <c r="M558" s="222" t="s">
        <v>1852</v>
      </c>
      <c r="N558" s="222" t="s">
        <v>1852</v>
      </c>
      <c r="O558" s="346">
        <f t="shared" si="8"/>
        <v>4</v>
      </c>
    </row>
    <row r="559" spans="1:18" x14ac:dyDescent="0.4">
      <c r="A559" s="203" t="s">
        <v>2360</v>
      </c>
      <c r="B559" s="222" t="s">
        <v>3130</v>
      </c>
      <c r="C559" s="223">
        <v>9</v>
      </c>
      <c r="D559" s="222" t="s">
        <v>1852</v>
      </c>
      <c r="E559" s="222" t="s">
        <v>1852</v>
      </c>
      <c r="F559" s="225" t="s">
        <v>1852</v>
      </c>
      <c r="G559" s="222" t="s">
        <v>1852</v>
      </c>
      <c r="H559" s="222" t="s">
        <v>1852</v>
      </c>
      <c r="I559" s="225" t="s">
        <v>1852</v>
      </c>
      <c r="J559" s="222" t="s">
        <v>1852</v>
      </c>
      <c r="K559" s="222" t="s">
        <v>1852</v>
      </c>
      <c r="L559" s="225" t="s">
        <v>1852</v>
      </c>
      <c r="M559" s="222" t="s">
        <v>1852</v>
      </c>
      <c r="N559" s="222" t="s">
        <v>1852</v>
      </c>
      <c r="O559" s="346">
        <f t="shared" si="8"/>
        <v>9</v>
      </c>
      <c r="P559" s="208">
        <v>9</v>
      </c>
      <c r="Q559" s="233">
        <v>0</v>
      </c>
      <c r="R559" s="304">
        <v>0</v>
      </c>
    </row>
    <row r="560" spans="1:18" x14ac:dyDescent="0.4">
      <c r="A560" s="203" t="s">
        <v>2361</v>
      </c>
      <c r="B560" s="222" t="s">
        <v>3131</v>
      </c>
      <c r="C560" s="223">
        <v>22</v>
      </c>
      <c r="D560" s="222" t="s">
        <v>1852</v>
      </c>
      <c r="E560" s="224">
        <v>1</v>
      </c>
      <c r="F560" s="223">
        <v>4</v>
      </c>
      <c r="G560" s="222" t="s">
        <v>1852</v>
      </c>
      <c r="H560" s="222" t="s">
        <v>1852</v>
      </c>
      <c r="I560" s="225" t="s">
        <v>1852</v>
      </c>
      <c r="J560" s="222" t="s">
        <v>1852</v>
      </c>
      <c r="K560" s="222" t="s">
        <v>1852</v>
      </c>
      <c r="L560" s="225" t="s">
        <v>1852</v>
      </c>
      <c r="M560" s="222" t="s">
        <v>1852</v>
      </c>
      <c r="N560" s="222" t="s">
        <v>1852</v>
      </c>
      <c r="O560" s="346">
        <f t="shared" si="8"/>
        <v>26</v>
      </c>
      <c r="P560" s="208">
        <v>26</v>
      </c>
      <c r="Q560" s="233">
        <v>1</v>
      </c>
      <c r="R560" s="305">
        <v>0.04</v>
      </c>
    </row>
    <row r="561" spans="1:18" x14ac:dyDescent="0.4">
      <c r="A561" s="203" t="s">
        <v>3132</v>
      </c>
      <c r="B561" s="222" t="s">
        <v>3133</v>
      </c>
      <c r="C561" s="223">
        <v>4</v>
      </c>
      <c r="D561" s="222" t="s">
        <v>1852</v>
      </c>
      <c r="E561" s="222" t="s">
        <v>1852</v>
      </c>
      <c r="F561" s="225" t="s">
        <v>1852</v>
      </c>
      <c r="G561" s="222" t="s">
        <v>1852</v>
      </c>
      <c r="H561" s="222" t="s">
        <v>1852</v>
      </c>
      <c r="I561" s="225" t="s">
        <v>1852</v>
      </c>
      <c r="J561" s="222" t="s">
        <v>1852</v>
      </c>
      <c r="K561" s="222" t="s">
        <v>1852</v>
      </c>
      <c r="L561" s="225" t="s">
        <v>1852</v>
      </c>
      <c r="M561" s="222" t="s">
        <v>1852</v>
      </c>
      <c r="N561" s="222" t="s">
        <v>1852</v>
      </c>
      <c r="O561" s="346">
        <f t="shared" si="8"/>
        <v>4</v>
      </c>
      <c r="P561" s="208">
        <v>4</v>
      </c>
      <c r="Q561" s="233">
        <v>0</v>
      </c>
      <c r="R561" s="305">
        <v>0</v>
      </c>
    </row>
    <row r="562" spans="1:18" ht="13.15" customHeight="1" x14ac:dyDescent="0.4">
      <c r="A562" s="203" t="s">
        <v>2150</v>
      </c>
      <c r="B562" s="222" t="s">
        <v>3025</v>
      </c>
      <c r="C562" s="223">
        <v>18</v>
      </c>
      <c r="D562" s="222" t="s">
        <v>1852</v>
      </c>
      <c r="E562" s="224">
        <v>1</v>
      </c>
      <c r="F562" s="225" t="s">
        <v>1852</v>
      </c>
      <c r="G562" s="222" t="s">
        <v>1852</v>
      </c>
      <c r="H562" s="222" t="s">
        <v>1852</v>
      </c>
      <c r="I562" s="225" t="s">
        <v>1852</v>
      </c>
      <c r="J562" s="222" t="s">
        <v>1852</v>
      </c>
      <c r="K562" s="222" t="s">
        <v>1852</v>
      </c>
      <c r="L562" s="225" t="s">
        <v>1852</v>
      </c>
      <c r="M562" s="222" t="s">
        <v>1852</v>
      </c>
      <c r="N562" s="222" t="s">
        <v>1852</v>
      </c>
      <c r="O562" s="346">
        <f t="shared" si="8"/>
        <v>18</v>
      </c>
      <c r="P562" s="208">
        <v>18</v>
      </c>
      <c r="Q562" s="233">
        <v>1</v>
      </c>
      <c r="R562" s="305">
        <v>0.06</v>
      </c>
    </row>
    <row r="563" spans="1:18" x14ac:dyDescent="0.4">
      <c r="A563" s="203" t="s">
        <v>2152</v>
      </c>
      <c r="B563" s="222" t="s">
        <v>3025</v>
      </c>
      <c r="C563" s="223">
        <v>16</v>
      </c>
      <c r="D563" s="222" t="s">
        <v>1852</v>
      </c>
      <c r="E563" s="222" t="s">
        <v>1852</v>
      </c>
      <c r="F563" s="223">
        <v>10</v>
      </c>
      <c r="G563" s="222" t="s">
        <v>1852</v>
      </c>
      <c r="H563" s="222" t="s">
        <v>1852</v>
      </c>
      <c r="I563" s="225" t="s">
        <v>1852</v>
      </c>
      <c r="J563" s="222" t="s">
        <v>1852</v>
      </c>
      <c r="K563" s="222" t="s">
        <v>1852</v>
      </c>
      <c r="L563" s="225" t="s">
        <v>1852</v>
      </c>
      <c r="M563" s="222" t="s">
        <v>1852</v>
      </c>
      <c r="N563" s="222" t="s">
        <v>1852</v>
      </c>
      <c r="O563" s="346">
        <f t="shared" si="8"/>
        <v>26</v>
      </c>
      <c r="P563" s="226">
        <v>48</v>
      </c>
      <c r="Q563" s="226">
        <v>1</v>
      </c>
      <c r="R563" s="240">
        <v>2.1000000000000001E-2</v>
      </c>
    </row>
    <row r="564" spans="1:18" ht="13.15" customHeight="1" x14ac:dyDescent="0.4">
      <c r="A564" s="203" t="s">
        <v>3168</v>
      </c>
      <c r="B564" s="222" t="s">
        <v>3134</v>
      </c>
      <c r="C564" s="223">
        <v>12</v>
      </c>
      <c r="D564" s="222" t="s">
        <v>1852</v>
      </c>
      <c r="E564" s="222" t="s">
        <v>1852</v>
      </c>
      <c r="F564" s="223">
        <v>10</v>
      </c>
      <c r="G564" s="222" t="s">
        <v>1852</v>
      </c>
      <c r="H564" s="224">
        <v>1</v>
      </c>
      <c r="I564" s="225" t="s">
        <v>1852</v>
      </c>
      <c r="J564" s="222" t="s">
        <v>1852</v>
      </c>
      <c r="K564" s="222" t="s">
        <v>1852</v>
      </c>
      <c r="L564" s="225" t="s">
        <v>1852</v>
      </c>
      <c r="M564" s="222" t="s">
        <v>1852</v>
      </c>
      <c r="N564" s="222" t="s">
        <v>1852</v>
      </c>
      <c r="O564" s="346">
        <f t="shared" si="8"/>
        <v>22</v>
      </c>
    </row>
    <row r="565" spans="1:18" ht="13.15" customHeight="1" x14ac:dyDescent="0.4">
      <c r="A565" s="203" t="s">
        <v>2154</v>
      </c>
      <c r="B565" s="222" t="s">
        <v>3135</v>
      </c>
      <c r="C565" s="223">
        <v>2</v>
      </c>
      <c r="D565" s="222" t="s">
        <v>1852</v>
      </c>
      <c r="E565" s="222" t="s">
        <v>1852</v>
      </c>
      <c r="F565" s="225" t="s">
        <v>1852</v>
      </c>
      <c r="G565" s="222" t="s">
        <v>1852</v>
      </c>
      <c r="H565" s="222" t="s">
        <v>1852</v>
      </c>
      <c r="I565" s="225" t="s">
        <v>1852</v>
      </c>
      <c r="J565" s="222" t="s">
        <v>1852</v>
      </c>
      <c r="K565" s="222" t="s">
        <v>1852</v>
      </c>
      <c r="L565" s="225" t="s">
        <v>1852</v>
      </c>
      <c r="M565" s="222" t="s">
        <v>1852</v>
      </c>
      <c r="N565" s="222" t="s">
        <v>1852</v>
      </c>
      <c r="O565" s="346">
        <f t="shared" si="8"/>
        <v>2</v>
      </c>
      <c r="P565" s="208">
        <v>2</v>
      </c>
      <c r="Q565" s="233">
        <v>0</v>
      </c>
      <c r="R565" s="305">
        <v>0</v>
      </c>
    </row>
    <row r="566" spans="1:18" ht="13.15" customHeight="1" x14ac:dyDescent="0.4">
      <c r="A566" s="203" t="s">
        <v>2367</v>
      </c>
      <c r="B566" s="222" t="s">
        <v>3136</v>
      </c>
      <c r="C566" s="223">
        <v>2</v>
      </c>
      <c r="D566" s="222" t="s">
        <v>1852</v>
      </c>
      <c r="E566" s="222" t="s">
        <v>1852</v>
      </c>
      <c r="F566" s="225" t="s">
        <v>1852</v>
      </c>
      <c r="G566" s="222" t="s">
        <v>1852</v>
      </c>
      <c r="H566" s="222" t="s">
        <v>1852</v>
      </c>
      <c r="I566" s="225" t="s">
        <v>1852</v>
      </c>
      <c r="J566" s="222" t="s">
        <v>1852</v>
      </c>
      <c r="K566" s="222" t="s">
        <v>1852</v>
      </c>
      <c r="L566" s="223">
        <v>1</v>
      </c>
      <c r="M566" s="222" t="s">
        <v>1852</v>
      </c>
      <c r="N566" s="222" t="s">
        <v>1852</v>
      </c>
      <c r="O566" s="346">
        <f t="shared" si="8"/>
        <v>3</v>
      </c>
      <c r="P566" s="226">
        <v>4</v>
      </c>
      <c r="Q566" s="226">
        <v>0</v>
      </c>
      <c r="R566" s="227">
        <v>0</v>
      </c>
    </row>
    <row r="567" spans="1:18" ht="13.15" customHeight="1" x14ac:dyDescent="0.4">
      <c r="A567" s="203" t="s">
        <v>1698</v>
      </c>
      <c r="B567" s="222" t="s">
        <v>3137</v>
      </c>
      <c r="C567" s="223">
        <v>1</v>
      </c>
      <c r="D567" s="222" t="s">
        <v>1852</v>
      </c>
      <c r="E567" s="222" t="s">
        <v>1852</v>
      </c>
      <c r="F567" s="225" t="s">
        <v>1852</v>
      </c>
      <c r="G567" s="222" t="s">
        <v>1852</v>
      </c>
      <c r="H567" s="222" t="s">
        <v>1852</v>
      </c>
      <c r="I567" s="225" t="s">
        <v>1852</v>
      </c>
      <c r="J567" s="222" t="s">
        <v>1852</v>
      </c>
      <c r="K567" s="222" t="s">
        <v>1852</v>
      </c>
      <c r="L567" s="225" t="s">
        <v>1852</v>
      </c>
      <c r="M567" s="222" t="s">
        <v>1852</v>
      </c>
      <c r="N567" s="222" t="s">
        <v>1852</v>
      </c>
      <c r="O567" s="346">
        <f t="shared" si="8"/>
        <v>1</v>
      </c>
    </row>
    <row r="568" spans="1:18" ht="22.5" x14ac:dyDescent="0.4">
      <c r="A568" s="203" t="s">
        <v>3138</v>
      </c>
      <c r="B568" s="222" t="s">
        <v>3139</v>
      </c>
      <c r="C568" s="223">
        <v>4</v>
      </c>
      <c r="D568" s="222" t="s">
        <v>1852</v>
      </c>
      <c r="E568" s="222" t="s">
        <v>1852</v>
      </c>
      <c r="F568" s="223">
        <v>2</v>
      </c>
      <c r="G568" s="222" t="s">
        <v>1852</v>
      </c>
      <c r="H568" s="222" t="s">
        <v>1852</v>
      </c>
      <c r="I568" s="225" t="s">
        <v>1852</v>
      </c>
      <c r="J568" s="222" t="s">
        <v>1852</v>
      </c>
      <c r="K568" s="222" t="s">
        <v>1852</v>
      </c>
      <c r="L568" s="225" t="s">
        <v>1852</v>
      </c>
      <c r="M568" s="222" t="s">
        <v>1852</v>
      </c>
      <c r="N568" s="222" t="s">
        <v>1852</v>
      </c>
      <c r="O568" s="346">
        <f t="shared" si="8"/>
        <v>6</v>
      </c>
      <c r="P568" s="208">
        <v>6</v>
      </c>
      <c r="Q568" s="233">
        <v>0</v>
      </c>
      <c r="R568" s="305">
        <v>0</v>
      </c>
    </row>
    <row r="569" spans="1:18" x14ac:dyDescent="0.4">
      <c r="A569" s="203" t="s">
        <v>2207</v>
      </c>
      <c r="B569" s="222" t="s">
        <v>3140</v>
      </c>
      <c r="C569" s="223">
        <v>6</v>
      </c>
      <c r="D569" s="222" t="s">
        <v>1852</v>
      </c>
      <c r="E569" s="222" t="s">
        <v>1852</v>
      </c>
      <c r="F569" s="223">
        <v>3</v>
      </c>
      <c r="G569" s="222" t="s">
        <v>1852</v>
      </c>
      <c r="H569" s="222" t="s">
        <v>1852</v>
      </c>
      <c r="I569" s="225" t="s">
        <v>1852</v>
      </c>
      <c r="J569" s="222" t="s">
        <v>1852</v>
      </c>
      <c r="K569" s="222" t="s">
        <v>1852</v>
      </c>
      <c r="L569" s="225" t="s">
        <v>1852</v>
      </c>
      <c r="M569" s="222" t="s">
        <v>1852</v>
      </c>
      <c r="N569" s="222" t="s">
        <v>1852</v>
      </c>
      <c r="O569" s="346">
        <f t="shared" si="8"/>
        <v>9</v>
      </c>
      <c r="P569" s="226">
        <v>11</v>
      </c>
      <c r="Q569" s="226">
        <v>0</v>
      </c>
      <c r="R569" s="240">
        <v>0</v>
      </c>
    </row>
    <row r="570" spans="1:18" x14ac:dyDescent="0.4">
      <c r="A570" s="203" t="s">
        <v>1346</v>
      </c>
      <c r="B570" s="222" t="s">
        <v>3025</v>
      </c>
      <c r="C570" s="223">
        <v>2</v>
      </c>
      <c r="D570" s="222" t="s">
        <v>1852</v>
      </c>
      <c r="E570" s="222" t="s">
        <v>1852</v>
      </c>
      <c r="F570" s="225" t="s">
        <v>1852</v>
      </c>
      <c r="G570" s="222" t="s">
        <v>1852</v>
      </c>
      <c r="H570" s="222" t="s">
        <v>1852</v>
      </c>
      <c r="I570" s="225" t="s">
        <v>1852</v>
      </c>
      <c r="J570" s="222" t="s">
        <v>1852</v>
      </c>
      <c r="K570" s="222" t="s">
        <v>1852</v>
      </c>
      <c r="L570" s="225" t="s">
        <v>1852</v>
      </c>
      <c r="M570" s="222" t="s">
        <v>1852</v>
      </c>
      <c r="N570" s="222" t="s">
        <v>1852</v>
      </c>
      <c r="O570" s="346">
        <f t="shared" si="8"/>
        <v>2</v>
      </c>
    </row>
    <row r="571" spans="1:18" x14ac:dyDescent="0.4">
      <c r="A571" s="203" t="s">
        <v>2878</v>
      </c>
      <c r="B571" s="222" t="s">
        <v>3141</v>
      </c>
      <c r="C571" s="223">
        <v>2</v>
      </c>
      <c r="D571" s="222" t="s">
        <v>1852</v>
      </c>
      <c r="E571" s="222" t="s">
        <v>1852</v>
      </c>
      <c r="F571" s="223">
        <v>33</v>
      </c>
      <c r="G571" s="224">
        <v>3</v>
      </c>
      <c r="H571" s="224">
        <v>1</v>
      </c>
      <c r="I571" s="225" t="s">
        <v>1852</v>
      </c>
      <c r="J571" s="222" t="s">
        <v>1852</v>
      </c>
      <c r="K571" s="222" t="s">
        <v>1852</v>
      </c>
      <c r="L571" s="225" t="s">
        <v>1852</v>
      </c>
      <c r="M571" s="222" t="s">
        <v>1852</v>
      </c>
      <c r="N571" s="222" t="s">
        <v>1852</v>
      </c>
      <c r="O571" s="346">
        <f t="shared" si="8"/>
        <v>35</v>
      </c>
      <c r="P571" s="208">
        <v>35</v>
      </c>
      <c r="Q571" s="233">
        <v>1</v>
      </c>
      <c r="R571" s="305">
        <v>0.03</v>
      </c>
    </row>
    <row r="572" spans="1:18" x14ac:dyDescent="0.4">
      <c r="A572" s="203" t="s">
        <v>1867</v>
      </c>
      <c r="B572" s="222" t="s">
        <v>3142</v>
      </c>
      <c r="C572" s="223">
        <v>8</v>
      </c>
      <c r="D572" s="222" t="s">
        <v>1852</v>
      </c>
      <c r="E572" s="222" t="s">
        <v>1852</v>
      </c>
      <c r="F572" s="225" t="s">
        <v>1852</v>
      </c>
      <c r="G572" s="222" t="s">
        <v>1852</v>
      </c>
      <c r="H572" s="222" t="s">
        <v>1852</v>
      </c>
      <c r="I572" s="225" t="s">
        <v>1852</v>
      </c>
      <c r="J572" s="222" t="s">
        <v>1852</v>
      </c>
      <c r="K572" s="222" t="s">
        <v>1852</v>
      </c>
      <c r="L572" s="225" t="s">
        <v>1852</v>
      </c>
      <c r="M572" s="222" t="s">
        <v>1852</v>
      </c>
      <c r="N572" s="222" t="s">
        <v>1852</v>
      </c>
      <c r="O572" s="346">
        <f t="shared" si="8"/>
        <v>8</v>
      </c>
      <c r="P572" s="208">
        <v>8</v>
      </c>
      <c r="Q572" s="233">
        <v>0</v>
      </c>
      <c r="R572" s="304">
        <v>0</v>
      </c>
    </row>
    <row r="573" spans="1:18" x14ac:dyDescent="0.4">
      <c r="A573" s="203" t="s">
        <v>3143</v>
      </c>
      <c r="B573" s="222" t="s">
        <v>1951</v>
      </c>
      <c r="C573" s="223">
        <v>30</v>
      </c>
      <c r="D573" s="222" t="s">
        <v>1852</v>
      </c>
      <c r="E573" s="224">
        <v>1</v>
      </c>
      <c r="F573" s="223">
        <v>6</v>
      </c>
      <c r="G573" s="222" t="s">
        <v>1852</v>
      </c>
      <c r="H573" s="222" t="s">
        <v>1852</v>
      </c>
      <c r="I573" s="225" t="s">
        <v>1852</v>
      </c>
      <c r="J573" s="222" t="s">
        <v>1852</v>
      </c>
      <c r="K573" s="222" t="s">
        <v>1852</v>
      </c>
      <c r="L573" s="225" t="s">
        <v>1852</v>
      </c>
      <c r="M573" s="222" t="s">
        <v>1852</v>
      </c>
      <c r="N573" s="222" t="s">
        <v>1852</v>
      </c>
      <c r="O573" s="346">
        <f t="shared" si="8"/>
        <v>36</v>
      </c>
      <c r="P573" s="208">
        <v>36</v>
      </c>
      <c r="Q573" s="233">
        <v>1</v>
      </c>
      <c r="R573" s="305">
        <v>0.03</v>
      </c>
    </row>
    <row r="574" spans="1:18" x14ac:dyDescent="0.4">
      <c r="A574" s="203" t="s">
        <v>2390</v>
      </c>
      <c r="B574" s="222" t="s">
        <v>3144</v>
      </c>
      <c r="C574" s="223">
        <v>4</v>
      </c>
      <c r="D574" s="222" t="s">
        <v>1852</v>
      </c>
      <c r="E574" s="222" t="s">
        <v>1852</v>
      </c>
      <c r="F574" s="225" t="s">
        <v>1852</v>
      </c>
      <c r="G574" s="222" t="s">
        <v>1852</v>
      </c>
      <c r="H574" s="222" t="s">
        <v>1852</v>
      </c>
      <c r="I574" s="225" t="s">
        <v>1852</v>
      </c>
      <c r="J574" s="222" t="s">
        <v>1852</v>
      </c>
      <c r="K574" s="222" t="s">
        <v>1852</v>
      </c>
      <c r="L574" s="225" t="s">
        <v>1852</v>
      </c>
      <c r="M574" s="222" t="s">
        <v>1852</v>
      </c>
      <c r="N574" s="222" t="s">
        <v>1852</v>
      </c>
      <c r="O574" s="346">
        <f t="shared" si="8"/>
        <v>4</v>
      </c>
      <c r="P574" s="208">
        <v>4</v>
      </c>
      <c r="Q574" s="233">
        <v>0</v>
      </c>
      <c r="R574" s="305">
        <v>0</v>
      </c>
    </row>
    <row r="575" spans="1:18" x14ac:dyDescent="0.4">
      <c r="A575" s="203" t="s">
        <v>2391</v>
      </c>
      <c r="B575" s="222" t="s">
        <v>3145</v>
      </c>
      <c r="C575" s="223">
        <v>3</v>
      </c>
      <c r="D575" s="222" t="s">
        <v>1852</v>
      </c>
      <c r="E575" s="222" t="s">
        <v>1852</v>
      </c>
      <c r="F575" s="225" t="s">
        <v>1852</v>
      </c>
      <c r="G575" s="222" t="s">
        <v>1852</v>
      </c>
      <c r="H575" s="222" t="s">
        <v>1852</v>
      </c>
      <c r="I575" s="225" t="s">
        <v>1852</v>
      </c>
      <c r="J575" s="222" t="s">
        <v>1852</v>
      </c>
      <c r="K575" s="222" t="s">
        <v>1852</v>
      </c>
      <c r="L575" s="225" t="s">
        <v>1852</v>
      </c>
      <c r="M575" s="222" t="s">
        <v>1852</v>
      </c>
      <c r="N575" s="222" t="s">
        <v>1852</v>
      </c>
      <c r="O575" s="346">
        <f t="shared" si="8"/>
        <v>3</v>
      </c>
      <c r="P575" s="208">
        <v>3</v>
      </c>
      <c r="Q575" s="233">
        <v>0</v>
      </c>
      <c r="R575" s="305">
        <v>0</v>
      </c>
    </row>
    <row r="576" spans="1:18" ht="13.15" customHeight="1" x14ac:dyDescent="0.4">
      <c r="A576" s="203" t="s">
        <v>2396</v>
      </c>
      <c r="B576" s="222" t="s">
        <v>3146</v>
      </c>
      <c r="C576" s="225" t="s">
        <v>1852</v>
      </c>
      <c r="D576" s="222" t="s">
        <v>1852</v>
      </c>
      <c r="E576" s="222" t="s">
        <v>1852</v>
      </c>
      <c r="F576" s="223">
        <v>1</v>
      </c>
      <c r="G576" s="222" t="s">
        <v>1852</v>
      </c>
      <c r="H576" s="222" t="s">
        <v>1852</v>
      </c>
      <c r="I576" s="225" t="s">
        <v>1852</v>
      </c>
      <c r="J576" s="222" t="s">
        <v>1852</v>
      </c>
      <c r="K576" s="222" t="s">
        <v>1852</v>
      </c>
      <c r="L576" s="225" t="s">
        <v>1852</v>
      </c>
      <c r="M576" s="222" t="s">
        <v>1852</v>
      </c>
      <c r="N576" s="222" t="s">
        <v>1852</v>
      </c>
      <c r="O576" s="346">
        <f t="shared" si="8"/>
        <v>1</v>
      </c>
      <c r="P576" s="208">
        <v>1</v>
      </c>
      <c r="Q576" s="233">
        <v>0</v>
      </c>
      <c r="R576" s="305">
        <v>0</v>
      </c>
    </row>
    <row r="577" spans="1:18" x14ac:dyDescent="0.4">
      <c r="A577" s="203" t="s">
        <v>1993</v>
      </c>
      <c r="B577" s="222" t="s">
        <v>1997</v>
      </c>
      <c r="C577" s="223">
        <v>16</v>
      </c>
      <c r="D577" s="222" t="s">
        <v>1852</v>
      </c>
      <c r="E577" s="224">
        <v>3</v>
      </c>
      <c r="F577" s="223">
        <v>15</v>
      </c>
      <c r="G577" s="222" t="s">
        <v>1852</v>
      </c>
      <c r="H577" s="222" t="s">
        <v>1852</v>
      </c>
      <c r="I577" s="225" t="s">
        <v>1852</v>
      </c>
      <c r="J577" s="222" t="s">
        <v>1852</v>
      </c>
      <c r="K577" s="222" t="s">
        <v>1852</v>
      </c>
      <c r="L577" s="225" t="s">
        <v>1852</v>
      </c>
      <c r="M577" s="222" t="s">
        <v>1852</v>
      </c>
      <c r="N577" s="222" t="s">
        <v>1852</v>
      </c>
      <c r="O577" s="346">
        <f t="shared" si="8"/>
        <v>31</v>
      </c>
      <c r="P577" s="208">
        <v>31</v>
      </c>
      <c r="Q577" s="233">
        <v>3</v>
      </c>
      <c r="R577" s="305">
        <v>0.1</v>
      </c>
    </row>
    <row r="578" spans="1:18" x14ac:dyDescent="0.4">
      <c r="A578" s="203" t="s">
        <v>2162</v>
      </c>
      <c r="B578" s="222" t="s">
        <v>3025</v>
      </c>
      <c r="C578" s="223">
        <v>2</v>
      </c>
      <c r="D578" s="222" t="s">
        <v>1852</v>
      </c>
      <c r="E578" s="222" t="s">
        <v>1852</v>
      </c>
      <c r="F578" s="225" t="s">
        <v>1852</v>
      </c>
      <c r="G578" s="222" t="s">
        <v>1852</v>
      </c>
      <c r="H578" s="222" t="s">
        <v>1852</v>
      </c>
      <c r="I578" s="225" t="s">
        <v>1852</v>
      </c>
      <c r="J578" s="222" t="s">
        <v>1852</v>
      </c>
      <c r="K578" s="222" t="s">
        <v>1852</v>
      </c>
      <c r="L578" s="225" t="s">
        <v>1852</v>
      </c>
      <c r="M578" s="222" t="s">
        <v>1852</v>
      </c>
      <c r="N578" s="222" t="s">
        <v>1852</v>
      </c>
      <c r="O578" s="346">
        <f t="shared" si="8"/>
        <v>2</v>
      </c>
      <c r="P578" s="208">
        <v>2</v>
      </c>
      <c r="Q578" s="233">
        <v>0</v>
      </c>
      <c r="R578" s="305">
        <v>0</v>
      </c>
    </row>
    <row r="579" spans="1:18" ht="13.15" customHeight="1" x14ac:dyDescent="0.4">
      <c r="A579" s="203" t="s">
        <v>2166</v>
      </c>
      <c r="B579" s="222" t="s">
        <v>3025</v>
      </c>
      <c r="C579" s="223">
        <v>8</v>
      </c>
      <c r="D579" s="222" t="s">
        <v>1852</v>
      </c>
      <c r="E579" s="222" t="s">
        <v>1852</v>
      </c>
      <c r="F579" s="225" t="s">
        <v>1852</v>
      </c>
      <c r="G579" s="222" t="s">
        <v>1852</v>
      </c>
      <c r="H579" s="222" t="s">
        <v>1852</v>
      </c>
      <c r="I579" s="225" t="s">
        <v>1852</v>
      </c>
      <c r="J579" s="222" t="s">
        <v>1852</v>
      </c>
      <c r="K579" s="222" t="s">
        <v>1852</v>
      </c>
      <c r="L579" s="225" t="s">
        <v>1852</v>
      </c>
      <c r="M579" s="222" t="s">
        <v>1852</v>
      </c>
      <c r="N579" s="222" t="s">
        <v>1852</v>
      </c>
      <c r="O579" s="346">
        <f t="shared" ref="O579:O599" si="9">SUM(C579,F579,I579,L579)</f>
        <v>8</v>
      </c>
      <c r="P579" s="208">
        <v>8</v>
      </c>
      <c r="Q579" s="233">
        <v>0</v>
      </c>
      <c r="R579" s="305">
        <v>0</v>
      </c>
    </row>
    <row r="580" spans="1:18" ht="22.5" x14ac:dyDescent="0.4">
      <c r="A580" s="203" t="s">
        <v>2171</v>
      </c>
      <c r="B580" s="222" t="s">
        <v>3147</v>
      </c>
      <c r="C580" s="223">
        <v>3</v>
      </c>
      <c r="D580" s="222" t="s">
        <v>1852</v>
      </c>
      <c r="E580" s="222" t="s">
        <v>1852</v>
      </c>
      <c r="F580" s="225" t="s">
        <v>1852</v>
      </c>
      <c r="G580" s="222" t="s">
        <v>1852</v>
      </c>
      <c r="H580" s="222" t="s">
        <v>1852</v>
      </c>
      <c r="I580" s="225" t="s">
        <v>1852</v>
      </c>
      <c r="J580" s="222" t="s">
        <v>1852</v>
      </c>
      <c r="K580" s="222" t="s">
        <v>1852</v>
      </c>
      <c r="L580" s="225" t="s">
        <v>1852</v>
      </c>
      <c r="M580" s="222" t="s">
        <v>1852</v>
      </c>
      <c r="N580" s="222" t="s">
        <v>1852</v>
      </c>
      <c r="O580" s="346">
        <f t="shared" si="9"/>
        <v>3</v>
      </c>
      <c r="P580" s="226">
        <v>6</v>
      </c>
      <c r="Q580" s="226">
        <v>0</v>
      </c>
      <c r="R580" s="227">
        <v>0</v>
      </c>
    </row>
    <row r="581" spans="1:18" ht="13.15" customHeight="1" x14ac:dyDescent="0.4">
      <c r="A581" s="203" t="s">
        <v>1683</v>
      </c>
      <c r="B581" s="222" t="s">
        <v>3025</v>
      </c>
      <c r="C581" s="223">
        <v>3</v>
      </c>
      <c r="D581" s="224">
        <v>1</v>
      </c>
      <c r="E581" s="222" t="s">
        <v>1852</v>
      </c>
      <c r="F581" s="225" t="s">
        <v>1852</v>
      </c>
      <c r="G581" s="222" t="s">
        <v>1852</v>
      </c>
      <c r="H581" s="222" t="s">
        <v>1852</v>
      </c>
      <c r="I581" s="225" t="s">
        <v>1852</v>
      </c>
      <c r="J581" s="222" t="s">
        <v>1852</v>
      </c>
      <c r="K581" s="222" t="s">
        <v>1852</v>
      </c>
      <c r="L581" s="225" t="s">
        <v>1852</v>
      </c>
      <c r="M581" s="222" t="s">
        <v>1852</v>
      </c>
      <c r="N581" s="222" t="s">
        <v>1852</v>
      </c>
      <c r="O581" s="346">
        <f t="shared" si="9"/>
        <v>3</v>
      </c>
    </row>
    <row r="582" spans="1:18" ht="13.15" customHeight="1" x14ac:dyDescent="0.4">
      <c r="A582" s="203" t="s">
        <v>2400</v>
      </c>
      <c r="B582" s="222" t="s">
        <v>3148</v>
      </c>
      <c r="C582" s="223">
        <v>21</v>
      </c>
      <c r="D582" s="222" t="s">
        <v>1852</v>
      </c>
      <c r="E582" s="222" t="s">
        <v>1852</v>
      </c>
      <c r="F582" s="223">
        <v>5</v>
      </c>
      <c r="G582" s="222" t="s">
        <v>1852</v>
      </c>
      <c r="H582" s="224">
        <v>1</v>
      </c>
      <c r="I582" s="225" t="s">
        <v>1852</v>
      </c>
      <c r="J582" s="222" t="s">
        <v>1852</v>
      </c>
      <c r="K582" s="222" t="s">
        <v>1852</v>
      </c>
      <c r="L582" s="225" t="s">
        <v>1852</v>
      </c>
      <c r="M582" s="222" t="s">
        <v>1852</v>
      </c>
      <c r="N582" s="222" t="s">
        <v>1852</v>
      </c>
      <c r="O582" s="346">
        <f t="shared" si="9"/>
        <v>26</v>
      </c>
      <c r="P582" s="208">
        <v>26</v>
      </c>
      <c r="Q582" s="233">
        <v>1</v>
      </c>
      <c r="R582" s="305">
        <v>0.04</v>
      </c>
    </row>
    <row r="583" spans="1:18" ht="13.15" customHeight="1" x14ac:dyDescent="0.4">
      <c r="A583" s="203" t="s">
        <v>2401</v>
      </c>
      <c r="B583" s="222" t="s">
        <v>3149</v>
      </c>
      <c r="C583" s="223">
        <v>2</v>
      </c>
      <c r="D583" s="222" t="s">
        <v>1852</v>
      </c>
      <c r="E583" s="222" t="s">
        <v>1852</v>
      </c>
      <c r="F583" s="225" t="s">
        <v>1852</v>
      </c>
      <c r="G583" s="222" t="s">
        <v>1852</v>
      </c>
      <c r="H583" s="222" t="s">
        <v>1852</v>
      </c>
      <c r="I583" s="225" t="s">
        <v>1852</v>
      </c>
      <c r="J583" s="222" t="s">
        <v>1852</v>
      </c>
      <c r="K583" s="222" t="s">
        <v>1852</v>
      </c>
      <c r="L583" s="225" t="s">
        <v>1852</v>
      </c>
      <c r="M583" s="222" t="s">
        <v>1852</v>
      </c>
      <c r="N583" s="222" t="s">
        <v>1852</v>
      </c>
      <c r="O583" s="346">
        <f t="shared" si="9"/>
        <v>2</v>
      </c>
      <c r="P583" s="208">
        <v>2</v>
      </c>
      <c r="Q583" s="233">
        <v>0</v>
      </c>
      <c r="R583" s="305">
        <v>0</v>
      </c>
    </row>
    <row r="584" spans="1:18" ht="13.15" customHeight="1" x14ac:dyDescent="0.4">
      <c r="A584" s="203" t="s">
        <v>2895</v>
      </c>
      <c r="B584" s="222" t="s">
        <v>3150</v>
      </c>
      <c r="C584" s="225" t="s">
        <v>1852</v>
      </c>
      <c r="D584" s="204" t="s">
        <v>1852</v>
      </c>
      <c r="E584" s="222" t="s">
        <v>1852</v>
      </c>
      <c r="F584" s="223">
        <v>2</v>
      </c>
      <c r="G584" s="222" t="s">
        <v>1852</v>
      </c>
      <c r="H584" s="222" t="s">
        <v>1852</v>
      </c>
      <c r="I584" s="225" t="s">
        <v>1852</v>
      </c>
      <c r="J584" s="210" t="s">
        <v>1852</v>
      </c>
      <c r="K584" s="222" t="s">
        <v>1852</v>
      </c>
      <c r="L584" s="225" t="s">
        <v>1852</v>
      </c>
      <c r="M584" s="222" t="s">
        <v>1852</v>
      </c>
      <c r="N584" s="222" t="s">
        <v>1852</v>
      </c>
      <c r="O584" s="346">
        <f t="shared" si="9"/>
        <v>2</v>
      </c>
      <c r="P584" s="208">
        <v>2</v>
      </c>
      <c r="Q584" s="233">
        <v>0</v>
      </c>
      <c r="R584" s="216">
        <v>0</v>
      </c>
    </row>
    <row r="585" spans="1:18" ht="13.15" customHeight="1" x14ac:dyDescent="0.4">
      <c r="A585" s="203" t="s">
        <v>2405</v>
      </c>
      <c r="B585" s="222" t="s">
        <v>3151</v>
      </c>
      <c r="C585" s="223">
        <v>8</v>
      </c>
      <c r="D585" s="204" t="s">
        <v>1852</v>
      </c>
      <c r="E585" s="224">
        <v>1</v>
      </c>
      <c r="F585" s="223">
        <v>18</v>
      </c>
      <c r="G585" s="222" t="s">
        <v>1852</v>
      </c>
      <c r="H585" s="224">
        <v>1</v>
      </c>
      <c r="I585" s="225" t="s">
        <v>1852</v>
      </c>
      <c r="J585" s="210" t="s">
        <v>1852</v>
      </c>
      <c r="K585" s="222" t="s">
        <v>1852</v>
      </c>
      <c r="L585" s="223">
        <v>3</v>
      </c>
      <c r="M585" s="222" t="s">
        <v>1852</v>
      </c>
      <c r="N585" s="222" t="s">
        <v>1852</v>
      </c>
      <c r="O585" s="346">
        <f t="shared" si="9"/>
        <v>29</v>
      </c>
      <c r="P585" s="208">
        <v>29</v>
      </c>
      <c r="Q585" s="233">
        <v>2</v>
      </c>
      <c r="R585" s="216">
        <v>7.0000000000000007E-2</v>
      </c>
    </row>
    <row r="586" spans="1:18" ht="22.5" x14ac:dyDescent="0.4">
      <c r="A586" s="203" t="s">
        <v>2406</v>
      </c>
      <c r="B586" s="222" t="s">
        <v>3152</v>
      </c>
      <c r="C586" s="223">
        <v>11</v>
      </c>
      <c r="D586" s="204" t="s">
        <v>1852</v>
      </c>
      <c r="E586" s="222" t="s">
        <v>1852</v>
      </c>
      <c r="F586" s="225" t="s">
        <v>1852</v>
      </c>
      <c r="G586" s="222" t="s">
        <v>1852</v>
      </c>
      <c r="H586" s="222" t="s">
        <v>1852</v>
      </c>
      <c r="I586" s="225" t="s">
        <v>1852</v>
      </c>
      <c r="J586" s="210" t="s">
        <v>1852</v>
      </c>
      <c r="K586" s="222" t="s">
        <v>1852</v>
      </c>
      <c r="L586" s="225" t="s">
        <v>1852</v>
      </c>
      <c r="M586" s="222" t="s">
        <v>1852</v>
      </c>
      <c r="N586" s="222" t="s">
        <v>1852</v>
      </c>
      <c r="O586" s="346">
        <f t="shared" si="9"/>
        <v>11</v>
      </c>
      <c r="P586" s="208">
        <v>11</v>
      </c>
      <c r="Q586" s="233">
        <v>0</v>
      </c>
      <c r="R586" s="216">
        <v>0</v>
      </c>
    </row>
    <row r="587" spans="1:18" x14ac:dyDescent="0.4">
      <c r="A587" s="203" t="s">
        <v>3153</v>
      </c>
      <c r="B587" s="222" t="s">
        <v>3154</v>
      </c>
      <c r="C587" s="223">
        <v>4</v>
      </c>
      <c r="D587" s="204" t="s">
        <v>1852</v>
      </c>
      <c r="E587" s="222" t="s">
        <v>1852</v>
      </c>
      <c r="F587" s="225" t="s">
        <v>1852</v>
      </c>
      <c r="G587" s="222" t="s">
        <v>1852</v>
      </c>
      <c r="H587" s="222" t="s">
        <v>1852</v>
      </c>
      <c r="I587" s="225" t="s">
        <v>1852</v>
      </c>
      <c r="J587" s="210" t="s">
        <v>1852</v>
      </c>
      <c r="K587" s="222" t="s">
        <v>1852</v>
      </c>
      <c r="L587" s="225" t="s">
        <v>1852</v>
      </c>
      <c r="M587" s="222" t="s">
        <v>1852</v>
      </c>
      <c r="N587" s="222" t="s">
        <v>1852</v>
      </c>
      <c r="O587" s="346">
        <f t="shared" si="9"/>
        <v>4</v>
      </c>
      <c r="P587" s="226">
        <v>8</v>
      </c>
      <c r="Q587" s="226">
        <v>0</v>
      </c>
      <c r="R587" s="227">
        <v>0</v>
      </c>
    </row>
    <row r="588" spans="1:18" ht="13.15" customHeight="1" x14ac:dyDescent="0.4">
      <c r="A588" s="203" t="s">
        <v>3169</v>
      </c>
      <c r="B588" s="222" t="s">
        <v>1976</v>
      </c>
      <c r="C588" s="223">
        <v>4</v>
      </c>
      <c r="D588" s="204" t="s">
        <v>1852</v>
      </c>
      <c r="E588" s="222" t="s">
        <v>1852</v>
      </c>
      <c r="F588" s="225" t="s">
        <v>1852</v>
      </c>
      <c r="G588" s="222" t="s">
        <v>1852</v>
      </c>
      <c r="H588" s="222" t="s">
        <v>1852</v>
      </c>
      <c r="I588" s="225" t="s">
        <v>1852</v>
      </c>
      <c r="J588" s="210" t="s">
        <v>1852</v>
      </c>
      <c r="K588" s="222" t="s">
        <v>1852</v>
      </c>
      <c r="L588" s="225" t="s">
        <v>1852</v>
      </c>
      <c r="M588" s="222" t="s">
        <v>1852</v>
      </c>
      <c r="N588" s="222" t="s">
        <v>1852</v>
      </c>
      <c r="O588" s="346">
        <f t="shared" si="9"/>
        <v>4</v>
      </c>
    </row>
    <row r="589" spans="1:18" ht="13.15" customHeight="1" x14ac:dyDescent="0.4">
      <c r="A589" s="203" t="s">
        <v>2898</v>
      </c>
      <c r="B589" s="222" t="s">
        <v>3155</v>
      </c>
      <c r="C589" s="223">
        <v>38</v>
      </c>
      <c r="D589" s="204" t="s">
        <v>1852</v>
      </c>
      <c r="E589" s="224">
        <v>2</v>
      </c>
      <c r="F589" s="225" t="s">
        <v>1852</v>
      </c>
      <c r="G589" s="222" t="s">
        <v>1852</v>
      </c>
      <c r="H589" s="222" t="s">
        <v>1852</v>
      </c>
      <c r="I589" s="225" t="s">
        <v>1852</v>
      </c>
      <c r="J589" s="210" t="s">
        <v>1852</v>
      </c>
      <c r="K589" s="222" t="s">
        <v>1852</v>
      </c>
      <c r="L589" s="225" t="s">
        <v>1852</v>
      </c>
      <c r="M589" s="222" t="s">
        <v>1852</v>
      </c>
      <c r="N589" s="222" t="s">
        <v>1852</v>
      </c>
      <c r="O589" s="346">
        <f t="shared" si="9"/>
        <v>38</v>
      </c>
      <c r="P589" s="208">
        <v>38</v>
      </c>
      <c r="Q589" s="233">
        <v>2</v>
      </c>
      <c r="R589" s="215">
        <v>5.2999999999999999E-2</v>
      </c>
    </row>
    <row r="590" spans="1:18" ht="13.15" customHeight="1" x14ac:dyDescent="0.4">
      <c r="A590" s="203" t="s">
        <v>2409</v>
      </c>
      <c r="B590" s="222" t="s">
        <v>3156</v>
      </c>
      <c r="C590" s="223">
        <v>78</v>
      </c>
      <c r="D590" s="204" t="s">
        <v>1852</v>
      </c>
      <c r="E590" s="222" t="s">
        <v>1852</v>
      </c>
      <c r="F590" s="223">
        <v>26</v>
      </c>
      <c r="G590" s="222" t="s">
        <v>1852</v>
      </c>
      <c r="H590" s="222" t="s">
        <v>1852</v>
      </c>
      <c r="I590" s="225" t="s">
        <v>1852</v>
      </c>
      <c r="J590" s="210" t="s">
        <v>1852</v>
      </c>
      <c r="K590" s="222" t="s">
        <v>1852</v>
      </c>
      <c r="L590" s="223">
        <v>13</v>
      </c>
      <c r="M590" s="222" t="s">
        <v>1852</v>
      </c>
      <c r="N590" s="222" t="s">
        <v>1852</v>
      </c>
      <c r="O590" s="346">
        <f t="shared" si="9"/>
        <v>117</v>
      </c>
      <c r="P590" s="226">
        <v>135</v>
      </c>
      <c r="Q590" s="226">
        <v>0</v>
      </c>
      <c r="R590" s="240">
        <v>0</v>
      </c>
    </row>
    <row r="591" spans="1:18" ht="13.15" customHeight="1" x14ac:dyDescent="0.4">
      <c r="A591" s="203" t="s">
        <v>1349</v>
      </c>
      <c r="B591" s="222" t="s">
        <v>3157</v>
      </c>
      <c r="C591" s="223">
        <v>10</v>
      </c>
      <c r="D591" s="204" t="s">
        <v>1852</v>
      </c>
      <c r="E591" s="222" t="s">
        <v>1852</v>
      </c>
      <c r="F591" s="225" t="s">
        <v>1852</v>
      </c>
      <c r="G591" s="222" t="s">
        <v>1852</v>
      </c>
      <c r="H591" s="222" t="s">
        <v>1852</v>
      </c>
      <c r="I591" s="225" t="s">
        <v>1852</v>
      </c>
      <c r="J591" s="210" t="s">
        <v>1852</v>
      </c>
      <c r="K591" s="222" t="s">
        <v>1852</v>
      </c>
      <c r="L591" s="225" t="s">
        <v>1852</v>
      </c>
      <c r="M591" s="222" t="s">
        <v>1852</v>
      </c>
      <c r="N591" s="222" t="s">
        <v>1852</v>
      </c>
      <c r="O591" s="346">
        <f t="shared" si="9"/>
        <v>10</v>
      </c>
    </row>
    <row r="592" spans="1:18" ht="22.5" x14ac:dyDescent="0.4">
      <c r="A592" s="203" t="s">
        <v>1349</v>
      </c>
      <c r="B592" s="222" t="s">
        <v>3158</v>
      </c>
      <c r="C592" s="223">
        <v>8</v>
      </c>
      <c r="D592" s="204" t="s">
        <v>1852</v>
      </c>
      <c r="E592" s="222" t="s">
        <v>1852</v>
      </c>
      <c r="F592" s="225" t="s">
        <v>1852</v>
      </c>
      <c r="G592" s="222" t="s">
        <v>1852</v>
      </c>
      <c r="H592" s="222" t="s">
        <v>1852</v>
      </c>
      <c r="I592" s="225" t="s">
        <v>1852</v>
      </c>
      <c r="J592" s="210" t="s">
        <v>1852</v>
      </c>
      <c r="K592" s="222" t="s">
        <v>1852</v>
      </c>
      <c r="L592" s="225" t="s">
        <v>1852</v>
      </c>
      <c r="M592" s="222" t="s">
        <v>1852</v>
      </c>
      <c r="N592" s="222" t="s">
        <v>1852</v>
      </c>
      <c r="O592" s="346">
        <f t="shared" si="9"/>
        <v>8</v>
      </c>
    </row>
    <row r="593" spans="1:18" ht="13.15" customHeight="1" x14ac:dyDescent="0.4">
      <c r="A593" s="203" t="s">
        <v>2413</v>
      </c>
      <c r="B593" s="222" t="s">
        <v>3159</v>
      </c>
      <c r="C593" s="223">
        <v>8</v>
      </c>
      <c r="D593" s="204" t="s">
        <v>1852</v>
      </c>
      <c r="E593" s="222" t="s">
        <v>1852</v>
      </c>
      <c r="F593" s="223">
        <v>1</v>
      </c>
      <c r="G593" s="222" t="s">
        <v>1852</v>
      </c>
      <c r="H593" s="222" t="s">
        <v>1852</v>
      </c>
      <c r="I593" s="225" t="s">
        <v>1852</v>
      </c>
      <c r="J593" s="210" t="s">
        <v>1852</v>
      </c>
      <c r="K593" s="222" t="s">
        <v>1852</v>
      </c>
      <c r="L593" s="225" t="s">
        <v>1852</v>
      </c>
      <c r="M593" s="222" t="s">
        <v>1852</v>
      </c>
      <c r="N593" s="222" t="s">
        <v>1852</v>
      </c>
      <c r="O593" s="346">
        <f t="shared" si="9"/>
        <v>9</v>
      </c>
      <c r="P593" s="208">
        <v>9</v>
      </c>
      <c r="Q593" s="233">
        <v>0</v>
      </c>
      <c r="R593" s="215">
        <v>0</v>
      </c>
    </row>
    <row r="594" spans="1:18" x14ac:dyDescent="0.4">
      <c r="A594" s="203" t="s">
        <v>2415</v>
      </c>
      <c r="B594" s="222" t="s">
        <v>3025</v>
      </c>
      <c r="C594" s="223">
        <v>29</v>
      </c>
      <c r="D594" s="204" t="s">
        <v>1852</v>
      </c>
      <c r="E594" s="222" t="s">
        <v>1852</v>
      </c>
      <c r="F594" s="223">
        <v>20</v>
      </c>
      <c r="G594" s="222" t="s">
        <v>1852</v>
      </c>
      <c r="H594" s="222" t="s">
        <v>1852</v>
      </c>
      <c r="I594" s="225" t="s">
        <v>1852</v>
      </c>
      <c r="J594" s="210" t="s">
        <v>1852</v>
      </c>
      <c r="K594" s="222" t="s">
        <v>1852</v>
      </c>
      <c r="L594" s="225" t="s">
        <v>1852</v>
      </c>
      <c r="M594" s="222" t="s">
        <v>1852</v>
      </c>
      <c r="N594" s="222" t="s">
        <v>1852</v>
      </c>
      <c r="O594" s="346">
        <f t="shared" si="9"/>
        <v>49</v>
      </c>
      <c r="P594" s="208">
        <v>49</v>
      </c>
      <c r="Q594" s="233">
        <v>0</v>
      </c>
      <c r="R594" s="215">
        <v>0</v>
      </c>
    </row>
    <row r="595" spans="1:18" ht="13.15" customHeight="1" x14ac:dyDescent="0.4">
      <c r="A595" s="203" t="s">
        <v>2905</v>
      </c>
      <c r="B595" s="222" t="s">
        <v>3160</v>
      </c>
      <c r="C595" s="223">
        <v>10</v>
      </c>
      <c r="D595" s="204" t="s">
        <v>1852</v>
      </c>
      <c r="E595" s="222" t="s">
        <v>1852</v>
      </c>
      <c r="F595" s="223">
        <v>20</v>
      </c>
      <c r="G595" s="222" t="s">
        <v>1852</v>
      </c>
      <c r="H595" s="222" t="s">
        <v>1852</v>
      </c>
      <c r="I595" s="225" t="s">
        <v>1852</v>
      </c>
      <c r="J595" s="210" t="s">
        <v>1852</v>
      </c>
      <c r="K595" s="222" t="s">
        <v>1852</v>
      </c>
      <c r="L595" s="225" t="s">
        <v>1852</v>
      </c>
      <c r="M595" s="222" t="s">
        <v>1852</v>
      </c>
      <c r="N595" s="222" t="s">
        <v>1852</v>
      </c>
      <c r="O595" s="346">
        <f t="shared" si="9"/>
        <v>30</v>
      </c>
      <c r="P595" s="226">
        <v>50</v>
      </c>
      <c r="Q595" s="226">
        <v>0</v>
      </c>
      <c r="R595" s="227">
        <v>0</v>
      </c>
    </row>
    <row r="596" spans="1:18" ht="13.15" customHeight="1" x14ac:dyDescent="0.4">
      <c r="A596" s="203" t="s">
        <v>3170</v>
      </c>
      <c r="B596" s="222" t="s">
        <v>3161</v>
      </c>
      <c r="C596" s="223">
        <v>6</v>
      </c>
      <c r="D596" s="204" t="s">
        <v>1852</v>
      </c>
      <c r="E596" s="222" t="s">
        <v>1852</v>
      </c>
      <c r="F596" s="223">
        <v>14</v>
      </c>
      <c r="G596" s="224">
        <v>2</v>
      </c>
      <c r="H596" s="222" t="s">
        <v>1852</v>
      </c>
      <c r="I596" s="225" t="s">
        <v>1852</v>
      </c>
      <c r="J596" s="210" t="s">
        <v>1852</v>
      </c>
      <c r="K596" s="222" t="s">
        <v>1852</v>
      </c>
      <c r="L596" s="225" t="s">
        <v>1852</v>
      </c>
      <c r="M596" s="222" t="s">
        <v>1852</v>
      </c>
      <c r="N596" s="222" t="s">
        <v>1852</v>
      </c>
      <c r="O596" s="346">
        <f t="shared" si="9"/>
        <v>20</v>
      </c>
    </row>
    <row r="597" spans="1:18" ht="22.5" x14ac:dyDescent="0.4">
      <c r="A597" s="203" t="s">
        <v>2180</v>
      </c>
      <c r="B597" s="222" t="s">
        <v>3162</v>
      </c>
      <c r="C597" s="223">
        <v>15</v>
      </c>
      <c r="D597" s="204" t="s">
        <v>1852</v>
      </c>
      <c r="E597" s="222" t="s">
        <v>1852</v>
      </c>
      <c r="F597" s="223">
        <v>8</v>
      </c>
      <c r="G597" s="222" t="s">
        <v>1852</v>
      </c>
      <c r="H597" s="222" t="s">
        <v>1852</v>
      </c>
      <c r="I597" s="225" t="s">
        <v>1852</v>
      </c>
      <c r="J597" s="210" t="s">
        <v>1852</v>
      </c>
      <c r="K597" s="222" t="s">
        <v>1852</v>
      </c>
      <c r="L597" s="225" t="s">
        <v>1852</v>
      </c>
      <c r="M597" s="222" t="s">
        <v>1852</v>
      </c>
      <c r="N597" s="222" t="s">
        <v>1852</v>
      </c>
      <c r="O597" s="346">
        <f t="shared" si="9"/>
        <v>23</v>
      </c>
      <c r="P597" s="226">
        <v>45</v>
      </c>
      <c r="Q597" s="226">
        <v>0</v>
      </c>
      <c r="R597" s="227">
        <v>0</v>
      </c>
    </row>
    <row r="598" spans="1:18" x14ac:dyDescent="0.4">
      <c r="A598" s="203" t="s">
        <v>1350</v>
      </c>
      <c r="B598" s="222" t="s">
        <v>3025</v>
      </c>
      <c r="C598" s="223">
        <v>10</v>
      </c>
      <c r="D598" s="204" t="s">
        <v>1852</v>
      </c>
      <c r="E598" s="222" t="s">
        <v>1852</v>
      </c>
      <c r="F598" s="223">
        <v>3</v>
      </c>
      <c r="G598" s="222" t="s">
        <v>1852</v>
      </c>
      <c r="H598" s="222" t="s">
        <v>1852</v>
      </c>
      <c r="I598" s="225" t="s">
        <v>1852</v>
      </c>
      <c r="J598" s="210" t="s">
        <v>1852</v>
      </c>
      <c r="K598" s="222" t="s">
        <v>1852</v>
      </c>
      <c r="L598" s="225" t="s">
        <v>1852</v>
      </c>
      <c r="M598" s="222" t="s">
        <v>1852</v>
      </c>
      <c r="N598" s="222" t="s">
        <v>1852</v>
      </c>
      <c r="O598" s="346">
        <f t="shared" si="9"/>
        <v>13</v>
      </c>
    </row>
    <row r="599" spans="1:18" ht="13.15" customHeight="1" x14ac:dyDescent="0.4">
      <c r="A599" s="212" t="s">
        <v>1350</v>
      </c>
      <c r="B599" s="256" t="s">
        <v>3163</v>
      </c>
      <c r="C599" s="257">
        <v>9</v>
      </c>
      <c r="D599" s="209" t="s">
        <v>1852</v>
      </c>
      <c r="E599" s="256" t="s">
        <v>1852</v>
      </c>
      <c r="F599" s="260" t="s">
        <v>1852</v>
      </c>
      <c r="G599" s="256" t="s">
        <v>1852</v>
      </c>
      <c r="H599" s="256" t="s">
        <v>1852</v>
      </c>
      <c r="I599" s="260" t="s">
        <v>1852</v>
      </c>
      <c r="J599" s="296" t="s">
        <v>1852</v>
      </c>
      <c r="K599" s="256" t="s">
        <v>1852</v>
      </c>
      <c r="L599" s="260" t="s">
        <v>1852</v>
      </c>
      <c r="M599" s="256" t="s">
        <v>1852</v>
      </c>
      <c r="N599" s="256" t="s">
        <v>1852</v>
      </c>
      <c r="O599" s="347">
        <f t="shared" si="9"/>
        <v>9</v>
      </c>
    </row>
    <row r="600" spans="1:18" x14ac:dyDescent="0.4">
      <c r="A600" s="221" t="s">
        <v>2183</v>
      </c>
      <c r="C600" s="220">
        <f>SUM(C3:C599)</f>
        <v>121284</v>
      </c>
      <c r="D600" s="220">
        <f t="shared" ref="D600:N600" si="10">SUM(D3:D599)</f>
        <v>323</v>
      </c>
      <c r="E600" s="220">
        <f t="shared" si="10"/>
        <v>2236</v>
      </c>
      <c r="F600" s="220">
        <f t="shared" si="10"/>
        <v>90924</v>
      </c>
      <c r="G600" s="220">
        <f t="shared" si="10"/>
        <v>251</v>
      </c>
      <c r="H600" s="220" t="e">
        <f t="shared" si="10"/>
        <v>#VALUE!</v>
      </c>
      <c r="I600" s="220">
        <f t="shared" si="10"/>
        <v>3536</v>
      </c>
      <c r="J600" s="220">
        <f t="shared" si="10"/>
        <v>1</v>
      </c>
      <c r="K600" s="220">
        <f t="shared" si="10"/>
        <v>17</v>
      </c>
      <c r="L600" s="220">
        <f t="shared" si="10"/>
        <v>13770</v>
      </c>
      <c r="M600" s="220">
        <f t="shared" si="10"/>
        <v>10</v>
      </c>
      <c r="N600" s="220">
        <f t="shared" si="10"/>
        <v>11</v>
      </c>
      <c r="O600" s="220">
        <f>SUM(O3:O599)</f>
        <v>229514</v>
      </c>
      <c r="P600" s="220">
        <f>SUM(P3:P599)</f>
        <v>229514</v>
      </c>
      <c r="Q600" s="220">
        <f>SUM(Q3:Q599)</f>
        <v>3032</v>
      </c>
      <c r="R600" s="220">
        <f>SUM(R3:R599)</f>
        <v>5.5989999999999975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6FE4-A71A-4870-B5D8-1FF4F07F43FA}">
  <dimension ref="A1:BI683"/>
  <sheetViews>
    <sheetView workbookViewId="0">
      <selection activeCell="S9" sqref="S9"/>
    </sheetView>
  </sheetViews>
  <sheetFormatPr defaultRowHeight="13.15" x14ac:dyDescent="0.4"/>
  <cols>
    <col min="1" max="9" width="10.5" customWidth="1"/>
    <col min="10" max="15" width="11.5" customWidth="1"/>
  </cols>
  <sheetData>
    <row r="1" spans="1:61" ht="13.15" customHeight="1" x14ac:dyDescent="0.4">
      <c r="A1" s="83" t="s">
        <v>2926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</row>
    <row r="2" spans="1:61" ht="22.15" customHeight="1" x14ac:dyDescent="0.4">
      <c r="A2" s="2" t="s">
        <v>646</v>
      </c>
      <c r="B2" s="2" t="s">
        <v>647</v>
      </c>
      <c r="C2" s="35" t="s">
        <v>648</v>
      </c>
      <c r="D2" s="34" t="s">
        <v>649</v>
      </c>
      <c r="E2" s="34" t="s">
        <v>650</v>
      </c>
      <c r="F2" s="35" t="s">
        <v>651</v>
      </c>
      <c r="G2" s="34" t="s">
        <v>652</v>
      </c>
      <c r="H2" s="34" t="s">
        <v>653</v>
      </c>
      <c r="I2" s="35" t="s">
        <v>654</v>
      </c>
      <c r="J2" s="34" t="s">
        <v>655</v>
      </c>
      <c r="K2" s="34" t="s">
        <v>656</v>
      </c>
      <c r="L2" s="35" t="s">
        <v>657</v>
      </c>
      <c r="M2" s="34" t="s">
        <v>658</v>
      </c>
      <c r="N2" s="34" t="s">
        <v>659</v>
      </c>
      <c r="O2" s="34" t="s">
        <v>1389</v>
      </c>
      <c r="P2" s="4" t="s">
        <v>0</v>
      </c>
      <c r="Q2" s="4" t="s">
        <v>1</v>
      </c>
      <c r="R2" s="38" t="s">
        <v>2</v>
      </c>
    </row>
    <row r="3" spans="1:61" ht="13.15" customHeight="1" x14ac:dyDescent="0.4">
      <c r="A3" s="310" t="s">
        <v>2071</v>
      </c>
      <c r="B3" s="306" t="s">
        <v>2436</v>
      </c>
      <c r="C3" s="223">
        <v>1790</v>
      </c>
      <c r="D3" s="306" t="s">
        <v>1852</v>
      </c>
      <c r="E3" s="224">
        <v>21</v>
      </c>
      <c r="F3" s="223">
        <v>2344</v>
      </c>
      <c r="G3" s="224">
        <v>1</v>
      </c>
      <c r="H3" s="224">
        <v>9</v>
      </c>
      <c r="I3" s="223">
        <v>73</v>
      </c>
      <c r="J3" s="306" t="s">
        <v>1852</v>
      </c>
      <c r="K3" s="306" t="s">
        <v>1852</v>
      </c>
      <c r="L3" s="223">
        <v>612</v>
      </c>
      <c r="M3" s="224">
        <v>1</v>
      </c>
      <c r="N3" s="306" t="s">
        <v>1852</v>
      </c>
      <c r="O3" s="224">
        <f t="shared" ref="O3:O66" si="0">SUM(C3,F3,I3,L3)</f>
        <v>4819</v>
      </c>
      <c r="P3" s="231">
        <v>15138</v>
      </c>
      <c r="Q3" s="231">
        <v>64</v>
      </c>
      <c r="R3" s="244">
        <v>4.0000000000000001E-3</v>
      </c>
    </row>
    <row r="4" spans="1:61" ht="45" x14ac:dyDescent="0.4">
      <c r="A4" s="310" t="s">
        <v>1375</v>
      </c>
      <c r="B4" s="306" t="s">
        <v>2437</v>
      </c>
      <c r="C4" s="223">
        <v>1762</v>
      </c>
      <c r="D4" s="306" t="s">
        <v>1852</v>
      </c>
      <c r="E4" s="224">
        <v>7</v>
      </c>
      <c r="F4" s="223">
        <v>2301</v>
      </c>
      <c r="G4" s="224">
        <v>1</v>
      </c>
      <c r="H4" s="224">
        <v>6</v>
      </c>
      <c r="I4" s="223">
        <v>116</v>
      </c>
      <c r="J4" s="306" t="s">
        <v>1852</v>
      </c>
      <c r="K4" s="306" t="s">
        <v>1852</v>
      </c>
      <c r="L4" s="223">
        <v>609</v>
      </c>
      <c r="M4" s="306" t="s">
        <v>1852</v>
      </c>
      <c r="N4" s="306" t="s">
        <v>1852</v>
      </c>
      <c r="O4" s="224">
        <f t="shared" si="0"/>
        <v>4788</v>
      </c>
      <c r="P4" s="177"/>
      <c r="Q4" s="177"/>
    </row>
    <row r="5" spans="1:61" ht="13.15" customHeight="1" x14ac:dyDescent="0.4">
      <c r="A5" s="310" t="s">
        <v>1375</v>
      </c>
      <c r="B5" s="306" t="s">
        <v>2438</v>
      </c>
      <c r="C5" s="223">
        <v>997</v>
      </c>
      <c r="D5" s="306" t="s">
        <v>1852</v>
      </c>
      <c r="E5" s="224">
        <v>3</v>
      </c>
      <c r="F5" s="223">
        <v>804</v>
      </c>
      <c r="G5" s="306" t="s">
        <v>1852</v>
      </c>
      <c r="H5" s="224">
        <v>2</v>
      </c>
      <c r="I5" s="223">
        <v>58</v>
      </c>
      <c r="J5" s="306" t="s">
        <v>1852</v>
      </c>
      <c r="K5" s="306" t="s">
        <v>1852</v>
      </c>
      <c r="L5" s="223">
        <v>74</v>
      </c>
      <c r="M5" s="306" t="s">
        <v>1852</v>
      </c>
      <c r="N5" s="306" t="s">
        <v>1852</v>
      </c>
      <c r="O5" s="224">
        <f t="shared" si="0"/>
        <v>1933</v>
      </c>
      <c r="P5" s="177"/>
      <c r="Q5" s="177"/>
    </row>
    <row r="6" spans="1:61" ht="45" x14ac:dyDescent="0.4">
      <c r="A6" s="310" t="s">
        <v>1375</v>
      </c>
      <c r="B6" s="306" t="s">
        <v>2439</v>
      </c>
      <c r="C6" s="223">
        <v>405</v>
      </c>
      <c r="D6" s="224">
        <v>0</v>
      </c>
      <c r="E6" s="224">
        <v>2</v>
      </c>
      <c r="F6" s="223">
        <v>589</v>
      </c>
      <c r="G6" s="224">
        <v>0</v>
      </c>
      <c r="H6" s="224">
        <v>2</v>
      </c>
      <c r="I6" s="223">
        <v>56</v>
      </c>
      <c r="J6" s="306" t="s">
        <v>1852</v>
      </c>
      <c r="K6" s="306" t="s">
        <v>1852</v>
      </c>
      <c r="L6" s="223">
        <v>158</v>
      </c>
      <c r="M6" s="306" t="s">
        <v>1852</v>
      </c>
      <c r="N6" s="306" t="s">
        <v>1852</v>
      </c>
      <c r="O6" s="224">
        <f t="shared" si="0"/>
        <v>1208</v>
      </c>
      <c r="P6" s="177"/>
      <c r="Q6" s="177"/>
    </row>
    <row r="7" spans="1:61" x14ac:dyDescent="0.4">
      <c r="A7" s="310" t="s">
        <v>1375</v>
      </c>
      <c r="B7" s="306" t="s">
        <v>2440</v>
      </c>
      <c r="C7" s="223">
        <v>377</v>
      </c>
      <c r="D7" s="306" t="s">
        <v>1852</v>
      </c>
      <c r="E7" s="224">
        <v>4</v>
      </c>
      <c r="F7" s="223">
        <v>385</v>
      </c>
      <c r="G7" s="224">
        <v>0</v>
      </c>
      <c r="H7" s="224">
        <v>2</v>
      </c>
      <c r="I7" s="223">
        <v>50</v>
      </c>
      <c r="J7" s="306" t="s">
        <v>1852</v>
      </c>
      <c r="K7" s="306" t="s">
        <v>1852</v>
      </c>
      <c r="L7" s="223">
        <v>135</v>
      </c>
      <c r="M7" s="306" t="s">
        <v>1852</v>
      </c>
      <c r="N7" s="306" t="s">
        <v>1852</v>
      </c>
      <c r="O7" s="224">
        <f t="shared" si="0"/>
        <v>947</v>
      </c>
      <c r="P7" s="177"/>
      <c r="Q7" s="177"/>
    </row>
    <row r="8" spans="1:61" ht="13.15" customHeight="1" x14ac:dyDescent="0.4">
      <c r="A8" s="310" t="s">
        <v>1375</v>
      </c>
      <c r="B8" s="306" t="s">
        <v>2441</v>
      </c>
      <c r="C8" s="223">
        <v>465</v>
      </c>
      <c r="D8" s="306" t="s">
        <v>1852</v>
      </c>
      <c r="E8" s="224">
        <v>5</v>
      </c>
      <c r="F8" s="223">
        <v>337</v>
      </c>
      <c r="G8" s="224">
        <v>0</v>
      </c>
      <c r="H8" s="224">
        <v>0</v>
      </c>
      <c r="I8" s="223">
        <v>9</v>
      </c>
      <c r="J8" s="306" t="s">
        <v>1852</v>
      </c>
      <c r="K8" s="306" t="s">
        <v>1852</v>
      </c>
      <c r="L8" s="223">
        <v>35</v>
      </c>
      <c r="M8" s="306" t="s">
        <v>1852</v>
      </c>
      <c r="N8" s="306" t="s">
        <v>1852</v>
      </c>
      <c r="O8" s="224">
        <f t="shared" si="0"/>
        <v>846</v>
      </c>
      <c r="P8" s="177"/>
      <c r="Q8" s="177"/>
    </row>
    <row r="9" spans="1:61" ht="22.5" x14ac:dyDescent="0.4">
      <c r="A9" s="310" t="s">
        <v>1375</v>
      </c>
      <c r="B9" s="306" t="s">
        <v>2442</v>
      </c>
      <c r="C9" s="223">
        <v>193</v>
      </c>
      <c r="D9" s="306" t="s">
        <v>1852</v>
      </c>
      <c r="E9" s="306" t="s">
        <v>1852</v>
      </c>
      <c r="F9" s="223">
        <v>229</v>
      </c>
      <c r="G9" s="306" t="s">
        <v>1852</v>
      </c>
      <c r="H9" s="306" t="s">
        <v>1852</v>
      </c>
      <c r="I9" s="223">
        <v>12</v>
      </c>
      <c r="J9" s="306" t="s">
        <v>1852</v>
      </c>
      <c r="K9" s="306" t="s">
        <v>1852</v>
      </c>
      <c r="L9" s="223">
        <v>18</v>
      </c>
      <c r="M9" s="306" t="s">
        <v>1852</v>
      </c>
      <c r="N9" s="306" t="s">
        <v>1852</v>
      </c>
      <c r="O9" s="224">
        <f t="shared" si="0"/>
        <v>452</v>
      </c>
      <c r="P9" s="177"/>
      <c r="Q9" s="177"/>
    </row>
    <row r="10" spans="1:61" x14ac:dyDescent="0.4">
      <c r="A10" s="310" t="s">
        <v>1375</v>
      </c>
      <c r="B10" s="306" t="s">
        <v>2443</v>
      </c>
      <c r="C10" s="223">
        <v>92</v>
      </c>
      <c r="D10" s="306" t="s">
        <v>1852</v>
      </c>
      <c r="E10" s="306" t="s">
        <v>1852</v>
      </c>
      <c r="F10" s="223">
        <v>34</v>
      </c>
      <c r="G10" s="224">
        <v>0</v>
      </c>
      <c r="H10" s="224">
        <v>0</v>
      </c>
      <c r="I10" s="308" t="s">
        <v>1852</v>
      </c>
      <c r="J10" s="306" t="s">
        <v>1852</v>
      </c>
      <c r="K10" s="306" t="s">
        <v>1852</v>
      </c>
      <c r="L10" s="223">
        <v>1</v>
      </c>
      <c r="M10" s="306" t="s">
        <v>1852</v>
      </c>
      <c r="N10" s="306" t="s">
        <v>1852</v>
      </c>
      <c r="O10" s="224">
        <f t="shared" si="0"/>
        <v>127</v>
      </c>
      <c r="P10" s="177"/>
      <c r="Q10" s="177"/>
    </row>
    <row r="11" spans="1:61" ht="13.15" customHeight="1" x14ac:dyDescent="0.4">
      <c r="A11" s="310" t="s">
        <v>1375</v>
      </c>
      <c r="B11" s="306" t="s">
        <v>2444</v>
      </c>
      <c r="C11" s="223">
        <v>12</v>
      </c>
      <c r="D11" s="306" t="s">
        <v>1852</v>
      </c>
      <c r="E11" s="224">
        <v>1</v>
      </c>
      <c r="F11" s="223">
        <v>6</v>
      </c>
      <c r="G11" s="306" t="s">
        <v>1852</v>
      </c>
      <c r="H11" s="306" t="s">
        <v>1852</v>
      </c>
      <c r="I11" s="308" t="s">
        <v>1852</v>
      </c>
      <c r="J11" s="306" t="s">
        <v>1852</v>
      </c>
      <c r="K11" s="306" t="s">
        <v>1852</v>
      </c>
      <c r="L11" s="308" t="s">
        <v>1852</v>
      </c>
      <c r="M11" s="306" t="s">
        <v>1852</v>
      </c>
      <c r="N11" s="306" t="s">
        <v>1852</v>
      </c>
      <c r="O11" s="224">
        <f t="shared" si="0"/>
        <v>18</v>
      </c>
      <c r="P11" s="177"/>
      <c r="Q11" s="177"/>
      <c r="T11" s="117"/>
    </row>
    <row r="12" spans="1:61" x14ac:dyDescent="0.4">
      <c r="A12" s="310" t="s">
        <v>2078</v>
      </c>
      <c r="B12" s="306" t="s">
        <v>2445</v>
      </c>
      <c r="C12" s="223">
        <v>393</v>
      </c>
      <c r="D12" s="224">
        <v>2</v>
      </c>
      <c r="E12" s="224">
        <v>2</v>
      </c>
      <c r="F12" s="223">
        <v>108</v>
      </c>
      <c r="G12" s="306" t="s">
        <v>1852</v>
      </c>
      <c r="H12" s="224">
        <v>1</v>
      </c>
      <c r="I12" s="308" t="s">
        <v>1852</v>
      </c>
      <c r="J12" s="306" t="s">
        <v>1852</v>
      </c>
      <c r="K12" s="306" t="s">
        <v>1852</v>
      </c>
      <c r="L12" s="308" t="s">
        <v>1852</v>
      </c>
      <c r="M12" s="306" t="s">
        <v>1852</v>
      </c>
      <c r="N12" s="306" t="s">
        <v>1852</v>
      </c>
      <c r="O12" s="224">
        <f t="shared" si="0"/>
        <v>501</v>
      </c>
      <c r="P12" s="226">
        <v>822</v>
      </c>
      <c r="Q12" s="226">
        <v>5</v>
      </c>
      <c r="R12" s="240">
        <v>6.0000000000000001E-3</v>
      </c>
    </row>
    <row r="13" spans="1:61" x14ac:dyDescent="0.4">
      <c r="A13" s="310" t="s">
        <v>1334</v>
      </c>
      <c r="B13" s="306" t="s">
        <v>2446</v>
      </c>
      <c r="C13" s="223">
        <v>120</v>
      </c>
      <c r="D13" s="306" t="s">
        <v>1852</v>
      </c>
      <c r="E13" s="306" t="s">
        <v>1852</v>
      </c>
      <c r="F13" s="223">
        <v>68</v>
      </c>
      <c r="G13" s="306" t="s">
        <v>1852</v>
      </c>
      <c r="H13" s="224">
        <v>1</v>
      </c>
      <c r="I13" s="308" t="s">
        <v>1852</v>
      </c>
      <c r="J13" s="306" t="s">
        <v>1852</v>
      </c>
      <c r="K13" s="306" t="s">
        <v>1852</v>
      </c>
      <c r="L13" s="308" t="s">
        <v>1852</v>
      </c>
      <c r="M13" s="306" t="s">
        <v>1852</v>
      </c>
      <c r="N13" s="306" t="s">
        <v>1852</v>
      </c>
      <c r="O13" s="224">
        <f t="shared" si="0"/>
        <v>188</v>
      </c>
      <c r="P13" s="177"/>
      <c r="Q13" s="177"/>
    </row>
    <row r="14" spans="1:61" ht="13.15" customHeight="1" x14ac:dyDescent="0.4">
      <c r="A14" s="310" t="s">
        <v>1334</v>
      </c>
      <c r="B14" s="306" t="s">
        <v>2447</v>
      </c>
      <c r="C14" s="223">
        <v>91</v>
      </c>
      <c r="D14" s="224">
        <v>1</v>
      </c>
      <c r="E14" s="224">
        <v>1</v>
      </c>
      <c r="F14" s="223">
        <v>42</v>
      </c>
      <c r="G14" s="306" t="s">
        <v>1852</v>
      </c>
      <c r="H14" s="306" t="s">
        <v>1852</v>
      </c>
      <c r="I14" s="308" t="s">
        <v>1852</v>
      </c>
      <c r="J14" s="306" t="s">
        <v>1852</v>
      </c>
      <c r="K14" s="306" t="s">
        <v>1852</v>
      </c>
      <c r="L14" s="308" t="s">
        <v>1852</v>
      </c>
      <c r="M14" s="306" t="s">
        <v>1852</v>
      </c>
      <c r="N14" s="306" t="s">
        <v>1852</v>
      </c>
      <c r="O14" s="224">
        <f t="shared" si="0"/>
        <v>133</v>
      </c>
      <c r="P14" s="177"/>
      <c r="Q14" s="177"/>
      <c r="T14" s="117"/>
    </row>
    <row r="15" spans="1:61" ht="13.15" customHeight="1" x14ac:dyDescent="0.4">
      <c r="A15" s="310" t="s">
        <v>2082</v>
      </c>
      <c r="B15" s="306" t="s">
        <v>2448</v>
      </c>
      <c r="C15" s="223">
        <v>5276</v>
      </c>
      <c r="D15" s="224">
        <v>6</v>
      </c>
      <c r="E15" s="224">
        <v>84</v>
      </c>
      <c r="F15" s="223">
        <v>3591</v>
      </c>
      <c r="G15" s="224">
        <v>3</v>
      </c>
      <c r="H15" s="224">
        <v>21</v>
      </c>
      <c r="I15" s="223">
        <v>194</v>
      </c>
      <c r="J15" s="306" t="s">
        <v>1852</v>
      </c>
      <c r="K15" s="306" t="s">
        <v>1852</v>
      </c>
      <c r="L15" s="223">
        <v>715</v>
      </c>
      <c r="M15" s="306" t="s">
        <v>1852</v>
      </c>
      <c r="N15" s="224">
        <v>4</v>
      </c>
      <c r="O15" s="224">
        <f t="shared" si="0"/>
        <v>9776</v>
      </c>
      <c r="P15" s="231">
        <v>31483</v>
      </c>
      <c r="Q15" s="231">
        <v>295</v>
      </c>
      <c r="R15" s="244">
        <v>8.9999999999999993E-3</v>
      </c>
    </row>
    <row r="16" spans="1:61" ht="22.5" x14ac:dyDescent="0.4">
      <c r="A16" s="310" t="s">
        <v>1335</v>
      </c>
      <c r="B16" s="306" t="s">
        <v>2187</v>
      </c>
      <c r="C16" s="223">
        <v>2881</v>
      </c>
      <c r="D16" s="224">
        <v>4</v>
      </c>
      <c r="E16" s="224">
        <v>46</v>
      </c>
      <c r="F16" s="223">
        <v>3232</v>
      </c>
      <c r="G16" s="224">
        <v>1</v>
      </c>
      <c r="H16" s="224">
        <v>21</v>
      </c>
      <c r="I16" s="223">
        <v>158</v>
      </c>
      <c r="J16" s="306" t="s">
        <v>1852</v>
      </c>
      <c r="K16" s="306" t="s">
        <v>1852</v>
      </c>
      <c r="L16" s="223">
        <v>718</v>
      </c>
      <c r="M16" s="306" t="s">
        <v>1852</v>
      </c>
      <c r="N16" s="306" t="s">
        <v>1852</v>
      </c>
      <c r="O16" s="224">
        <f t="shared" si="0"/>
        <v>6989</v>
      </c>
      <c r="P16" s="177"/>
      <c r="Q16" s="177"/>
    </row>
    <row r="17" spans="1:20" x14ac:dyDescent="0.4">
      <c r="A17" s="310" t="s">
        <v>1335</v>
      </c>
      <c r="B17" s="306" t="s">
        <v>2188</v>
      </c>
      <c r="C17" s="223">
        <v>1633</v>
      </c>
      <c r="D17" s="306" t="s">
        <v>1852</v>
      </c>
      <c r="E17" s="224">
        <v>31</v>
      </c>
      <c r="F17" s="223">
        <v>1949</v>
      </c>
      <c r="G17" s="224">
        <v>2</v>
      </c>
      <c r="H17" s="224">
        <v>11</v>
      </c>
      <c r="I17" s="223">
        <v>161</v>
      </c>
      <c r="J17" s="306" t="s">
        <v>1852</v>
      </c>
      <c r="K17" s="306" t="s">
        <v>1852</v>
      </c>
      <c r="L17" s="223">
        <v>423</v>
      </c>
      <c r="M17" s="306" t="s">
        <v>1852</v>
      </c>
      <c r="N17" s="306" t="s">
        <v>1852</v>
      </c>
      <c r="O17" s="224">
        <f t="shared" si="0"/>
        <v>4166</v>
      </c>
      <c r="P17" s="177"/>
      <c r="Q17" s="177"/>
    </row>
    <row r="18" spans="1:20" ht="13.15" customHeight="1" x14ac:dyDescent="0.4">
      <c r="A18" s="310" t="s">
        <v>1335</v>
      </c>
      <c r="B18" s="306" t="s">
        <v>2191</v>
      </c>
      <c r="C18" s="223">
        <v>1357</v>
      </c>
      <c r="D18" s="306" t="s">
        <v>1852</v>
      </c>
      <c r="E18" s="224">
        <v>11</v>
      </c>
      <c r="F18" s="223">
        <v>1660</v>
      </c>
      <c r="G18" s="306" t="s">
        <v>1852</v>
      </c>
      <c r="H18" s="224">
        <v>3</v>
      </c>
      <c r="I18" s="223">
        <v>54</v>
      </c>
      <c r="J18" s="306" t="s">
        <v>1852</v>
      </c>
      <c r="K18" s="306" t="s">
        <v>1852</v>
      </c>
      <c r="L18" s="223">
        <v>360</v>
      </c>
      <c r="M18" s="306" t="s">
        <v>1852</v>
      </c>
      <c r="N18" s="306" t="s">
        <v>1852</v>
      </c>
      <c r="O18" s="224">
        <f t="shared" si="0"/>
        <v>3431</v>
      </c>
      <c r="P18" s="177"/>
      <c r="Q18" s="177"/>
    </row>
    <row r="19" spans="1:20" ht="13.15" customHeight="1" x14ac:dyDescent="0.4">
      <c r="A19" s="310" t="s">
        <v>1335</v>
      </c>
      <c r="B19" s="306" t="s">
        <v>2189</v>
      </c>
      <c r="C19" s="223">
        <v>1177</v>
      </c>
      <c r="D19" s="306" t="s">
        <v>1852</v>
      </c>
      <c r="E19" s="224">
        <v>8</v>
      </c>
      <c r="F19" s="223">
        <v>1418</v>
      </c>
      <c r="G19" s="306" t="s">
        <v>1852</v>
      </c>
      <c r="H19" s="224">
        <v>6</v>
      </c>
      <c r="I19" s="223">
        <v>40</v>
      </c>
      <c r="J19" s="306" t="s">
        <v>1852</v>
      </c>
      <c r="K19" s="306" t="s">
        <v>1852</v>
      </c>
      <c r="L19" s="223">
        <v>278</v>
      </c>
      <c r="M19" s="306" t="s">
        <v>1852</v>
      </c>
      <c r="N19" s="306" t="s">
        <v>1852</v>
      </c>
      <c r="O19" s="224">
        <f t="shared" si="0"/>
        <v>2913</v>
      </c>
      <c r="P19" s="177"/>
      <c r="Q19" s="177"/>
    </row>
    <row r="20" spans="1:20" ht="22.5" x14ac:dyDescent="0.4">
      <c r="A20" s="310" t="s">
        <v>1335</v>
      </c>
      <c r="B20" s="306" t="s">
        <v>2192</v>
      </c>
      <c r="C20" s="223">
        <v>535</v>
      </c>
      <c r="D20" s="306" t="s">
        <v>1852</v>
      </c>
      <c r="E20" s="224">
        <v>3</v>
      </c>
      <c r="F20" s="223">
        <v>603</v>
      </c>
      <c r="G20" s="306" t="s">
        <v>1852</v>
      </c>
      <c r="H20" s="224">
        <v>6</v>
      </c>
      <c r="I20" s="223">
        <v>33</v>
      </c>
      <c r="J20" s="306" t="s">
        <v>1852</v>
      </c>
      <c r="K20" s="306" t="s">
        <v>1852</v>
      </c>
      <c r="L20" s="223">
        <v>116</v>
      </c>
      <c r="M20" s="306" t="s">
        <v>1852</v>
      </c>
      <c r="N20" s="306" t="s">
        <v>1852</v>
      </c>
      <c r="O20" s="224">
        <f t="shared" si="0"/>
        <v>1287</v>
      </c>
      <c r="P20" s="177"/>
      <c r="Q20" s="177"/>
    </row>
    <row r="21" spans="1:20" x14ac:dyDescent="0.4">
      <c r="A21" s="310" t="s">
        <v>1335</v>
      </c>
      <c r="B21" s="306" t="s">
        <v>2449</v>
      </c>
      <c r="C21" s="223">
        <v>520</v>
      </c>
      <c r="D21" s="224">
        <v>1</v>
      </c>
      <c r="E21" s="224">
        <v>16</v>
      </c>
      <c r="F21" s="223">
        <v>232</v>
      </c>
      <c r="G21" s="224">
        <v>1</v>
      </c>
      <c r="H21" s="306" t="s">
        <v>1852</v>
      </c>
      <c r="I21" s="223">
        <v>13</v>
      </c>
      <c r="J21" s="306" t="s">
        <v>1852</v>
      </c>
      <c r="K21" s="306" t="s">
        <v>1852</v>
      </c>
      <c r="L21" s="223">
        <v>46</v>
      </c>
      <c r="M21" s="306" t="s">
        <v>1852</v>
      </c>
      <c r="N21" s="306" t="s">
        <v>1852</v>
      </c>
      <c r="O21" s="224">
        <f t="shared" si="0"/>
        <v>811</v>
      </c>
      <c r="P21" s="177"/>
      <c r="Q21" s="177"/>
    </row>
    <row r="22" spans="1:20" x14ac:dyDescent="0.4">
      <c r="A22" s="310" t="s">
        <v>1335</v>
      </c>
      <c r="B22" s="306" t="s">
        <v>2450</v>
      </c>
      <c r="C22" s="223">
        <v>257</v>
      </c>
      <c r="D22" s="306" t="s">
        <v>1852</v>
      </c>
      <c r="E22" s="224">
        <v>4</v>
      </c>
      <c r="F22" s="223">
        <v>293</v>
      </c>
      <c r="G22" s="306" t="s">
        <v>1852</v>
      </c>
      <c r="H22" s="224">
        <v>3</v>
      </c>
      <c r="I22" s="223">
        <v>3</v>
      </c>
      <c r="J22" s="306" t="s">
        <v>1852</v>
      </c>
      <c r="K22" s="306" t="s">
        <v>1852</v>
      </c>
      <c r="L22" s="223">
        <v>42</v>
      </c>
      <c r="M22" s="306" t="s">
        <v>1852</v>
      </c>
      <c r="N22" s="306" t="s">
        <v>1852</v>
      </c>
      <c r="O22" s="224">
        <f t="shared" si="0"/>
        <v>595</v>
      </c>
      <c r="P22" s="177"/>
      <c r="Q22" s="177"/>
    </row>
    <row r="23" spans="1:20" ht="13.15" customHeight="1" x14ac:dyDescent="0.4">
      <c r="A23" s="310" t="s">
        <v>1335</v>
      </c>
      <c r="B23" s="306" t="s">
        <v>2451</v>
      </c>
      <c r="C23" s="223">
        <v>345</v>
      </c>
      <c r="D23" s="306" t="s">
        <v>1852</v>
      </c>
      <c r="E23" s="224">
        <v>4</v>
      </c>
      <c r="F23" s="223">
        <v>99</v>
      </c>
      <c r="G23" s="306" t="s">
        <v>1852</v>
      </c>
      <c r="H23" s="306" t="s">
        <v>1852</v>
      </c>
      <c r="I23" s="308" t="s">
        <v>1852</v>
      </c>
      <c r="J23" s="306" t="s">
        <v>1852</v>
      </c>
      <c r="K23" s="306" t="s">
        <v>1852</v>
      </c>
      <c r="L23" s="223">
        <v>3</v>
      </c>
      <c r="M23" s="306" t="s">
        <v>1852</v>
      </c>
      <c r="N23" s="306" t="s">
        <v>1852</v>
      </c>
      <c r="O23" s="224">
        <f t="shared" si="0"/>
        <v>447</v>
      </c>
      <c r="P23" s="177"/>
      <c r="Q23" s="177"/>
    </row>
    <row r="24" spans="1:20" ht="13.15" customHeight="1" x14ac:dyDescent="0.4">
      <c r="A24" s="310" t="s">
        <v>1335</v>
      </c>
      <c r="B24" s="306" t="s">
        <v>2452</v>
      </c>
      <c r="C24" s="223">
        <v>304</v>
      </c>
      <c r="D24" s="306" t="s">
        <v>1852</v>
      </c>
      <c r="E24" s="224">
        <v>4</v>
      </c>
      <c r="F24" s="223">
        <v>55</v>
      </c>
      <c r="G24" s="306" t="s">
        <v>1852</v>
      </c>
      <c r="H24" s="306" t="s">
        <v>1852</v>
      </c>
      <c r="I24" s="223">
        <v>15</v>
      </c>
      <c r="J24" s="306" t="s">
        <v>1852</v>
      </c>
      <c r="K24" s="306" t="s">
        <v>1852</v>
      </c>
      <c r="L24" s="223">
        <v>3</v>
      </c>
      <c r="M24" s="306" t="s">
        <v>1852</v>
      </c>
      <c r="N24" s="306" t="s">
        <v>1852</v>
      </c>
      <c r="O24" s="224">
        <f t="shared" si="0"/>
        <v>377</v>
      </c>
      <c r="P24" s="177"/>
      <c r="Q24" s="177"/>
    </row>
    <row r="25" spans="1:20" ht="13.15" customHeight="1" x14ac:dyDescent="0.4">
      <c r="A25" s="310" t="s">
        <v>1335</v>
      </c>
      <c r="B25" s="306" t="s">
        <v>1990</v>
      </c>
      <c r="C25" s="223">
        <v>230</v>
      </c>
      <c r="D25" s="306" t="s">
        <v>1852</v>
      </c>
      <c r="E25" s="224">
        <v>1</v>
      </c>
      <c r="F25" s="223">
        <v>32</v>
      </c>
      <c r="G25" s="306" t="s">
        <v>1852</v>
      </c>
      <c r="H25" s="306" t="s">
        <v>1852</v>
      </c>
      <c r="I25" s="223">
        <v>1</v>
      </c>
      <c r="J25" s="306" t="s">
        <v>1852</v>
      </c>
      <c r="K25" s="306" t="s">
        <v>1852</v>
      </c>
      <c r="L25" s="223">
        <v>5</v>
      </c>
      <c r="M25" s="306" t="s">
        <v>1852</v>
      </c>
      <c r="N25" s="306" t="s">
        <v>1852</v>
      </c>
      <c r="O25" s="224">
        <f t="shared" si="0"/>
        <v>268</v>
      </c>
      <c r="P25" s="177"/>
      <c r="Q25" s="177"/>
    </row>
    <row r="26" spans="1:20" ht="13.15" customHeight="1" x14ac:dyDescent="0.4">
      <c r="A26" s="310" t="s">
        <v>1335</v>
      </c>
      <c r="B26" s="306" t="s">
        <v>2453</v>
      </c>
      <c r="C26" s="223">
        <v>170</v>
      </c>
      <c r="D26" s="224">
        <v>1</v>
      </c>
      <c r="E26" s="224">
        <v>2</v>
      </c>
      <c r="F26" s="223">
        <v>18</v>
      </c>
      <c r="G26" s="306" t="s">
        <v>1852</v>
      </c>
      <c r="H26" s="306" t="s">
        <v>1852</v>
      </c>
      <c r="I26" s="308" t="s">
        <v>1852</v>
      </c>
      <c r="J26" s="306" t="s">
        <v>1852</v>
      </c>
      <c r="K26" s="306" t="s">
        <v>1852</v>
      </c>
      <c r="L26" s="223">
        <v>1</v>
      </c>
      <c r="M26" s="306" t="s">
        <v>1852</v>
      </c>
      <c r="N26" s="306" t="s">
        <v>1852</v>
      </c>
      <c r="O26" s="224">
        <f t="shared" si="0"/>
        <v>189</v>
      </c>
      <c r="P26" s="177"/>
      <c r="Q26" s="177"/>
    </row>
    <row r="27" spans="1:20" ht="13.15" customHeight="1" x14ac:dyDescent="0.4">
      <c r="A27" s="310" t="s">
        <v>1335</v>
      </c>
      <c r="B27" s="306" t="s">
        <v>2454</v>
      </c>
      <c r="C27" s="223">
        <v>120</v>
      </c>
      <c r="D27" s="306" t="s">
        <v>1852</v>
      </c>
      <c r="E27" s="224">
        <v>3</v>
      </c>
      <c r="F27" s="223">
        <v>10</v>
      </c>
      <c r="G27" s="306" t="s">
        <v>1852</v>
      </c>
      <c r="H27" s="306" t="s">
        <v>1852</v>
      </c>
      <c r="I27" s="308" t="s">
        <v>1852</v>
      </c>
      <c r="J27" s="306" t="s">
        <v>1852</v>
      </c>
      <c r="K27" s="306" t="s">
        <v>1852</v>
      </c>
      <c r="L27" s="223">
        <v>1</v>
      </c>
      <c r="M27" s="306" t="s">
        <v>1852</v>
      </c>
      <c r="N27" s="306" t="s">
        <v>1852</v>
      </c>
      <c r="O27" s="224">
        <f t="shared" si="0"/>
        <v>131</v>
      </c>
      <c r="P27" s="177"/>
      <c r="Q27" s="177"/>
    </row>
    <row r="28" spans="1:20" x14ac:dyDescent="0.4">
      <c r="A28" s="310" t="s">
        <v>1335</v>
      </c>
      <c r="B28" s="306" t="s">
        <v>2455</v>
      </c>
      <c r="C28" s="223">
        <v>68</v>
      </c>
      <c r="D28" s="306" t="s">
        <v>1852</v>
      </c>
      <c r="E28" s="224">
        <v>2</v>
      </c>
      <c r="F28" s="223">
        <v>22</v>
      </c>
      <c r="G28" s="306" t="s">
        <v>1852</v>
      </c>
      <c r="H28" s="306" t="s">
        <v>1852</v>
      </c>
      <c r="I28" s="308" t="s">
        <v>1852</v>
      </c>
      <c r="J28" s="306" t="s">
        <v>1852</v>
      </c>
      <c r="K28" s="306" t="s">
        <v>1852</v>
      </c>
      <c r="L28" s="223">
        <v>3</v>
      </c>
      <c r="M28" s="306" t="s">
        <v>1852</v>
      </c>
      <c r="N28" s="306" t="s">
        <v>1852</v>
      </c>
      <c r="O28" s="224">
        <f t="shared" si="0"/>
        <v>93</v>
      </c>
      <c r="P28" s="177"/>
      <c r="Q28" s="177"/>
    </row>
    <row r="29" spans="1:20" ht="13.15" customHeight="1" x14ac:dyDescent="0.4">
      <c r="A29" s="310" t="s">
        <v>1335</v>
      </c>
      <c r="B29" s="306" t="s">
        <v>2456</v>
      </c>
      <c r="C29" s="223">
        <v>4</v>
      </c>
      <c r="D29" s="306" t="s">
        <v>1852</v>
      </c>
      <c r="E29" s="224">
        <v>1</v>
      </c>
      <c r="F29" s="223">
        <v>1</v>
      </c>
      <c r="G29" s="306" t="s">
        <v>1852</v>
      </c>
      <c r="H29" s="306" t="s">
        <v>1852</v>
      </c>
      <c r="I29" s="308" t="s">
        <v>1852</v>
      </c>
      <c r="J29" s="306" t="s">
        <v>1852</v>
      </c>
      <c r="K29" s="306" t="s">
        <v>1852</v>
      </c>
      <c r="L29" s="308" t="s">
        <v>1852</v>
      </c>
      <c r="M29" s="306" t="s">
        <v>1852</v>
      </c>
      <c r="N29" s="306" t="s">
        <v>1852</v>
      </c>
      <c r="O29" s="224">
        <f t="shared" si="0"/>
        <v>5</v>
      </c>
      <c r="P29" s="177"/>
      <c r="Q29" s="177"/>
    </row>
    <row r="30" spans="1:20" ht="33.75" x14ac:dyDescent="0.4">
      <c r="A30" s="310" t="s">
        <v>1335</v>
      </c>
      <c r="B30" s="306" t="s">
        <v>2457</v>
      </c>
      <c r="C30" s="223">
        <v>1</v>
      </c>
      <c r="D30" s="306" t="s">
        <v>1852</v>
      </c>
      <c r="E30" s="306" t="s">
        <v>1852</v>
      </c>
      <c r="F30" s="223">
        <v>4</v>
      </c>
      <c r="G30" s="306" t="s">
        <v>1852</v>
      </c>
      <c r="H30" s="306" t="s">
        <v>1852</v>
      </c>
      <c r="I30" s="308" t="s">
        <v>1852</v>
      </c>
      <c r="J30" s="306" t="s">
        <v>1852</v>
      </c>
      <c r="K30" s="306" t="s">
        <v>1852</v>
      </c>
      <c r="L30" s="308" t="s">
        <v>1852</v>
      </c>
      <c r="M30" s="306" t="s">
        <v>1852</v>
      </c>
      <c r="N30" s="306" t="s">
        <v>1852</v>
      </c>
      <c r="O30" s="224">
        <f t="shared" si="0"/>
        <v>5</v>
      </c>
      <c r="P30" s="177"/>
      <c r="Q30" s="177"/>
      <c r="T30" s="117"/>
    </row>
    <row r="31" spans="1:20" ht="13.15" customHeight="1" x14ac:dyDescent="0.4">
      <c r="A31" s="310" t="s">
        <v>2096</v>
      </c>
      <c r="B31" s="306" t="s">
        <v>1852</v>
      </c>
      <c r="C31" s="223">
        <v>772</v>
      </c>
      <c r="D31" s="224">
        <v>1</v>
      </c>
      <c r="E31" s="224">
        <v>1</v>
      </c>
      <c r="F31" s="223">
        <v>536</v>
      </c>
      <c r="G31" s="306" t="s">
        <v>1852</v>
      </c>
      <c r="H31" s="306" t="s">
        <v>1852</v>
      </c>
      <c r="I31" s="223">
        <v>4</v>
      </c>
      <c r="J31" s="306" t="s">
        <v>1852</v>
      </c>
      <c r="K31" s="306" t="s">
        <v>1852</v>
      </c>
      <c r="L31" s="223">
        <v>60</v>
      </c>
      <c r="M31" s="306" t="s">
        <v>1852</v>
      </c>
      <c r="N31" s="306" t="s">
        <v>1852</v>
      </c>
      <c r="O31" s="224">
        <f t="shared" si="0"/>
        <v>1372</v>
      </c>
      <c r="P31" s="233">
        <v>1372</v>
      </c>
      <c r="Q31" s="233">
        <v>1</v>
      </c>
      <c r="R31" s="242">
        <v>1E-3</v>
      </c>
    </row>
    <row r="32" spans="1:20" x14ac:dyDescent="0.4">
      <c r="A32" s="310" t="s">
        <v>2099</v>
      </c>
      <c r="B32" s="306" t="s">
        <v>2458</v>
      </c>
      <c r="C32" s="223">
        <v>3687</v>
      </c>
      <c r="D32" s="306" t="s">
        <v>1852</v>
      </c>
      <c r="E32" s="224">
        <v>33</v>
      </c>
      <c r="F32" s="223">
        <v>1732</v>
      </c>
      <c r="G32" s="306" t="s">
        <v>1852</v>
      </c>
      <c r="H32" s="224">
        <v>3</v>
      </c>
      <c r="I32" s="223">
        <v>56</v>
      </c>
      <c r="J32" s="306" t="s">
        <v>1852</v>
      </c>
      <c r="K32" s="306" t="s">
        <v>1852</v>
      </c>
      <c r="L32" s="223">
        <v>139</v>
      </c>
      <c r="M32" s="306" t="s">
        <v>1852</v>
      </c>
      <c r="N32" s="306" t="s">
        <v>1852</v>
      </c>
      <c r="O32" s="224">
        <f t="shared" si="0"/>
        <v>5614</v>
      </c>
      <c r="P32" s="226">
        <v>5697</v>
      </c>
      <c r="Q32" s="226">
        <v>37</v>
      </c>
      <c r="R32" s="240">
        <v>6.0000000000000001E-3</v>
      </c>
    </row>
    <row r="33" spans="1:20" ht="13.15" customHeight="1" x14ac:dyDescent="0.4">
      <c r="A33" s="310" t="s">
        <v>1336</v>
      </c>
      <c r="B33" s="306" t="s">
        <v>2459</v>
      </c>
      <c r="C33" s="223">
        <v>76</v>
      </c>
      <c r="D33" s="306" t="s">
        <v>1852</v>
      </c>
      <c r="E33" s="224">
        <v>1</v>
      </c>
      <c r="F33" s="223">
        <v>5</v>
      </c>
      <c r="G33" s="306" t="s">
        <v>1852</v>
      </c>
      <c r="H33" s="306" t="s">
        <v>1852</v>
      </c>
      <c r="I33" s="223">
        <v>2</v>
      </c>
      <c r="J33" s="306" t="s">
        <v>1852</v>
      </c>
      <c r="K33" s="306" t="s">
        <v>1852</v>
      </c>
      <c r="L33" s="308" t="s">
        <v>1852</v>
      </c>
      <c r="M33" s="306" t="s">
        <v>1852</v>
      </c>
      <c r="N33" s="306" t="s">
        <v>1852</v>
      </c>
      <c r="O33" s="224">
        <f t="shared" si="0"/>
        <v>83</v>
      </c>
      <c r="P33" s="177"/>
      <c r="Q33" s="177"/>
      <c r="T33" s="117"/>
    </row>
    <row r="34" spans="1:20" ht="13.15" customHeight="1" x14ac:dyDescent="0.4">
      <c r="A34" s="310" t="s">
        <v>2273</v>
      </c>
      <c r="B34" s="310" t="s">
        <v>1383</v>
      </c>
      <c r="C34" s="223">
        <v>2119</v>
      </c>
      <c r="D34" s="306" t="s">
        <v>1852</v>
      </c>
      <c r="E34" s="224">
        <v>52</v>
      </c>
      <c r="F34" s="223">
        <v>1583</v>
      </c>
      <c r="G34" s="224">
        <v>1</v>
      </c>
      <c r="H34" s="224">
        <v>23</v>
      </c>
      <c r="I34" s="223">
        <v>98</v>
      </c>
      <c r="J34" s="306" t="s">
        <v>1852</v>
      </c>
      <c r="K34" s="306" t="s">
        <v>1852</v>
      </c>
      <c r="L34" s="223">
        <v>236</v>
      </c>
      <c r="M34" s="224">
        <v>1</v>
      </c>
      <c r="N34" s="306" t="s">
        <v>1852</v>
      </c>
      <c r="O34" s="224">
        <f t="shared" si="0"/>
        <v>4036</v>
      </c>
      <c r="P34" s="233">
        <v>4036</v>
      </c>
      <c r="Q34" s="233">
        <v>75</v>
      </c>
      <c r="R34" s="242">
        <v>1.9E-2</v>
      </c>
      <c r="T34" s="117"/>
    </row>
    <row r="35" spans="1:20" ht="13.15" customHeight="1" x14ac:dyDescent="0.4">
      <c r="A35" s="310" t="s">
        <v>2109</v>
      </c>
      <c r="B35" s="306" t="s">
        <v>2460</v>
      </c>
      <c r="C35" s="223">
        <v>336</v>
      </c>
      <c r="D35" s="306" t="s">
        <v>1852</v>
      </c>
      <c r="E35" s="224">
        <v>6</v>
      </c>
      <c r="F35" s="223">
        <v>515</v>
      </c>
      <c r="G35" s="306" t="s">
        <v>1852</v>
      </c>
      <c r="H35" s="224">
        <v>3</v>
      </c>
      <c r="I35" s="223">
        <v>23</v>
      </c>
      <c r="J35" s="306" t="s">
        <v>1852</v>
      </c>
      <c r="K35" s="306" t="s">
        <v>1852</v>
      </c>
      <c r="L35" s="223">
        <v>105</v>
      </c>
      <c r="M35" s="224">
        <v>1</v>
      </c>
      <c r="N35" s="306" t="s">
        <v>1852</v>
      </c>
      <c r="O35" s="224">
        <f t="shared" si="0"/>
        <v>979</v>
      </c>
      <c r="P35" s="231">
        <v>3945</v>
      </c>
      <c r="Q35" s="231">
        <v>25</v>
      </c>
      <c r="R35" s="244">
        <v>6.0000000000000001E-3</v>
      </c>
    </row>
    <row r="36" spans="1:20" ht="13.15" customHeight="1" x14ac:dyDescent="0.4">
      <c r="A36" s="310" t="s">
        <v>1337</v>
      </c>
      <c r="B36" s="306" t="s">
        <v>2461</v>
      </c>
      <c r="C36" s="223">
        <v>248</v>
      </c>
      <c r="D36" s="306" t="s">
        <v>1852</v>
      </c>
      <c r="E36" s="224">
        <v>3</v>
      </c>
      <c r="F36" s="223">
        <v>533</v>
      </c>
      <c r="G36" s="306" t="s">
        <v>1852</v>
      </c>
      <c r="H36" s="224">
        <v>3</v>
      </c>
      <c r="I36" s="223">
        <v>19</v>
      </c>
      <c r="J36" s="306" t="s">
        <v>1852</v>
      </c>
      <c r="K36" s="306" t="s">
        <v>1852</v>
      </c>
      <c r="L36" s="223">
        <v>114</v>
      </c>
      <c r="M36" s="306" t="s">
        <v>1852</v>
      </c>
      <c r="N36" s="306" t="s">
        <v>1852</v>
      </c>
      <c r="O36" s="224">
        <f t="shared" si="0"/>
        <v>914</v>
      </c>
      <c r="P36" s="177"/>
      <c r="Q36" s="177"/>
    </row>
    <row r="37" spans="1:20" ht="13.15" customHeight="1" x14ac:dyDescent="0.4">
      <c r="A37" s="310" t="s">
        <v>1337</v>
      </c>
      <c r="B37" s="306" t="s">
        <v>2462</v>
      </c>
      <c r="C37" s="223">
        <v>290</v>
      </c>
      <c r="D37" s="306" t="s">
        <v>1852</v>
      </c>
      <c r="E37" s="224">
        <v>2</v>
      </c>
      <c r="F37" s="223">
        <v>520</v>
      </c>
      <c r="G37" s="306" t="s">
        <v>1852</v>
      </c>
      <c r="H37" s="224">
        <v>2</v>
      </c>
      <c r="I37" s="223">
        <v>8</v>
      </c>
      <c r="J37" s="306" t="s">
        <v>1852</v>
      </c>
      <c r="K37" s="306" t="s">
        <v>1852</v>
      </c>
      <c r="L37" s="223">
        <v>82</v>
      </c>
      <c r="M37" s="306" t="s">
        <v>1852</v>
      </c>
      <c r="N37" s="306" t="s">
        <v>1852</v>
      </c>
      <c r="O37" s="224">
        <f t="shared" si="0"/>
        <v>900</v>
      </c>
      <c r="P37" s="177"/>
      <c r="Q37" s="177"/>
    </row>
    <row r="38" spans="1:20" x14ac:dyDescent="0.4">
      <c r="A38" s="310" t="s">
        <v>1337</v>
      </c>
      <c r="B38" s="306" t="s">
        <v>2463</v>
      </c>
      <c r="C38" s="223">
        <v>311</v>
      </c>
      <c r="D38" s="306" t="s">
        <v>1852</v>
      </c>
      <c r="E38" s="224">
        <v>2</v>
      </c>
      <c r="F38" s="223">
        <v>374</v>
      </c>
      <c r="G38" s="306" t="s">
        <v>1852</v>
      </c>
      <c r="H38" s="224">
        <v>1</v>
      </c>
      <c r="I38" s="223">
        <v>11</v>
      </c>
      <c r="J38" s="306" t="s">
        <v>1852</v>
      </c>
      <c r="K38" s="306" t="s">
        <v>1852</v>
      </c>
      <c r="L38" s="223">
        <v>76</v>
      </c>
      <c r="M38" s="306" t="s">
        <v>1852</v>
      </c>
      <c r="N38" s="306" t="s">
        <v>1852</v>
      </c>
      <c r="O38" s="224">
        <f t="shared" si="0"/>
        <v>772</v>
      </c>
      <c r="P38" s="177"/>
      <c r="Q38" s="177"/>
    </row>
    <row r="39" spans="1:20" x14ac:dyDescent="0.4">
      <c r="A39" s="310" t="s">
        <v>1337</v>
      </c>
      <c r="B39" s="306" t="s">
        <v>1870</v>
      </c>
      <c r="C39" s="223">
        <v>57</v>
      </c>
      <c r="D39" s="306" t="s">
        <v>1852</v>
      </c>
      <c r="E39" s="306" t="s">
        <v>1852</v>
      </c>
      <c r="F39" s="223">
        <v>42</v>
      </c>
      <c r="G39" s="306" t="s">
        <v>1852</v>
      </c>
      <c r="H39" s="224">
        <v>1</v>
      </c>
      <c r="I39" s="308" t="s">
        <v>1852</v>
      </c>
      <c r="J39" s="306" t="s">
        <v>1852</v>
      </c>
      <c r="K39" s="306" t="s">
        <v>1852</v>
      </c>
      <c r="L39" s="223">
        <v>5</v>
      </c>
      <c r="M39" s="306" t="s">
        <v>1852</v>
      </c>
      <c r="N39" s="306" t="s">
        <v>1852</v>
      </c>
      <c r="O39" s="224">
        <f t="shared" si="0"/>
        <v>104</v>
      </c>
      <c r="P39" s="177"/>
      <c r="Q39" s="177"/>
    </row>
    <row r="40" spans="1:20" x14ac:dyDescent="0.4">
      <c r="A40" s="310" t="s">
        <v>1337</v>
      </c>
      <c r="B40" s="306" t="s">
        <v>2449</v>
      </c>
      <c r="C40" s="223">
        <v>62</v>
      </c>
      <c r="D40" s="306" t="s">
        <v>1852</v>
      </c>
      <c r="E40" s="224">
        <v>1</v>
      </c>
      <c r="F40" s="223">
        <v>25</v>
      </c>
      <c r="G40" s="306" t="s">
        <v>1852</v>
      </c>
      <c r="H40" s="306" t="s">
        <v>1852</v>
      </c>
      <c r="I40" s="223">
        <v>1</v>
      </c>
      <c r="J40" s="306" t="s">
        <v>1852</v>
      </c>
      <c r="K40" s="306" t="s">
        <v>1852</v>
      </c>
      <c r="L40" s="223">
        <v>1</v>
      </c>
      <c r="M40" s="306" t="s">
        <v>1852</v>
      </c>
      <c r="N40" s="306" t="s">
        <v>1852</v>
      </c>
      <c r="O40" s="224">
        <f t="shared" si="0"/>
        <v>89</v>
      </c>
      <c r="P40" s="177"/>
      <c r="Q40" s="177"/>
    </row>
    <row r="41" spans="1:20" x14ac:dyDescent="0.4">
      <c r="A41" s="310" t="s">
        <v>1337</v>
      </c>
      <c r="B41" s="306" t="s">
        <v>2464</v>
      </c>
      <c r="C41" s="223">
        <v>27</v>
      </c>
      <c r="D41" s="306" t="s">
        <v>1852</v>
      </c>
      <c r="E41" s="224">
        <v>1</v>
      </c>
      <c r="F41" s="223">
        <v>49</v>
      </c>
      <c r="G41" s="306" t="s">
        <v>1852</v>
      </c>
      <c r="H41" s="306" t="s">
        <v>1852</v>
      </c>
      <c r="I41" s="308" t="s">
        <v>1852</v>
      </c>
      <c r="J41" s="306" t="s">
        <v>1852</v>
      </c>
      <c r="K41" s="306" t="s">
        <v>1852</v>
      </c>
      <c r="L41" s="223">
        <v>3</v>
      </c>
      <c r="M41" s="306" t="s">
        <v>1852</v>
      </c>
      <c r="N41" s="306" t="s">
        <v>1852</v>
      </c>
      <c r="O41" s="224">
        <f t="shared" si="0"/>
        <v>79</v>
      </c>
      <c r="P41" s="177"/>
      <c r="Q41" s="177"/>
    </row>
    <row r="42" spans="1:20" x14ac:dyDescent="0.4">
      <c r="A42" s="310" t="s">
        <v>1337</v>
      </c>
      <c r="B42" s="306" t="s">
        <v>2465</v>
      </c>
      <c r="C42" s="223">
        <v>39</v>
      </c>
      <c r="D42" s="306" t="s">
        <v>1852</v>
      </c>
      <c r="E42" s="306" t="s">
        <v>1852</v>
      </c>
      <c r="F42" s="223">
        <v>16</v>
      </c>
      <c r="G42" s="306" t="s">
        <v>1852</v>
      </c>
      <c r="H42" s="306" t="s">
        <v>1852</v>
      </c>
      <c r="I42" s="308" t="s">
        <v>1852</v>
      </c>
      <c r="J42" s="306" t="s">
        <v>1852</v>
      </c>
      <c r="K42" s="306" t="s">
        <v>1852</v>
      </c>
      <c r="L42" s="223">
        <v>2</v>
      </c>
      <c r="M42" s="306" t="s">
        <v>1852</v>
      </c>
      <c r="N42" s="306" t="s">
        <v>1852</v>
      </c>
      <c r="O42" s="224">
        <f t="shared" si="0"/>
        <v>57</v>
      </c>
      <c r="P42" s="177"/>
      <c r="Q42" s="177"/>
    </row>
    <row r="43" spans="1:20" ht="13.15" customHeight="1" x14ac:dyDescent="0.4">
      <c r="A43" s="310" t="s">
        <v>1337</v>
      </c>
      <c r="B43" s="306" t="s">
        <v>2466</v>
      </c>
      <c r="C43" s="223">
        <v>21</v>
      </c>
      <c r="D43" s="306" t="s">
        <v>1852</v>
      </c>
      <c r="E43" s="306" t="s">
        <v>1852</v>
      </c>
      <c r="F43" s="223">
        <v>7</v>
      </c>
      <c r="G43" s="306" t="s">
        <v>1852</v>
      </c>
      <c r="H43" s="306" t="s">
        <v>1852</v>
      </c>
      <c r="I43" s="308" t="s">
        <v>1852</v>
      </c>
      <c r="J43" s="306" t="s">
        <v>1852</v>
      </c>
      <c r="K43" s="306" t="s">
        <v>1852</v>
      </c>
      <c r="L43" s="223">
        <v>1</v>
      </c>
      <c r="M43" s="306" t="s">
        <v>1852</v>
      </c>
      <c r="N43" s="306" t="s">
        <v>1852</v>
      </c>
      <c r="O43" s="224">
        <f t="shared" si="0"/>
        <v>29</v>
      </c>
      <c r="P43" s="177"/>
      <c r="Q43" s="177"/>
    </row>
    <row r="44" spans="1:20" ht="13.15" customHeight="1" x14ac:dyDescent="0.4">
      <c r="A44" s="310" t="s">
        <v>1337</v>
      </c>
      <c r="B44" s="306" t="s">
        <v>2467</v>
      </c>
      <c r="C44" s="223">
        <v>15</v>
      </c>
      <c r="D44" s="306" t="s">
        <v>1852</v>
      </c>
      <c r="E44" s="306" t="s">
        <v>1852</v>
      </c>
      <c r="F44" s="308" t="s">
        <v>1852</v>
      </c>
      <c r="G44" s="306" t="s">
        <v>1852</v>
      </c>
      <c r="H44" s="306" t="s">
        <v>1852</v>
      </c>
      <c r="I44" s="223">
        <v>2</v>
      </c>
      <c r="J44" s="306" t="s">
        <v>1852</v>
      </c>
      <c r="K44" s="306" t="s">
        <v>1852</v>
      </c>
      <c r="L44" s="308" t="s">
        <v>1852</v>
      </c>
      <c r="M44" s="306" t="s">
        <v>1852</v>
      </c>
      <c r="N44" s="306" t="s">
        <v>1852</v>
      </c>
      <c r="O44" s="224">
        <f t="shared" si="0"/>
        <v>17</v>
      </c>
      <c r="P44" s="177"/>
      <c r="Q44" s="177"/>
    </row>
    <row r="45" spans="1:20" ht="13.15" customHeight="1" x14ac:dyDescent="0.4">
      <c r="A45" s="310" t="s">
        <v>1337</v>
      </c>
      <c r="B45" s="306" t="s">
        <v>2468</v>
      </c>
      <c r="C45" s="223">
        <v>4</v>
      </c>
      <c r="D45" s="306" t="s">
        <v>1852</v>
      </c>
      <c r="E45" s="306" t="s">
        <v>1852</v>
      </c>
      <c r="F45" s="223">
        <v>1</v>
      </c>
      <c r="G45" s="306" t="s">
        <v>1852</v>
      </c>
      <c r="H45" s="306" t="s">
        <v>1852</v>
      </c>
      <c r="I45" s="308" t="s">
        <v>1852</v>
      </c>
      <c r="J45" s="306" t="s">
        <v>1852</v>
      </c>
      <c r="K45" s="306" t="s">
        <v>1852</v>
      </c>
      <c r="L45" s="308" t="s">
        <v>1852</v>
      </c>
      <c r="M45" s="306" t="s">
        <v>1852</v>
      </c>
      <c r="N45" s="306" t="s">
        <v>1852</v>
      </c>
      <c r="O45" s="224">
        <f t="shared" si="0"/>
        <v>5</v>
      </c>
      <c r="P45" s="177"/>
      <c r="Q45" s="177"/>
      <c r="T45" s="117"/>
    </row>
    <row r="46" spans="1:20" ht="13.15" customHeight="1" x14ac:dyDescent="0.4">
      <c r="A46" s="310" t="s">
        <v>2114</v>
      </c>
      <c r="B46" s="306" t="s">
        <v>2469</v>
      </c>
      <c r="C46" s="223">
        <v>7416</v>
      </c>
      <c r="D46" s="224">
        <v>6</v>
      </c>
      <c r="E46" s="224">
        <v>159</v>
      </c>
      <c r="F46" s="223">
        <v>5585</v>
      </c>
      <c r="G46" s="224">
        <v>2</v>
      </c>
      <c r="H46" s="224">
        <v>21</v>
      </c>
      <c r="I46" s="223">
        <v>752</v>
      </c>
      <c r="J46" s="224">
        <v>3</v>
      </c>
      <c r="K46" s="224">
        <v>21</v>
      </c>
      <c r="L46" s="223">
        <v>1000</v>
      </c>
      <c r="M46" s="224">
        <v>3</v>
      </c>
      <c r="N46" s="224">
        <v>3</v>
      </c>
      <c r="O46" s="224">
        <f t="shared" si="0"/>
        <v>14753</v>
      </c>
      <c r="P46" s="231">
        <v>23575</v>
      </c>
      <c r="Q46" s="231">
        <v>280</v>
      </c>
      <c r="R46" s="244">
        <v>1.2E-2</v>
      </c>
    </row>
    <row r="47" spans="1:20" x14ac:dyDescent="0.4">
      <c r="A47" s="310" t="s">
        <v>1338</v>
      </c>
      <c r="B47" s="306" t="s">
        <v>2470</v>
      </c>
      <c r="C47" s="223">
        <v>1789</v>
      </c>
      <c r="D47" s="224">
        <v>1</v>
      </c>
      <c r="E47" s="224">
        <v>17</v>
      </c>
      <c r="F47" s="223">
        <v>640</v>
      </c>
      <c r="G47" s="306" t="s">
        <v>1852</v>
      </c>
      <c r="H47" s="224">
        <v>4</v>
      </c>
      <c r="I47" s="223">
        <v>107</v>
      </c>
      <c r="J47" s="306" t="s">
        <v>1852</v>
      </c>
      <c r="K47" s="306" t="s">
        <v>1852</v>
      </c>
      <c r="L47" s="223">
        <v>157</v>
      </c>
      <c r="M47" s="306" t="s">
        <v>1852</v>
      </c>
      <c r="N47" s="224">
        <v>1</v>
      </c>
      <c r="O47" s="224">
        <f t="shared" si="0"/>
        <v>2693</v>
      </c>
      <c r="P47" s="177"/>
      <c r="Q47" s="177"/>
    </row>
    <row r="48" spans="1:20" ht="13.15" customHeight="1" x14ac:dyDescent="0.4">
      <c r="A48" s="310" t="s">
        <v>1338</v>
      </c>
      <c r="B48" s="306" t="s">
        <v>2471</v>
      </c>
      <c r="C48" s="223">
        <v>1153</v>
      </c>
      <c r="D48" s="224">
        <v>2</v>
      </c>
      <c r="E48" s="224">
        <v>12</v>
      </c>
      <c r="F48" s="223">
        <v>587</v>
      </c>
      <c r="G48" s="306" t="s">
        <v>1852</v>
      </c>
      <c r="H48" s="224">
        <v>1</v>
      </c>
      <c r="I48" s="223">
        <v>82</v>
      </c>
      <c r="J48" s="306" t="s">
        <v>1852</v>
      </c>
      <c r="K48" s="306" t="s">
        <v>1852</v>
      </c>
      <c r="L48" s="223">
        <v>162</v>
      </c>
      <c r="M48" s="306" t="s">
        <v>1852</v>
      </c>
      <c r="N48" s="306" t="s">
        <v>1852</v>
      </c>
      <c r="O48" s="224">
        <f t="shared" si="0"/>
        <v>1984</v>
      </c>
      <c r="P48" s="177"/>
      <c r="Q48" s="177"/>
    </row>
    <row r="49" spans="1:20" ht="22.5" x14ac:dyDescent="0.4">
      <c r="A49" s="310" t="s">
        <v>1338</v>
      </c>
      <c r="B49" s="306" t="s">
        <v>2472</v>
      </c>
      <c r="C49" s="223">
        <v>957</v>
      </c>
      <c r="D49" s="224">
        <v>1</v>
      </c>
      <c r="E49" s="224">
        <v>15</v>
      </c>
      <c r="F49" s="223">
        <v>623</v>
      </c>
      <c r="G49" s="306" t="s">
        <v>1852</v>
      </c>
      <c r="H49" s="306" t="s">
        <v>1852</v>
      </c>
      <c r="I49" s="223">
        <v>49</v>
      </c>
      <c r="J49" s="306" t="s">
        <v>1852</v>
      </c>
      <c r="K49" s="306" t="s">
        <v>1852</v>
      </c>
      <c r="L49" s="223">
        <v>118</v>
      </c>
      <c r="M49" s="306" t="s">
        <v>1852</v>
      </c>
      <c r="N49" s="306" t="s">
        <v>1852</v>
      </c>
      <c r="O49" s="224">
        <f t="shared" si="0"/>
        <v>1747</v>
      </c>
      <c r="P49" s="177"/>
      <c r="Q49" s="177"/>
    </row>
    <row r="50" spans="1:20" x14ac:dyDescent="0.4">
      <c r="A50" s="310" t="s">
        <v>1338</v>
      </c>
      <c r="B50" s="306" t="s">
        <v>2473</v>
      </c>
      <c r="C50" s="223">
        <v>890</v>
      </c>
      <c r="D50" s="306" t="s">
        <v>1852</v>
      </c>
      <c r="E50" s="224">
        <v>12</v>
      </c>
      <c r="F50" s="223">
        <v>211</v>
      </c>
      <c r="G50" s="306" t="s">
        <v>1852</v>
      </c>
      <c r="H50" s="306" t="s">
        <v>1852</v>
      </c>
      <c r="I50" s="223">
        <v>35</v>
      </c>
      <c r="J50" s="306" t="s">
        <v>1852</v>
      </c>
      <c r="K50" s="306" t="s">
        <v>1852</v>
      </c>
      <c r="L50" s="223">
        <v>36</v>
      </c>
      <c r="M50" s="306" t="s">
        <v>1852</v>
      </c>
      <c r="N50" s="306" t="s">
        <v>1852</v>
      </c>
      <c r="O50" s="224">
        <f t="shared" si="0"/>
        <v>1172</v>
      </c>
      <c r="P50" s="177"/>
      <c r="Q50" s="177"/>
    </row>
    <row r="51" spans="1:20" x14ac:dyDescent="0.4">
      <c r="A51" s="310" t="s">
        <v>1338</v>
      </c>
      <c r="B51" s="306" t="s">
        <v>2474</v>
      </c>
      <c r="C51" s="223">
        <v>342</v>
      </c>
      <c r="D51" s="306" t="s">
        <v>1852</v>
      </c>
      <c r="E51" s="224">
        <v>5</v>
      </c>
      <c r="F51" s="223">
        <v>201</v>
      </c>
      <c r="G51" s="306" t="s">
        <v>1852</v>
      </c>
      <c r="H51" s="224">
        <v>3</v>
      </c>
      <c r="I51" s="223">
        <v>3</v>
      </c>
      <c r="J51" s="306" t="s">
        <v>1852</v>
      </c>
      <c r="K51" s="306" t="s">
        <v>1852</v>
      </c>
      <c r="L51" s="223">
        <v>19</v>
      </c>
      <c r="M51" s="306" t="s">
        <v>1852</v>
      </c>
      <c r="N51" s="306" t="s">
        <v>1852</v>
      </c>
      <c r="O51" s="224">
        <f t="shared" si="0"/>
        <v>565</v>
      </c>
      <c r="P51" s="177"/>
      <c r="Q51" s="177"/>
    </row>
    <row r="52" spans="1:20" x14ac:dyDescent="0.4">
      <c r="A52" s="310" t="s">
        <v>1338</v>
      </c>
      <c r="B52" s="306" t="s">
        <v>2475</v>
      </c>
      <c r="C52" s="223">
        <v>422</v>
      </c>
      <c r="D52" s="306" t="s">
        <v>1852</v>
      </c>
      <c r="E52" s="224">
        <v>3</v>
      </c>
      <c r="F52" s="223">
        <v>55</v>
      </c>
      <c r="G52" s="306" t="s">
        <v>1852</v>
      </c>
      <c r="H52" s="306" t="s">
        <v>1852</v>
      </c>
      <c r="I52" s="308" t="s">
        <v>1852</v>
      </c>
      <c r="J52" s="306" t="s">
        <v>1852</v>
      </c>
      <c r="K52" s="306" t="s">
        <v>1852</v>
      </c>
      <c r="L52" s="223">
        <v>3</v>
      </c>
      <c r="M52" s="306" t="s">
        <v>1852</v>
      </c>
      <c r="N52" s="306" t="s">
        <v>1852</v>
      </c>
      <c r="O52" s="224">
        <f t="shared" si="0"/>
        <v>480</v>
      </c>
      <c r="P52" s="177"/>
      <c r="Q52" s="177"/>
    </row>
    <row r="53" spans="1:20" x14ac:dyDescent="0.4">
      <c r="A53" s="310" t="s">
        <v>1338</v>
      </c>
      <c r="B53" s="306" t="s">
        <v>2476</v>
      </c>
      <c r="C53" s="223">
        <v>88</v>
      </c>
      <c r="D53" s="306" t="s">
        <v>1852</v>
      </c>
      <c r="E53" s="306" t="s">
        <v>1852</v>
      </c>
      <c r="F53" s="223">
        <v>1</v>
      </c>
      <c r="G53" s="306" t="s">
        <v>1852</v>
      </c>
      <c r="H53" s="306" t="s">
        <v>1852</v>
      </c>
      <c r="I53" s="308" t="s">
        <v>1852</v>
      </c>
      <c r="J53" s="306" t="s">
        <v>1852</v>
      </c>
      <c r="K53" s="306" t="s">
        <v>1852</v>
      </c>
      <c r="L53" s="308" t="s">
        <v>1852</v>
      </c>
      <c r="M53" s="306" t="s">
        <v>1852</v>
      </c>
      <c r="N53" s="306" t="s">
        <v>1852</v>
      </c>
      <c r="O53" s="224">
        <f t="shared" si="0"/>
        <v>89</v>
      </c>
      <c r="P53" s="177"/>
      <c r="Q53" s="177"/>
    </row>
    <row r="54" spans="1:20" x14ac:dyDescent="0.4">
      <c r="A54" s="310" t="s">
        <v>1338</v>
      </c>
      <c r="B54" s="306" t="s">
        <v>1978</v>
      </c>
      <c r="C54" s="223">
        <v>40</v>
      </c>
      <c r="D54" s="306" t="s">
        <v>1852</v>
      </c>
      <c r="E54" s="224">
        <v>2</v>
      </c>
      <c r="F54" s="223">
        <v>1</v>
      </c>
      <c r="G54" s="306" t="s">
        <v>1852</v>
      </c>
      <c r="H54" s="306" t="s">
        <v>1852</v>
      </c>
      <c r="I54" s="308" t="s">
        <v>1852</v>
      </c>
      <c r="J54" s="306" t="s">
        <v>1852</v>
      </c>
      <c r="K54" s="306" t="s">
        <v>1852</v>
      </c>
      <c r="L54" s="308" t="s">
        <v>1852</v>
      </c>
      <c r="M54" s="306" t="s">
        <v>1852</v>
      </c>
      <c r="N54" s="306" t="s">
        <v>1852</v>
      </c>
      <c r="O54" s="224">
        <f t="shared" si="0"/>
        <v>41</v>
      </c>
      <c r="P54" s="177"/>
      <c r="Q54" s="177"/>
    </row>
    <row r="55" spans="1:20" x14ac:dyDescent="0.4">
      <c r="A55" s="310" t="s">
        <v>1338</v>
      </c>
      <c r="B55" s="306" t="s">
        <v>2456</v>
      </c>
      <c r="C55" s="223">
        <v>26</v>
      </c>
      <c r="D55" s="306" t="s">
        <v>1852</v>
      </c>
      <c r="E55" s="224">
        <v>1</v>
      </c>
      <c r="F55" s="223">
        <v>1</v>
      </c>
      <c r="G55" s="306" t="s">
        <v>1852</v>
      </c>
      <c r="H55" s="306" t="s">
        <v>1852</v>
      </c>
      <c r="I55" s="308" t="s">
        <v>1852</v>
      </c>
      <c r="J55" s="306" t="s">
        <v>1852</v>
      </c>
      <c r="K55" s="306" t="s">
        <v>1852</v>
      </c>
      <c r="L55" s="308" t="s">
        <v>1852</v>
      </c>
      <c r="M55" s="306" t="s">
        <v>1852</v>
      </c>
      <c r="N55" s="306" t="s">
        <v>1852</v>
      </c>
      <c r="O55" s="224">
        <f t="shared" si="0"/>
        <v>27</v>
      </c>
      <c r="P55" s="177"/>
      <c r="Q55" s="177"/>
    </row>
    <row r="56" spans="1:20" ht="13.15" customHeight="1" x14ac:dyDescent="0.4">
      <c r="A56" s="310" t="s">
        <v>1338</v>
      </c>
      <c r="B56" s="306" t="s">
        <v>2477</v>
      </c>
      <c r="C56" s="223">
        <v>21</v>
      </c>
      <c r="D56" s="306" t="s">
        <v>1852</v>
      </c>
      <c r="E56" s="306" t="s">
        <v>1852</v>
      </c>
      <c r="F56" s="223">
        <v>3</v>
      </c>
      <c r="G56" s="306" t="s">
        <v>1852</v>
      </c>
      <c r="H56" s="306" t="s">
        <v>1852</v>
      </c>
      <c r="I56" s="308" t="s">
        <v>1852</v>
      </c>
      <c r="J56" s="306" t="s">
        <v>1852</v>
      </c>
      <c r="K56" s="306" t="s">
        <v>1852</v>
      </c>
      <c r="L56" s="308" t="s">
        <v>1852</v>
      </c>
      <c r="M56" s="306" t="s">
        <v>1852</v>
      </c>
      <c r="N56" s="306" t="s">
        <v>1852</v>
      </c>
      <c r="O56" s="224">
        <f t="shared" si="0"/>
        <v>24</v>
      </c>
      <c r="P56" s="177"/>
      <c r="Q56" s="177"/>
      <c r="T56" s="117"/>
    </row>
    <row r="57" spans="1:20" x14ac:dyDescent="0.4">
      <c r="A57" s="310" t="s">
        <v>2123</v>
      </c>
      <c r="B57" s="306" t="s">
        <v>2478</v>
      </c>
      <c r="C57" s="223">
        <v>115</v>
      </c>
      <c r="D57" s="306" t="s">
        <v>1852</v>
      </c>
      <c r="E57" s="306" t="s">
        <v>1852</v>
      </c>
      <c r="F57" s="223">
        <v>42</v>
      </c>
      <c r="G57" s="306" t="s">
        <v>1852</v>
      </c>
      <c r="H57" s="306" t="s">
        <v>1852</v>
      </c>
      <c r="I57" s="308" t="s">
        <v>1852</v>
      </c>
      <c r="J57" s="306" t="s">
        <v>1852</v>
      </c>
      <c r="K57" s="306" t="s">
        <v>1852</v>
      </c>
      <c r="L57" s="223">
        <v>5</v>
      </c>
      <c r="M57" s="306" t="s">
        <v>1852</v>
      </c>
      <c r="N57" s="306" t="s">
        <v>1852</v>
      </c>
      <c r="O57" s="224">
        <f t="shared" si="0"/>
        <v>162</v>
      </c>
      <c r="P57" s="231">
        <v>434</v>
      </c>
      <c r="Q57" s="231">
        <v>6</v>
      </c>
      <c r="R57" s="244">
        <v>1.4E-2</v>
      </c>
    </row>
    <row r="58" spans="1:20" x14ac:dyDescent="0.4">
      <c r="A58" s="310" t="s">
        <v>1339</v>
      </c>
      <c r="B58" s="306" t="s">
        <v>2479</v>
      </c>
      <c r="C58" s="223">
        <v>66</v>
      </c>
      <c r="D58" s="306" t="s">
        <v>1852</v>
      </c>
      <c r="E58" s="224">
        <v>1</v>
      </c>
      <c r="F58" s="223">
        <v>25</v>
      </c>
      <c r="G58" s="306" t="s">
        <v>1852</v>
      </c>
      <c r="H58" s="306" t="s">
        <v>1852</v>
      </c>
      <c r="I58" s="308" t="s">
        <v>1852</v>
      </c>
      <c r="J58" s="306" t="s">
        <v>1852</v>
      </c>
      <c r="K58" s="306" t="s">
        <v>1852</v>
      </c>
      <c r="L58" s="223">
        <v>1</v>
      </c>
      <c r="M58" s="306" t="s">
        <v>1852</v>
      </c>
      <c r="N58" s="306" t="s">
        <v>1852</v>
      </c>
      <c r="O58" s="224">
        <f t="shared" si="0"/>
        <v>92</v>
      </c>
      <c r="P58" s="177"/>
      <c r="Q58" s="177"/>
    </row>
    <row r="59" spans="1:20" x14ac:dyDescent="0.4">
      <c r="A59" s="310" t="s">
        <v>1339</v>
      </c>
      <c r="B59" s="306" t="s">
        <v>2480</v>
      </c>
      <c r="C59" s="223">
        <v>53</v>
      </c>
      <c r="D59" s="306" t="s">
        <v>1852</v>
      </c>
      <c r="E59" s="224">
        <v>4</v>
      </c>
      <c r="F59" s="223">
        <v>24</v>
      </c>
      <c r="G59" s="306" t="s">
        <v>1852</v>
      </c>
      <c r="H59" s="306" t="s">
        <v>1852</v>
      </c>
      <c r="I59" s="308" t="s">
        <v>1852</v>
      </c>
      <c r="J59" s="306" t="s">
        <v>1852</v>
      </c>
      <c r="K59" s="306" t="s">
        <v>1852</v>
      </c>
      <c r="L59" s="223">
        <v>2</v>
      </c>
      <c r="M59" s="306" t="s">
        <v>1852</v>
      </c>
      <c r="N59" s="306" t="s">
        <v>1852</v>
      </c>
      <c r="O59" s="224">
        <f t="shared" si="0"/>
        <v>79</v>
      </c>
      <c r="P59" s="177"/>
      <c r="Q59" s="177"/>
    </row>
    <row r="60" spans="1:20" x14ac:dyDescent="0.4">
      <c r="A60" s="310" t="s">
        <v>1339</v>
      </c>
      <c r="B60" s="306" t="s">
        <v>2481</v>
      </c>
      <c r="C60" s="223">
        <v>36</v>
      </c>
      <c r="D60" s="306" t="s">
        <v>1852</v>
      </c>
      <c r="E60" s="224">
        <v>1</v>
      </c>
      <c r="F60" s="223">
        <v>12</v>
      </c>
      <c r="G60" s="306" t="s">
        <v>1852</v>
      </c>
      <c r="H60" s="306" t="s">
        <v>1852</v>
      </c>
      <c r="I60" s="308" t="s">
        <v>1852</v>
      </c>
      <c r="J60" s="306" t="s">
        <v>1852</v>
      </c>
      <c r="K60" s="306" t="s">
        <v>1852</v>
      </c>
      <c r="L60" s="308" t="s">
        <v>1852</v>
      </c>
      <c r="M60" s="306" t="s">
        <v>1852</v>
      </c>
      <c r="N60" s="306" t="s">
        <v>1852</v>
      </c>
      <c r="O60" s="224">
        <f t="shared" si="0"/>
        <v>48</v>
      </c>
      <c r="P60" s="177"/>
      <c r="Q60" s="177"/>
    </row>
    <row r="61" spans="1:20" x14ac:dyDescent="0.4">
      <c r="A61" s="310" t="s">
        <v>1339</v>
      </c>
      <c r="B61" s="306" t="s">
        <v>2482</v>
      </c>
      <c r="C61" s="223">
        <v>34</v>
      </c>
      <c r="D61" s="306" t="s">
        <v>1852</v>
      </c>
      <c r="E61" s="306" t="s">
        <v>1852</v>
      </c>
      <c r="F61" s="223">
        <v>13</v>
      </c>
      <c r="G61" s="306" t="s">
        <v>1852</v>
      </c>
      <c r="H61" s="306" t="s">
        <v>1852</v>
      </c>
      <c r="I61" s="308" t="s">
        <v>1852</v>
      </c>
      <c r="J61" s="306" t="s">
        <v>1852</v>
      </c>
      <c r="K61" s="306" t="s">
        <v>1852</v>
      </c>
      <c r="L61" s="223">
        <v>1</v>
      </c>
      <c r="M61" s="306" t="s">
        <v>1852</v>
      </c>
      <c r="N61" s="306" t="s">
        <v>1852</v>
      </c>
      <c r="O61" s="224">
        <f t="shared" si="0"/>
        <v>48</v>
      </c>
      <c r="P61" s="177"/>
      <c r="Q61" s="177"/>
    </row>
    <row r="62" spans="1:20" x14ac:dyDescent="0.4">
      <c r="A62" s="310" t="s">
        <v>1339</v>
      </c>
      <c r="B62" s="306" t="s">
        <v>2483</v>
      </c>
      <c r="C62" s="223">
        <v>2</v>
      </c>
      <c r="D62" s="306" t="s">
        <v>1852</v>
      </c>
      <c r="E62" s="306" t="s">
        <v>1852</v>
      </c>
      <c r="F62" s="223">
        <v>2</v>
      </c>
      <c r="G62" s="306" t="s">
        <v>1852</v>
      </c>
      <c r="H62" s="306" t="s">
        <v>1852</v>
      </c>
      <c r="I62" s="308" t="s">
        <v>1852</v>
      </c>
      <c r="J62" s="306" t="s">
        <v>1852</v>
      </c>
      <c r="K62" s="306" t="s">
        <v>1852</v>
      </c>
      <c r="L62" s="308" t="s">
        <v>1852</v>
      </c>
      <c r="M62" s="306" t="s">
        <v>1852</v>
      </c>
      <c r="N62" s="306" t="s">
        <v>1852</v>
      </c>
      <c r="O62" s="224">
        <f t="shared" si="0"/>
        <v>4</v>
      </c>
      <c r="P62" s="177"/>
      <c r="Q62" s="177"/>
    </row>
    <row r="63" spans="1:20" ht="13.15" customHeight="1" x14ac:dyDescent="0.4">
      <c r="A63" s="310" t="s">
        <v>1339</v>
      </c>
      <c r="B63" s="306" t="s">
        <v>2484</v>
      </c>
      <c r="C63" s="308" t="s">
        <v>1852</v>
      </c>
      <c r="D63" s="306" t="s">
        <v>1852</v>
      </c>
      <c r="E63" s="306" t="s">
        <v>1852</v>
      </c>
      <c r="F63" s="223">
        <v>1</v>
      </c>
      <c r="G63" s="306" t="s">
        <v>1852</v>
      </c>
      <c r="H63" s="306" t="s">
        <v>1852</v>
      </c>
      <c r="I63" s="308" t="s">
        <v>1852</v>
      </c>
      <c r="J63" s="306" t="s">
        <v>1852</v>
      </c>
      <c r="K63" s="306" t="s">
        <v>1852</v>
      </c>
      <c r="L63" s="308" t="s">
        <v>1852</v>
      </c>
      <c r="M63" s="306" t="s">
        <v>1852</v>
      </c>
      <c r="N63" s="306" t="s">
        <v>1852</v>
      </c>
      <c r="O63" s="224">
        <f t="shared" si="0"/>
        <v>1</v>
      </c>
      <c r="P63" s="177"/>
      <c r="Q63" s="177"/>
      <c r="T63" s="117"/>
    </row>
    <row r="64" spans="1:20" x14ac:dyDescent="0.4">
      <c r="A64" s="310" t="s">
        <v>2125</v>
      </c>
      <c r="B64" s="306" t="s">
        <v>2485</v>
      </c>
      <c r="C64" s="223">
        <v>295</v>
      </c>
      <c r="D64" s="306" t="s">
        <v>1852</v>
      </c>
      <c r="E64" s="224">
        <v>1</v>
      </c>
      <c r="F64" s="223">
        <v>262</v>
      </c>
      <c r="G64" s="306" t="s">
        <v>1852</v>
      </c>
      <c r="H64" s="306" t="s">
        <v>1852</v>
      </c>
      <c r="I64" s="223">
        <v>2</v>
      </c>
      <c r="J64" s="306" t="s">
        <v>1852</v>
      </c>
      <c r="K64" s="306" t="s">
        <v>1852</v>
      </c>
      <c r="L64" s="223">
        <v>6</v>
      </c>
      <c r="M64" s="306" t="s">
        <v>1852</v>
      </c>
      <c r="N64" s="306" t="s">
        <v>1852</v>
      </c>
      <c r="O64" s="224">
        <f t="shared" si="0"/>
        <v>565</v>
      </c>
      <c r="P64" s="226">
        <v>1529</v>
      </c>
      <c r="Q64" s="226">
        <v>6</v>
      </c>
      <c r="R64" s="240">
        <v>4.0000000000000001E-3</v>
      </c>
    </row>
    <row r="65" spans="1:20" x14ac:dyDescent="0.4">
      <c r="A65" s="310" t="s">
        <v>1340</v>
      </c>
      <c r="B65" s="306" t="s">
        <v>2486</v>
      </c>
      <c r="C65" s="223">
        <v>287</v>
      </c>
      <c r="D65" s="306" t="s">
        <v>1852</v>
      </c>
      <c r="E65" s="224">
        <v>2</v>
      </c>
      <c r="F65" s="223">
        <v>189</v>
      </c>
      <c r="G65" s="306" t="s">
        <v>1852</v>
      </c>
      <c r="H65" s="306" t="s">
        <v>1852</v>
      </c>
      <c r="I65" s="308" t="s">
        <v>1852</v>
      </c>
      <c r="J65" s="306" t="s">
        <v>1852</v>
      </c>
      <c r="K65" s="306" t="s">
        <v>1852</v>
      </c>
      <c r="L65" s="223">
        <v>12</v>
      </c>
      <c r="M65" s="306" t="s">
        <v>1852</v>
      </c>
      <c r="N65" s="306" t="s">
        <v>1852</v>
      </c>
      <c r="O65" s="224">
        <f t="shared" si="0"/>
        <v>488</v>
      </c>
      <c r="P65" s="177"/>
      <c r="Q65" s="177"/>
    </row>
    <row r="66" spans="1:20" x14ac:dyDescent="0.4">
      <c r="A66" s="310" t="s">
        <v>1340</v>
      </c>
      <c r="B66" s="306" t="s">
        <v>2487</v>
      </c>
      <c r="C66" s="223">
        <v>257</v>
      </c>
      <c r="D66" s="306" t="s">
        <v>1852</v>
      </c>
      <c r="E66" s="224">
        <v>2</v>
      </c>
      <c r="F66" s="223">
        <v>185</v>
      </c>
      <c r="G66" s="306" t="s">
        <v>1852</v>
      </c>
      <c r="H66" s="224">
        <v>1</v>
      </c>
      <c r="I66" s="223">
        <v>1</v>
      </c>
      <c r="J66" s="306" t="s">
        <v>1852</v>
      </c>
      <c r="K66" s="306" t="s">
        <v>1852</v>
      </c>
      <c r="L66" s="223">
        <v>2</v>
      </c>
      <c r="M66" s="306" t="s">
        <v>1852</v>
      </c>
      <c r="N66" s="306" t="s">
        <v>1852</v>
      </c>
      <c r="O66" s="224">
        <f t="shared" si="0"/>
        <v>445</v>
      </c>
      <c r="P66" s="177"/>
      <c r="Q66" s="177"/>
    </row>
    <row r="67" spans="1:20" ht="13.15" customHeight="1" x14ac:dyDescent="0.4">
      <c r="A67" s="310" t="s">
        <v>1340</v>
      </c>
      <c r="B67" s="306" t="s">
        <v>2488</v>
      </c>
      <c r="C67" s="223">
        <v>23</v>
      </c>
      <c r="D67" s="306" t="s">
        <v>1852</v>
      </c>
      <c r="E67" s="306" t="s">
        <v>1852</v>
      </c>
      <c r="F67" s="223">
        <v>7</v>
      </c>
      <c r="G67" s="306" t="s">
        <v>1852</v>
      </c>
      <c r="H67" s="306" t="s">
        <v>1852</v>
      </c>
      <c r="I67" s="308" t="s">
        <v>1852</v>
      </c>
      <c r="J67" s="306" t="s">
        <v>1852</v>
      </c>
      <c r="K67" s="306" t="s">
        <v>1852</v>
      </c>
      <c r="L67" s="223">
        <v>1</v>
      </c>
      <c r="M67" s="306" t="s">
        <v>1852</v>
      </c>
      <c r="N67" s="306" t="s">
        <v>1852</v>
      </c>
      <c r="O67" s="224">
        <f t="shared" ref="O67:O130" si="1">SUM(C67,F67,I67,L67)</f>
        <v>31</v>
      </c>
      <c r="P67" s="177"/>
      <c r="Q67" s="177"/>
      <c r="T67" s="117"/>
    </row>
    <row r="68" spans="1:20" x14ac:dyDescent="0.4">
      <c r="A68" s="310" t="s">
        <v>2127</v>
      </c>
      <c r="B68" s="306" t="s">
        <v>2489</v>
      </c>
      <c r="C68" s="223">
        <v>654</v>
      </c>
      <c r="D68" s="306" t="s">
        <v>1852</v>
      </c>
      <c r="E68" s="224">
        <v>5</v>
      </c>
      <c r="F68" s="223">
        <v>623</v>
      </c>
      <c r="G68" s="306" t="s">
        <v>1852</v>
      </c>
      <c r="H68" s="224">
        <v>2</v>
      </c>
      <c r="I68" s="223">
        <v>34</v>
      </c>
      <c r="J68" s="306" t="s">
        <v>1852</v>
      </c>
      <c r="K68" s="306" t="s">
        <v>1852</v>
      </c>
      <c r="L68" s="223">
        <v>22</v>
      </c>
      <c r="M68" s="306" t="s">
        <v>1852</v>
      </c>
      <c r="N68" s="306" t="s">
        <v>1852</v>
      </c>
      <c r="O68" s="224">
        <f t="shared" si="1"/>
        <v>1333</v>
      </c>
      <c r="P68" s="226">
        <v>1476</v>
      </c>
      <c r="Q68" s="226">
        <v>8</v>
      </c>
      <c r="R68" s="240">
        <v>5.0000000000000001E-3</v>
      </c>
    </row>
    <row r="69" spans="1:20" ht="13.15" customHeight="1" x14ac:dyDescent="0.4">
      <c r="A69" s="310" t="s">
        <v>1341</v>
      </c>
      <c r="B69" s="222" t="s">
        <v>2917</v>
      </c>
      <c r="C69" s="223">
        <v>94</v>
      </c>
      <c r="D69" s="306" t="s">
        <v>1852</v>
      </c>
      <c r="E69" s="224">
        <v>1</v>
      </c>
      <c r="F69" s="223">
        <v>47</v>
      </c>
      <c r="G69" s="306" t="s">
        <v>1852</v>
      </c>
      <c r="H69" s="306" t="s">
        <v>1852</v>
      </c>
      <c r="I69" s="223">
        <v>2</v>
      </c>
      <c r="J69" s="306" t="s">
        <v>1852</v>
      </c>
      <c r="K69" s="306" t="s">
        <v>1852</v>
      </c>
      <c r="L69" s="308" t="s">
        <v>1852</v>
      </c>
      <c r="M69" s="306" t="s">
        <v>1852</v>
      </c>
      <c r="N69" s="306" t="s">
        <v>1852</v>
      </c>
      <c r="O69" s="224">
        <f t="shared" si="1"/>
        <v>143</v>
      </c>
      <c r="P69" s="177"/>
      <c r="Q69" s="177"/>
      <c r="T69" s="117"/>
    </row>
    <row r="70" spans="1:20" x14ac:dyDescent="0.4">
      <c r="A70" s="310" t="s">
        <v>2129</v>
      </c>
      <c r="B70" s="306" t="s">
        <v>2491</v>
      </c>
      <c r="C70" s="223">
        <v>25983</v>
      </c>
      <c r="D70" s="224">
        <v>8</v>
      </c>
      <c r="E70" s="224">
        <v>133</v>
      </c>
      <c r="F70" s="223">
        <v>8231</v>
      </c>
      <c r="G70" s="224">
        <v>4</v>
      </c>
      <c r="H70" s="224">
        <v>26</v>
      </c>
      <c r="I70" s="223">
        <v>592</v>
      </c>
      <c r="J70" s="306" t="s">
        <v>1852</v>
      </c>
      <c r="K70" s="306" t="s">
        <v>1852</v>
      </c>
      <c r="L70" s="223">
        <v>1352</v>
      </c>
      <c r="M70" s="306" t="s">
        <v>1852</v>
      </c>
      <c r="N70" s="306" t="s">
        <v>1852</v>
      </c>
      <c r="O70" s="224">
        <f t="shared" si="1"/>
        <v>36158</v>
      </c>
      <c r="P70" s="226">
        <v>37118</v>
      </c>
      <c r="Q70" s="226">
        <v>167</v>
      </c>
      <c r="R70" s="240">
        <v>4.0000000000000001E-3</v>
      </c>
    </row>
    <row r="71" spans="1:20" ht="13.15" customHeight="1" x14ac:dyDescent="0.4">
      <c r="A71" s="310" t="s">
        <v>965</v>
      </c>
      <c r="B71" s="306" t="s">
        <v>2492</v>
      </c>
      <c r="C71" s="223">
        <v>749</v>
      </c>
      <c r="D71" s="306" t="s">
        <v>1852</v>
      </c>
      <c r="E71" s="224">
        <v>7</v>
      </c>
      <c r="F71" s="223">
        <v>104</v>
      </c>
      <c r="G71" s="306" t="s">
        <v>1852</v>
      </c>
      <c r="H71" s="306" t="s">
        <v>1852</v>
      </c>
      <c r="I71" s="223">
        <v>5</v>
      </c>
      <c r="J71" s="306" t="s">
        <v>1852</v>
      </c>
      <c r="K71" s="306" t="s">
        <v>1852</v>
      </c>
      <c r="L71" s="223">
        <v>10</v>
      </c>
      <c r="M71" s="306" t="s">
        <v>1852</v>
      </c>
      <c r="N71" s="306" t="s">
        <v>1852</v>
      </c>
      <c r="O71" s="224">
        <f t="shared" si="1"/>
        <v>868</v>
      </c>
      <c r="P71" s="177"/>
      <c r="Q71" s="177"/>
    </row>
    <row r="72" spans="1:20" x14ac:dyDescent="0.4">
      <c r="A72" s="310" t="s">
        <v>965</v>
      </c>
      <c r="B72" s="306" t="s">
        <v>2493</v>
      </c>
      <c r="C72" s="223">
        <v>71</v>
      </c>
      <c r="D72" s="306" t="s">
        <v>1852</v>
      </c>
      <c r="E72" s="224">
        <v>1</v>
      </c>
      <c r="F72" s="223">
        <v>21</v>
      </c>
      <c r="G72" s="306" t="s">
        <v>1852</v>
      </c>
      <c r="H72" s="306" t="s">
        <v>1852</v>
      </c>
      <c r="I72" s="308" t="s">
        <v>1852</v>
      </c>
      <c r="J72" s="306" t="s">
        <v>1852</v>
      </c>
      <c r="K72" s="306" t="s">
        <v>1852</v>
      </c>
      <c r="L72" s="308" t="s">
        <v>1852</v>
      </c>
      <c r="M72" s="306" t="s">
        <v>1852</v>
      </c>
      <c r="N72" s="306" t="s">
        <v>1852</v>
      </c>
      <c r="O72" s="224">
        <f t="shared" si="1"/>
        <v>92</v>
      </c>
      <c r="P72" s="177"/>
      <c r="Q72" s="177"/>
      <c r="T72" s="117"/>
    </row>
    <row r="73" spans="1:20" ht="13.15" customHeight="1" x14ac:dyDescent="0.4">
      <c r="A73" s="310" t="s">
        <v>2320</v>
      </c>
      <c r="B73" s="306" t="s">
        <v>1852</v>
      </c>
      <c r="C73" s="223">
        <v>320</v>
      </c>
      <c r="D73" s="224">
        <v>2</v>
      </c>
      <c r="E73" s="224">
        <v>4</v>
      </c>
      <c r="F73" s="223">
        <v>64</v>
      </c>
      <c r="G73" s="306" t="s">
        <v>1852</v>
      </c>
      <c r="H73" s="306" t="s">
        <v>1852</v>
      </c>
      <c r="I73" s="223">
        <v>2</v>
      </c>
      <c r="J73" s="306" t="s">
        <v>1852</v>
      </c>
      <c r="K73" s="306" t="s">
        <v>1852</v>
      </c>
      <c r="L73" s="223">
        <v>3</v>
      </c>
      <c r="M73" s="306" t="s">
        <v>1852</v>
      </c>
      <c r="N73" s="306" t="s">
        <v>1852</v>
      </c>
      <c r="O73" s="224">
        <f t="shared" si="1"/>
        <v>389</v>
      </c>
      <c r="P73" s="233">
        <v>389</v>
      </c>
      <c r="Q73" s="233">
        <v>4</v>
      </c>
      <c r="R73" s="242">
        <v>0.01</v>
      </c>
    </row>
    <row r="74" spans="1:20" x14ac:dyDescent="0.4">
      <c r="A74" s="310" t="s">
        <v>2323</v>
      </c>
      <c r="B74" s="306" t="s">
        <v>1978</v>
      </c>
      <c r="C74" s="223">
        <v>441</v>
      </c>
      <c r="D74" s="306" t="s">
        <v>1852</v>
      </c>
      <c r="E74" s="224">
        <v>4</v>
      </c>
      <c r="F74" s="223">
        <v>712</v>
      </c>
      <c r="G74" s="306" t="s">
        <v>1852</v>
      </c>
      <c r="H74" s="224">
        <v>3</v>
      </c>
      <c r="I74" s="223">
        <v>18</v>
      </c>
      <c r="J74" s="306" t="s">
        <v>1852</v>
      </c>
      <c r="K74" s="306" t="s">
        <v>1852</v>
      </c>
      <c r="L74" s="223">
        <v>49</v>
      </c>
      <c r="M74" s="306" t="s">
        <v>1852</v>
      </c>
      <c r="N74" s="306" t="s">
        <v>1852</v>
      </c>
      <c r="O74" s="224">
        <f t="shared" si="1"/>
        <v>1220</v>
      </c>
      <c r="P74" s="231">
        <v>2187</v>
      </c>
      <c r="Q74" s="231">
        <v>15</v>
      </c>
      <c r="R74" s="244">
        <v>7.0000000000000001E-3</v>
      </c>
    </row>
    <row r="75" spans="1:20" x14ac:dyDescent="0.4">
      <c r="A75" s="310" t="s">
        <v>1342</v>
      </c>
      <c r="B75" s="306" t="s">
        <v>2494</v>
      </c>
      <c r="C75" s="223">
        <v>243</v>
      </c>
      <c r="D75" s="306" t="s">
        <v>1852</v>
      </c>
      <c r="E75" s="224">
        <v>5</v>
      </c>
      <c r="F75" s="223">
        <v>158</v>
      </c>
      <c r="G75" s="306" t="s">
        <v>1852</v>
      </c>
      <c r="H75" s="306" t="s">
        <v>1852</v>
      </c>
      <c r="I75" s="223">
        <v>3</v>
      </c>
      <c r="J75" s="306" t="s">
        <v>1852</v>
      </c>
      <c r="K75" s="306" t="s">
        <v>1852</v>
      </c>
      <c r="L75" s="223">
        <v>9</v>
      </c>
      <c r="M75" s="306" t="s">
        <v>1852</v>
      </c>
      <c r="N75" s="306" t="s">
        <v>1852</v>
      </c>
      <c r="O75" s="224">
        <f t="shared" si="1"/>
        <v>413</v>
      </c>
      <c r="P75" s="177"/>
      <c r="Q75" s="177"/>
    </row>
    <row r="76" spans="1:20" x14ac:dyDescent="0.4">
      <c r="A76" s="310" t="s">
        <v>1342</v>
      </c>
      <c r="B76" s="306" t="s">
        <v>2495</v>
      </c>
      <c r="C76" s="223">
        <v>155</v>
      </c>
      <c r="D76" s="306" t="s">
        <v>1852</v>
      </c>
      <c r="E76" s="224">
        <v>1</v>
      </c>
      <c r="F76" s="223">
        <v>104</v>
      </c>
      <c r="G76" s="306" t="s">
        <v>1852</v>
      </c>
      <c r="H76" s="306" t="s">
        <v>1852</v>
      </c>
      <c r="I76" s="223">
        <v>8</v>
      </c>
      <c r="J76" s="306" t="s">
        <v>1852</v>
      </c>
      <c r="K76" s="306" t="s">
        <v>1852</v>
      </c>
      <c r="L76" s="223">
        <v>4</v>
      </c>
      <c r="M76" s="306" t="s">
        <v>1852</v>
      </c>
      <c r="N76" s="306" t="s">
        <v>1852</v>
      </c>
      <c r="O76" s="224">
        <f t="shared" si="1"/>
        <v>271</v>
      </c>
      <c r="P76" s="177"/>
      <c r="Q76" s="177"/>
    </row>
    <row r="77" spans="1:20" x14ac:dyDescent="0.4">
      <c r="A77" s="310" t="s">
        <v>1342</v>
      </c>
      <c r="B77" s="306" t="s">
        <v>2496</v>
      </c>
      <c r="C77" s="223">
        <v>82</v>
      </c>
      <c r="D77" s="306" t="s">
        <v>1852</v>
      </c>
      <c r="E77" s="224">
        <v>1</v>
      </c>
      <c r="F77" s="223">
        <v>53</v>
      </c>
      <c r="G77" s="306" t="s">
        <v>1852</v>
      </c>
      <c r="H77" s="306" t="s">
        <v>1852</v>
      </c>
      <c r="I77" s="223">
        <v>2</v>
      </c>
      <c r="J77" s="306" t="s">
        <v>1852</v>
      </c>
      <c r="K77" s="306" t="s">
        <v>1852</v>
      </c>
      <c r="L77" s="223">
        <v>5</v>
      </c>
      <c r="M77" s="306" t="s">
        <v>1852</v>
      </c>
      <c r="N77" s="306" t="s">
        <v>1852</v>
      </c>
      <c r="O77" s="224">
        <f t="shared" si="1"/>
        <v>142</v>
      </c>
      <c r="P77" s="177"/>
      <c r="Q77" s="177"/>
    </row>
    <row r="78" spans="1:20" x14ac:dyDescent="0.4">
      <c r="A78" s="310" t="s">
        <v>1342</v>
      </c>
      <c r="B78" s="306" t="s">
        <v>2497</v>
      </c>
      <c r="C78" s="223">
        <v>73</v>
      </c>
      <c r="D78" s="306" t="s">
        <v>1852</v>
      </c>
      <c r="E78" s="224">
        <v>1</v>
      </c>
      <c r="F78" s="223">
        <v>35</v>
      </c>
      <c r="G78" s="306" t="s">
        <v>1852</v>
      </c>
      <c r="H78" s="306" t="s">
        <v>1852</v>
      </c>
      <c r="I78" s="223">
        <v>3</v>
      </c>
      <c r="J78" s="306" t="s">
        <v>1852</v>
      </c>
      <c r="K78" s="306" t="s">
        <v>1852</v>
      </c>
      <c r="L78" s="223">
        <v>3</v>
      </c>
      <c r="M78" s="306" t="s">
        <v>1852</v>
      </c>
      <c r="N78" s="306" t="s">
        <v>1852</v>
      </c>
      <c r="O78" s="224">
        <f t="shared" si="1"/>
        <v>114</v>
      </c>
      <c r="P78" s="177"/>
      <c r="Q78" s="177"/>
    </row>
    <row r="79" spans="1:20" x14ac:dyDescent="0.4">
      <c r="A79" s="310" t="s">
        <v>1342</v>
      </c>
      <c r="B79" s="306" t="s">
        <v>2498</v>
      </c>
      <c r="C79" s="223">
        <v>13</v>
      </c>
      <c r="D79" s="306" t="s">
        <v>1852</v>
      </c>
      <c r="E79" s="306" t="s">
        <v>1852</v>
      </c>
      <c r="F79" s="223">
        <v>1</v>
      </c>
      <c r="G79" s="306" t="s">
        <v>1852</v>
      </c>
      <c r="H79" s="306" t="s">
        <v>1852</v>
      </c>
      <c r="I79" s="308" t="s">
        <v>1852</v>
      </c>
      <c r="J79" s="306" t="s">
        <v>1852</v>
      </c>
      <c r="K79" s="306" t="s">
        <v>1852</v>
      </c>
      <c r="L79" s="308" t="s">
        <v>1852</v>
      </c>
      <c r="M79" s="306" t="s">
        <v>1852</v>
      </c>
      <c r="N79" s="306" t="s">
        <v>1852</v>
      </c>
      <c r="O79" s="224">
        <f t="shared" si="1"/>
        <v>14</v>
      </c>
      <c r="P79" s="177"/>
      <c r="Q79" s="177"/>
    </row>
    <row r="80" spans="1:20" ht="13.15" customHeight="1" x14ac:dyDescent="0.4">
      <c r="A80" s="310" t="s">
        <v>1342</v>
      </c>
      <c r="B80" s="306" t="s">
        <v>2499</v>
      </c>
      <c r="C80" s="223">
        <v>10</v>
      </c>
      <c r="D80" s="306" t="s">
        <v>1852</v>
      </c>
      <c r="E80" s="306" t="s">
        <v>1852</v>
      </c>
      <c r="F80" s="223">
        <v>2</v>
      </c>
      <c r="G80" s="306" t="s">
        <v>1852</v>
      </c>
      <c r="H80" s="306" t="s">
        <v>1852</v>
      </c>
      <c r="I80" s="223">
        <v>1</v>
      </c>
      <c r="J80" s="306" t="s">
        <v>1852</v>
      </c>
      <c r="K80" s="306" t="s">
        <v>1852</v>
      </c>
      <c r="L80" s="308" t="s">
        <v>1852</v>
      </c>
      <c r="M80" s="306" t="s">
        <v>1852</v>
      </c>
      <c r="N80" s="306" t="s">
        <v>1852</v>
      </c>
      <c r="O80" s="224">
        <f t="shared" si="1"/>
        <v>13</v>
      </c>
      <c r="P80" s="177"/>
      <c r="Q80" s="177"/>
      <c r="T80" s="117"/>
    </row>
    <row r="81" spans="1:20" x14ac:dyDescent="0.4">
      <c r="A81" s="310" t="s">
        <v>2138</v>
      </c>
      <c r="B81" s="306" t="s">
        <v>2490</v>
      </c>
      <c r="C81" s="223">
        <v>2013</v>
      </c>
      <c r="D81" s="306" t="s">
        <v>1852</v>
      </c>
      <c r="E81" s="224">
        <v>20</v>
      </c>
      <c r="F81" s="223">
        <v>1273</v>
      </c>
      <c r="G81" s="224">
        <v>1</v>
      </c>
      <c r="H81" s="224">
        <v>4</v>
      </c>
      <c r="I81" s="223">
        <v>21</v>
      </c>
      <c r="J81" s="306" t="s">
        <v>1852</v>
      </c>
      <c r="K81" s="306" t="s">
        <v>1852</v>
      </c>
      <c r="L81" s="223">
        <v>149</v>
      </c>
      <c r="M81" s="306" t="s">
        <v>1852</v>
      </c>
      <c r="N81" s="306" t="s">
        <v>1852</v>
      </c>
      <c r="O81" s="224">
        <f t="shared" si="1"/>
        <v>3456</v>
      </c>
      <c r="P81" s="226">
        <v>3505</v>
      </c>
      <c r="Q81" s="226">
        <v>24</v>
      </c>
      <c r="R81" s="240">
        <v>7.0000000000000001E-3</v>
      </c>
    </row>
    <row r="82" spans="1:20" x14ac:dyDescent="0.4">
      <c r="A82" s="310" t="s">
        <v>1343</v>
      </c>
      <c r="B82" s="306" t="s">
        <v>2500</v>
      </c>
      <c r="C82" s="223">
        <v>32</v>
      </c>
      <c r="D82" s="306" t="s">
        <v>1852</v>
      </c>
      <c r="E82" s="306" t="s">
        <v>1852</v>
      </c>
      <c r="F82" s="223">
        <v>15</v>
      </c>
      <c r="G82" s="306" t="s">
        <v>1852</v>
      </c>
      <c r="H82" s="306" t="s">
        <v>1852</v>
      </c>
      <c r="I82" s="223">
        <v>2</v>
      </c>
      <c r="J82" s="306" t="s">
        <v>1852</v>
      </c>
      <c r="K82" s="306" t="s">
        <v>1852</v>
      </c>
      <c r="L82" s="308" t="s">
        <v>1852</v>
      </c>
      <c r="M82" s="306" t="s">
        <v>1852</v>
      </c>
      <c r="N82" s="306" t="s">
        <v>1852</v>
      </c>
      <c r="O82" s="224">
        <f t="shared" si="1"/>
        <v>49</v>
      </c>
      <c r="P82" s="177"/>
      <c r="Q82" s="177"/>
      <c r="T82" s="117"/>
    </row>
    <row r="83" spans="1:20" x14ac:dyDescent="0.4">
      <c r="A83" s="310" t="s">
        <v>2141</v>
      </c>
      <c r="B83" s="306" t="s">
        <v>1852</v>
      </c>
      <c r="C83" s="223">
        <v>2100</v>
      </c>
      <c r="D83" s="224">
        <v>3</v>
      </c>
      <c r="E83" s="224">
        <v>41</v>
      </c>
      <c r="F83" s="223">
        <v>1683</v>
      </c>
      <c r="G83" s="306" t="s">
        <v>1852</v>
      </c>
      <c r="H83" s="224">
        <v>12</v>
      </c>
      <c r="I83" s="223">
        <v>14</v>
      </c>
      <c r="J83" s="306" t="s">
        <v>1852</v>
      </c>
      <c r="K83" s="306" t="s">
        <v>1852</v>
      </c>
      <c r="L83" s="223">
        <v>171</v>
      </c>
      <c r="M83" s="306" t="s">
        <v>1852</v>
      </c>
      <c r="N83" s="306" t="s">
        <v>1852</v>
      </c>
      <c r="O83" s="224">
        <f t="shared" si="1"/>
        <v>3968</v>
      </c>
      <c r="P83" s="233">
        <v>3968</v>
      </c>
      <c r="Q83" s="233">
        <v>53</v>
      </c>
      <c r="R83" s="242">
        <v>1.2999999999999999E-2</v>
      </c>
      <c r="T83" s="117"/>
    </row>
    <row r="84" spans="1:20" ht="19.5" x14ac:dyDescent="0.4">
      <c r="A84" s="310" t="s">
        <v>2501</v>
      </c>
      <c r="B84" s="306" t="s">
        <v>1852</v>
      </c>
      <c r="C84" s="223">
        <v>323</v>
      </c>
      <c r="D84" s="224">
        <v>1</v>
      </c>
      <c r="E84" s="224">
        <v>2</v>
      </c>
      <c r="F84" s="223">
        <v>238</v>
      </c>
      <c r="G84" s="306" t="s">
        <v>1852</v>
      </c>
      <c r="H84" s="306" t="s">
        <v>1852</v>
      </c>
      <c r="I84" s="223">
        <v>5</v>
      </c>
      <c r="J84" s="306" t="s">
        <v>1852</v>
      </c>
      <c r="K84" s="306" t="s">
        <v>1852</v>
      </c>
      <c r="L84" s="223">
        <v>22</v>
      </c>
      <c r="M84" s="306" t="s">
        <v>1852</v>
      </c>
      <c r="N84" s="306" t="s">
        <v>1852</v>
      </c>
      <c r="O84" s="224">
        <f t="shared" si="1"/>
        <v>588</v>
      </c>
      <c r="P84" s="233">
        <v>588</v>
      </c>
      <c r="Q84" s="233">
        <v>2</v>
      </c>
      <c r="R84" s="234">
        <v>0</v>
      </c>
      <c r="T84" s="117"/>
    </row>
    <row r="85" spans="1:20" ht="13.15" customHeight="1" x14ac:dyDescent="0.4">
      <c r="A85" s="310" t="s">
        <v>2150</v>
      </c>
      <c r="B85" s="306" t="s">
        <v>1852</v>
      </c>
      <c r="C85" s="223">
        <v>1432</v>
      </c>
      <c r="D85" s="306" t="s">
        <v>1852</v>
      </c>
      <c r="E85" s="224">
        <v>14</v>
      </c>
      <c r="F85" s="223">
        <v>2482</v>
      </c>
      <c r="G85" s="306" t="s">
        <v>1852</v>
      </c>
      <c r="H85" s="224">
        <v>9</v>
      </c>
      <c r="I85" s="223">
        <v>100</v>
      </c>
      <c r="J85" s="306" t="s">
        <v>1852</v>
      </c>
      <c r="K85" s="306" t="s">
        <v>1852</v>
      </c>
      <c r="L85" s="223">
        <v>403</v>
      </c>
      <c r="M85" s="306" t="s">
        <v>1852</v>
      </c>
      <c r="N85" s="306" t="s">
        <v>1852</v>
      </c>
      <c r="O85" s="224">
        <f t="shared" si="1"/>
        <v>4417</v>
      </c>
      <c r="P85" s="233">
        <v>4417</v>
      </c>
      <c r="Q85" s="233">
        <v>23</v>
      </c>
      <c r="R85" s="242">
        <v>5.0000000000000001E-3</v>
      </c>
      <c r="T85" s="117"/>
    </row>
    <row r="86" spans="1:20" x14ac:dyDescent="0.4">
      <c r="A86" s="310" t="s">
        <v>2502</v>
      </c>
      <c r="B86" s="306" t="s">
        <v>2503</v>
      </c>
      <c r="C86" s="223">
        <v>2006</v>
      </c>
      <c r="D86" s="224">
        <v>1</v>
      </c>
      <c r="E86" s="224">
        <v>50</v>
      </c>
      <c r="F86" s="223">
        <v>2999</v>
      </c>
      <c r="G86" s="224">
        <v>2</v>
      </c>
      <c r="H86" s="224">
        <v>14</v>
      </c>
      <c r="I86" s="223">
        <v>50</v>
      </c>
      <c r="J86" s="306" t="s">
        <v>1852</v>
      </c>
      <c r="K86" s="306" t="s">
        <v>1852</v>
      </c>
      <c r="L86" s="223">
        <v>708</v>
      </c>
      <c r="M86" s="306" t="s">
        <v>1852</v>
      </c>
      <c r="N86" s="306" t="s">
        <v>1852</v>
      </c>
      <c r="O86" s="224">
        <f t="shared" si="1"/>
        <v>5763</v>
      </c>
      <c r="P86" s="226">
        <v>7631</v>
      </c>
      <c r="Q86" s="226">
        <v>78</v>
      </c>
      <c r="R86" s="240">
        <v>0.01</v>
      </c>
    </row>
    <row r="87" spans="1:20" x14ac:dyDescent="0.4">
      <c r="A87" s="310" t="s">
        <v>1344</v>
      </c>
      <c r="B87" s="306" t="s">
        <v>2504</v>
      </c>
      <c r="C87" s="223">
        <v>609</v>
      </c>
      <c r="D87" s="306" t="s">
        <v>1852</v>
      </c>
      <c r="E87" s="224">
        <v>9</v>
      </c>
      <c r="F87" s="223">
        <v>946</v>
      </c>
      <c r="G87" s="306" t="s">
        <v>1852</v>
      </c>
      <c r="H87" s="224">
        <v>2</v>
      </c>
      <c r="I87" s="223">
        <v>6</v>
      </c>
      <c r="J87" s="306" t="s">
        <v>1852</v>
      </c>
      <c r="K87" s="306" t="s">
        <v>1852</v>
      </c>
      <c r="L87" s="223">
        <v>222</v>
      </c>
      <c r="M87" s="306" t="s">
        <v>1852</v>
      </c>
      <c r="N87" s="306" t="s">
        <v>1852</v>
      </c>
      <c r="O87" s="224">
        <f t="shared" si="1"/>
        <v>1783</v>
      </c>
      <c r="P87" s="177"/>
      <c r="Q87" s="177"/>
    </row>
    <row r="88" spans="1:20" x14ac:dyDescent="0.4">
      <c r="A88" s="310" t="s">
        <v>1344</v>
      </c>
      <c r="B88" s="306" t="s">
        <v>2505</v>
      </c>
      <c r="C88" s="223">
        <v>73</v>
      </c>
      <c r="D88" s="306" t="s">
        <v>1852</v>
      </c>
      <c r="E88" s="224">
        <v>3</v>
      </c>
      <c r="F88" s="223">
        <v>12</v>
      </c>
      <c r="G88" s="306" t="s">
        <v>1852</v>
      </c>
      <c r="H88" s="306" t="s">
        <v>1852</v>
      </c>
      <c r="I88" s="308" t="s">
        <v>1852</v>
      </c>
      <c r="J88" s="306" t="s">
        <v>1852</v>
      </c>
      <c r="K88" s="306" t="s">
        <v>1852</v>
      </c>
      <c r="L88" s="308" t="s">
        <v>1852</v>
      </c>
      <c r="M88" s="306" t="s">
        <v>1852</v>
      </c>
      <c r="N88" s="306" t="s">
        <v>1852</v>
      </c>
      <c r="O88" s="224">
        <f t="shared" si="1"/>
        <v>85</v>
      </c>
      <c r="P88" s="177"/>
      <c r="Q88" s="177"/>
      <c r="T88" s="117"/>
    </row>
    <row r="89" spans="1:20" x14ac:dyDescent="0.4">
      <c r="A89" s="310" t="s">
        <v>2154</v>
      </c>
      <c r="B89" s="306" t="s">
        <v>2506</v>
      </c>
      <c r="C89" s="223">
        <v>301</v>
      </c>
      <c r="D89" s="306" t="s">
        <v>1852</v>
      </c>
      <c r="E89" s="306" t="s">
        <v>1852</v>
      </c>
      <c r="F89" s="223">
        <v>164</v>
      </c>
      <c r="G89" s="306" t="s">
        <v>1852</v>
      </c>
      <c r="H89" s="224">
        <v>2</v>
      </c>
      <c r="I89" s="223">
        <v>3</v>
      </c>
      <c r="J89" s="306" t="s">
        <v>1852</v>
      </c>
      <c r="K89" s="306" t="s">
        <v>1852</v>
      </c>
      <c r="L89" s="223">
        <v>8</v>
      </c>
      <c r="M89" s="306" t="s">
        <v>1852</v>
      </c>
      <c r="N89" s="306" t="s">
        <v>1852</v>
      </c>
      <c r="O89" s="224">
        <f t="shared" si="1"/>
        <v>476</v>
      </c>
      <c r="P89" s="231">
        <v>567</v>
      </c>
      <c r="Q89" s="231">
        <v>3</v>
      </c>
      <c r="R89" s="244">
        <v>5.0000000000000001E-3</v>
      </c>
    </row>
    <row r="90" spans="1:20" x14ac:dyDescent="0.4">
      <c r="A90" s="310" t="s">
        <v>1345</v>
      </c>
      <c r="B90" s="306" t="s">
        <v>2507</v>
      </c>
      <c r="C90" s="223">
        <v>4</v>
      </c>
      <c r="D90" s="306" t="s">
        <v>1852</v>
      </c>
      <c r="E90" s="306" t="s">
        <v>1852</v>
      </c>
      <c r="F90" s="223">
        <v>21</v>
      </c>
      <c r="G90" s="306" t="s">
        <v>1852</v>
      </c>
      <c r="H90" s="306" t="s">
        <v>1852</v>
      </c>
      <c r="I90" s="308" t="s">
        <v>1852</v>
      </c>
      <c r="J90" s="306" t="s">
        <v>1852</v>
      </c>
      <c r="K90" s="306" t="s">
        <v>1852</v>
      </c>
      <c r="L90" s="308" t="s">
        <v>1852</v>
      </c>
      <c r="M90" s="306" t="s">
        <v>1852</v>
      </c>
      <c r="N90" s="306" t="s">
        <v>1852</v>
      </c>
      <c r="O90" s="224">
        <f t="shared" si="1"/>
        <v>25</v>
      </c>
      <c r="P90" s="177"/>
      <c r="Q90" s="177"/>
    </row>
    <row r="91" spans="1:20" x14ac:dyDescent="0.4">
      <c r="A91" s="310" t="s">
        <v>1345</v>
      </c>
      <c r="B91" s="306" t="s">
        <v>2508</v>
      </c>
      <c r="C91" s="223">
        <v>17</v>
      </c>
      <c r="D91" s="306" t="s">
        <v>1852</v>
      </c>
      <c r="E91" s="306" t="s">
        <v>1852</v>
      </c>
      <c r="F91" s="223">
        <v>1</v>
      </c>
      <c r="G91" s="306" t="s">
        <v>1852</v>
      </c>
      <c r="H91" s="306" t="s">
        <v>1852</v>
      </c>
      <c r="I91" s="308" t="s">
        <v>1852</v>
      </c>
      <c r="J91" s="306" t="s">
        <v>1852</v>
      </c>
      <c r="K91" s="306" t="s">
        <v>1852</v>
      </c>
      <c r="L91" s="223">
        <v>1</v>
      </c>
      <c r="M91" s="306" t="s">
        <v>1852</v>
      </c>
      <c r="N91" s="306" t="s">
        <v>1852</v>
      </c>
      <c r="O91" s="224">
        <f t="shared" si="1"/>
        <v>19</v>
      </c>
      <c r="P91" s="177"/>
      <c r="Q91" s="177"/>
    </row>
    <row r="92" spans="1:20" x14ac:dyDescent="0.4">
      <c r="A92" s="310" t="s">
        <v>1345</v>
      </c>
      <c r="B92" s="306" t="s">
        <v>2509</v>
      </c>
      <c r="C92" s="223">
        <v>10</v>
      </c>
      <c r="D92" s="306" t="s">
        <v>1852</v>
      </c>
      <c r="E92" s="224">
        <v>1</v>
      </c>
      <c r="F92" s="223">
        <v>7</v>
      </c>
      <c r="G92" s="306" t="s">
        <v>1852</v>
      </c>
      <c r="H92" s="306" t="s">
        <v>1852</v>
      </c>
      <c r="I92" s="308" t="s">
        <v>1852</v>
      </c>
      <c r="J92" s="306" t="s">
        <v>1852</v>
      </c>
      <c r="K92" s="306" t="s">
        <v>1852</v>
      </c>
      <c r="L92" s="223">
        <v>1</v>
      </c>
      <c r="M92" s="306" t="s">
        <v>1852</v>
      </c>
      <c r="N92" s="306" t="s">
        <v>1852</v>
      </c>
      <c r="O92" s="224">
        <f t="shared" si="1"/>
        <v>18</v>
      </c>
      <c r="P92" s="177"/>
      <c r="Q92" s="177"/>
    </row>
    <row r="93" spans="1:20" x14ac:dyDescent="0.4">
      <c r="A93" s="310" t="s">
        <v>1345</v>
      </c>
      <c r="B93" s="306" t="s">
        <v>2510</v>
      </c>
      <c r="C93" s="223">
        <v>6</v>
      </c>
      <c r="D93" s="306" t="s">
        <v>1852</v>
      </c>
      <c r="E93" s="306" t="s">
        <v>1852</v>
      </c>
      <c r="F93" s="308" t="s">
        <v>1852</v>
      </c>
      <c r="G93" s="306" t="s">
        <v>1852</v>
      </c>
      <c r="H93" s="306" t="s">
        <v>1852</v>
      </c>
      <c r="I93" s="308" t="s">
        <v>1852</v>
      </c>
      <c r="J93" s="306" t="s">
        <v>1852</v>
      </c>
      <c r="K93" s="306" t="s">
        <v>1852</v>
      </c>
      <c r="L93" s="308" t="s">
        <v>1852</v>
      </c>
      <c r="M93" s="306" t="s">
        <v>1852</v>
      </c>
      <c r="N93" s="306" t="s">
        <v>1852</v>
      </c>
      <c r="O93" s="224">
        <f t="shared" si="1"/>
        <v>6</v>
      </c>
      <c r="P93" s="177"/>
      <c r="Q93" s="177"/>
    </row>
    <row r="94" spans="1:20" x14ac:dyDescent="0.4">
      <c r="A94" s="310" t="s">
        <v>1345</v>
      </c>
      <c r="B94" s="306" t="s">
        <v>2511</v>
      </c>
      <c r="C94" s="308" t="s">
        <v>1852</v>
      </c>
      <c r="D94" s="306" t="s">
        <v>1852</v>
      </c>
      <c r="E94" s="306" t="s">
        <v>1852</v>
      </c>
      <c r="F94" s="223">
        <v>4</v>
      </c>
      <c r="G94" s="306" t="s">
        <v>1852</v>
      </c>
      <c r="H94" s="306" t="s">
        <v>1852</v>
      </c>
      <c r="I94" s="308" t="s">
        <v>1852</v>
      </c>
      <c r="J94" s="306" t="s">
        <v>1852</v>
      </c>
      <c r="K94" s="306" t="s">
        <v>1852</v>
      </c>
      <c r="L94" s="223">
        <v>1</v>
      </c>
      <c r="M94" s="306" t="s">
        <v>1852</v>
      </c>
      <c r="N94" s="306" t="s">
        <v>1852</v>
      </c>
      <c r="O94" s="224">
        <f t="shared" si="1"/>
        <v>5</v>
      </c>
      <c r="P94" s="177"/>
      <c r="Q94" s="177"/>
    </row>
    <row r="95" spans="1:20" x14ac:dyDescent="0.4">
      <c r="A95" s="310" t="s">
        <v>1345</v>
      </c>
      <c r="B95" s="306" t="s">
        <v>2512</v>
      </c>
      <c r="C95" s="223">
        <v>1</v>
      </c>
      <c r="D95" s="306" t="s">
        <v>1852</v>
      </c>
      <c r="E95" s="306" t="s">
        <v>1852</v>
      </c>
      <c r="F95" s="223">
        <v>4</v>
      </c>
      <c r="G95" s="306" t="s">
        <v>1852</v>
      </c>
      <c r="H95" s="306" t="s">
        <v>1852</v>
      </c>
      <c r="I95" s="308" t="s">
        <v>1852</v>
      </c>
      <c r="J95" s="306" t="s">
        <v>1852</v>
      </c>
      <c r="K95" s="306" t="s">
        <v>1852</v>
      </c>
      <c r="L95" s="308" t="s">
        <v>1852</v>
      </c>
      <c r="M95" s="306" t="s">
        <v>1852</v>
      </c>
      <c r="N95" s="306" t="s">
        <v>1852</v>
      </c>
      <c r="O95" s="224">
        <f t="shared" si="1"/>
        <v>5</v>
      </c>
      <c r="P95" s="177"/>
      <c r="Q95" s="177"/>
    </row>
    <row r="96" spans="1:20" x14ac:dyDescent="0.4">
      <c r="A96" s="310" t="s">
        <v>1345</v>
      </c>
      <c r="B96" s="306" t="s">
        <v>2513</v>
      </c>
      <c r="C96" s="308" t="s">
        <v>1852</v>
      </c>
      <c r="D96" s="306" t="s">
        <v>1852</v>
      </c>
      <c r="E96" s="306" t="s">
        <v>1852</v>
      </c>
      <c r="F96" s="223">
        <v>4</v>
      </c>
      <c r="G96" s="306" t="s">
        <v>1852</v>
      </c>
      <c r="H96" s="306" t="s">
        <v>1852</v>
      </c>
      <c r="I96" s="308" t="s">
        <v>1852</v>
      </c>
      <c r="J96" s="306" t="s">
        <v>1852</v>
      </c>
      <c r="K96" s="306" t="s">
        <v>1852</v>
      </c>
      <c r="L96" s="308" t="s">
        <v>1852</v>
      </c>
      <c r="M96" s="306" t="s">
        <v>1852</v>
      </c>
      <c r="N96" s="306" t="s">
        <v>1852</v>
      </c>
      <c r="O96" s="224">
        <f t="shared" si="1"/>
        <v>4</v>
      </c>
      <c r="P96" s="177"/>
      <c r="Q96" s="177"/>
    </row>
    <row r="97" spans="1:20" ht="13.15" customHeight="1" x14ac:dyDescent="0.4">
      <c r="A97" s="310" t="s">
        <v>1345</v>
      </c>
      <c r="B97" s="306" t="s">
        <v>2514</v>
      </c>
      <c r="C97" s="308" t="s">
        <v>1852</v>
      </c>
      <c r="D97" s="306" t="s">
        <v>1852</v>
      </c>
      <c r="E97" s="306" t="s">
        <v>1852</v>
      </c>
      <c r="F97" s="223">
        <v>3</v>
      </c>
      <c r="G97" s="306" t="s">
        <v>1852</v>
      </c>
      <c r="H97" s="306" t="s">
        <v>1852</v>
      </c>
      <c r="I97" s="308" t="s">
        <v>1852</v>
      </c>
      <c r="J97" s="306" t="s">
        <v>1852</v>
      </c>
      <c r="K97" s="306" t="s">
        <v>1852</v>
      </c>
      <c r="L97" s="308" t="s">
        <v>1852</v>
      </c>
      <c r="M97" s="306" t="s">
        <v>1852</v>
      </c>
      <c r="N97" s="306" t="s">
        <v>1852</v>
      </c>
      <c r="O97" s="224">
        <f t="shared" si="1"/>
        <v>3</v>
      </c>
      <c r="P97" s="177"/>
      <c r="Q97" s="177"/>
    </row>
    <row r="98" spans="1:20" x14ac:dyDescent="0.4">
      <c r="A98" s="310" t="s">
        <v>1345</v>
      </c>
      <c r="B98" s="306" t="s">
        <v>2515</v>
      </c>
      <c r="C98" s="223">
        <v>3</v>
      </c>
      <c r="D98" s="306" t="s">
        <v>1852</v>
      </c>
      <c r="E98" s="306" t="s">
        <v>1852</v>
      </c>
      <c r="F98" s="308" t="s">
        <v>1852</v>
      </c>
      <c r="G98" s="306" t="s">
        <v>1852</v>
      </c>
      <c r="H98" s="306" t="s">
        <v>1852</v>
      </c>
      <c r="I98" s="308" t="s">
        <v>1852</v>
      </c>
      <c r="J98" s="306" t="s">
        <v>1852</v>
      </c>
      <c r="K98" s="306" t="s">
        <v>1852</v>
      </c>
      <c r="L98" s="308" t="s">
        <v>1852</v>
      </c>
      <c r="M98" s="306" t="s">
        <v>1852</v>
      </c>
      <c r="N98" s="306" t="s">
        <v>1852</v>
      </c>
      <c r="O98" s="224">
        <f t="shared" si="1"/>
        <v>3</v>
      </c>
      <c r="P98" s="177"/>
      <c r="Q98" s="177"/>
    </row>
    <row r="99" spans="1:20" x14ac:dyDescent="0.4">
      <c r="A99" s="310" t="s">
        <v>1345</v>
      </c>
      <c r="B99" s="306" t="s">
        <v>2516</v>
      </c>
      <c r="C99" s="308" t="s">
        <v>1852</v>
      </c>
      <c r="D99" s="306" t="s">
        <v>1852</v>
      </c>
      <c r="E99" s="306" t="s">
        <v>1852</v>
      </c>
      <c r="F99" s="223">
        <v>2</v>
      </c>
      <c r="G99" s="306" t="s">
        <v>1852</v>
      </c>
      <c r="H99" s="306" t="s">
        <v>1852</v>
      </c>
      <c r="I99" s="308" t="s">
        <v>1852</v>
      </c>
      <c r="J99" s="306" t="s">
        <v>1852</v>
      </c>
      <c r="K99" s="306" t="s">
        <v>1852</v>
      </c>
      <c r="L99" s="308" t="s">
        <v>1852</v>
      </c>
      <c r="M99" s="306" t="s">
        <v>1852</v>
      </c>
      <c r="N99" s="306" t="s">
        <v>1852</v>
      </c>
      <c r="O99" s="224">
        <f t="shared" si="1"/>
        <v>2</v>
      </c>
      <c r="P99" s="177"/>
      <c r="Q99" s="177"/>
    </row>
    <row r="100" spans="1:20" ht="13.15" customHeight="1" x14ac:dyDescent="0.4">
      <c r="A100" s="310" t="s">
        <v>1345</v>
      </c>
      <c r="B100" s="306" t="s">
        <v>2517</v>
      </c>
      <c r="C100" s="308" t="s">
        <v>1852</v>
      </c>
      <c r="D100" s="306" t="s">
        <v>1852</v>
      </c>
      <c r="E100" s="306" t="s">
        <v>1852</v>
      </c>
      <c r="F100" s="223">
        <v>1</v>
      </c>
      <c r="G100" s="306" t="s">
        <v>1852</v>
      </c>
      <c r="H100" s="306" t="s">
        <v>1852</v>
      </c>
      <c r="I100" s="308" t="s">
        <v>1852</v>
      </c>
      <c r="J100" s="306" t="s">
        <v>1852</v>
      </c>
      <c r="K100" s="306" t="s">
        <v>1852</v>
      </c>
      <c r="L100" s="308" t="s">
        <v>1852</v>
      </c>
      <c r="M100" s="306" t="s">
        <v>1852</v>
      </c>
      <c r="N100" s="306" t="s">
        <v>1852</v>
      </c>
      <c r="O100" s="224">
        <f t="shared" si="1"/>
        <v>1</v>
      </c>
      <c r="P100" s="177"/>
      <c r="Q100" s="177"/>
      <c r="T100" s="117"/>
    </row>
    <row r="101" spans="1:20" x14ac:dyDescent="0.4">
      <c r="A101" s="310" t="s">
        <v>2207</v>
      </c>
      <c r="B101" s="306" t="s">
        <v>2518</v>
      </c>
      <c r="C101" s="223">
        <v>662</v>
      </c>
      <c r="D101" s="224">
        <v>1</v>
      </c>
      <c r="E101" s="224">
        <v>8</v>
      </c>
      <c r="F101" s="223">
        <v>209</v>
      </c>
      <c r="G101" s="306" t="s">
        <v>1852</v>
      </c>
      <c r="H101" s="224">
        <v>1</v>
      </c>
      <c r="I101" s="308" t="s">
        <v>1852</v>
      </c>
      <c r="J101" s="306" t="s">
        <v>1852</v>
      </c>
      <c r="K101" s="306" t="s">
        <v>1852</v>
      </c>
      <c r="L101" s="223">
        <v>1</v>
      </c>
      <c r="M101" s="306" t="s">
        <v>1852</v>
      </c>
      <c r="N101" s="306" t="s">
        <v>1852</v>
      </c>
      <c r="O101" s="224">
        <f t="shared" si="1"/>
        <v>872</v>
      </c>
      <c r="P101" s="226">
        <v>1541</v>
      </c>
      <c r="Q101" s="226">
        <v>13</v>
      </c>
      <c r="R101" s="240">
        <v>8.0000000000000002E-3</v>
      </c>
    </row>
    <row r="102" spans="1:20" x14ac:dyDescent="0.4">
      <c r="A102" s="310" t="s">
        <v>1346</v>
      </c>
      <c r="B102" s="306" t="s">
        <v>2519</v>
      </c>
      <c r="C102" s="223">
        <v>199</v>
      </c>
      <c r="D102" s="306" t="s">
        <v>1852</v>
      </c>
      <c r="E102" s="306" t="s">
        <v>1852</v>
      </c>
      <c r="F102" s="223">
        <v>35</v>
      </c>
      <c r="G102" s="306" t="s">
        <v>1852</v>
      </c>
      <c r="H102" s="306" t="s">
        <v>1852</v>
      </c>
      <c r="I102" s="308" t="s">
        <v>1852</v>
      </c>
      <c r="J102" s="306" t="s">
        <v>1852</v>
      </c>
      <c r="K102" s="306" t="s">
        <v>1852</v>
      </c>
      <c r="L102" s="308" t="s">
        <v>1852</v>
      </c>
      <c r="M102" s="306" t="s">
        <v>1852</v>
      </c>
      <c r="N102" s="306" t="s">
        <v>1852</v>
      </c>
      <c r="O102" s="224">
        <f t="shared" si="1"/>
        <v>234</v>
      </c>
      <c r="P102" s="177"/>
      <c r="Q102" s="177"/>
    </row>
    <row r="103" spans="1:20" x14ac:dyDescent="0.4">
      <c r="A103" s="310" t="s">
        <v>1346</v>
      </c>
      <c r="B103" s="306" t="s">
        <v>2520</v>
      </c>
      <c r="C103" s="223">
        <v>192</v>
      </c>
      <c r="D103" s="306" t="s">
        <v>1852</v>
      </c>
      <c r="E103" s="224">
        <v>4</v>
      </c>
      <c r="F103" s="223">
        <v>21</v>
      </c>
      <c r="G103" s="306" t="s">
        <v>1852</v>
      </c>
      <c r="H103" s="306" t="s">
        <v>1852</v>
      </c>
      <c r="I103" s="308" t="s">
        <v>1852</v>
      </c>
      <c r="J103" s="306" t="s">
        <v>1852</v>
      </c>
      <c r="K103" s="306" t="s">
        <v>1852</v>
      </c>
      <c r="L103" s="308" t="s">
        <v>1852</v>
      </c>
      <c r="M103" s="306" t="s">
        <v>1852</v>
      </c>
      <c r="N103" s="306" t="s">
        <v>1852</v>
      </c>
      <c r="O103" s="224">
        <f t="shared" si="1"/>
        <v>213</v>
      </c>
      <c r="P103" s="177"/>
      <c r="Q103" s="177"/>
    </row>
    <row r="104" spans="1:20" ht="13.15" customHeight="1" x14ac:dyDescent="0.4">
      <c r="A104" s="310" t="s">
        <v>1346</v>
      </c>
      <c r="B104" s="306" t="s">
        <v>2521</v>
      </c>
      <c r="C104" s="223">
        <v>172</v>
      </c>
      <c r="D104" s="306" t="s">
        <v>1852</v>
      </c>
      <c r="E104" s="306" t="s">
        <v>1852</v>
      </c>
      <c r="F104" s="223">
        <v>27</v>
      </c>
      <c r="G104" s="306" t="s">
        <v>1852</v>
      </c>
      <c r="H104" s="306" t="s">
        <v>1852</v>
      </c>
      <c r="I104" s="308" t="s">
        <v>1852</v>
      </c>
      <c r="J104" s="306" t="s">
        <v>1852</v>
      </c>
      <c r="K104" s="306" t="s">
        <v>1852</v>
      </c>
      <c r="L104" s="308" t="s">
        <v>1852</v>
      </c>
      <c r="M104" s="306" t="s">
        <v>1852</v>
      </c>
      <c r="N104" s="306" t="s">
        <v>1852</v>
      </c>
      <c r="O104" s="224">
        <f t="shared" si="1"/>
        <v>199</v>
      </c>
      <c r="P104" s="177"/>
      <c r="Q104" s="177"/>
    </row>
    <row r="105" spans="1:20" ht="22.5" x14ac:dyDescent="0.4">
      <c r="A105" s="310" t="s">
        <v>1346</v>
      </c>
      <c r="B105" s="306" t="s">
        <v>2522</v>
      </c>
      <c r="C105" s="223">
        <v>15</v>
      </c>
      <c r="D105" s="306" t="s">
        <v>1852</v>
      </c>
      <c r="E105" s="306" t="s">
        <v>1852</v>
      </c>
      <c r="F105" s="308" t="s">
        <v>1852</v>
      </c>
      <c r="G105" s="306" t="s">
        <v>1852</v>
      </c>
      <c r="H105" s="306" t="s">
        <v>1852</v>
      </c>
      <c r="I105" s="308" t="s">
        <v>1852</v>
      </c>
      <c r="J105" s="306" t="s">
        <v>1852</v>
      </c>
      <c r="K105" s="306" t="s">
        <v>1852</v>
      </c>
      <c r="L105" s="308" t="s">
        <v>1852</v>
      </c>
      <c r="M105" s="306" t="s">
        <v>1852</v>
      </c>
      <c r="N105" s="306" t="s">
        <v>1852</v>
      </c>
      <c r="O105" s="224">
        <f t="shared" si="1"/>
        <v>15</v>
      </c>
      <c r="P105" s="177"/>
      <c r="Q105" s="177"/>
    </row>
    <row r="106" spans="1:20" x14ac:dyDescent="0.4">
      <c r="A106" s="310" t="s">
        <v>1346</v>
      </c>
      <c r="B106" s="306" t="s">
        <v>2523</v>
      </c>
      <c r="C106" s="223">
        <v>8</v>
      </c>
      <c r="D106" s="306" t="s">
        <v>1852</v>
      </c>
      <c r="E106" s="306" t="s">
        <v>1852</v>
      </c>
      <c r="F106" s="308" t="s">
        <v>1852</v>
      </c>
      <c r="G106" s="306" t="s">
        <v>1852</v>
      </c>
      <c r="H106" s="306" t="s">
        <v>1852</v>
      </c>
      <c r="I106" s="308" t="s">
        <v>1852</v>
      </c>
      <c r="J106" s="306" t="s">
        <v>1852</v>
      </c>
      <c r="K106" s="306" t="s">
        <v>1852</v>
      </c>
      <c r="L106" s="308" t="s">
        <v>1852</v>
      </c>
      <c r="M106" s="306" t="s">
        <v>1852</v>
      </c>
      <c r="N106" s="306" t="s">
        <v>1852</v>
      </c>
      <c r="O106" s="224">
        <f t="shared" si="1"/>
        <v>8</v>
      </c>
      <c r="P106" s="177"/>
      <c r="Q106" s="177"/>
      <c r="T106" s="117"/>
    </row>
    <row r="107" spans="1:20" ht="13.15" customHeight="1" x14ac:dyDescent="0.4">
      <c r="A107" s="310" t="s">
        <v>2162</v>
      </c>
      <c r="B107" s="306" t="s">
        <v>1852</v>
      </c>
      <c r="C107" s="223">
        <v>509</v>
      </c>
      <c r="D107" s="306" t="s">
        <v>1852</v>
      </c>
      <c r="E107" s="224">
        <v>2</v>
      </c>
      <c r="F107" s="223">
        <v>310</v>
      </c>
      <c r="G107" s="224">
        <v>1</v>
      </c>
      <c r="H107" s="224">
        <v>1</v>
      </c>
      <c r="I107" s="223">
        <v>5</v>
      </c>
      <c r="J107" s="306" t="s">
        <v>1852</v>
      </c>
      <c r="K107" s="306" t="s">
        <v>1852</v>
      </c>
      <c r="L107" s="223">
        <v>18</v>
      </c>
      <c r="M107" s="306" t="s">
        <v>1852</v>
      </c>
      <c r="N107" s="306" t="s">
        <v>1852</v>
      </c>
      <c r="O107" s="224">
        <f t="shared" si="1"/>
        <v>842</v>
      </c>
      <c r="P107" s="233">
        <v>842</v>
      </c>
      <c r="Q107" s="233">
        <v>3</v>
      </c>
      <c r="R107" s="242">
        <v>4.0000000000000001E-3</v>
      </c>
      <c r="T107" s="117"/>
    </row>
    <row r="108" spans="1:20" x14ac:dyDescent="0.4">
      <c r="A108" s="310" t="s">
        <v>2166</v>
      </c>
      <c r="B108" s="306" t="s">
        <v>2524</v>
      </c>
      <c r="C108" s="223">
        <v>959</v>
      </c>
      <c r="D108" s="224">
        <v>2</v>
      </c>
      <c r="E108" s="224">
        <v>7</v>
      </c>
      <c r="F108" s="223">
        <v>576</v>
      </c>
      <c r="G108" s="306" t="s">
        <v>1852</v>
      </c>
      <c r="H108" s="224">
        <v>1</v>
      </c>
      <c r="I108" s="223">
        <v>35</v>
      </c>
      <c r="J108" s="306" t="s">
        <v>1852</v>
      </c>
      <c r="K108" s="306" t="s">
        <v>1852</v>
      </c>
      <c r="L108" s="223">
        <v>38</v>
      </c>
      <c r="M108" s="306" t="s">
        <v>1852</v>
      </c>
      <c r="N108" s="306" t="s">
        <v>1852</v>
      </c>
      <c r="O108" s="224">
        <f t="shared" si="1"/>
        <v>1608</v>
      </c>
      <c r="P108" s="226">
        <v>1984</v>
      </c>
      <c r="Q108" s="226">
        <v>12</v>
      </c>
      <c r="R108" s="240">
        <v>6.0000000000000001E-3</v>
      </c>
    </row>
    <row r="109" spans="1:20" x14ac:dyDescent="0.4">
      <c r="A109" s="310" t="s">
        <v>1347</v>
      </c>
      <c r="B109" s="306" t="s">
        <v>2525</v>
      </c>
      <c r="C109" s="223">
        <v>196</v>
      </c>
      <c r="D109" s="306" t="s">
        <v>1852</v>
      </c>
      <c r="E109" s="224">
        <v>2</v>
      </c>
      <c r="F109" s="223">
        <v>27</v>
      </c>
      <c r="G109" s="306" t="s">
        <v>1852</v>
      </c>
      <c r="H109" s="306" t="s">
        <v>1852</v>
      </c>
      <c r="I109" s="308" t="s">
        <v>1852</v>
      </c>
      <c r="J109" s="306" t="s">
        <v>1852</v>
      </c>
      <c r="K109" s="306" t="s">
        <v>1852</v>
      </c>
      <c r="L109" s="308" t="s">
        <v>1852</v>
      </c>
      <c r="M109" s="306" t="s">
        <v>1852</v>
      </c>
      <c r="N109" s="306" t="s">
        <v>1852</v>
      </c>
      <c r="O109" s="224">
        <f t="shared" si="1"/>
        <v>223</v>
      </c>
      <c r="P109" s="177"/>
      <c r="Q109" s="177"/>
    </row>
    <row r="110" spans="1:20" x14ac:dyDescent="0.4">
      <c r="A110" s="310" t="s">
        <v>1347</v>
      </c>
      <c r="B110" s="306" t="s">
        <v>2526</v>
      </c>
      <c r="C110" s="223">
        <v>107</v>
      </c>
      <c r="D110" s="224">
        <v>1</v>
      </c>
      <c r="E110" s="224">
        <v>1</v>
      </c>
      <c r="F110" s="223">
        <v>45</v>
      </c>
      <c r="G110" s="306" t="s">
        <v>1852</v>
      </c>
      <c r="H110" s="224">
        <v>1</v>
      </c>
      <c r="I110" s="308" t="s">
        <v>1852</v>
      </c>
      <c r="J110" s="306" t="s">
        <v>1852</v>
      </c>
      <c r="K110" s="306" t="s">
        <v>1852</v>
      </c>
      <c r="L110" s="223">
        <v>1</v>
      </c>
      <c r="M110" s="306" t="s">
        <v>1852</v>
      </c>
      <c r="N110" s="306" t="s">
        <v>1852</v>
      </c>
      <c r="O110" s="224">
        <f t="shared" si="1"/>
        <v>153</v>
      </c>
      <c r="P110" s="177"/>
      <c r="Q110" s="177"/>
      <c r="T110" s="117"/>
    </row>
    <row r="111" spans="1:20" ht="13.15" customHeight="1" x14ac:dyDescent="0.4">
      <c r="A111" s="310" t="s">
        <v>2171</v>
      </c>
      <c r="B111" s="306" t="s">
        <v>1852</v>
      </c>
      <c r="C111" s="223">
        <v>3588</v>
      </c>
      <c r="D111" s="306" t="s">
        <v>1852</v>
      </c>
      <c r="E111" s="224">
        <v>30</v>
      </c>
      <c r="F111" s="223">
        <v>1124</v>
      </c>
      <c r="G111" s="306" t="s">
        <v>1852</v>
      </c>
      <c r="H111" s="224">
        <v>1</v>
      </c>
      <c r="I111" s="223">
        <v>431</v>
      </c>
      <c r="J111" s="306" t="s">
        <v>1852</v>
      </c>
      <c r="K111" s="306" t="s">
        <v>1852</v>
      </c>
      <c r="L111" s="223">
        <v>816</v>
      </c>
      <c r="M111" s="224">
        <v>2</v>
      </c>
      <c r="N111" s="306" t="s">
        <v>1852</v>
      </c>
      <c r="O111" s="224">
        <f t="shared" si="1"/>
        <v>5959</v>
      </c>
      <c r="P111" s="233">
        <v>5959</v>
      </c>
      <c r="Q111" s="233">
        <v>31</v>
      </c>
      <c r="R111" s="242">
        <v>5.0000000000000001E-3</v>
      </c>
      <c r="T111" s="117"/>
    </row>
    <row r="112" spans="1:20" x14ac:dyDescent="0.4">
      <c r="A112" s="310" t="s">
        <v>2174</v>
      </c>
      <c r="B112" s="306" t="s">
        <v>2527</v>
      </c>
      <c r="C112" s="223">
        <v>1904</v>
      </c>
      <c r="D112" s="224">
        <v>1</v>
      </c>
      <c r="E112" s="224">
        <v>12</v>
      </c>
      <c r="F112" s="223">
        <v>1164</v>
      </c>
      <c r="G112" s="224">
        <v>2</v>
      </c>
      <c r="H112" s="224">
        <v>6</v>
      </c>
      <c r="I112" s="223">
        <v>125</v>
      </c>
      <c r="J112" s="306" t="s">
        <v>1852</v>
      </c>
      <c r="K112" s="306" t="s">
        <v>1852</v>
      </c>
      <c r="L112" s="223">
        <v>207</v>
      </c>
      <c r="M112" s="306" t="s">
        <v>1852</v>
      </c>
      <c r="N112" s="306" t="s">
        <v>1852</v>
      </c>
      <c r="O112" s="224">
        <f t="shared" si="1"/>
        <v>3400</v>
      </c>
      <c r="P112" s="226">
        <v>3681</v>
      </c>
      <c r="Q112" s="226">
        <v>24</v>
      </c>
      <c r="R112" s="240">
        <v>7.0000000000000001E-3</v>
      </c>
    </row>
    <row r="113" spans="1:20" ht="13.15" customHeight="1" x14ac:dyDescent="0.4">
      <c r="A113" s="310" t="s">
        <v>1348</v>
      </c>
      <c r="B113" s="306" t="s">
        <v>2528</v>
      </c>
      <c r="C113" s="223">
        <v>185</v>
      </c>
      <c r="D113" s="224">
        <v>0</v>
      </c>
      <c r="E113" s="224">
        <v>3</v>
      </c>
      <c r="F113" s="223">
        <v>7</v>
      </c>
      <c r="G113" s="306" t="s">
        <v>1852</v>
      </c>
      <c r="H113" s="306" t="s">
        <v>1852</v>
      </c>
      <c r="I113" s="223">
        <v>1</v>
      </c>
      <c r="J113" s="306" t="s">
        <v>1852</v>
      </c>
      <c r="K113" s="306" t="s">
        <v>1852</v>
      </c>
      <c r="L113" s="223">
        <v>1</v>
      </c>
      <c r="M113" s="306" t="s">
        <v>1852</v>
      </c>
      <c r="N113" s="306" t="s">
        <v>1852</v>
      </c>
      <c r="O113" s="224">
        <f t="shared" si="1"/>
        <v>194</v>
      </c>
      <c r="P113" s="177"/>
      <c r="Q113" s="177"/>
    </row>
    <row r="114" spans="1:20" ht="13.15" customHeight="1" x14ac:dyDescent="0.4">
      <c r="A114" s="310" t="s">
        <v>1348</v>
      </c>
      <c r="B114" s="306" t="s">
        <v>2529</v>
      </c>
      <c r="C114" s="223">
        <v>24</v>
      </c>
      <c r="D114" s="306" t="s">
        <v>1852</v>
      </c>
      <c r="E114" s="224">
        <v>1</v>
      </c>
      <c r="F114" s="223">
        <v>19</v>
      </c>
      <c r="G114" s="306" t="s">
        <v>1852</v>
      </c>
      <c r="H114" s="306" t="s">
        <v>1852</v>
      </c>
      <c r="I114" s="308" t="s">
        <v>1852</v>
      </c>
      <c r="J114" s="306" t="s">
        <v>1852</v>
      </c>
      <c r="K114" s="306" t="s">
        <v>1852</v>
      </c>
      <c r="L114" s="223">
        <v>5</v>
      </c>
      <c r="M114" s="306" t="s">
        <v>1852</v>
      </c>
      <c r="N114" s="306" t="s">
        <v>1852</v>
      </c>
      <c r="O114" s="224">
        <f t="shared" si="1"/>
        <v>48</v>
      </c>
      <c r="P114" s="177"/>
      <c r="Q114" s="177"/>
    </row>
    <row r="115" spans="1:20" ht="13.15" customHeight="1" x14ac:dyDescent="0.4">
      <c r="A115" s="310" t="s">
        <v>1348</v>
      </c>
      <c r="B115" s="306" t="s">
        <v>2530</v>
      </c>
      <c r="C115" s="223">
        <v>14</v>
      </c>
      <c r="D115" s="306" t="s">
        <v>1852</v>
      </c>
      <c r="E115" s="224">
        <v>1</v>
      </c>
      <c r="F115" s="223">
        <v>3</v>
      </c>
      <c r="G115" s="306" t="s">
        <v>1852</v>
      </c>
      <c r="H115" s="306" t="s">
        <v>1852</v>
      </c>
      <c r="I115" s="308" t="s">
        <v>1852</v>
      </c>
      <c r="J115" s="306" t="s">
        <v>1852</v>
      </c>
      <c r="K115" s="306" t="s">
        <v>1852</v>
      </c>
      <c r="L115" s="308" t="s">
        <v>1852</v>
      </c>
      <c r="M115" s="306" t="s">
        <v>1852</v>
      </c>
      <c r="N115" s="306" t="s">
        <v>1852</v>
      </c>
      <c r="O115" s="224">
        <f t="shared" si="1"/>
        <v>17</v>
      </c>
      <c r="P115" s="177"/>
      <c r="Q115" s="177"/>
    </row>
    <row r="116" spans="1:20" ht="22.5" x14ac:dyDescent="0.4">
      <c r="A116" s="310" t="s">
        <v>1348</v>
      </c>
      <c r="B116" s="306" t="s">
        <v>2531</v>
      </c>
      <c r="C116" s="223">
        <v>11</v>
      </c>
      <c r="D116" s="306" t="s">
        <v>1852</v>
      </c>
      <c r="E116" s="306" t="s">
        <v>1852</v>
      </c>
      <c r="F116" s="308" t="s">
        <v>1852</v>
      </c>
      <c r="G116" s="306" t="s">
        <v>1852</v>
      </c>
      <c r="H116" s="306" t="s">
        <v>1852</v>
      </c>
      <c r="I116" s="308" t="s">
        <v>1852</v>
      </c>
      <c r="J116" s="306" t="s">
        <v>1852</v>
      </c>
      <c r="K116" s="306" t="s">
        <v>1852</v>
      </c>
      <c r="L116" s="308" t="s">
        <v>1852</v>
      </c>
      <c r="M116" s="306" t="s">
        <v>1852</v>
      </c>
      <c r="N116" s="306" t="s">
        <v>1852</v>
      </c>
      <c r="O116" s="224">
        <f t="shared" si="1"/>
        <v>11</v>
      </c>
      <c r="P116" s="177"/>
      <c r="Q116" s="177"/>
    </row>
    <row r="117" spans="1:20" ht="13.15" customHeight="1" x14ac:dyDescent="0.4">
      <c r="A117" s="310" t="s">
        <v>1348</v>
      </c>
      <c r="B117" s="306" t="s">
        <v>2532</v>
      </c>
      <c r="C117" s="223">
        <v>11</v>
      </c>
      <c r="D117" s="306" t="s">
        <v>1852</v>
      </c>
      <c r="E117" s="224">
        <v>1</v>
      </c>
      <c r="F117" s="308" t="s">
        <v>1852</v>
      </c>
      <c r="G117" s="306" t="s">
        <v>1852</v>
      </c>
      <c r="H117" s="306" t="s">
        <v>1852</v>
      </c>
      <c r="I117" s="308" t="s">
        <v>1852</v>
      </c>
      <c r="J117" s="306" t="s">
        <v>1852</v>
      </c>
      <c r="K117" s="306" t="s">
        <v>1852</v>
      </c>
      <c r="L117" s="308" t="s">
        <v>1852</v>
      </c>
      <c r="M117" s="306" t="s">
        <v>1852</v>
      </c>
      <c r="N117" s="306" t="s">
        <v>1852</v>
      </c>
      <c r="O117" s="224">
        <f t="shared" si="1"/>
        <v>11</v>
      </c>
      <c r="P117" s="177"/>
      <c r="Q117" s="177"/>
      <c r="T117" s="117"/>
    </row>
    <row r="118" spans="1:20" x14ac:dyDescent="0.4">
      <c r="A118" s="310" t="s">
        <v>2409</v>
      </c>
      <c r="B118" s="306" t="s">
        <v>2533</v>
      </c>
      <c r="C118" s="223">
        <v>2215</v>
      </c>
      <c r="D118" s="306" t="s">
        <v>1852</v>
      </c>
      <c r="E118" s="224">
        <v>12</v>
      </c>
      <c r="F118" s="223">
        <v>1318</v>
      </c>
      <c r="G118" s="224">
        <v>1</v>
      </c>
      <c r="H118" s="224">
        <v>5</v>
      </c>
      <c r="I118" s="223">
        <v>40</v>
      </c>
      <c r="J118" s="306" t="s">
        <v>1852</v>
      </c>
      <c r="K118" s="306" t="s">
        <v>1852</v>
      </c>
      <c r="L118" s="223">
        <v>111</v>
      </c>
      <c r="M118" s="306" t="s">
        <v>1852</v>
      </c>
      <c r="N118" s="306" t="s">
        <v>1852</v>
      </c>
      <c r="O118" s="224">
        <f t="shared" si="1"/>
        <v>3684</v>
      </c>
      <c r="P118" s="226">
        <v>4382</v>
      </c>
      <c r="Q118" s="226">
        <v>21</v>
      </c>
      <c r="R118" s="240">
        <v>5.0000000000000001E-3</v>
      </c>
    </row>
    <row r="119" spans="1:20" x14ac:dyDescent="0.4">
      <c r="A119" s="310" t="s">
        <v>1349</v>
      </c>
      <c r="B119" s="306" t="s">
        <v>2500</v>
      </c>
      <c r="C119" s="223">
        <v>393</v>
      </c>
      <c r="D119" s="306" t="s">
        <v>1852</v>
      </c>
      <c r="E119" s="224">
        <v>3</v>
      </c>
      <c r="F119" s="223">
        <v>232</v>
      </c>
      <c r="G119" s="306" t="s">
        <v>1852</v>
      </c>
      <c r="H119" s="224">
        <v>1</v>
      </c>
      <c r="I119" s="223">
        <v>21</v>
      </c>
      <c r="J119" s="306" t="s">
        <v>1852</v>
      </c>
      <c r="K119" s="306" t="s">
        <v>1852</v>
      </c>
      <c r="L119" s="223">
        <v>34</v>
      </c>
      <c r="M119" s="306" t="s">
        <v>1852</v>
      </c>
      <c r="N119" s="306" t="s">
        <v>1852</v>
      </c>
      <c r="O119" s="224">
        <f t="shared" si="1"/>
        <v>680</v>
      </c>
      <c r="P119" s="177"/>
      <c r="Q119" s="177"/>
    </row>
    <row r="120" spans="1:20" x14ac:dyDescent="0.4">
      <c r="A120" s="310" t="s">
        <v>1349</v>
      </c>
      <c r="B120" s="306" t="s">
        <v>2534</v>
      </c>
      <c r="C120" s="223">
        <v>7</v>
      </c>
      <c r="D120" s="306" t="s">
        <v>1852</v>
      </c>
      <c r="E120" s="306" t="s">
        <v>1852</v>
      </c>
      <c r="F120" s="223">
        <v>6</v>
      </c>
      <c r="G120" s="306" t="s">
        <v>1852</v>
      </c>
      <c r="H120" s="306" t="s">
        <v>1852</v>
      </c>
      <c r="I120" s="308" t="s">
        <v>1852</v>
      </c>
      <c r="J120" s="306" t="s">
        <v>1852</v>
      </c>
      <c r="K120" s="306" t="s">
        <v>1852</v>
      </c>
      <c r="L120" s="223">
        <v>5</v>
      </c>
      <c r="M120" s="306" t="s">
        <v>1852</v>
      </c>
      <c r="N120" s="306" t="s">
        <v>1852</v>
      </c>
      <c r="O120" s="224">
        <f t="shared" si="1"/>
        <v>18</v>
      </c>
      <c r="P120" s="177"/>
      <c r="Q120" s="177"/>
      <c r="T120" s="117"/>
    </row>
    <row r="121" spans="1:20" ht="13.15" customHeight="1" x14ac:dyDescent="0.4">
      <c r="A121" s="310" t="s">
        <v>2415</v>
      </c>
      <c r="B121" s="306" t="s">
        <v>1852</v>
      </c>
      <c r="C121" s="223">
        <v>4325</v>
      </c>
      <c r="D121" s="224">
        <v>8</v>
      </c>
      <c r="E121" s="224">
        <v>110</v>
      </c>
      <c r="F121" s="223">
        <v>4656</v>
      </c>
      <c r="G121" s="224">
        <v>5</v>
      </c>
      <c r="H121" s="224">
        <v>45</v>
      </c>
      <c r="I121" s="223">
        <v>655</v>
      </c>
      <c r="J121" s="306" t="s">
        <v>1852</v>
      </c>
      <c r="K121" s="306" t="s">
        <v>1852</v>
      </c>
      <c r="L121" s="223">
        <v>934</v>
      </c>
      <c r="M121" s="224">
        <v>1</v>
      </c>
      <c r="N121" s="306" t="s">
        <v>1852</v>
      </c>
      <c r="O121" s="224">
        <f t="shared" si="1"/>
        <v>10570</v>
      </c>
      <c r="P121" s="233">
        <v>10570</v>
      </c>
      <c r="Q121" s="233">
        <v>155</v>
      </c>
      <c r="R121" s="242">
        <v>1.4999999999999999E-2</v>
      </c>
      <c r="T121" s="117"/>
    </row>
    <row r="122" spans="1:20" x14ac:dyDescent="0.4">
      <c r="A122" s="310" t="s">
        <v>2180</v>
      </c>
      <c r="B122" s="306" t="s">
        <v>2535</v>
      </c>
      <c r="C122" s="223">
        <v>1187</v>
      </c>
      <c r="D122" s="224">
        <v>1</v>
      </c>
      <c r="E122" s="224">
        <v>35</v>
      </c>
      <c r="F122" s="223">
        <v>1172</v>
      </c>
      <c r="G122" s="306" t="s">
        <v>1852</v>
      </c>
      <c r="H122" s="224">
        <v>8</v>
      </c>
      <c r="I122" s="223">
        <v>100</v>
      </c>
      <c r="J122" s="306" t="s">
        <v>1852</v>
      </c>
      <c r="K122" s="306" t="s">
        <v>1852</v>
      </c>
      <c r="L122" s="223">
        <v>144</v>
      </c>
      <c r="M122" s="306" t="s">
        <v>1852</v>
      </c>
      <c r="N122" s="306" t="s">
        <v>1852</v>
      </c>
      <c r="O122" s="224">
        <f t="shared" si="1"/>
        <v>2603</v>
      </c>
      <c r="P122" s="231">
        <v>4878</v>
      </c>
      <c r="Q122" s="231">
        <v>81</v>
      </c>
      <c r="R122" s="244">
        <v>1.7000000000000001E-2</v>
      </c>
    </row>
    <row r="123" spans="1:20" ht="13.15" customHeight="1" x14ac:dyDescent="0.4">
      <c r="A123" s="310" t="s">
        <v>1350</v>
      </c>
      <c r="B123" s="306" t="s">
        <v>1870</v>
      </c>
      <c r="C123" s="223">
        <v>415</v>
      </c>
      <c r="D123" s="306" t="s">
        <v>1852</v>
      </c>
      <c r="E123" s="224">
        <v>12</v>
      </c>
      <c r="F123" s="223">
        <v>397</v>
      </c>
      <c r="G123" s="224">
        <v>1</v>
      </c>
      <c r="H123" s="224">
        <v>2</v>
      </c>
      <c r="I123" s="223">
        <v>12</v>
      </c>
      <c r="J123" s="306" t="s">
        <v>1852</v>
      </c>
      <c r="K123" s="306" t="s">
        <v>1852</v>
      </c>
      <c r="L123" s="223">
        <v>45</v>
      </c>
      <c r="M123" s="306" t="s">
        <v>1852</v>
      </c>
      <c r="N123" s="306" t="s">
        <v>1852</v>
      </c>
      <c r="O123" s="224">
        <f t="shared" si="1"/>
        <v>869</v>
      </c>
      <c r="P123" s="177"/>
      <c r="Q123" s="177"/>
    </row>
    <row r="124" spans="1:20" ht="13.15" customHeight="1" x14ac:dyDescent="0.4">
      <c r="A124" s="310" t="s">
        <v>1350</v>
      </c>
      <c r="B124" s="306" t="s">
        <v>2536</v>
      </c>
      <c r="C124" s="223">
        <v>401</v>
      </c>
      <c r="D124" s="306" t="s">
        <v>1852</v>
      </c>
      <c r="E124" s="224">
        <v>8</v>
      </c>
      <c r="F124" s="223">
        <v>380</v>
      </c>
      <c r="G124" s="306" t="s">
        <v>1852</v>
      </c>
      <c r="H124" s="224">
        <v>3</v>
      </c>
      <c r="I124" s="223">
        <v>12</v>
      </c>
      <c r="J124" s="306" t="s">
        <v>1852</v>
      </c>
      <c r="K124" s="306" t="s">
        <v>1852</v>
      </c>
      <c r="L124" s="223">
        <v>35</v>
      </c>
      <c r="M124" s="306" t="s">
        <v>1852</v>
      </c>
      <c r="N124" s="306" t="s">
        <v>1852</v>
      </c>
      <c r="O124" s="224">
        <f t="shared" si="1"/>
        <v>828</v>
      </c>
      <c r="P124" s="177"/>
      <c r="Q124" s="177"/>
    </row>
    <row r="125" spans="1:20" ht="13.15" customHeight="1" x14ac:dyDescent="0.4">
      <c r="A125" s="310" t="s">
        <v>1350</v>
      </c>
      <c r="B125" s="306" t="s">
        <v>2537</v>
      </c>
      <c r="C125" s="223">
        <v>186</v>
      </c>
      <c r="D125" s="306" t="s">
        <v>1852</v>
      </c>
      <c r="E125" s="224">
        <v>1</v>
      </c>
      <c r="F125" s="223">
        <v>140</v>
      </c>
      <c r="G125" s="306" t="s">
        <v>1852</v>
      </c>
      <c r="H125" s="306" t="s">
        <v>1852</v>
      </c>
      <c r="I125" s="308" t="s">
        <v>1852</v>
      </c>
      <c r="J125" s="306" t="s">
        <v>1852</v>
      </c>
      <c r="K125" s="306" t="s">
        <v>1852</v>
      </c>
      <c r="L125" s="223">
        <v>14</v>
      </c>
      <c r="M125" s="306" t="s">
        <v>1852</v>
      </c>
      <c r="N125" s="306" t="s">
        <v>1852</v>
      </c>
      <c r="O125" s="224">
        <f t="shared" si="1"/>
        <v>340</v>
      </c>
      <c r="P125" s="177"/>
      <c r="Q125" s="177"/>
    </row>
    <row r="126" spans="1:20" ht="22.5" x14ac:dyDescent="0.4">
      <c r="A126" s="310" t="s">
        <v>1350</v>
      </c>
      <c r="B126" s="306" t="s">
        <v>2538</v>
      </c>
      <c r="C126" s="223">
        <v>155</v>
      </c>
      <c r="D126" s="306" t="s">
        <v>1852</v>
      </c>
      <c r="E126" s="224">
        <v>8</v>
      </c>
      <c r="F126" s="223">
        <v>42</v>
      </c>
      <c r="G126" s="306" t="s">
        <v>1852</v>
      </c>
      <c r="H126" s="224">
        <v>1</v>
      </c>
      <c r="I126" s="308" t="s">
        <v>1852</v>
      </c>
      <c r="J126" s="306" t="s">
        <v>1852</v>
      </c>
      <c r="K126" s="306" t="s">
        <v>1852</v>
      </c>
      <c r="L126" s="308" t="s">
        <v>1852</v>
      </c>
      <c r="M126" s="306" t="s">
        <v>1852</v>
      </c>
      <c r="N126" s="306" t="s">
        <v>1852</v>
      </c>
      <c r="O126" s="224">
        <f t="shared" si="1"/>
        <v>197</v>
      </c>
      <c r="P126" s="177"/>
      <c r="Q126" s="177"/>
    </row>
    <row r="127" spans="1:20" ht="13.15" customHeight="1" x14ac:dyDescent="0.4">
      <c r="A127" s="310" t="s">
        <v>1350</v>
      </c>
      <c r="B127" s="306" t="s">
        <v>2539</v>
      </c>
      <c r="C127" s="223">
        <v>17</v>
      </c>
      <c r="D127" s="306" t="s">
        <v>1852</v>
      </c>
      <c r="E127" s="224">
        <v>2</v>
      </c>
      <c r="F127" s="223">
        <v>4</v>
      </c>
      <c r="G127" s="306" t="s">
        <v>1852</v>
      </c>
      <c r="H127" s="306" t="s">
        <v>1852</v>
      </c>
      <c r="I127" s="308" t="s">
        <v>1852</v>
      </c>
      <c r="J127" s="306" t="s">
        <v>1852</v>
      </c>
      <c r="K127" s="306" t="s">
        <v>1852</v>
      </c>
      <c r="L127" s="308" t="s">
        <v>1852</v>
      </c>
      <c r="M127" s="306" t="s">
        <v>1852</v>
      </c>
      <c r="N127" s="306" t="s">
        <v>1852</v>
      </c>
      <c r="O127" s="224">
        <f t="shared" si="1"/>
        <v>21</v>
      </c>
      <c r="P127" s="177"/>
      <c r="Q127" s="177"/>
    </row>
    <row r="128" spans="1:20" ht="22.5" x14ac:dyDescent="0.4">
      <c r="A128" s="310" t="s">
        <v>1350</v>
      </c>
      <c r="B128" s="306" t="s">
        <v>2540</v>
      </c>
      <c r="C128" s="223">
        <v>10</v>
      </c>
      <c r="D128" s="306" t="s">
        <v>1852</v>
      </c>
      <c r="E128" s="306" t="s">
        <v>1852</v>
      </c>
      <c r="F128" s="308" t="s">
        <v>1852</v>
      </c>
      <c r="G128" s="306" t="s">
        <v>1852</v>
      </c>
      <c r="H128" s="306" t="s">
        <v>1852</v>
      </c>
      <c r="I128" s="308" t="s">
        <v>1852</v>
      </c>
      <c r="J128" s="306" t="s">
        <v>1852</v>
      </c>
      <c r="K128" s="306" t="s">
        <v>1852</v>
      </c>
      <c r="L128" s="308" t="s">
        <v>1852</v>
      </c>
      <c r="M128" s="306" t="s">
        <v>1852</v>
      </c>
      <c r="N128" s="306" t="s">
        <v>1852</v>
      </c>
      <c r="O128" s="224">
        <f t="shared" si="1"/>
        <v>10</v>
      </c>
      <c r="P128" s="177"/>
      <c r="Q128" s="177"/>
    </row>
    <row r="129" spans="1:22" x14ac:dyDescent="0.4">
      <c r="A129" s="310" t="s">
        <v>1350</v>
      </c>
      <c r="B129" s="306" t="s">
        <v>2541</v>
      </c>
      <c r="C129" s="223">
        <v>10</v>
      </c>
      <c r="D129" s="306" t="s">
        <v>1852</v>
      </c>
      <c r="E129" s="224">
        <v>1</v>
      </c>
      <c r="F129" s="308" t="s">
        <v>1852</v>
      </c>
      <c r="G129" s="306" t="s">
        <v>1852</v>
      </c>
      <c r="H129" s="306" t="s">
        <v>1852</v>
      </c>
      <c r="I129" s="308" t="s">
        <v>1852</v>
      </c>
      <c r="J129" s="306" t="s">
        <v>1852</v>
      </c>
      <c r="K129" s="306" t="s">
        <v>1852</v>
      </c>
      <c r="L129" s="308" t="s">
        <v>1852</v>
      </c>
      <c r="M129" s="306" t="s">
        <v>1852</v>
      </c>
      <c r="N129" s="306" t="s">
        <v>1852</v>
      </c>
      <c r="O129" s="224">
        <f t="shared" si="1"/>
        <v>10</v>
      </c>
      <c r="P129" s="177"/>
      <c r="Q129" s="177"/>
      <c r="T129" s="117"/>
      <c r="U129" s="117"/>
      <c r="V129" s="117"/>
    </row>
    <row r="130" spans="1:22" ht="13.15" customHeight="1" x14ac:dyDescent="0.4">
      <c r="A130" s="310" t="s">
        <v>2542</v>
      </c>
      <c r="B130" s="327" t="s">
        <v>2543</v>
      </c>
      <c r="C130" s="329">
        <v>748</v>
      </c>
      <c r="D130" s="330">
        <v>1</v>
      </c>
      <c r="E130" s="330">
        <v>1</v>
      </c>
      <c r="F130" s="329">
        <v>1279</v>
      </c>
      <c r="G130" s="327" t="s">
        <v>2543</v>
      </c>
      <c r="H130" s="327" t="s">
        <v>2543</v>
      </c>
      <c r="I130" s="329">
        <v>91</v>
      </c>
      <c r="J130" s="327" t="s">
        <v>2543</v>
      </c>
      <c r="K130" s="327" t="s">
        <v>2543</v>
      </c>
      <c r="L130" s="329">
        <v>225</v>
      </c>
      <c r="M130" s="327" t="s">
        <v>2543</v>
      </c>
      <c r="N130" s="327" t="s">
        <v>2543</v>
      </c>
      <c r="O130" s="224">
        <f t="shared" si="1"/>
        <v>2343</v>
      </c>
      <c r="P130" s="266">
        <v>2343</v>
      </c>
      <c r="Q130" s="266">
        <v>1</v>
      </c>
      <c r="R130" s="267">
        <v>2E-3</v>
      </c>
      <c r="T130" s="117"/>
      <c r="U130" s="117"/>
      <c r="V130" s="117"/>
    </row>
    <row r="131" spans="1:22" x14ac:dyDescent="0.4">
      <c r="A131" s="310" t="s">
        <v>2544</v>
      </c>
      <c r="B131" s="327" t="s">
        <v>2545</v>
      </c>
      <c r="C131" s="329">
        <v>211</v>
      </c>
      <c r="D131" s="327" t="s">
        <v>2543</v>
      </c>
      <c r="E131" s="330">
        <v>5</v>
      </c>
      <c r="F131" s="329">
        <v>767</v>
      </c>
      <c r="G131" s="330">
        <v>1</v>
      </c>
      <c r="H131" s="330">
        <v>0</v>
      </c>
      <c r="I131" s="329">
        <v>3</v>
      </c>
      <c r="J131" s="327" t="s">
        <v>2543</v>
      </c>
      <c r="K131" s="327" t="s">
        <v>2543</v>
      </c>
      <c r="L131" s="329">
        <v>129</v>
      </c>
      <c r="M131" s="327" t="s">
        <v>2543</v>
      </c>
      <c r="N131" s="327" t="s">
        <v>2543</v>
      </c>
      <c r="O131" s="224">
        <f t="shared" ref="O131:O194" si="2">SUM(C131,F131,I131,L131)</f>
        <v>1110</v>
      </c>
      <c r="P131" s="268">
        <v>1522</v>
      </c>
      <c r="Q131" s="268">
        <v>10</v>
      </c>
      <c r="R131" s="269">
        <v>7.0000000000000001E-3</v>
      </c>
    </row>
    <row r="132" spans="1:22" x14ac:dyDescent="0.4">
      <c r="A132" s="310" t="s">
        <v>1351</v>
      </c>
      <c r="B132" s="327" t="s">
        <v>2546</v>
      </c>
      <c r="C132" s="329">
        <v>149</v>
      </c>
      <c r="D132" s="327" t="s">
        <v>2543</v>
      </c>
      <c r="E132" s="330">
        <v>3</v>
      </c>
      <c r="F132" s="329">
        <v>243</v>
      </c>
      <c r="G132" s="327" t="s">
        <v>2543</v>
      </c>
      <c r="H132" s="330">
        <v>2</v>
      </c>
      <c r="I132" s="329">
        <v>2</v>
      </c>
      <c r="J132" s="327" t="s">
        <v>2543</v>
      </c>
      <c r="K132" s="327" t="s">
        <v>2543</v>
      </c>
      <c r="L132" s="329">
        <v>18</v>
      </c>
      <c r="M132" s="327" t="s">
        <v>2543</v>
      </c>
      <c r="N132" s="327" t="s">
        <v>2543</v>
      </c>
      <c r="O132" s="224">
        <f t="shared" si="2"/>
        <v>412</v>
      </c>
      <c r="P132" s="337"/>
      <c r="Q132" s="177"/>
      <c r="R132" s="117"/>
      <c r="T132" s="117"/>
      <c r="U132" s="117"/>
      <c r="V132" s="117"/>
    </row>
    <row r="133" spans="1:22" x14ac:dyDescent="0.4">
      <c r="A133" s="310" t="s">
        <v>2547</v>
      </c>
      <c r="B133" s="327" t="s">
        <v>2543</v>
      </c>
      <c r="C133" s="329">
        <v>205</v>
      </c>
      <c r="D133" s="327" t="s">
        <v>2543</v>
      </c>
      <c r="E133" s="330">
        <v>1</v>
      </c>
      <c r="F133" s="329">
        <v>267</v>
      </c>
      <c r="G133" s="327" t="s">
        <v>2543</v>
      </c>
      <c r="H133" s="327" t="s">
        <v>2543</v>
      </c>
      <c r="I133" s="328" t="s">
        <v>2543</v>
      </c>
      <c r="J133" s="327" t="s">
        <v>2543</v>
      </c>
      <c r="K133" s="327" t="s">
        <v>2543</v>
      </c>
      <c r="L133" s="328" t="s">
        <v>2543</v>
      </c>
      <c r="M133" s="327" t="s">
        <v>2543</v>
      </c>
      <c r="N133" s="327" t="s">
        <v>2543</v>
      </c>
      <c r="O133" s="224">
        <f t="shared" si="2"/>
        <v>472</v>
      </c>
      <c r="P133" s="266">
        <v>472</v>
      </c>
      <c r="Q133" s="266">
        <v>1</v>
      </c>
      <c r="R133" s="271">
        <v>0</v>
      </c>
      <c r="T133" s="117"/>
      <c r="U133" s="117"/>
      <c r="V133" s="117"/>
    </row>
    <row r="134" spans="1:22" x14ac:dyDescent="0.4">
      <c r="A134" s="310" t="s">
        <v>2548</v>
      </c>
      <c r="B134" s="327" t="s">
        <v>2543</v>
      </c>
      <c r="C134" s="329">
        <v>1885</v>
      </c>
      <c r="D134" s="330">
        <v>1</v>
      </c>
      <c r="E134" s="330">
        <v>26</v>
      </c>
      <c r="F134" s="329">
        <v>1833</v>
      </c>
      <c r="G134" s="327" t="s">
        <v>2543</v>
      </c>
      <c r="H134" s="330">
        <v>3</v>
      </c>
      <c r="I134" s="329">
        <v>56</v>
      </c>
      <c r="J134" s="327" t="s">
        <v>2543</v>
      </c>
      <c r="K134" s="327" t="s">
        <v>2543</v>
      </c>
      <c r="L134" s="329">
        <v>218</v>
      </c>
      <c r="M134" s="327" t="s">
        <v>2543</v>
      </c>
      <c r="N134" s="327" t="s">
        <v>2543</v>
      </c>
      <c r="O134" s="224">
        <f t="shared" si="2"/>
        <v>3992</v>
      </c>
      <c r="P134" s="266">
        <v>3992</v>
      </c>
      <c r="Q134" s="266">
        <v>29</v>
      </c>
      <c r="R134" s="267">
        <v>7.0000000000000001E-3</v>
      </c>
      <c r="T134" s="117"/>
      <c r="U134" s="117"/>
      <c r="V134" s="117"/>
    </row>
    <row r="135" spans="1:22" ht="13.15" customHeight="1" x14ac:dyDescent="0.4">
      <c r="A135" s="310" t="s">
        <v>2549</v>
      </c>
      <c r="B135" s="327" t="s">
        <v>2543</v>
      </c>
      <c r="C135" s="329">
        <v>114</v>
      </c>
      <c r="D135" s="327" t="s">
        <v>2543</v>
      </c>
      <c r="E135" s="330">
        <v>1</v>
      </c>
      <c r="F135" s="329">
        <v>354</v>
      </c>
      <c r="G135" s="327" t="s">
        <v>2543</v>
      </c>
      <c r="H135" s="330">
        <v>1</v>
      </c>
      <c r="I135" s="329">
        <v>8</v>
      </c>
      <c r="J135" s="327" t="s">
        <v>2543</v>
      </c>
      <c r="K135" s="327" t="s">
        <v>2543</v>
      </c>
      <c r="L135" s="329">
        <v>12</v>
      </c>
      <c r="M135" s="327" t="s">
        <v>2543</v>
      </c>
      <c r="N135" s="327" t="s">
        <v>2543</v>
      </c>
      <c r="O135" s="224">
        <f t="shared" si="2"/>
        <v>488</v>
      </c>
      <c r="P135" s="266">
        <v>488</v>
      </c>
      <c r="Q135" s="266">
        <v>2</v>
      </c>
      <c r="R135" s="267">
        <v>4.0000000000000001E-3</v>
      </c>
      <c r="T135" s="117"/>
      <c r="U135" s="117"/>
      <c r="V135" s="117"/>
    </row>
    <row r="136" spans="1:22" ht="13.15" customHeight="1" x14ac:dyDescent="0.4">
      <c r="A136" s="310" t="s">
        <v>2550</v>
      </c>
      <c r="B136" s="327" t="s">
        <v>2551</v>
      </c>
      <c r="C136" s="329">
        <v>443</v>
      </c>
      <c r="D136" s="327" t="s">
        <v>2543</v>
      </c>
      <c r="E136" s="327" t="s">
        <v>2543</v>
      </c>
      <c r="F136" s="329">
        <v>884</v>
      </c>
      <c r="G136" s="327" t="s">
        <v>2543</v>
      </c>
      <c r="H136" s="327" t="s">
        <v>2543</v>
      </c>
      <c r="I136" s="329">
        <v>8</v>
      </c>
      <c r="J136" s="327" t="s">
        <v>2543</v>
      </c>
      <c r="K136" s="327" t="s">
        <v>2543</v>
      </c>
      <c r="L136" s="329">
        <v>166</v>
      </c>
      <c r="M136" s="327" t="s">
        <v>2543</v>
      </c>
      <c r="N136" s="327" t="s">
        <v>2543</v>
      </c>
      <c r="O136" s="224">
        <f t="shared" si="2"/>
        <v>1501</v>
      </c>
      <c r="P136" s="261">
        <v>5113</v>
      </c>
      <c r="Q136" s="261">
        <v>6</v>
      </c>
      <c r="R136" s="263">
        <v>1E-3</v>
      </c>
    </row>
    <row r="137" spans="1:22" ht="13.15" customHeight="1" x14ac:dyDescent="0.4">
      <c r="A137" s="310" t="s">
        <v>1352</v>
      </c>
      <c r="B137" s="327" t="s">
        <v>2552</v>
      </c>
      <c r="C137" s="329">
        <v>545</v>
      </c>
      <c r="D137" s="327" t="s">
        <v>2543</v>
      </c>
      <c r="E137" s="327" t="s">
        <v>2543</v>
      </c>
      <c r="F137" s="329">
        <v>704</v>
      </c>
      <c r="G137" s="330">
        <v>1</v>
      </c>
      <c r="H137" s="330">
        <v>2</v>
      </c>
      <c r="I137" s="329">
        <v>39</v>
      </c>
      <c r="J137" s="327" t="s">
        <v>2543</v>
      </c>
      <c r="K137" s="327" t="s">
        <v>2543</v>
      </c>
      <c r="L137" s="329">
        <v>115</v>
      </c>
      <c r="M137" s="327" t="s">
        <v>2543</v>
      </c>
      <c r="N137" s="327" t="s">
        <v>2543</v>
      </c>
      <c r="O137" s="224">
        <f t="shared" si="2"/>
        <v>1403</v>
      </c>
      <c r="P137" s="338"/>
      <c r="Q137" s="177"/>
      <c r="R137" s="117"/>
    </row>
    <row r="138" spans="1:22" ht="13.15" customHeight="1" x14ac:dyDescent="0.4">
      <c r="A138" s="310" t="s">
        <v>1352</v>
      </c>
      <c r="B138" s="327" t="s">
        <v>2553</v>
      </c>
      <c r="C138" s="329">
        <v>388</v>
      </c>
      <c r="D138" s="327" t="s">
        <v>2543</v>
      </c>
      <c r="E138" s="330">
        <v>1</v>
      </c>
      <c r="F138" s="329">
        <v>670</v>
      </c>
      <c r="G138" s="330">
        <v>1</v>
      </c>
      <c r="H138" s="327" t="s">
        <v>2543</v>
      </c>
      <c r="I138" s="329">
        <v>35</v>
      </c>
      <c r="J138" s="327" t="s">
        <v>2543</v>
      </c>
      <c r="K138" s="327" t="s">
        <v>2543</v>
      </c>
      <c r="L138" s="329">
        <v>136</v>
      </c>
      <c r="M138" s="327" t="s">
        <v>2543</v>
      </c>
      <c r="N138" s="327" t="s">
        <v>2543</v>
      </c>
      <c r="O138" s="224">
        <f t="shared" si="2"/>
        <v>1229</v>
      </c>
      <c r="P138" s="338"/>
      <c r="Q138" s="177"/>
      <c r="R138" s="117"/>
    </row>
    <row r="139" spans="1:22" ht="13.15" customHeight="1" x14ac:dyDescent="0.4">
      <c r="A139" s="310" t="s">
        <v>1352</v>
      </c>
      <c r="B139" s="327" t="s">
        <v>2554</v>
      </c>
      <c r="C139" s="329">
        <v>454</v>
      </c>
      <c r="D139" s="327" t="s">
        <v>2543</v>
      </c>
      <c r="E139" s="330">
        <v>2</v>
      </c>
      <c r="F139" s="329">
        <v>387</v>
      </c>
      <c r="G139" s="327" t="s">
        <v>2543</v>
      </c>
      <c r="H139" s="330">
        <v>1</v>
      </c>
      <c r="I139" s="329">
        <v>3</v>
      </c>
      <c r="J139" s="327" t="s">
        <v>2543</v>
      </c>
      <c r="K139" s="327" t="s">
        <v>2543</v>
      </c>
      <c r="L139" s="329">
        <v>23</v>
      </c>
      <c r="M139" s="327" t="s">
        <v>2543</v>
      </c>
      <c r="N139" s="327" t="s">
        <v>2543</v>
      </c>
      <c r="O139" s="224">
        <f t="shared" si="2"/>
        <v>867</v>
      </c>
      <c r="P139" s="338"/>
      <c r="Q139" s="177"/>
      <c r="R139" s="117"/>
    </row>
    <row r="140" spans="1:22" ht="23.25" x14ac:dyDescent="0.4">
      <c r="A140" s="310" t="s">
        <v>1352</v>
      </c>
      <c r="B140" s="327" t="s">
        <v>2555</v>
      </c>
      <c r="C140" s="329">
        <v>29</v>
      </c>
      <c r="D140" s="327" t="s">
        <v>2543</v>
      </c>
      <c r="E140" s="327" t="s">
        <v>2543</v>
      </c>
      <c r="F140" s="329">
        <v>69</v>
      </c>
      <c r="G140" s="327" t="s">
        <v>2543</v>
      </c>
      <c r="H140" s="327" t="s">
        <v>2543</v>
      </c>
      <c r="I140" s="328" t="s">
        <v>2543</v>
      </c>
      <c r="J140" s="327" t="s">
        <v>2543</v>
      </c>
      <c r="K140" s="327" t="s">
        <v>2543</v>
      </c>
      <c r="L140" s="329">
        <v>3</v>
      </c>
      <c r="M140" s="327" t="s">
        <v>2543</v>
      </c>
      <c r="N140" s="327" t="s">
        <v>2543</v>
      </c>
      <c r="O140" s="224">
        <f t="shared" si="2"/>
        <v>101</v>
      </c>
      <c r="P140" s="338"/>
      <c r="Q140" s="177"/>
      <c r="R140" s="117"/>
    </row>
    <row r="141" spans="1:22" ht="13.15" customHeight="1" x14ac:dyDescent="0.4">
      <c r="A141" s="310" t="s">
        <v>1352</v>
      </c>
      <c r="B141" s="327" t="s">
        <v>2556</v>
      </c>
      <c r="C141" s="328" t="s">
        <v>2543</v>
      </c>
      <c r="D141" s="327" t="s">
        <v>2543</v>
      </c>
      <c r="E141" s="327" t="s">
        <v>2543</v>
      </c>
      <c r="F141" s="329">
        <v>9</v>
      </c>
      <c r="G141" s="327" t="s">
        <v>2543</v>
      </c>
      <c r="H141" s="327" t="s">
        <v>2543</v>
      </c>
      <c r="I141" s="328" t="s">
        <v>2543</v>
      </c>
      <c r="J141" s="327" t="s">
        <v>2543</v>
      </c>
      <c r="K141" s="327" t="s">
        <v>2543</v>
      </c>
      <c r="L141" s="328" t="s">
        <v>2543</v>
      </c>
      <c r="M141" s="327" t="s">
        <v>2543</v>
      </c>
      <c r="N141" s="327" t="s">
        <v>2543</v>
      </c>
      <c r="O141" s="224">
        <f t="shared" si="2"/>
        <v>9</v>
      </c>
      <c r="P141" s="338"/>
      <c r="Q141" s="177"/>
      <c r="R141" s="117"/>
    </row>
    <row r="142" spans="1:22" ht="13.15" customHeight="1" x14ac:dyDescent="0.4">
      <c r="A142" s="310" t="s">
        <v>1352</v>
      </c>
      <c r="B142" s="327" t="s">
        <v>2557</v>
      </c>
      <c r="C142" s="328" t="s">
        <v>2543</v>
      </c>
      <c r="D142" s="327" t="s">
        <v>2543</v>
      </c>
      <c r="E142" s="327" t="s">
        <v>2543</v>
      </c>
      <c r="F142" s="329">
        <v>3</v>
      </c>
      <c r="G142" s="327" t="s">
        <v>2543</v>
      </c>
      <c r="H142" s="327" t="s">
        <v>2543</v>
      </c>
      <c r="I142" s="328" t="s">
        <v>2543</v>
      </c>
      <c r="J142" s="327" t="s">
        <v>2543</v>
      </c>
      <c r="K142" s="327" t="s">
        <v>2543</v>
      </c>
      <c r="L142" s="328" t="s">
        <v>2543</v>
      </c>
      <c r="M142" s="327" t="s">
        <v>2543</v>
      </c>
      <c r="N142" s="327" t="s">
        <v>2543</v>
      </c>
      <c r="O142" s="224">
        <f t="shared" si="2"/>
        <v>3</v>
      </c>
      <c r="P142" s="339"/>
      <c r="Q142" s="177"/>
      <c r="R142" s="117"/>
      <c r="T142" s="117"/>
      <c r="U142" s="117"/>
      <c r="V142" s="117"/>
    </row>
    <row r="143" spans="1:22" x14ac:dyDescent="0.4">
      <c r="A143" s="310" t="s">
        <v>2558</v>
      </c>
      <c r="B143" s="327" t="s">
        <v>2559</v>
      </c>
      <c r="C143" s="329">
        <v>877</v>
      </c>
      <c r="D143" s="330">
        <v>1</v>
      </c>
      <c r="E143" s="330">
        <v>6</v>
      </c>
      <c r="F143" s="329">
        <v>1660</v>
      </c>
      <c r="G143" s="327" t="s">
        <v>2543</v>
      </c>
      <c r="H143" s="330">
        <v>3</v>
      </c>
      <c r="I143" s="329">
        <v>42</v>
      </c>
      <c r="J143" s="327" t="s">
        <v>2543</v>
      </c>
      <c r="K143" s="327" t="s">
        <v>2543</v>
      </c>
      <c r="L143" s="329">
        <v>392</v>
      </c>
      <c r="M143" s="327" t="s">
        <v>2543</v>
      </c>
      <c r="N143" s="327" t="s">
        <v>2543</v>
      </c>
      <c r="O143" s="224">
        <f t="shared" si="2"/>
        <v>2971</v>
      </c>
      <c r="P143" s="261">
        <v>7761</v>
      </c>
      <c r="Q143" s="261">
        <v>15</v>
      </c>
      <c r="R143" s="263">
        <v>2E-3</v>
      </c>
    </row>
    <row r="144" spans="1:22" x14ac:dyDescent="0.4">
      <c r="A144" s="310" t="s">
        <v>1353</v>
      </c>
      <c r="B144" s="327" t="s">
        <v>2560</v>
      </c>
      <c r="C144" s="329">
        <v>445</v>
      </c>
      <c r="D144" s="327" t="s">
        <v>2543</v>
      </c>
      <c r="E144" s="330">
        <v>1</v>
      </c>
      <c r="F144" s="329">
        <v>1014</v>
      </c>
      <c r="G144" s="327" t="s">
        <v>2543</v>
      </c>
      <c r="H144" s="330">
        <v>1</v>
      </c>
      <c r="I144" s="329">
        <v>23</v>
      </c>
      <c r="J144" s="327" t="s">
        <v>2543</v>
      </c>
      <c r="K144" s="327" t="s">
        <v>2543</v>
      </c>
      <c r="L144" s="329">
        <v>187</v>
      </c>
      <c r="M144" s="327" t="s">
        <v>2543</v>
      </c>
      <c r="N144" s="327" t="s">
        <v>2543</v>
      </c>
      <c r="O144" s="224">
        <f t="shared" si="2"/>
        <v>1669</v>
      </c>
      <c r="P144" s="338"/>
      <c r="Q144" s="177"/>
      <c r="R144" s="117"/>
    </row>
    <row r="145" spans="1:22" x14ac:dyDescent="0.4">
      <c r="A145" s="310" t="s">
        <v>1353</v>
      </c>
      <c r="B145" s="327" t="s">
        <v>2561</v>
      </c>
      <c r="C145" s="329">
        <v>374</v>
      </c>
      <c r="D145" s="327" t="s">
        <v>2543</v>
      </c>
      <c r="E145" s="330">
        <v>1</v>
      </c>
      <c r="F145" s="329">
        <v>728</v>
      </c>
      <c r="G145" s="327" t="s">
        <v>2543</v>
      </c>
      <c r="H145" s="327" t="s">
        <v>2543</v>
      </c>
      <c r="I145" s="328" t="s">
        <v>2543</v>
      </c>
      <c r="J145" s="327" t="s">
        <v>2543</v>
      </c>
      <c r="K145" s="327" t="s">
        <v>2543</v>
      </c>
      <c r="L145" s="329">
        <v>53</v>
      </c>
      <c r="M145" s="327" t="s">
        <v>2543</v>
      </c>
      <c r="N145" s="327" t="s">
        <v>2543</v>
      </c>
      <c r="O145" s="224">
        <f t="shared" si="2"/>
        <v>1155</v>
      </c>
      <c r="P145" s="338"/>
      <c r="Q145" s="177"/>
      <c r="R145" s="117"/>
    </row>
    <row r="146" spans="1:22" ht="13.15" customHeight="1" x14ac:dyDescent="0.4">
      <c r="A146" s="310" t="s">
        <v>1353</v>
      </c>
      <c r="B146" s="327" t="s">
        <v>2562</v>
      </c>
      <c r="C146" s="329">
        <v>204</v>
      </c>
      <c r="D146" s="327" t="s">
        <v>2543</v>
      </c>
      <c r="E146" s="330">
        <v>3</v>
      </c>
      <c r="F146" s="329">
        <v>651</v>
      </c>
      <c r="G146" s="327" t="s">
        <v>2543</v>
      </c>
      <c r="H146" s="327" t="s">
        <v>2543</v>
      </c>
      <c r="I146" s="328" t="s">
        <v>2543</v>
      </c>
      <c r="J146" s="327" t="s">
        <v>2543</v>
      </c>
      <c r="K146" s="327" t="s">
        <v>2543</v>
      </c>
      <c r="L146" s="329">
        <v>33</v>
      </c>
      <c r="M146" s="327" t="s">
        <v>2543</v>
      </c>
      <c r="N146" s="327" t="s">
        <v>2543</v>
      </c>
      <c r="O146" s="224">
        <f t="shared" si="2"/>
        <v>888</v>
      </c>
      <c r="P146" s="338"/>
      <c r="Q146" s="177"/>
      <c r="R146" s="117"/>
    </row>
    <row r="147" spans="1:22" ht="23.25" x14ac:dyDescent="0.4">
      <c r="A147" s="310" t="s">
        <v>1353</v>
      </c>
      <c r="B147" s="327" t="s">
        <v>2563</v>
      </c>
      <c r="C147" s="329">
        <v>127</v>
      </c>
      <c r="D147" s="327" t="s">
        <v>2543</v>
      </c>
      <c r="E147" s="330">
        <v>0</v>
      </c>
      <c r="F147" s="329">
        <v>359</v>
      </c>
      <c r="G147" s="327" t="s">
        <v>2543</v>
      </c>
      <c r="H147" s="327" t="s">
        <v>2543</v>
      </c>
      <c r="I147" s="329">
        <v>8</v>
      </c>
      <c r="J147" s="327" t="s">
        <v>2543</v>
      </c>
      <c r="K147" s="327" t="s">
        <v>2543</v>
      </c>
      <c r="L147" s="329">
        <v>78</v>
      </c>
      <c r="M147" s="327" t="s">
        <v>2543</v>
      </c>
      <c r="N147" s="327" t="s">
        <v>2543</v>
      </c>
      <c r="O147" s="224">
        <f t="shared" si="2"/>
        <v>572</v>
      </c>
      <c r="P147" s="338"/>
      <c r="Q147" s="177"/>
      <c r="R147" s="117"/>
    </row>
    <row r="148" spans="1:22" x14ac:dyDescent="0.4">
      <c r="A148" s="310" t="s">
        <v>1353</v>
      </c>
      <c r="B148" s="327" t="s">
        <v>2564</v>
      </c>
      <c r="C148" s="329">
        <v>156</v>
      </c>
      <c r="D148" s="330">
        <v>3</v>
      </c>
      <c r="E148" s="327" t="s">
        <v>2543</v>
      </c>
      <c r="F148" s="329">
        <v>319</v>
      </c>
      <c r="G148" s="327" t="s">
        <v>2543</v>
      </c>
      <c r="H148" s="327" t="s">
        <v>2543</v>
      </c>
      <c r="I148" s="328" t="s">
        <v>2543</v>
      </c>
      <c r="J148" s="327" t="s">
        <v>2543</v>
      </c>
      <c r="K148" s="327" t="s">
        <v>2543</v>
      </c>
      <c r="L148" s="329">
        <v>29</v>
      </c>
      <c r="M148" s="327" t="s">
        <v>2543</v>
      </c>
      <c r="N148" s="327" t="s">
        <v>2543</v>
      </c>
      <c r="O148" s="224">
        <f t="shared" si="2"/>
        <v>504</v>
      </c>
      <c r="P148" s="338"/>
      <c r="Q148" s="177"/>
      <c r="R148" s="117"/>
    </row>
    <row r="149" spans="1:22" ht="13.15" customHeight="1" x14ac:dyDescent="0.4">
      <c r="A149" s="310" t="s">
        <v>1353</v>
      </c>
      <c r="B149" s="327" t="s">
        <v>2565</v>
      </c>
      <c r="C149" s="328" t="s">
        <v>2543</v>
      </c>
      <c r="D149" s="327" t="s">
        <v>2543</v>
      </c>
      <c r="E149" s="327" t="s">
        <v>2543</v>
      </c>
      <c r="F149" s="329">
        <v>2</v>
      </c>
      <c r="G149" s="327" t="s">
        <v>2543</v>
      </c>
      <c r="H149" s="327" t="s">
        <v>2543</v>
      </c>
      <c r="I149" s="328" t="s">
        <v>2543</v>
      </c>
      <c r="J149" s="327" t="s">
        <v>2543</v>
      </c>
      <c r="K149" s="327" t="s">
        <v>2543</v>
      </c>
      <c r="L149" s="328" t="s">
        <v>2543</v>
      </c>
      <c r="M149" s="327" t="s">
        <v>2543</v>
      </c>
      <c r="N149" s="327" t="s">
        <v>2543</v>
      </c>
      <c r="O149" s="224">
        <f t="shared" si="2"/>
        <v>2</v>
      </c>
      <c r="P149" s="339"/>
      <c r="Q149" s="177"/>
      <c r="R149" s="117"/>
      <c r="T149" s="117"/>
      <c r="U149" s="11"/>
      <c r="V149" s="11"/>
    </row>
    <row r="150" spans="1:22" x14ac:dyDescent="0.4">
      <c r="A150" s="310" t="s">
        <v>1875</v>
      </c>
      <c r="B150" s="306" t="s">
        <v>1877</v>
      </c>
      <c r="C150" s="223">
        <v>17</v>
      </c>
      <c r="D150" s="306" t="s">
        <v>1852</v>
      </c>
      <c r="E150" s="306" t="s">
        <v>1852</v>
      </c>
      <c r="F150" s="223">
        <v>8</v>
      </c>
      <c r="G150" s="306" t="s">
        <v>1852</v>
      </c>
      <c r="H150" s="306" t="s">
        <v>1852</v>
      </c>
      <c r="I150" s="308" t="s">
        <v>1852</v>
      </c>
      <c r="J150" s="306" t="s">
        <v>1852</v>
      </c>
      <c r="K150" s="306" t="s">
        <v>1852</v>
      </c>
      <c r="L150" s="308" t="s">
        <v>1852</v>
      </c>
      <c r="M150" s="306" t="s">
        <v>1852</v>
      </c>
      <c r="N150" s="306" t="s">
        <v>1852</v>
      </c>
      <c r="O150" s="224">
        <f t="shared" si="2"/>
        <v>25</v>
      </c>
      <c r="P150" s="322">
        <v>62</v>
      </c>
      <c r="Q150" s="322">
        <v>2</v>
      </c>
      <c r="R150" s="323">
        <v>3.2000000000000001E-2</v>
      </c>
    </row>
    <row r="151" spans="1:22" ht="13.15" customHeight="1" x14ac:dyDescent="0.4">
      <c r="A151" s="310" t="s">
        <v>1354</v>
      </c>
      <c r="B151" s="306" t="s">
        <v>1879</v>
      </c>
      <c r="C151" s="223">
        <v>7</v>
      </c>
      <c r="D151" s="306" t="s">
        <v>1852</v>
      </c>
      <c r="E151" s="306" t="s">
        <v>1852</v>
      </c>
      <c r="F151" s="223">
        <v>2</v>
      </c>
      <c r="G151" s="306" t="s">
        <v>1852</v>
      </c>
      <c r="H151" s="306" t="s">
        <v>1852</v>
      </c>
      <c r="I151" s="308" t="s">
        <v>1852</v>
      </c>
      <c r="J151" s="306" t="s">
        <v>1852</v>
      </c>
      <c r="K151" s="306" t="s">
        <v>1852</v>
      </c>
      <c r="L151" s="308" t="s">
        <v>1852</v>
      </c>
      <c r="M151" s="306" t="s">
        <v>1852</v>
      </c>
      <c r="N151" s="306" t="s">
        <v>1852</v>
      </c>
      <c r="O151" s="224">
        <f t="shared" si="2"/>
        <v>9</v>
      </c>
      <c r="P151" s="177"/>
      <c r="Q151" s="177"/>
    </row>
    <row r="152" spans="1:22" ht="13.15" customHeight="1" x14ac:dyDescent="0.4">
      <c r="A152" s="310" t="s">
        <v>1354</v>
      </c>
      <c r="B152" s="306" t="s">
        <v>1878</v>
      </c>
      <c r="C152" s="223">
        <v>8</v>
      </c>
      <c r="D152" s="306" t="s">
        <v>1852</v>
      </c>
      <c r="E152" s="306" t="s">
        <v>1852</v>
      </c>
      <c r="F152" s="223">
        <v>1</v>
      </c>
      <c r="G152" s="306" t="s">
        <v>1852</v>
      </c>
      <c r="H152" s="306" t="s">
        <v>1852</v>
      </c>
      <c r="I152" s="308" t="s">
        <v>1852</v>
      </c>
      <c r="J152" s="306" t="s">
        <v>1852</v>
      </c>
      <c r="K152" s="306" t="s">
        <v>1852</v>
      </c>
      <c r="L152" s="308" t="s">
        <v>1852</v>
      </c>
      <c r="M152" s="306" t="s">
        <v>1852</v>
      </c>
      <c r="N152" s="306" t="s">
        <v>1852</v>
      </c>
      <c r="O152" s="224">
        <f t="shared" si="2"/>
        <v>9</v>
      </c>
      <c r="P152" s="177"/>
      <c r="Q152" s="177"/>
    </row>
    <row r="153" spans="1:22" ht="22.5" x14ac:dyDescent="0.4">
      <c r="A153" s="310" t="s">
        <v>1354</v>
      </c>
      <c r="B153" s="306" t="s">
        <v>1876</v>
      </c>
      <c r="C153" s="223">
        <v>4</v>
      </c>
      <c r="D153" s="306" t="s">
        <v>1852</v>
      </c>
      <c r="E153" s="224">
        <v>1</v>
      </c>
      <c r="F153" s="223">
        <v>1</v>
      </c>
      <c r="G153" s="306" t="s">
        <v>1852</v>
      </c>
      <c r="H153" s="306" t="s">
        <v>1852</v>
      </c>
      <c r="I153" s="308" t="s">
        <v>1852</v>
      </c>
      <c r="J153" s="306" t="s">
        <v>1852</v>
      </c>
      <c r="K153" s="306" t="s">
        <v>1852</v>
      </c>
      <c r="L153" s="308" t="s">
        <v>1852</v>
      </c>
      <c r="M153" s="306" t="s">
        <v>1852</v>
      </c>
      <c r="N153" s="306" t="s">
        <v>1852</v>
      </c>
      <c r="O153" s="224">
        <f t="shared" si="2"/>
        <v>5</v>
      </c>
      <c r="P153" s="177"/>
      <c r="Q153" s="177"/>
    </row>
    <row r="154" spans="1:22" x14ac:dyDescent="0.4">
      <c r="A154" s="310" t="s">
        <v>1354</v>
      </c>
      <c r="B154" s="306" t="s">
        <v>1883</v>
      </c>
      <c r="C154" s="223">
        <v>5</v>
      </c>
      <c r="D154" s="306" t="s">
        <v>1852</v>
      </c>
      <c r="E154" s="306" t="s">
        <v>1852</v>
      </c>
      <c r="F154" s="308" t="s">
        <v>1852</v>
      </c>
      <c r="G154" s="306" t="s">
        <v>1852</v>
      </c>
      <c r="H154" s="306" t="s">
        <v>1852</v>
      </c>
      <c r="I154" s="308" t="s">
        <v>1852</v>
      </c>
      <c r="J154" s="306" t="s">
        <v>1852</v>
      </c>
      <c r="K154" s="306" t="s">
        <v>1852</v>
      </c>
      <c r="L154" s="308" t="s">
        <v>1852</v>
      </c>
      <c r="M154" s="306" t="s">
        <v>1852</v>
      </c>
      <c r="N154" s="306" t="s">
        <v>1852</v>
      </c>
      <c r="O154" s="224">
        <f t="shared" si="2"/>
        <v>5</v>
      </c>
      <c r="P154" s="177"/>
      <c r="Q154" s="177"/>
    </row>
    <row r="155" spans="1:22" ht="13.15" customHeight="1" x14ac:dyDescent="0.4">
      <c r="A155" s="310" t="s">
        <v>1354</v>
      </c>
      <c r="B155" s="306" t="s">
        <v>1882</v>
      </c>
      <c r="C155" s="223">
        <v>4</v>
      </c>
      <c r="D155" s="306" t="s">
        <v>1852</v>
      </c>
      <c r="E155" s="306" t="s">
        <v>1852</v>
      </c>
      <c r="F155" s="308" t="s">
        <v>1852</v>
      </c>
      <c r="G155" s="306" t="s">
        <v>1852</v>
      </c>
      <c r="H155" s="306" t="s">
        <v>1852</v>
      </c>
      <c r="I155" s="308" t="s">
        <v>1852</v>
      </c>
      <c r="J155" s="306" t="s">
        <v>1852</v>
      </c>
      <c r="K155" s="306" t="s">
        <v>1852</v>
      </c>
      <c r="L155" s="308" t="s">
        <v>1852</v>
      </c>
      <c r="M155" s="306" t="s">
        <v>1852</v>
      </c>
      <c r="N155" s="306" t="s">
        <v>1852</v>
      </c>
      <c r="O155" s="224">
        <f t="shared" si="2"/>
        <v>4</v>
      </c>
      <c r="P155" s="177"/>
      <c r="Q155" s="177"/>
    </row>
    <row r="156" spans="1:22" ht="22.5" x14ac:dyDescent="0.4">
      <c r="A156" s="310" t="s">
        <v>1354</v>
      </c>
      <c r="B156" s="306" t="s">
        <v>1881</v>
      </c>
      <c r="C156" s="223">
        <v>2</v>
      </c>
      <c r="D156" s="306" t="s">
        <v>1852</v>
      </c>
      <c r="E156" s="306" t="s">
        <v>1852</v>
      </c>
      <c r="F156" s="223">
        <v>1</v>
      </c>
      <c r="G156" s="306" t="s">
        <v>1852</v>
      </c>
      <c r="H156" s="306" t="s">
        <v>1852</v>
      </c>
      <c r="I156" s="308" t="s">
        <v>1852</v>
      </c>
      <c r="J156" s="306" t="s">
        <v>1852</v>
      </c>
      <c r="K156" s="306" t="s">
        <v>1852</v>
      </c>
      <c r="L156" s="308" t="s">
        <v>1852</v>
      </c>
      <c r="M156" s="306" t="s">
        <v>1852</v>
      </c>
      <c r="N156" s="306" t="s">
        <v>1852</v>
      </c>
      <c r="O156" s="224">
        <f t="shared" si="2"/>
        <v>3</v>
      </c>
      <c r="P156" s="177"/>
      <c r="Q156" s="177"/>
    </row>
    <row r="157" spans="1:22" ht="13.15" customHeight="1" x14ac:dyDescent="0.4">
      <c r="A157" s="310" t="s">
        <v>1354</v>
      </c>
      <c r="B157" s="306" t="s">
        <v>2566</v>
      </c>
      <c r="C157" s="308" t="s">
        <v>1852</v>
      </c>
      <c r="D157" s="306" t="s">
        <v>1852</v>
      </c>
      <c r="E157" s="306" t="s">
        <v>1852</v>
      </c>
      <c r="F157" s="223">
        <v>1</v>
      </c>
      <c r="G157" s="306" t="s">
        <v>1852</v>
      </c>
      <c r="H157" s="224">
        <v>1</v>
      </c>
      <c r="I157" s="308" t="s">
        <v>1852</v>
      </c>
      <c r="J157" s="306" t="s">
        <v>1852</v>
      </c>
      <c r="K157" s="306" t="s">
        <v>1852</v>
      </c>
      <c r="L157" s="308" t="s">
        <v>1852</v>
      </c>
      <c r="M157" s="306" t="s">
        <v>1852</v>
      </c>
      <c r="N157" s="306" t="s">
        <v>1852</v>
      </c>
      <c r="O157" s="224">
        <f t="shared" si="2"/>
        <v>1</v>
      </c>
      <c r="P157" s="177"/>
      <c r="Q157" s="177"/>
    </row>
    <row r="158" spans="1:22" ht="13.15" customHeight="1" x14ac:dyDescent="0.4">
      <c r="A158" s="310" t="s">
        <v>1354</v>
      </c>
      <c r="B158" s="306" t="s">
        <v>1880</v>
      </c>
      <c r="C158" s="308" t="s">
        <v>1852</v>
      </c>
      <c r="D158" s="306" t="s">
        <v>1852</v>
      </c>
      <c r="E158" s="306" t="s">
        <v>1852</v>
      </c>
      <c r="F158" s="223">
        <v>1</v>
      </c>
      <c r="G158" s="306" t="s">
        <v>1852</v>
      </c>
      <c r="H158" s="306" t="s">
        <v>1852</v>
      </c>
      <c r="I158" s="308" t="s">
        <v>1852</v>
      </c>
      <c r="J158" s="306" t="s">
        <v>1852</v>
      </c>
      <c r="K158" s="306" t="s">
        <v>1852</v>
      </c>
      <c r="L158" s="308" t="s">
        <v>1852</v>
      </c>
      <c r="M158" s="306" t="s">
        <v>1852</v>
      </c>
      <c r="N158" s="306" t="s">
        <v>1852</v>
      </c>
      <c r="O158" s="224">
        <f t="shared" si="2"/>
        <v>1</v>
      </c>
      <c r="P158" s="177"/>
      <c r="Q158" s="177"/>
      <c r="T158" s="117"/>
    </row>
    <row r="159" spans="1:22" ht="13.15" customHeight="1" x14ac:dyDescent="0.4">
      <c r="A159" s="310" t="s">
        <v>1885</v>
      </c>
      <c r="B159" s="306" t="s">
        <v>1852</v>
      </c>
      <c r="C159" s="223">
        <v>333</v>
      </c>
      <c r="D159" s="306" t="s">
        <v>1852</v>
      </c>
      <c r="E159" s="224">
        <v>17</v>
      </c>
      <c r="F159" s="223">
        <v>257</v>
      </c>
      <c r="G159" s="306" t="s">
        <v>1852</v>
      </c>
      <c r="H159" s="224">
        <v>2</v>
      </c>
      <c r="I159" s="223">
        <v>12</v>
      </c>
      <c r="J159" s="306" t="s">
        <v>1852</v>
      </c>
      <c r="K159" s="306" t="s">
        <v>1852</v>
      </c>
      <c r="L159" s="223">
        <v>20</v>
      </c>
      <c r="M159" s="306" t="s">
        <v>1852</v>
      </c>
      <c r="N159" s="306" t="s">
        <v>1852</v>
      </c>
      <c r="O159" s="224">
        <f t="shared" si="2"/>
        <v>622</v>
      </c>
      <c r="P159" s="319">
        <v>622</v>
      </c>
      <c r="Q159" s="319">
        <v>19</v>
      </c>
      <c r="R159" s="320">
        <v>0.03</v>
      </c>
      <c r="T159" s="117"/>
    </row>
    <row r="160" spans="1:22" ht="22.5" x14ac:dyDescent="0.4">
      <c r="A160" s="310" t="s">
        <v>1887</v>
      </c>
      <c r="B160" s="306" t="s">
        <v>1888</v>
      </c>
      <c r="C160" s="223">
        <v>226</v>
      </c>
      <c r="D160" s="306" t="s">
        <v>1852</v>
      </c>
      <c r="E160" s="224">
        <v>3</v>
      </c>
      <c r="F160" s="223">
        <v>18</v>
      </c>
      <c r="G160" s="306" t="s">
        <v>1852</v>
      </c>
      <c r="H160" s="306" t="s">
        <v>1852</v>
      </c>
      <c r="I160" s="308" t="s">
        <v>1852</v>
      </c>
      <c r="J160" s="306" t="s">
        <v>1852</v>
      </c>
      <c r="K160" s="306" t="s">
        <v>1852</v>
      </c>
      <c r="L160" s="223">
        <v>1</v>
      </c>
      <c r="M160" s="306" t="s">
        <v>1852</v>
      </c>
      <c r="N160" s="306" t="s">
        <v>1852</v>
      </c>
      <c r="O160" s="224">
        <f t="shared" si="2"/>
        <v>245</v>
      </c>
      <c r="P160" s="317">
        <v>358</v>
      </c>
      <c r="Q160" s="317">
        <v>6</v>
      </c>
      <c r="R160" s="324">
        <v>0.02</v>
      </c>
    </row>
    <row r="161" spans="1:20" x14ac:dyDescent="0.4">
      <c r="A161" s="310" t="s">
        <v>1355</v>
      </c>
      <c r="B161" s="306" t="s">
        <v>1889</v>
      </c>
      <c r="C161" s="223">
        <v>75</v>
      </c>
      <c r="D161" s="306" t="s">
        <v>1852</v>
      </c>
      <c r="E161" s="224">
        <v>2</v>
      </c>
      <c r="F161" s="223">
        <v>1</v>
      </c>
      <c r="G161" s="306" t="s">
        <v>1852</v>
      </c>
      <c r="H161" s="306" t="s">
        <v>1852</v>
      </c>
      <c r="I161" s="308" t="s">
        <v>1852</v>
      </c>
      <c r="J161" s="306" t="s">
        <v>1852</v>
      </c>
      <c r="K161" s="306" t="s">
        <v>1852</v>
      </c>
      <c r="L161" s="308" t="s">
        <v>1852</v>
      </c>
      <c r="M161" s="306" t="s">
        <v>1852</v>
      </c>
      <c r="N161" s="306" t="s">
        <v>1852</v>
      </c>
      <c r="O161" s="224">
        <f t="shared" si="2"/>
        <v>76</v>
      </c>
      <c r="P161" s="177"/>
      <c r="Q161" s="177"/>
    </row>
    <row r="162" spans="1:20" x14ac:dyDescent="0.4">
      <c r="A162" s="310" t="s">
        <v>1355</v>
      </c>
      <c r="B162" s="306" t="s">
        <v>1891</v>
      </c>
      <c r="C162" s="223">
        <v>28</v>
      </c>
      <c r="D162" s="306" t="s">
        <v>1852</v>
      </c>
      <c r="E162" s="224">
        <v>1</v>
      </c>
      <c r="F162" s="308" t="s">
        <v>1852</v>
      </c>
      <c r="G162" s="306" t="s">
        <v>1852</v>
      </c>
      <c r="H162" s="306" t="s">
        <v>1852</v>
      </c>
      <c r="I162" s="308" t="s">
        <v>1852</v>
      </c>
      <c r="J162" s="306" t="s">
        <v>1852</v>
      </c>
      <c r="K162" s="306" t="s">
        <v>1852</v>
      </c>
      <c r="L162" s="308" t="s">
        <v>1852</v>
      </c>
      <c r="M162" s="306" t="s">
        <v>1852</v>
      </c>
      <c r="N162" s="306" t="s">
        <v>1852</v>
      </c>
      <c r="O162" s="224">
        <f t="shared" si="2"/>
        <v>28</v>
      </c>
      <c r="P162" s="177"/>
      <c r="Q162" s="177"/>
    </row>
    <row r="163" spans="1:20" x14ac:dyDescent="0.4">
      <c r="A163" s="310" t="s">
        <v>1355</v>
      </c>
      <c r="B163" s="306" t="s">
        <v>1890</v>
      </c>
      <c r="C163" s="223">
        <v>9</v>
      </c>
      <c r="D163" s="306" t="s">
        <v>1852</v>
      </c>
      <c r="E163" s="306" t="s">
        <v>1852</v>
      </c>
      <c r="F163" s="308" t="s">
        <v>1852</v>
      </c>
      <c r="G163" s="306" t="s">
        <v>1852</v>
      </c>
      <c r="H163" s="306" t="s">
        <v>1852</v>
      </c>
      <c r="I163" s="308" t="s">
        <v>1852</v>
      </c>
      <c r="J163" s="306" t="s">
        <v>1852</v>
      </c>
      <c r="K163" s="306" t="s">
        <v>1852</v>
      </c>
      <c r="L163" s="308" t="s">
        <v>1852</v>
      </c>
      <c r="M163" s="306" t="s">
        <v>1852</v>
      </c>
      <c r="N163" s="306" t="s">
        <v>1852</v>
      </c>
      <c r="O163" s="224">
        <f t="shared" si="2"/>
        <v>9</v>
      </c>
      <c r="P163" s="177"/>
      <c r="Q163" s="177"/>
      <c r="T163" s="117"/>
    </row>
    <row r="164" spans="1:20" ht="13.15" customHeight="1" x14ac:dyDescent="0.4">
      <c r="A164" s="310" t="s">
        <v>1894</v>
      </c>
      <c r="B164" s="306" t="s">
        <v>1852</v>
      </c>
      <c r="C164" s="223">
        <v>60</v>
      </c>
      <c r="D164" s="306" t="s">
        <v>1852</v>
      </c>
      <c r="E164" s="306" t="s">
        <v>1852</v>
      </c>
      <c r="F164" s="223">
        <v>52</v>
      </c>
      <c r="G164" s="306" t="s">
        <v>1852</v>
      </c>
      <c r="H164" s="224">
        <v>1</v>
      </c>
      <c r="I164" s="223">
        <v>2</v>
      </c>
      <c r="J164" s="306" t="s">
        <v>1852</v>
      </c>
      <c r="K164" s="306" t="s">
        <v>1852</v>
      </c>
      <c r="L164" s="223">
        <v>4</v>
      </c>
      <c r="M164" s="306" t="s">
        <v>1852</v>
      </c>
      <c r="N164" s="306" t="s">
        <v>1852</v>
      </c>
      <c r="O164" s="224">
        <f t="shared" si="2"/>
        <v>118</v>
      </c>
      <c r="P164" s="319">
        <v>118</v>
      </c>
      <c r="Q164" s="319">
        <v>1</v>
      </c>
      <c r="R164" s="321">
        <v>8.0000000000000002E-3</v>
      </c>
      <c r="T164" s="117"/>
    </row>
    <row r="165" spans="1:20" ht="22.5" x14ac:dyDescent="0.4">
      <c r="A165" s="310" t="s">
        <v>1895</v>
      </c>
      <c r="B165" s="306" t="s">
        <v>1896</v>
      </c>
      <c r="C165" s="223">
        <v>732</v>
      </c>
      <c r="D165" s="224">
        <v>2</v>
      </c>
      <c r="E165" s="224">
        <v>46</v>
      </c>
      <c r="F165" s="223">
        <v>271</v>
      </c>
      <c r="G165" s="306" t="s">
        <v>1852</v>
      </c>
      <c r="H165" s="306" t="s">
        <v>1852</v>
      </c>
      <c r="I165" s="223">
        <v>21</v>
      </c>
      <c r="J165" s="306" t="s">
        <v>1852</v>
      </c>
      <c r="K165" s="306" t="s">
        <v>1852</v>
      </c>
      <c r="L165" s="223">
        <v>15</v>
      </c>
      <c r="M165" s="306" t="s">
        <v>1852</v>
      </c>
      <c r="N165" s="306" t="s">
        <v>1852</v>
      </c>
      <c r="O165" s="224">
        <f t="shared" si="2"/>
        <v>1039</v>
      </c>
      <c r="P165" s="317">
        <v>1313</v>
      </c>
      <c r="Q165" s="317">
        <v>46</v>
      </c>
      <c r="R165" s="318">
        <v>3.5000000000000003E-2</v>
      </c>
    </row>
    <row r="166" spans="1:20" ht="13.15" customHeight="1" x14ac:dyDescent="0.4">
      <c r="A166" s="310" t="s">
        <v>1356</v>
      </c>
      <c r="B166" s="306" t="s">
        <v>1897</v>
      </c>
      <c r="C166" s="223">
        <v>192</v>
      </c>
      <c r="D166" s="306" t="s">
        <v>1852</v>
      </c>
      <c r="E166" s="306" t="s">
        <v>1852</v>
      </c>
      <c r="F166" s="223">
        <v>81</v>
      </c>
      <c r="G166" s="306" t="s">
        <v>1852</v>
      </c>
      <c r="H166" s="306" t="s">
        <v>1852</v>
      </c>
      <c r="I166" s="223">
        <v>1</v>
      </c>
      <c r="J166" s="306" t="s">
        <v>1852</v>
      </c>
      <c r="K166" s="306" t="s">
        <v>1852</v>
      </c>
      <c r="L166" s="308" t="s">
        <v>1852</v>
      </c>
      <c r="M166" s="306" t="s">
        <v>1852</v>
      </c>
      <c r="N166" s="306" t="s">
        <v>1852</v>
      </c>
      <c r="O166" s="224">
        <f t="shared" si="2"/>
        <v>274</v>
      </c>
      <c r="P166" s="177"/>
      <c r="Q166" s="177"/>
      <c r="T166" s="117"/>
    </row>
    <row r="167" spans="1:20" ht="13.15" customHeight="1" x14ac:dyDescent="0.4">
      <c r="A167" s="310" t="s">
        <v>1898</v>
      </c>
      <c r="B167" s="306" t="s">
        <v>1852</v>
      </c>
      <c r="C167" s="223">
        <v>35</v>
      </c>
      <c r="D167" s="306" t="s">
        <v>1852</v>
      </c>
      <c r="E167" s="224">
        <v>1</v>
      </c>
      <c r="F167" s="223">
        <v>10</v>
      </c>
      <c r="G167" s="306" t="s">
        <v>1852</v>
      </c>
      <c r="H167" s="224">
        <v>1</v>
      </c>
      <c r="I167" s="308" t="s">
        <v>1852</v>
      </c>
      <c r="J167" s="306" t="s">
        <v>1852</v>
      </c>
      <c r="K167" s="306" t="s">
        <v>1852</v>
      </c>
      <c r="L167" s="308" t="s">
        <v>1852</v>
      </c>
      <c r="M167" s="306" t="s">
        <v>1852</v>
      </c>
      <c r="N167" s="306" t="s">
        <v>1852</v>
      </c>
      <c r="O167" s="224">
        <f t="shared" si="2"/>
        <v>45</v>
      </c>
      <c r="P167" s="319">
        <v>45</v>
      </c>
      <c r="Q167" s="319">
        <v>2</v>
      </c>
      <c r="R167" s="321">
        <v>4.3999999999999997E-2</v>
      </c>
      <c r="T167" s="117"/>
    </row>
    <row r="168" spans="1:20" x14ac:dyDescent="0.4">
      <c r="A168" s="310" t="s">
        <v>1899</v>
      </c>
      <c r="B168" s="306" t="s">
        <v>1900</v>
      </c>
      <c r="C168" s="223">
        <v>64</v>
      </c>
      <c r="D168" s="306" t="s">
        <v>1852</v>
      </c>
      <c r="E168" s="224">
        <v>3</v>
      </c>
      <c r="F168" s="223">
        <v>28</v>
      </c>
      <c r="G168" s="306" t="s">
        <v>1852</v>
      </c>
      <c r="H168" s="306" t="s">
        <v>1852</v>
      </c>
      <c r="I168" s="308" t="s">
        <v>1852</v>
      </c>
      <c r="J168" s="306" t="s">
        <v>1852</v>
      </c>
      <c r="K168" s="306" t="s">
        <v>1852</v>
      </c>
      <c r="L168" s="308" t="s">
        <v>1852</v>
      </c>
      <c r="M168" s="306" t="s">
        <v>1852</v>
      </c>
      <c r="N168" s="306" t="s">
        <v>1852</v>
      </c>
      <c r="O168" s="224">
        <f t="shared" si="2"/>
        <v>92</v>
      </c>
      <c r="P168" s="317">
        <v>201</v>
      </c>
      <c r="Q168" s="317">
        <v>8</v>
      </c>
      <c r="R168" s="318">
        <v>0.04</v>
      </c>
    </row>
    <row r="169" spans="1:20" x14ac:dyDescent="0.4">
      <c r="A169" s="310" t="s">
        <v>1357</v>
      </c>
      <c r="B169" s="306" t="s">
        <v>1901</v>
      </c>
      <c r="C169" s="223">
        <v>47</v>
      </c>
      <c r="D169" s="306" t="s">
        <v>1852</v>
      </c>
      <c r="E169" s="224">
        <v>4</v>
      </c>
      <c r="F169" s="223">
        <v>6</v>
      </c>
      <c r="G169" s="306" t="s">
        <v>1852</v>
      </c>
      <c r="H169" s="306" t="s">
        <v>1852</v>
      </c>
      <c r="I169" s="308" t="s">
        <v>1852</v>
      </c>
      <c r="J169" s="306" t="s">
        <v>1852</v>
      </c>
      <c r="K169" s="306" t="s">
        <v>1852</v>
      </c>
      <c r="L169" s="308" t="s">
        <v>1852</v>
      </c>
      <c r="M169" s="306" t="s">
        <v>1852</v>
      </c>
      <c r="N169" s="306" t="s">
        <v>1852</v>
      </c>
      <c r="O169" s="224">
        <f t="shared" si="2"/>
        <v>53</v>
      </c>
      <c r="P169" s="177"/>
      <c r="Q169" s="177"/>
    </row>
    <row r="170" spans="1:20" x14ac:dyDescent="0.4">
      <c r="A170" s="310" t="s">
        <v>1357</v>
      </c>
      <c r="B170" s="306" t="s">
        <v>1902</v>
      </c>
      <c r="C170" s="223">
        <v>32</v>
      </c>
      <c r="D170" s="306" t="s">
        <v>1852</v>
      </c>
      <c r="E170" s="224">
        <v>1</v>
      </c>
      <c r="F170" s="223">
        <v>14</v>
      </c>
      <c r="G170" s="306" t="s">
        <v>1852</v>
      </c>
      <c r="H170" s="306" t="s">
        <v>1852</v>
      </c>
      <c r="I170" s="308" t="s">
        <v>1852</v>
      </c>
      <c r="J170" s="306" t="s">
        <v>1852</v>
      </c>
      <c r="K170" s="306" t="s">
        <v>1852</v>
      </c>
      <c r="L170" s="308" t="s">
        <v>1852</v>
      </c>
      <c r="M170" s="306" t="s">
        <v>1852</v>
      </c>
      <c r="N170" s="306" t="s">
        <v>1852</v>
      </c>
      <c r="O170" s="224">
        <f t="shared" si="2"/>
        <v>46</v>
      </c>
      <c r="P170" s="177"/>
      <c r="Q170" s="177"/>
    </row>
    <row r="171" spans="1:20" ht="13.15" customHeight="1" x14ac:dyDescent="0.4">
      <c r="A171" s="310" t="s">
        <v>1357</v>
      </c>
      <c r="B171" s="306" t="s">
        <v>1903</v>
      </c>
      <c r="C171" s="223">
        <v>10</v>
      </c>
      <c r="D171" s="306" t="s">
        <v>1852</v>
      </c>
      <c r="E171" s="306" t="s">
        <v>1852</v>
      </c>
      <c r="F171" s="308" t="s">
        <v>1852</v>
      </c>
      <c r="G171" s="306" t="s">
        <v>1852</v>
      </c>
      <c r="H171" s="306" t="s">
        <v>1852</v>
      </c>
      <c r="I171" s="308" t="s">
        <v>1852</v>
      </c>
      <c r="J171" s="306" t="s">
        <v>1852</v>
      </c>
      <c r="K171" s="306" t="s">
        <v>1852</v>
      </c>
      <c r="L171" s="308" t="s">
        <v>1852</v>
      </c>
      <c r="M171" s="306" t="s">
        <v>1852</v>
      </c>
      <c r="N171" s="306" t="s">
        <v>1852</v>
      </c>
      <c r="O171" s="224">
        <f t="shared" si="2"/>
        <v>10</v>
      </c>
      <c r="P171" s="177"/>
      <c r="Q171" s="177"/>
      <c r="T171" s="117"/>
    </row>
    <row r="172" spans="1:20" x14ac:dyDescent="0.4">
      <c r="A172" s="310" t="s">
        <v>1904</v>
      </c>
      <c r="B172" s="306" t="s">
        <v>1906</v>
      </c>
      <c r="C172" s="223">
        <v>59</v>
      </c>
      <c r="D172" s="306" t="s">
        <v>1852</v>
      </c>
      <c r="E172" s="224">
        <v>4</v>
      </c>
      <c r="F172" s="223">
        <v>18</v>
      </c>
      <c r="G172" s="306" t="s">
        <v>1852</v>
      </c>
      <c r="H172" s="306" t="s">
        <v>1852</v>
      </c>
      <c r="I172" s="308" t="s">
        <v>1852</v>
      </c>
      <c r="J172" s="306" t="s">
        <v>1852</v>
      </c>
      <c r="K172" s="306" t="s">
        <v>1852</v>
      </c>
      <c r="L172" s="308" t="s">
        <v>1852</v>
      </c>
      <c r="M172" s="306" t="s">
        <v>1852</v>
      </c>
      <c r="N172" s="306" t="s">
        <v>1852</v>
      </c>
      <c r="O172" s="224">
        <f t="shared" si="2"/>
        <v>77</v>
      </c>
      <c r="P172" s="322">
        <v>162</v>
      </c>
      <c r="Q172" s="322">
        <v>5</v>
      </c>
      <c r="R172" s="325">
        <v>0.03</v>
      </c>
    </row>
    <row r="173" spans="1:20" ht="13.15" customHeight="1" x14ac:dyDescent="0.4">
      <c r="A173" s="310" t="s">
        <v>1358</v>
      </c>
      <c r="B173" s="306" t="s">
        <v>1905</v>
      </c>
      <c r="C173" s="223">
        <v>14</v>
      </c>
      <c r="D173" s="306" t="s">
        <v>1852</v>
      </c>
      <c r="E173" s="306" t="s">
        <v>1852</v>
      </c>
      <c r="F173" s="223">
        <v>49</v>
      </c>
      <c r="G173" s="306" t="s">
        <v>1852</v>
      </c>
      <c r="H173" s="306" t="s">
        <v>1852</v>
      </c>
      <c r="I173" s="308" t="s">
        <v>1852</v>
      </c>
      <c r="J173" s="306" t="s">
        <v>1852</v>
      </c>
      <c r="K173" s="306" t="s">
        <v>1852</v>
      </c>
      <c r="L173" s="308" t="s">
        <v>1852</v>
      </c>
      <c r="M173" s="306" t="s">
        <v>1852</v>
      </c>
      <c r="N173" s="306" t="s">
        <v>1852</v>
      </c>
      <c r="O173" s="224">
        <f t="shared" si="2"/>
        <v>63</v>
      </c>
      <c r="P173" s="177"/>
      <c r="Q173" s="177"/>
    </row>
    <row r="174" spans="1:20" x14ac:dyDescent="0.4">
      <c r="A174" s="310" t="s">
        <v>1358</v>
      </c>
      <c r="B174" s="306" t="s">
        <v>2567</v>
      </c>
      <c r="C174" s="223">
        <v>14</v>
      </c>
      <c r="D174" s="306" t="s">
        <v>1852</v>
      </c>
      <c r="E174" s="224">
        <v>1</v>
      </c>
      <c r="F174" s="308" t="s">
        <v>1852</v>
      </c>
      <c r="G174" s="306" t="s">
        <v>1852</v>
      </c>
      <c r="H174" s="306" t="s">
        <v>1852</v>
      </c>
      <c r="I174" s="308" t="s">
        <v>1852</v>
      </c>
      <c r="J174" s="306" t="s">
        <v>1852</v>
      </c>
      <c r="K174" s="306" t="s">
        <v>1852</v>
      </c>
      <c r="L174" s="308" t="s">
        <v>1852</v>
      </c>
      <c r="M174" s="306" t="s">
        <v>1852</v>
      </c>
      <c r="N174" s="306" t="s">
        <v>1852</v>
      </c>
      <c r="O174" s="224">
        <f t="shared" si="2"/>
        <v>14</v>
      </c>
      <c r="P174" s="177"/>
      <c r="Q174" s="177"/>
    </row>
    <row r="175" spans="1:20" x14ac:dyDescent="0.4">
      <c r="A175" s="310" t="s">
        <v>1358</v>
      </c>
      <c r="B175" s="306" t="s">
        <v>1907</v>
      </c>
      <c r="C175" s="223">
        <v>4</v>
      </c>
      <c r="D175" s="306" t="s">
        <v>1852</v>
      </c>
      <c r="E175" s="306" t="s">
        <v>1852</v>
      </c>
      <c r="F175" s="308" t="s">
        <v>1852</v>
      </c>
      <c r="G175" s="306" t="s">
        <v>1852</v>
      </c>
      <c r="H175" s="306" t="s">
        <v>1852</v>
      </c>
      <c r="I175" s="308" t="s">
        <v>1852</v>
      </c>
      <c r="J175" s="306" t="s">
        <v>1852</v>
      </c>
      <c r="K175" s="306" t="s">
        <v>1852</v>
      </c>
      <c r="L175" s="308" t="s">
        <v>1852</v>
      </c>
      <c r="M175" s="306" t="s">
        <v>1852</v>
      </c>
      <c r="N175" s="306" t="s">
        <v>1852</v>
      </c>
      <c r="O175" s="224">
        <f t="shared" si="2"/>
        <v>4</v>
      </c>
      <c r="P175" s="177"/>
      <c r="Q175" s="177"/>
    </row>
    <row r="176" spans="1:20" ht="13.15" customHeight="1" x14ac:dyDescent="0.4">
      <c r="A176" s="310" t="s">
        <v>1358</v>
      </c>
      <c r="B176" s="306" t="s">
        <v>1908</v>
      </c>
      <c r="C176" s="223">
        <v>4</v>
      </c>
      <c r="D176" s="306" t="s">
        <v>1852</v>
      </c>
      <c r="E176" s="306" t="s">
        <v>1852</v>
      </c>
      <c r="F176" s="308" t="s">
        <v>1852</v>
      </c>
      <c r="G176" s="306" t="s">
        <v>1852</v>
      </c>
      <c r="H176" s="306" t="s">
        <v>1852</v>
      </c>
      <c r="I176" s="308" t="s">
        <v>1852</v>
      </c>
      <c r="J176" s="306" t="s">
        <v>1852</v>
      </c>
      <c r="K176" s="306" t="s">
        <v>1852</v>
      </c>
      <c r="L176" s="308" t="s">
        <v>1852</v>
      </c>
      <c r="M176" s="306" t="s">
        <v>1852</v>
      </c>
      <c r="N176" s="306" t="s">
        <v>1852</v>
      </c>
      <c r="O176" s="224">
        <f t="shared" si="2"/>
        <v>4</v>
      </c>
      <c r="P176" s="177"/>
      <c r="Q176" s="177"/>
      <c r="T176" s="117"/>
    </row>
    <row r="177" spans="1:20" x14ac:dyDescent="0.4">
      <c r="A177" s="310" t="s">
        <v>1909</v>
      </c>
      <c r="B177" s="306" t="s">
        <v>1910</v>
      </c>
      <c r="C177" s="223">
        <v>97</v>
      </c>
      <c r="D177" s="306" t="s">
        <v>1852</v>
      </c>
      <c r="E177" s="224">
        <v>2</v>
      </c>
      <c r="F177" s="223">
        <v>63</v>
      </c>
      <c r="G177" s="306" t="s">
        <v>1852</v>
      </c>
      <c r="H177" s="224">
        <v>1</v>
      </c>
      <c r="I177" s="308" t="s">
        <v>1852</v>
      </c>
      <c r="J177" s="306" t="s">
        <v>1852</v>
      </c>
      <c r="K177" s="306" t="s">
        <v>1852</v>
      </c>
      <c r="L177" s="308" t="s">
        <v>1852</v>
      </c>
      <c r="M177" s="306" t="s">
        <v>1852</v>
      </c>
      <c r="N177" s="306" t="s">
        <v>1852</v>
      </c>
      <c r="O177" s="224">
        <f t="shared" si="2"/>
        <v>160</v>
      </c>
      <c r="P177" s="317">
        <v>174</v>
      </c>
      <c r="Q177" s="317">
        <v>3</v>
      </c>
      <c r="R177" s="324">
        <v>0.02</v>
      </c>
    </row>
    <row r="178" spans="1:20" x14ac:dyDescent="0.4">
      <c r="A178" s="310" t="s">
        <v>1676</v>
      </c>
      <c r="B178" s="306" t="s">
        <v>1911</v>
      </c>
      <c r="C178" s="223">
        <v>7</v>
      </c>
      <c r="D178" s="306" t="s">
        <v>1852</v>
      </c>
      <c r="E178" s="306" t="s">
        <v>1852</v>
      </c>
      <c r="F178" s="223">
        <v>7</v>
      </c>
      <c r="G178" s="306" t="s">
        <v>1852</v>
      </c>
      <c r="H178" s="306" t="s">
        <v>1852</v>
      </c>
      <c r="I178" s="308" t="s">
        <v>1852</v>
      </c>
      <c r="J178" s="306" t="s">
        <v>1852</v>
      </c>
      <c r="K178" s="306" t="s">
        <v>1852</v>
      </c>
      <c r="L178" s="308" t="s">
        <v>1852</v>
      </c>
      <c r="M178" s="306" t="s">
        <v>1852</v>
      </c>
      <c r="N178" s="306" t="s">
        <v>1852</v>
      </c>
      <c r="O178" s="224">
        <f t="shared" si="2"/>
        <v>14</v>
      </c>
      <c r="P178" s="177"/>
      <c r="Q178" s="177"/>
      <c r="T178" s="117"/>
    </row>
    <row r="179" spans="1:20" x14ac:dyDescent="0.4">
      <c r="A179" s="310" t="s">
        <v>1913</v>
      </c>
      <c r="B179" s="306" t="s">
        <v>1852</v>
      </c>
      <c r="C179" s="223">
        <v>33</v>
      </c>
      <c r="D179" s="306" t="s">
        <v>1852</v>
      </c>
      <c r="E179" s="224">
        <v>5</v>
      </c>
      <c r="F179" s="308" t="s">
        <v>1852</v>
      </c>
      <c r="G179" s="306" t="s">
        <v>1852</v>
      </c>
      <c r="H179" s="306" t="s">
        <v>1852</v>
      </c>
      <c r="I179" s="308" t="s">
        <v>1852</v>
      </c>
      <c r="J179" s="306" t="s">
        <v>1852</v>
      </c>
      <c r="K179" s="306" t="s">
        <v>1852</v>
      </c>
      <c r="L179" s="308" t="s">
        <v>1852</v>
      </c>
      <c r="M179" s="306" t="s">
        <v>1852</v>
      </c>
      <c r="N179" s="306" t="s">
        <v>1852</v>
      </c>
      <c r="O179" s="224">
        <f t="shared" si="2"/>
        <v>33</v>
      </c>
      <c r="P179" s="319">
        <v>33</v>
      </c>
      <c r="Q179" s="319">
        <v>5</v>
      </c>
      <c r="R179" s="320">
        <v>0.15</v>
      </c>
      <c r="T179" s="117"/>
    </row>
    <row r="180" spans="1:20" x14ac:dyDescent="0.4">
      <c r="A180" s="310" t="s">
        <v>1914</v>
      </c>
      <c r="B180" s="306" t="s">
        <v>1852</v>
      </c>
      <c r="C180" s="223">
        <v>47</v>
      </c>
      <c r="D180" s="306" t="s">
        <v>1852</v>
      </c>
      <c r="E180" s="224">
        <v>5</v>
      </c>
      <c r="F180" s="223">
        <v>22</v>
      </c>
      <c r="G180" s="306" t="s">
        <v>1852</v>
      </c>
      <c r="H180" s="224">
        <v>1</v>
      </c>
      <c r="I180" s="308" t="s">
        <v>1852</v>
      </c>
      <c r="J180" s="306" t="s">
        <v>1852</v>
      </c>
      <c r="K180" s="306" t="s">
        <v>1852</v>
      </c>
      <c r="L180" s="308" t="s">
        <v>1852</v>
      </c>
      <c r="M180" s="306" t="s">
        <v>1852</v>
      </c>
      <c r="N180" s="306" t="s">
        <v>1852</v>
      </c>
      <c r="O180" s="224">
        <f t="shared" si="2"/>
        <v>69</v>
      </c>
      <c r="P180" s="319">
        <v>69</v>
      </c>
      <c r="Q180" s="319">
        <v>6</v>
      </c>
      <c r="R180" s="320">
        <v>0.09</v>
      </c>
      <c r="T180" s="117"/>
    </row>
    <row r="181" spans="1:20" x14ac:dyDescent="0.4">
      <c r="A181" s="310" t="s">
        <v>1915</v>
      </c>
      <c r="B181" s="306" t="s">
        <v>1852</v>
      </c>
      <c r="C181" s="223">
        <v>69</v>
      </c>
      <c r="D181" s="306" t="s">
        <v>1852</v>
      </c>
      <c r="E181" s="224">
        <v>2</v>
      </c>
      <c r="F181" s="223">
        <v>33</v>
      </c>
      <c r="G181" s="306" t="s">
        <v>1852</v>
      </c>
      <c r="H181" s="306" t="s">
        <v>1852</v>
      </c>
      <c r="I181" s="308" t="s">
        <v>1852</v>
      </c>
      <c r="J181" s="306" t="s">
        <v>1852</v>
      </c>
      <c r="K181" s="306" t="s">
        <v>1852</v>
      </c>
      <c r="L181" s="308" t="s">
        <v>1852</v>
      </c>
      <c r="M181" s="306" t="s">
        <v>1852</v>
      </c>
      <c r="N181" s="306" t="s">
        <v>1852</v>
      </c>
      <c r="O181" s="224">
        <f t="shared" si="2"/>
        <v>102</v>
      </c>
      <c r="P181" s="319">
        <v>102</v>
      </c>
      <c r="Q181" s="319">
        <v>2</v>
      </c>
      <c r="R181" s="320">
        <v>0.02</v>
      </c>
      <c r="T181" s="117"/>
    </row>
    <row r="182" spans="1:20" x14ac:dyDescent="0.4">
      <c r="A182" s="310" t="s">
        <v>1916</v>
      </c>
      <c r="B182" s="306" t="s">
        <v>1917</v>
      </c>
      <c r="C182" s="223">
        <v>687</v>
      </c>
      <c r="D182" s="224">
        <v>2</v>
      </c>
      <c r="E182" s="224">
        <v>5</v>
      </c>
      <c r="F182" s="223">
        <v>543</v>
      </c>
      <c r="G182" s="306" t="s">
        <v>1852</v>
      </c>
      <c r="H182" s="224">
        <v>1</v>
      </c>
      <c r="I182" s="308" t="s">
        <v>1852</v>
      </c>
      <c r="J182" s="306" t="s">
        <v>1852</v>
      </c>
      <c r="K182" s="306" t="s">
        <v>1852</v>
      </c>
      <c r="L182" s="223">
        <v>54</v>
      </c>
      <c r="M182" s="306" t="s">
        <v>1852</v>
      </c>
      <c r="N182" s="306" t="s">
        <v>1852</v>
      </c>
      <c r="O182" s="224">
        <f t="shared" si="2"/>
        <v>1284</v>
      </c>
      <c r="P182" s="322">
        <v>1300</v>
      </c>
      <c r="Q182" s="322">
        <v>6</v>
      </c>
      <c r="R182" s="323">
        <v>5.0000000000000001E-3</v>
      </c>
    </row>
    <row r="183" spans="1:20" ht="13.15" customHeight="1" x14ac:dyDescent="0.4">
      <c r="A183" s="310" t="s">
        <v>1359</v>
      </c>
      <c r="B183" s="306" t="s">
        <v>1918</v>
      </c>
      <c r="C183" s="223">
        <v>6</v>
      </c>
      <c r="D183" s="306" t="s">
        <v>1852</v>
      </c>
      <c r="E183" s="306" t="s">
        <v>1852</v>
      </c>
      <c r="F183" s="223">
        <v>9</v>
      </c>
      <c r="G183" s="306" t="s">
        <v>1852</v>
      </c>
      <c r="H183" s="306" t="s">
        <v>1852</v>
      </c>
      <c r="I183" s="308" t="s">
        <v>1852</v>
      </c>
      <c r="J183" s="306" t="s">
        <v>1852</v>
      </c>
      <c r="K183" s="306" t="s">
        <v>1852</v>
      </c>
      <c r="L183" s="308" t="s">
        <v>1852</v>
      </c>
      <c r="M183" s="306" t="s">
        <v>1852</v>
      </c>
      <c r="N183" s="306" t="s">
        <v>1852</v>
      </c>
      <c r="O183" s="224">
        <f t="shared" si="2"/>
        <v>15</v>
      </c>
      <c r="P183" s="177"/>
      <c r="Q183" s="177"/>
    </row>
    <row r="184" spans="1:20" ht="13.15" customHeight="1" x14ac:dyDescent="0.4">
      <c r="A184" s="310" t="s">
        <v>1359</v>
      </c>
      <c r="B184" s="306" t="s">
        <v>1919</v>
      </c>
      <c r="C184" s="308" t="s">
        <v>1852</v>
      </c>
      <c r="D184" s="306" t="s">
        <v>1852</v>
      </c>
      <c r="E184" s="306" t="s">
        <v>1852</v>
      </c>
      <c r="F184" s="223">
        <v>1</v>
      </c>
      <c r="G184" s="306" t="s">
        <v>1852</v>
      </c>
      <c r="H184" s="306" t="s">
        <v>1852</v>
      </c>
      <c r="I184" s="308" t="s">
        <v>1852</v>
      </c>
      <c r="J184" s="306" t="s">
        <v>1852</v>
      </c>
      <c r="K184" s="306" t="s">
        <v>1852</v>
      </c>
      <c r="L184" s="308" t="s">
        <v>1852</v>
      </c>
      <c r="M184" s="306" t="s">
        <v>1852</v>
      </c>
      <c r="N184" s="306" t="s">
        <v>1852</v>
      </c>
      <c r="O184" s="224">
        <f t="shared" si="2"/>
        <v>1</v>
      </c>
      <c r="P184" s="177"/>
      <c r="Q184" s="177"/>
      <c r="T184" s="117"/>
    </row>
    <row r="185" spans="1:20" x14ac:dyDescent="0.4">
      <c r="A185" s="310" t="s">
        <v>1921</v>
      </c>
      <c r="B185" s="306" t="s">
        <v>1922</v>
      </c>
      <c r="C185" s="223">
        <v>125</v>
      </c>
      <c r="D185" s="306" t="s">
        <v>1852</v>
      </c>
      <c r="E185" s="224">
        <v>1</v>
      </c>
      <c r="F185" s="223">
        <v>81</v>
      </c>
      <c r="G185" s="306" t="s">
        <v>1852</v>
      </c>
      <c r="H185" s="306" t="s">
        <v>1852</v>
      </c>
      <c r="I185" s="223">
        <v>1</v>
      </c>
      <c r="J185" s="306" t="s">
        <v>1852</v>
      </c>
      <c r="K185" s="306" t="s">
        <v>1852</v>
      </c>
      <c r="L185" s="223">
        <v>1</v>
      </c>
      <c r="M185" s="306" t="s">
        <v>1852</v>
      </c>
      <c r="N185" s="306" t="s">
        <v>1852</v>
      </c>
      <c r="O185" s="224">
        <f t="shared" si="2"/>
        <v>208</v>
      </c>
      <c r="P185" s="322">
        <v>334</v>
      </c>
      <c r="Q185" s="322">
        <v>3</v>
      </c>
      <c r="R185" s="323">
        <v>8.9999999999999993E-3</v>
      </c>
    </row>
    <row r="186" spans="1:20" x14ac:dyDescent="0.4">
      <c r="A186" s="310" t="s">
        <v>1360</v>
      </c>
      <c r="B186" s="306" t="s">
        <v>1923</v>
      </c>
      <c r="C186" s="223">
        <v>52</v>
      </c>
      <c r="D186" s="306" t="s">
        <v>1852</v>
      </c>
      <c r="E186" s="224">
        <v>2</v>
      </c>
      <c r="F186" s="223">
        <v>3</v>
      </c>
      <c r="G186" s="306" t="s">
        <v>1852</v>
      </c>
      <c r="H186" s="306" t="s">
        <v>1852</v>
      </c>
      <c r="I186" s="308" t="s">
        <v>1852</v>
      </c>
      <c r="J186" s="306" t="s">
        <v>1852</v>
      </c>
      <c r="K186" s="306" t="s">
        <v>1852</v>
      </c>
      <c r="L186" s="308" t="s">
        <v>1852</v>
      </c>
      <c r="M186" s="306" t="s">
        <v>1852</v>
      </c>
      <c r="N186" s="306" t="s">
        <v>1852</v>
      </c>
      <c r="O186" s="224">
        <f t="shared" si="2"/>
        <v>55</v>
      </c>
      <c r="P186" s="177"/>
      <c r="Q186" s="177"/>
    </row>
    <row r="187" spans="1:20" x14ac:dyDescent="0.4">
      <c r="A187" s="310" t="s">
        <v>1360</v>
      </c>
      <c r="B187" s="306" t="s">
        <v>1924</v>
      </c>
      <c r="C187" s="223">
        <v>24</v>
      </c>
      <c r="D187" s="306" t="s">
        <v>1852</v>
      </c>
      <c r="E187" s="306" t="s">
        <v>1852</v>
      </c>
      <c r="F187" s="223">
        <v>22</v>
      </c>
      <c r="G187" s="306" t="s">
        <v>1852</v>
      </c>
      <c r="H187" s="306" t="s">
        <v>1852</v>
      </c>
      <c r="I187" s="308" t="s">
        <v>1852</v>
      </c>
      <c r="J187" s="306" t="s">
        <v>1852</v>
      </c>
      <c r="K187" s="306" t="s">
        <v>1852</v>
      </c>
      <c r="L187" s="223">
        <v>2</v>
      </c>
      <c r="M187" s="306" t="s">
        <v>1852</v>
      </c>
      <c r="N187" s="306" t="s">
        <v>1852</v>
      </c>
      <c r="O187" s="224">
        <f t="shared" si="2"/>
        <v>48</v>
      </c>
      <c r="P187" s="177"/>
      <c r="Q187" s="177"/>
    </row>
    <row r="188" spans="1:20" ht="13.15" customHeight="1" x14ac:dyDescent="0.4">
      <c r="A188" s="310" t="s">
        <v>1360</v>
      </c>
      <c r="B188" s="306" t="s">
        <v>2568</v>
      </c>
      <c r="C188" s="223">
        <v>1</v>
      </c>
      <c r="D188" s="306" t="s">
        <v>1852</v>
      </c>
      <c r="E188" s="306" t="s">
        <v>1852</v>
      </c>
      <c r="F188" s="223">
        <v>4</v>
      </c>
      <c r="G188" s="306" t="s">
        <v>1852</v>
      </c>
      <c r="H188" s="306" t="s">
        <v>1852</v>
      </c>
      <c r="I188" s="308" t="s">
        <v>1852</v>
      </c>
      <c r="J188" s="306" t="s">
        <v>1852</v>
      </c>
      <c r="K188" s="306" t="s">
        <v>1852</v>
      </c>
      <c r="L188" s="223">
        <v>1</v>
      </c>
      <c r="M188" s="306" t="s">
        <v>1852</v>
      </c>
      <c r="N188" s="306" t="s">
        <v>1852</v>
      </c>
      <c r="O188" s="224">
        <f t="shared" si="2"/>
        <v>6</v>
      </c>
      <c r="P188" s="177"/>
      <c r="Q188" s="177"/>
    </row>
    <row r="189" spans="1:20" ht="22.5" x14ac:dyDescent="0.4">
      <c r="A189" s="310" t="s">
        <v>1360</v>
      </c>
      <c r="B189" s="306" t="s">
        <v>2569</v>
      </c>
      <c r="C189" s="223">
        <v>6</v>
      </c>
      <c r="D189" s="306" t="s">
        <v>1852</v>
      </c>
      <c r="E189" s="306" t="s">
        <v>1852</v>
      </c>
      <c r="F189" s="308" t="s">
        <v>1852</v>
      </c>
      <c r="G189" s="306" t="s">
        <v>1852</v>
      </c>
      <c r="H189" s="306" t="s">
        <v>1852</v>
      </c>
      <c r="I189" s="308" t="s">
        <v>1852</v>
      </c>
      <c r="J189" s="306" t="s">
        <v>1852</v>
      </c>
      <c r="K189" s="306" t="s">
        <v>1852</v>
      </c>
      <c r="L189" s="308" t="s">
        <v>1852</v>
      </c>
      <c r="M189" s="306" t="s">
        <v>1852</v>
      </c>
      <c r="N189" s="306" t="s">
        <v>1852</v>
      </c>
      <c r="O189" s="224">
        <f t="shared" si="2"/>
        <v>6</v>
      </c>
      <c r="P189" s="177"/>
      <c r="Q189" s="177"/>
    </row>
    <row r="190" spans="1:20" x14ac:dyDescent="0.4">
      <c r="A190" s="310" t="s">
        <v>1360</v>
      </c>
      <c r="B190" s="306" t="s">
        <v>2570</v>
      </c>
      <c r="C190" s="223">
        <v>4</v>
      </c>
      <c r="D190" s="306" t="s">
        <v>1852</v>
      </c>
      <c r="E190" s="306" t="s">
        <v>1852</v>
      </c>
      <c r="F190" s="223">
        <v>1</v>
      </c>
      <c r="G190" s="306" t="s">
        <v>1852</v>
      </c>
      <c r="H190" s="306" t="s">
        <v>1852</v>
      </c>
      <c r="I190" s="308" t="s">
        <v>1852</v>
      </c>
      <c r="J190" s="306" t="s">
        <v>1852</v>
      </c>
      <c r="K190" s="306" t="s">
        <v>1852</v>
      </c>
      <c r="L190" s="308" t="s">
        <v>1852</v>
      </c>
      <c r="M190" s="306" t="s">
        <v>1852</v>
      </c>
      <c r="N190" s="306" t="s">
        <v>1852</v>
      </c>
      <c r="O190" s="224">
        <f t="shared" si="2"/>
        <v>5</v>
      </c>
      <c r="P190" s="177"/>
      <c r="Q190" s="177"/>
    </row>
    <row r="191" spans="1:20" x14ac:dyDescent="0.4">
      <c r="A191" s="310" t="s">
        <v>1360</v>
      </c>
      <c r="B191" s="306" t="s">
        <v>1925</v>
      </c>
      <c r="C191" s="223">
        <v>1</v>
      </c>
      <c r="D191" s="306" t="s">
        <v>1852</v>
      </c>
      <c r="E191" s="306" t="s">
        <v>1852</v>
      </c>
      <c r="F191" s="223">
        <v>2</v>
      </c>
      <c r="G191" s="306" t="s">
        <v>1852</v>
      </c>
      <c r="H191" s="306" t="s">
        <v>1852</v>
      </c>
      <c r="I191" s="308" t="s">
        <v>1852</v>
      </c>
      <c r="J191" s="306" t="s">
        <v>1852</v>
      </c>
      <c r="K191" s="306" t="s">
        <v>1852</v>
      </c>
      <c r="L191" s="223">
        <v>1</v>
      </c>
      <c r="M191" s="306" t="s">
        <v>1852</v>
      </c>
      <c r="N191" s="306" t="s">
        <v>1852</v>
      </c>
      <c r="O191" s="224">
        <f t="shared" si="2"/>
        <v>4</v>
      </c>
      <c r="P191" s="177"/>
      <c r="Q191" s="177"/>
    </row>
    <row r="192" spans="1:20" x14ac:dyDescent="0.4">
      <c r="A192" s="310" t="s">
        <v>1360</v>
      </c>
      <c r="B192" s="306" t="s">
        <v>2571</v>
      </c>
      <c r="C192" s="308" t="s">
        <v>1852</v>
      </c>
      <c r="D192" s="306" t="s">
        <v>1852</v>
      </c>
      <c r="E192" s="306" t="s">
        <v>1852</v>
      </c>
      <c r="F192" s="223">
        <v>2</v>
      </c>
      <c r="G192" s="306" t="s">
        <v>1852</v>
      </c>
      <c r="H192" s="306" t="s">
        <v>1852</v>
      </c>
      <c r="I192" s="308" t="s">
        <v>1852</v>
      </c>
      <c r="J192" s="306" t="s">
        <v>1852</v>
      </c>
      <c r="K192" s="306" t="s">
        <v>1852</v>
      </c>
      <c r="L192" s="308" t="s">
        <v>1852</v>
      </c>
      <c r="M192" s="306" t="s">
        <v>1852</v>
      </c>
      <c r="N192" s="306" t="s">
        <v>1852</v>
      </c>
      <c r="O192" s="224">
        <f t="shared" si="2"/>
        <v>2</v>
      </c>
      <c r="P192" s="177"/>
      <c r="Q192" s="177"/>
      <c r="T192" s="117"/>
    </row>
    <row r="193" spans="1:20" ht="13.15" customHeight="1" x14ac:dyDescent="0.4">
      <c r="A193" s="310" t="s">
        <v>1928</v>
      </c>
      <c r="B193" s="306" t="s">
        <v>2572</v>
      </c>
      <c r="C193" s="223">
        <v>243</v>
      </c>
      <c r="D193" s="224">
        <v>1</v>
      </c>
      <c r="E193" s="224">
        <v>3</v>
      </c>
      <c r="F193" s="223">
        <v>169</v>
      </c>
      <c r="G193" s="306" t="s">
        <v>1852</v>
      </c>
      <c r="H193" s="224">
        <v>1</v>
      </c>
      <c r="I193" s="223">
        <v>2</v>
      </c>
      <c r="J193" s="306" t="s">
        <v>1852</v>
      </c>
      <c r="K193" s="306" t="s">
        <v>1852</v>
      </c>
      <c r="L193" s="223">
        <v>9</v>
      </c>
      <c r="M193" s="306" t="s">
        <v>1852</v>
      </c>
      <c r="N193" s="306" t="s">
        <v>1852</v>
      </c>
      <c r="O193" s="224">
        <f t="shared" si="2"/>
        <v>423</v>
      </c>
      <c r="P193" s="319">
        <v>423</v>
      </c>
      <c r="Q193" s="319">
        <v>4</v>
      </c>
      <c r="R193" s="321">
        <v>8.9999999999999993E-3</v>
      </c>
      <c r="T193" s="117"/>
    </row>
    <row r="194" spans="1:20" x14ac:dyDescent="0.4">
      <c r="A194" s="310" t="s">
        <v>1929</v>
      </c>
      <c r="B194" s="306" t="s">
        <v>1930</v>
      </c>
      <c r="C194" s="223">
        <v>13</v>
      </c>
      <c r="D194" s="306" t="s">
        <v>1852</v>
      </c>
      <c r="E194" s="306" t="s">
        <v>1852</v>
      </c>
      <c r="F194" s="223">
        <v>9</v>
      </c>
      <c r="G194" s="306" t="s">
        <v>1852</v>
      </c>
      <c r="H194" s="306" t="s">
        <v>1852</v>
      </c>
      <c r="I194" s="308" t="s">
        <v>1852</v>
      </c>
      <c r="J194" s="306" t="s">
        <v>1852</v>
      </c>
      <c r="K194" s="306" t="s">
        <v>1852</v>
      </c>
      <c r="L194" s="223">
        <v>2</v>
      </c>
      <c r="M194" s="306" t="s">
        <v>1852</v>
      </c>
      <c r="N194" s="306" t="s">
        <v>1852</v>
      </c>
      <c r="O194" s="224">
        <f t="shared" si="2"/>
        <v>24</v>
      </c>
      <c r="P194" s="317">
        <v>28</v>
      </c>
      <c r="Q194" s="317">
        <v>0</v>
      </c>
      <c r="R194" s="324">
        <v>0</v>
      </c>
    </row>
    <row r="195" spans="1:20" x14ac:dyDescent="0.4">
      <c r="A195" s="310" t="s">
        <v>2911</v>
      </c>
      <c r="B195" s="306" t="s">
        <v>2573</v>
      </c>
      <c r="C195" s="223">
        <v>3</v>
      </c>
      <c r="D195" s="306" t="s">
        <v>1852</v>
      </c>
      <c r="E195" s="306" t="s">
        <v>1852</v>
      </c>
      <c r="F195" s="223">
        <v>1</v>
      </c>
      <c r="G195" s="306" t="s">
        <v>1852</v>
      </c>
      <c r="H195" s="306" t="s">
        <v>1852</v>
      </c>
      <c r="I195" s="308" t="s">
        <v>1852</v>
      </c>
      <c r="J195" s="306" t="s">
        <v>1852</v>
      </c>
      <c r="K195" s="306" t="s">
        <v>1852</v>
      </c>
      <c r="L195" s="308" t="s">
        <v>1852</v>
      </c>
      <c r="M195" s="306" t="s">
        <v>1852</v>
      </c>
      <c r="N195" s="306" t="s">
        <v>1852</v>
      </c>
      <c r="O195" s="224">
        <f t="shared" ref="O195:O258" si="3">SUM(C195,F195,I195,L195)</f>
        <v>4</v>
      </c>
      <c r="P195" s="177"/>
      <c r="Q195" s="177"/>
      <c r="T195" s="117"/>
    </row>
    <row r="196" spans="1:20" x14ac:dyDescent="0.4">
      <c r="A196" s="310" t="s">
        <v>1931</v>
      </c>
      <c r="B196" s="306" t="s">
        <v>2574</v>
      </c>
      <c r="C196" s="223">
        <v>606</v>
      </c>
      <c r="D196" s="224">
        <v>2</v>
      </c>
      <c r="E196" s="224">
        <v>9</v>
      </c>
      <c r="F196" s="223">
        <v>387</v>
      </c>
      <c r="G196" s="306" t="s">
        <v>1852</v>
      </c>
      <c r="H196" s="224">
        <v>1</v>
      </c>
      <c r="I196" s="223">
        <v>17</v>
      </c>
      <c r="J196" s="306" t="s">
        <v>1852</v>
      </c>
      <c r="K196" s="306" t="s">
        <v>1852</v>
      </c>
      <c r="L196" s="223">
        <v>20</v>
      </c>
      <c r="M196" s="306" t="s">
        <v>1852</v>
      </c>
      <c r="N196" s="306" t="s">
        <v>1852</v>
      </c>
      <c r="O196" s="224">
        <f t="shared" si="3"/>
        <v>1030</v>
      </c>
      <c r="P196" s="319">
        <v>1030</v>
      </c>
      <c r="Q196" s="319">
        <v>10</v>
      </c>
      <c r="R196" s="321">
        <v>0.01</v>
      </c>
      <c r="T196" s="117"/>
    </row>
    <row r="197" spans="1:20" ht="13.15" customHeight="1" x14ac:dyDescent="0.4">
      <c r="A197" s="310" t="s">
        <v>1932</v>
      </c>
      <c r="B197" s="306" t="s">
        <v>2575</v>
      </c>
      <c r="C197" s="223">
        <v>52</v>
      </c>
      <c r="D197" s="306" t="s">
        <v>1852</v>
      </c>
      <c r="E197" s="306" t="s">
        <v>1852</v>
      </c>
      <c r="F197" s="223">
        <v>14</v>
      </c>
      <c r="G197" s="306" t="s">
        <v>1852</v>
      </c>
      <c r="H197" s="306" t="s">
        <v>1852</v>
      </c>
      <c r="I197" s="308" t="s">
        <v>1852</v>
      </c>
      <c r="J197" s="306" t="s">
        <v>1852</v>
      </c>
      <c r="K197" s="306" t="s">
        <v>1852</v>
      </c>
      <c r="L197" s="223">
        <v>2</v>
      </c>
      <c r="M197" s="306" t="s">
        <v>1852</v>
      </c>
      <c r="N197" s="306" t="s">
        <v>1852</v>
      </c>
      <c r="O197" s="224">
        <f t="shared" si="3"/>
        <v>68</v>
      </c>
      <c r="P197" s="319">
        <v>68</v>
      </c>
      <c r="Q197" s="319">
        <v>0</v>
      </c>
      <c r="R197" s="320">
        <v>0</v>
      </c>
      <c r="T197" s="117"/>
    </row>
    <row r="198" spans="1:20" x14ac:dyDescent="0.4">
      <c r="A198" s="310" t="s">
        <v>1933</v>
      </c>
      <c r="B198" s="306" t="s">
        <v>1901</v>
      </c>
      <c r="C198" s="223">
        <v>169</v>
      </c>
      <c r="D198" s="306" t="s">
        <v>1852</v>
      </c>
      <c r="E198" s="224">
        <v>2</v>
      </c>
      <c r="F198" s="223">
        <v>27</v>
      </c>
      <c r="G198" s="306" t="s">
        <v>1852</v>
      </c>
      <c r="H198" s="306" t="s">
        <v>1852</v>
      </c>
      <c r="I198" s="223">
        <v>2</v>
      </c>
      <c r="J198" s="306" t="s">
        <v>1852</v>
      </c>
      <c r="K198" s="306" t="s">
        <v>1852</v>
      </c>
      <c r="L198" s="223">
        <v>2</v>
      </c>
      <c r="M198" s="306" t="s">
        <v>1852</v>
      </c>
      <c r="N198" s="306" t="s">
        <v>1852</v>
      </c>
      <c r="O198" s="224">
        <f t="shared" si="3"/>
        <v>200</v>
      </c>
      <c r="P198" s="322">
        <v>327</v>
      </c>
      <c r="Q198" s="322">
        <v>4</v>
      </c>
      <c r="R198" s="325">
        <v>0.01</v>
      </c>
    </row>
    <row r="199" spans="1:20" x14ac:dyDescent="0.4">
      <c r="A199" s="310" t="s">
        <v>1677</v>
      </c>
      <c r="B199" s="306" t="s">
        <v>1935</v>
      </c>
      <c r="C199" s="223">
        <v>63</v>
      </c>
      <c r="D199" s="306" t="s">
        <v>1852</v>
      </c>
      <c r="E199" s="224">
        <v>1</v>
      </c>
      <c r="F199" s="223">
        <v>28</v>
      </c>
      <c r="G199" s="306" t="s">
        <v>1852</v>
      </c>
      <c r="H199" s="306" t="s">
        <v>1852</v>
      </c>
      <c r="I199" s="308" t="s">
        <v>1852</v>
      </c>
      <c r="J199" s="306" t="s">
        <v>1852</v>
      </c>
      <c r="K199" s="306" t="s">
        <v>1852</v>
      </c>
      <c r="L199" s="223">
        <v>2</v>
      </c>
      <c r="M199" s="306" t="s">
        <v>1852</v>
      </c>
      <c r="N199" s="306" t="s">
        <v>1852</v>
      </c>
      <c r="O199" s="224">
        <f t="shared" si="3"/>
        <v>93</v>
      </c>
      <c r="P199" s="177"/>
      <c r="Q199" s="177"/>
    </row>
    <row r="200" spans="1:20" ht="13.15" customHeight="1" x14ac:dyDescent="0.4">
      <c r="A200" s="310" t="s">
        <v>1677</v>
      </c>
      <c r="B200" s="306" t="s">
        <v>1934</v>
      </c>
      <c r="C200" s="223">
        <v>23</v>
      </c>
      <c r="D200" s="306" t="s">
        <v>1852</v>
      </c>
      <c r="E200" s="224">
        <v>1</v>
      </c>
      <c r="F200" s="223">
        <v>9</v>
      </c>
      <c r="G200" s="306" t="s">
        <v>1852</v>
      </c>
      <c r="H200" s="306" t="s">
        <v>1852</v>
      </c>
      <c r="I200" s="308" t="s">
        <v>1852</v>
      </c>
      <c r="J200" s="306" t="s">
        <v>1852</v>
      </c>
      <c r="K200" s="306" t="s">
        <v>1852</v>
      </c>
      <c r="L200" s="223">
        <v>2</v>
      </c>
      <c r="M200" s="306" t="s">
        <v>1852</v>
      </c>
      <c r="N200" s="306" t="s">
        <v>1852</v>
      </c>
      <c r="O200" s="224">
        <f t="shared" si="3"/>
        <v>34</v>
      </c>
      <c r="P200" s="177"/>
      <c r="Q200" s="177"/>
      <c r="T200" s="117"/>
    </row>
    <row r="201" spans="1:20" ht="13.15" customHeight="1" x14ac:dyDescent="0.4">
      <c r="A201" s="310" t="s">
        <v>1936</v>
      </c>
      <c r="B201" s="306" t="s">
        <v>1937</v>
      </c>
      <c r="C201" s="223">
        <v>126</v>
      </c>
      <c r="D201" s="306" t="s">
        <v>1852</v>
      </c>
      <c r="E201" s="224">
        <v>1</v>
      </c>
      <c r="F201" s="223">
        <v>8</v>
      </c>
      <c r="G201" s="306" t="s">
        <v>1852</v>
      </c>
      <c r="H201" s="306" t="s">
        <v>1852</v>
      </c>
      <c r="I201" s="308" t="s">
        <v>1852</v>
      </c>
      <c r="J201" s="306" t="s">
        <v>1852</v>
      </c>
      <c r="K201" s="306" t="s">
        <v>1852</v>
      </c>
      <c r="L201" s="223">
        <v>10</v>
      </c>
      <c r="M201" s="306" t="s">
        <v>1852</v>
      </c>
      <c r="N201" s="306" t="s">
        <v>1852</v>
      </c>
      <c r="O201" s="224">
        <f t="shared" si="3"/>
        <v>144</v>
      </c>
      <c r="P201" s="322">
        <v>433</v>
      </c>
      <c r="Q201" s="322">
        <v>9</v>
      </c>
      <c r="R201" s="323">
        <v>2.1000000000000001E-2</v>
      </c>
    </row>
    <row r="202" spans="1:20" ht="22.5" x14ac:dyDescent="0.4">
      <c r="A202" s="310" t="s">
        <v>1363</v>
      </c>
      <c r="B202" s="306" t="s">
        <v>1939</v>
      </c>
      <c r="C202" s="223">
        <v>76</v>
      </c>
      <c r="D202" s="306" t="s">
        <v>1852</v>
      </c>
      <c r="E202" s="224">
        <v>2</v>
      </c>
      <c r="F202" s="308" t="s">
        <v>1852</v>
      </c>
      <c r="G202" s="306" t="s">
        <v>1852</v>
      </c>
      <c r="H202" s="306" t="s">
        <v>1852</v>
      </c>
      <c r="I202" s="308" t="s">
        <v>1852</v>
      </c>
      <c r="J202" s="306" t="s">
        <v>1852</v>
      </c>
      <c r="K202" s="306" t="s">
        <v>1852</v>
      </c>
      <c r="L202" s="308" t="s">
        <v>1852</v>
      </c>
      <c r="M202" s="306" t="s">
        <v>1852</v>
      </c>
      <c r="N202" s="306" t="s">
        <v>1852</v>
      </c>
      <c r="O202" s="224">
        <f t="shared" si="3"/>
        <v>76</v>
      </c>
      <c r="P202" s="177"/>
      <c r="Q202" s="177"/>
    </row>
    <row r="203" spans="1:20" x14ac:dyDescent="0.4">
      <c r="A203" s="310" t="s">
        <v>1363</v>
      </c>
      <c r="B203" s="306" t="s">
        <v>1940</v>
      </c>
      <c r="C203" s="223">
        <v>56</v>
      </c>
      <c r="D203" s="306" t="s">
        <v>1852</v>
      </c>
      <c r="E203" s="224">
        <v>1</v>
      </c>
      <c r="F203" s="223">
        <v>3</v>
      </c>
      <c r="G203" s="306" t="s">
        <v>1852</v>
      </c>
      <c r="H203" s="306" t="s">
        <v>1852</v>
      </c>
      <c r="I203" s="308" t="s">
        <v>1852</v>
      </c>
      <c r="J203" s="306" t="s">
        <v>1852</v>
      </c>
      <c r="K203" s="306" t="s">
        <v>1852</v>
      </c>
      <c r="L203" s="308" t="s">
        <v>1852</v>
      </c>
      <c r="M203" s="306" t="s">
        <v>1852</v>
      </c>
      <c r="N203" s="306" t="s">
        <v>1852</v>
      </c>
      <c r="O203" s="224">
        <f t="shared" si="3"/>
        <v>59</v>
      </c>
      <c r="P203" s="177"/>
      <c r="Q203" s="177"/>
    </row>
    <row r="204" spans="1:20" x14ac:dyDescent="0.4">
      <c r="A204" s="310" t="s">
        <v>1363</v>
      </c>
      <c r="B204" s="306" t="s">
        <v>1938</v>
      </c>
      <c r="C204" s="223">
        <v>36</v>
      </c>
      <c r="D204" s="306" t="s">
        <v>1852</v>
      </c>
      <c r="E204" s="224">
        <v>1</v>
      </c>
      <c r="F204" s="223">
        <v>2</v>
      </c>
      <c r="G204" s="306" t="s">
        <v>1852</v>
      </c>
      <c r="H204" s="306" t="s">
        <v>1852</v>
      </c>
      <c r="I204" s="308" t="s">
        <v>1852</v>
      </c>
      <c r="J204" s="306" t="s">
        <v>1852</v>
      </c>
      <c r="K204" s="306" t="s">
        <v>1852</v>
      </c>
      <c r="L204" s="308" t="s">
        <v>1852</v>
      </c>
      <c r="M204" s="306" t="s">
        <v>1852</v>
      </c>
      <c r="N204" s="306" t="s">
        <v>1852</v>
      </c>
      <c r="O204" s="224">
        <f t="shared" si="3"/>
        <v>38</v>
      </c>
      <c r="P204" s="177"/>
      <c r="Q204" s="177"/>
    </row>
    <row r="205" spans="1:20" x14ac:dyDescent="0.4">
      <c r="A205" s="310" t="s">
        <v>1363</v>
      </c>
      <c r="B205" s="306" t="s">
        <v>1941</v>
      </c>
      <c r="C205" s="223">
        <v>33</v>
      </c>
      <c r="D205" s="306" t="s">
        <v>1852</v>
      </c>
      <c r="E205" s="224">
        <v>2</v>
      </c>
      <c r="F205" s="308" t="s">
        <v>1852</v>
      </c>
      <c r="G205" s="306" t="s">
        <v>1852</v>
      </c>
      <c r="H205" s="306" t="s">
        <v>1852</v>
      </c>
      <c r="I205" s="308" t="s">
        <v>1852</v>
      </c>
      <c r="J205" s="306" t="s">
        <v>1852</v>
      </c>
      <c r="K205" s="306" t="s">
        <v>1852</v>
      </c>
      <c r="L205" s="308" t="s">
        <v>1852</v>
      </c>
      <c r="M205" s="306" t="s">
        <v>1852</v>
      </c>
      <c r="N205" s="306" t="s">
        <v>1852</v>
      </c>
      <c r="O205" s="224">
        <f t="shared" si="3"/>
        <v>33</v>
      </c>
      <c r="P205" s="177"/>
      <c r="Q205" s="177"/>
    </row>
    <row r="206" spans="1:20" x14ac:dyDescent="0.4">
      <c r="A206" s="310" t="s">
        <v>1363</v>
      </c>
      <c r="B206" s="306" t="s">
        <v>1944</v>
      </c>
      <c r="C206" s="223">
        <v>24</v>
      </c>
      <c r="D206" s="306" t="s">
        <v>1852</v>
      </c>
      <c r="E206" s="224">
        <v>1</v>
      </c>
      <c r="F206" s="308" t="s">
        <v>1852</v>
      </c>
      <c r="G206" s="306" t="s">
        <v>1852</v>
      </c>
      <c r="H206" s="306" t="s">
        <v>1852</v>
      </c>
      <c r="I206" s="308" t="s">
        <v>1852</v>
      </c>
      <c r="J206" s="306" t="s">
        <v>1852</v>
      </c>
      <c r="K206" s="306" t="s">
        <v>1852</v>
      </c>
      <c r="L206" s="308" t="s">
        <v>1852</v>
      </c>
      <c r="M206" s="306" t="s">
        <v>1852</v>
      </c>
      <c r="N206" s="306" t="s">
        <v>1852</v>
      </c>
      <c r="O206" s="224">
        <f t="shared" si="3"/>
        <v>24</v>
      </c>
      <c r="P206" s="177"/>
      <c r="Q206" s="177"/>
    </row>
    <row r="207" spans="1:20" x14ac:dyDescent="0.4">
      <c r="A207" s="310" t="s">
        <v>1363</v>
      </c>
      <c r="B207" s="306" t="s">
        <v>1943</v>
      </c>
      <c r="C207" s="223">
        <v>19</v>
      </c>
      <c r="D207" s="306" t="s">
        <v>1852</v>
      </c>
      <c r="E207" s="306" t="s">
        <v>1852</v>
      </c>
      <c r="F207" s="308" t="s">
        <v>1852</v>
      </c>
      <c r="G207" s="306" t="s">
        <v>1852</v>
      </c>
      <c r="H207" s="306" t="s">
        <v>1852</v>
      </c>
      <c r="I207" s="308" t="s">
        <v>1852</v>
      </c>
      <c r="J207" s="306" t="s">
        <v>1852</v>
      </c>
      <c r="K207" s="306" t="s">
        <v>1852</v>
      </c>
      <c r="L207" s="308" t="s">
        <v>1852</v>
      </c>
      <c r="M207" s="306" t="s">
        <v>1852</v>
      </c>
      <c r="N207" s="306" t="s">
        <v>1852</v>
      </c>
      <c r="O207" s="224">
        <f t="shared" si="3"/>
        <v>19</v>
      </c>
      <c r="P207" s="177"/>
      <c r="Q207" s="177"/>
    </row>
    <row r="208" spans="1:20" x14ac:dyDescent="0.4">
      <c r="A208" s="310" t="s">
        <v>1363</v>
      </c>
      <c r="B208" s="306" t="s">
        <v>1949</v>
      </c>
      <c r="C208" s="223">
        <v>12</v>
      </c>
      <c r="D208" s="306" t="s">
        <v>1852</v>
      </c>
      <c r="E208" s="306" t="s">
        <v>1852</v>
      </c>
      <c r="F208" s="223">
        <v>1</v>
      </c>
      <c r="G208" s="306" t="s">
        <v>1852</v>
      </c>
      <c r="H208" s="306" t="s">
        <v>1852</v>
      </c>
      <c r="I208" s="308" t="s">
        <v>1852</v>
      </c>
      <c r="J208" s="306" t="s">
        <v>1852</v>
      </c>
      <c r="K208" s="306" t="s">
        <v>1852</v>
      </c>
      <c r="L208" s="308" t="s">
        <v>1852</v>
      </c>
      <c r="M208" s="306" t="s">
        <v>1852</v>
      </c>
      <c r="N208" s="306" t="s">
        <v>1852</v>
      </c>
      <c r="O208" s="224">
        <f t="shared" si="3"/>
        <v>13</v>
      </c>
      <c r="P208" s="177"/>
      <c r="Q208" s="177"/>
    </row>
    <row r="209" spans="1:20" x14ac:dyDescent="0.4">
      <c r="A209" s="310" t="s">
        <v>1363</v>
      </c>
      <c r="B209" s="306" t="s">
        <v>1945</v>
      </c>
      <c r="C209" s="223">
        <v>10</v>
      </c>
      <c r="D209" s="306" t="s">
        <v>1852</v>
      </c>
      <c r="E209" s="306" t="s">
        <v>1852</v>
      </c>
      <c r="F209" s="223">
        <v>2</v>
      </c>
      <c r="G209" s="306" t="s">
        <v>1852</v>
      </c>
      <c r="H209" s="306" t="s">
        <v>1852</v>
      </c>
      <c r="I209" s="308" t="s">
        <v>1852</v>
      </c>
      <c r="J209" s="306" t="s">
        <v>1852</v>
      </c>
      <c r="K209" s="306" t="s">
        <v>1852</v>
      </c>
      <c r="L209" s="308" t="s">
        <v>1852</v>
      </c>
      <c r="M209" s="306" t="s">
        <v>1852</v>
      </c>
      <c r="N209" s="306" t="s">
        <v>1852</v>
      </c>
      <c r="O209" s="224">
        <f t="shared" si="3"/>
        <v>12</v>
      </c>
      <c r="P209" s="177"/>
      <c r="Q209" s="177"/>
    </row>
    <row r="210" spans="1:20" x14ac:dyDescent="0.4">
      <c r="A210" s="310" t="s">
        <v>1363</v>
      </c>
      <c r="B210" s="306" t="s">
        <v>1947</v>
      </c>
      <c r="C210" s="223">
        <v>4</v>
      </c>
      <c r="D210" s="306" t="s">
        <v>1852</v>
      </c>
      <c r="E210" s="306" t="s">
        <v>1852</v>
      </c>
      <c r="F210" s="308" t="s">
        <v>1852</v>
      </c>
      <c r="G210" s="306" t="s">
        <v>1852</v>
      </c>
      <c r="H210" s="306" t="s">
        <v>1852</v>
      </c>
      <c r="I210" s="308" t="s">
        <v>1852</v>
      </c>
      <c r="J210" s="306" t="s">
        <v>1852</v>
      </c>
      <c r="K210" s="306" t="s">
        <v>1852</v>
      </c>
      <c r="L210" s="308" t="s">
        <v>1852</v>
      </c>
      <c r="M210" s="306" t="s">
        <v>1852</v>
      </c>
      <c r="N210" s="306" t="s">
        <v>1852</v>
      </c>
      <c r="O210" s="224">
        <f t="shared" si="3"/>
        <v>4</v>
      </c>
      <c r="P210" s="177"/>
      <c r="Q210" s="177"/>
    </row>
    <row r="211" spans="1:20" ht="13.15" customHeight="1" x14ac:dyDescent="0.4">
      <c r="A211" s="310" t="s">
        <v>1363</v>
      </c>
      <c r="B211" s="306" t="s">
        <v>1942</v>
      </c>
      <c r="C211" s="223">
        <v>4</v>
      </c>
      <c r="D211" s="306" t="s">
        <v>1852</v>
      </c>
      <c r="E211" s="224">
        <v>1</v>
      </c>
      <c r="F211" s="308" t="s">
        <v>1852</v>
      </c>
      <c r="G211" s="306" t="s">
        <v>1852</v>
      </c>
      <c r="H211" s="306" t="s">
        <v>1852</v>
      </c>
      <c r="I211" s="308" t="s">
        <v>1852</v>
      </c>
      <c r="J211" s="306" t="s">
        <v>1852</v>
      </c>
      <c r="K211" s="306" t="s">
        <v>1852</v>
      </c>
      <c r="L211" s="308" t="s">
        <v>1852</v>
      </c>
      <c r="M211" s="306" t="s">
        <v>1852</v>
      </c>
      <c r="N211" s="306" t="s">
        <v>1852</v>
      </c>
      <c r="O211" s="224">
        <f t="shared" si="3"/>
        <v>4</v>
      </c>
      <c r="P211" s="177"/>
      <c r="Q211" s="177"/>
    </row>
    <row r="212" spans="1:20" ht="13.15" customHeight="1" x14ac:dyDescent="0.4">
      <c r="A212" s="310" t="s">
        <v>1363</v>
      </c>
      <c r="B212" s="222" t="s">
        <v>2922</v>
      </c>
      <c r="C212" s="223">
        <v>4</v>
      </c>
      <c r="D212" s="306" t="s">
        <v>1852</v>
      </c>
      <c r="E212" s="306" t="s">
        <v>1852</v>
      </c>
      <c r="F212" s="308" t="s">
        <v>1852</v>
      </c>
      <c r="G212" s="306" t="s">
        <v>1852</v>
      </c>
      <c r="H212" s="306" t="s">
        <v>1852</v>
      </c>
      <c r="I212" s="308" t="s">
        <v>1852</v>
      </c>
      <c r="J212" s="306" t="s">
        <v>1852</v>
      </c>
      <c r="K212" s="306" t="s">
        <v>1852</v>
      </c>
      <c r="L212" s="308" t="s">
        <v>1852</v>
      </c>
      <c r="M212" s="306" t="s">
        <v>1852</v>
      </c>
      <c r="N212" s="306" t="s">
        <v>1852</v>
      </c>
      <c r="O212" s="224">
        <f t="shared" si="3"/>
        <v>4</v>
      </c>
      <c r="P212" s="177"/>
      <c r="Q212" s="177"/>
    </row>
    <row r="213" spans="1:20" ht="22.5" x14ac:dyDescent="0.4">
      <c r="A213" s="310" t="s">
        <v>1363</v>
      </c>
      <c r="B213" s="222" t="s">
        <v>2921</v>
      </c>
      <c r="C213" s="223">
        <v>3</v>
      </c>
      <c r="D213" s="306" t="s">
        <v>1852</v>
      </c>
      <c r="E213" s="306" t="s">
        <v>1852</v>
      </c>
      <c r="F213" s="308" t="s">
        <v>1852</v>
      </c>
      <c r="G213" s="306" t="s">
        <v>1852</v>
      </c>
      <c r="H213" s="306" t="s">
        <v>1852</v>
      </c>
      <c r="I213" s="308" t="s">
        <v>1852</v>
      </c>
      <c r="J213" s="306" t="s">
        <v>1852</v>
      </c>
      <c r="K213" s="306" t="s">
        <v>1852</v>
      </c>
      <c r="L213" s="308" t="s">
        <v>1852</v>
      </c>
      <c r="M213" s="306" t="s">
        <v>1852</v>
      </c>
      <c r="N213" s="306" t="s">
        <v>1852</v>
      </c>
      <c r="O213" s="224">
        <f t="shared" si="3"/>
        <v>3</v>
      </c>
      <c r="P213" s="177"/>
      <c r="Q213" s="177"/>
    </row>
    <row r="214" spans="1:20" ht="13.15" customHeight="1" x14ac:dyDescent="0.4">
      <c r="A214" s="310" t="s">
        <v>2576</v>
      </c>
      <c r="B214" s="222" t="s">
        <v>2423</v>
      </c>
      <c r="C214" s="223">
        <v>50</v>
      </c>
      <c r="D214" s="306" t="s">
        <v>1852</v>
      </c>
      <c r="E214" s="306" t="s">
        <v>1852</v>
      </c>
      <c r="F214" s="223">
        <v>10</v>
      </c>
      <c r="G214" s="306" t="s">
        <v>1852</v>
      </c>
      <c r="H214" s="306" t="s">
        <v>1852</v>
      </c>
      <c r="I214" s="308" t="s">
        <v>1852</v>
      </c>
      <c r="J214" s="306" t="s">
        <v>1852</v>
      </c>
      <c r="K214" s="306" t="s">
        <v>1852</v>
      </c>
      <c r="L214" s="223">
        <v>1</v>
      </c>
      <c r="M214" s="306" t="s">
        <v>1852</v>
      </c>
      <c r="N214" s="306" t="s">
        <v>1852</v>
      </c>
      <c r="O214" s="224">
        <f t="shared" si="3"/>
        <v>61</v>
      </c>
      <c r="P214" s="322">
        <v>183</v>
      </c>
      <c r="Q214" s="322">
        <v>1</v>
      </c>
      <c r="R214" s="323">
        <v>5.0000000000000001E-3</v>
      </c>
      <c r="T214" s="117"/>
    </row>
    <row r="215" spans="1:20" ht="13.15" customHeight="1" x14ac:dyDescent="0.4">
      <c r="A215" s="310" t="s">
        <v>2576</v>
      </c>
      <c r="B215" s="222" t="s">
        <v>2919</v>
      </c>
      <c r="C215" s="223">
        <v>40</v>
      </c>
      <c r="D215" s="306" t="s">
        <v>1852</v>
      </c>
      <c r="E215" s="224">
        <v>1</v>
      </c>
      <c r="F215" s="223">
        <v>4</v>
      </c>
      <c r="G215" s="306" t="s">
        <v>1852</v>
      </c>
      <c r="H215" s="306" t="s">
        <v>1852</v>
      </c>
      <c r="I215" s="308" t="s">
        <v>1852</v>
      </c>
      <c r="J215" s="306" t="s">
        <v>1852</v>
      </c>
      <c r="K215" s="306" t="s">
        <v>1852</v>
      </c>
      <c r="L215" s="308" t="s">
        <v>1852</v>
      </c>
      <c r="M215" s="306" t="s">
        <v>1852</v>
      </c>
      <c r="N215" s="306" t="s">
        <v>1852</v>
      </c>
      <c r="O215" s="224">
        <f t="shared" si="3"/>
        <v>44</v>
      </c>
    </row>
    <row r="216" spans="1:20" ht="13.15" customHeight="1" x14ac:dyDescent="0.4">
      <c r="A216" s="310" t="s">
        <v>1364</v>
      </c>
      <c r="B216" s="306" t="s">
        <v>1957</v>
      </c>
      <c r="C216" s="223">
        <v>36</v>
      </c>
      <c r="D216" s="306" t="s">
        <v>1852</v>
      </c>
      <c r="E216" s="306" t="s">
        <v>1852</v>
      </c>
      <c r="F216" s="223">
        <v>1</v>
      </c>
      <c r="G216" s="306" t="s">
        <v>1852</v>
      </c>
      <c r="H216" s="306" t="s">
        <v>1852</v>
      </c>
      <c r="I216" s="308" t="s">
        <v>1852</v>
      </c>
      <c r="J216" s="306" t="s">
        <v>1852</v>
      </c>
      <c r="K216" s="306" t="s">
        <v>1852</v>
      </c>
      <c r="L216" s="308" t="s">
        <v>1852</v>
      </c>
      <c r="M216" s="306" t="s">
        <v>1852</v>
      </c>
      <c r="N216" s="306" t="s">
        <v>1852</v>
      </c>
      <c r="O216" s="224">
        <f t="shared" si="3"/>
        <v>37</v>
      </c>
      <c r="P216" s="177"/>
      <c r="Q216" s="177"/>
    </row>
    <row r="217" spans="1:20" ht="13.15" customHeight="1" x14ac:dyDescent="0.4">
      <c r="A217" s="310" t="s">
        <v>1364</v>
      </c>
      <c r="B217" s="306" t="s">
        <v>1950</v>
      </c>
      <c r="C217" s="223">
        <v>18</v>
      </c>
      <c r="D217" s="306" t="s">
        <v>1852</v>
      </c>
      <c r="E217" s="306" t="s">
        <v>1852</v>
      </c>
      <c r="F217" s="223">
        <v>10</v>
      </c>
      <c r="G217" s="306" t="s">
        <v>1852</v>
      </c>
      <c r="H217" s="306" t="s">
        <v>1852</v>
      </c>
      <c r="I217" s="308" t="s">
        <v>1852</v>
      </c>
      <c r="J217" s="306" t="s">
        <v>1852</v>
      </c>
      <c r="K217" s="306" t="s">
        <v>1852</v>
      </c>
      <c r="L217" s="308" t="s">
        <v>1852</v>
      </c>
      <c r="M217" s="306" t="s">
        <v>1852</v>
      </c>
      <c r="N217" s="306" t="s">
        <v>1852</v>
      </c>
      <c r="O217" s="224">
        <f t="shared" si="3"/>
        <v>28</v>
      </c>
      <c r="P217" s="177"/>
      <c r="Q217" s="177"/>
    </row>
    <row r="218" spans="1:20" ht="33.75" x14ac:dyDescent="0.4">
      <c r="A218" s="310" t="s">
        <v>1364</v>
      </c>
      <c r="B218" s="222" t="s">
        <v>2920</v>
      </c>
      <c r="C218" s="223">
        <v>6</v>
      </c>
      <c r="D218" s="306" t="s">
        <v>1852</v>
      </c>
      <c r="E218" s="306" t="s">
        <v>1852</v>
      </c>
      <c r="F218" s="223">
        <v>7</v>
      </c>
      <c r="G218" s="306" t="s">
        <v>1852</v>
      </c>
      <c r="H218" s="306" t="s">
        <v>1852</v>
      </c>
      <c r="I218" s="308" t="s">
        <v>1852</v>
      </c>
      <c r="J218" s="306" t="s">
        <v>1852</v>
      </c>
      <c r="K218" s="306" t="s">
        <v>1852</v>
      </c>
      <c r="L218" s="308" t="s">
        <v>1852</v>
      </c>
      <c r="M218" s="306" t="s">
        <v>1852</v>
      </c>
      <c r="N218" s="306" t="s">
        <v>1852</v>
      </c>
      <c r="O218" s="224">
        <f t="shared" si="3"/>
        <v>13</v>
      </c>
      <c r="P218" s="177"/>
      <c r="Q218" s="177"/>
      <c r="T218" s="117"/>
    </row>
    <row r="219" spans="1:20" x14ac:dyDescent="0.4">
      <c r="A219" s="310" t="s">
        <v>1958</v>
      </c>
      <c r="B219" s="306" t="s">
        <v>1852</v>
      </c>
      <c r="C219" s="223">
        <v>323</v>
      </c>
      <c r="D219" s="306" t="s">
        <v>1852</v>
      </c>
      <c r="E219" s="224">
        <v>19</v>
      </c>
      <c r="F219" s="223">
        <v>106</v>
      </c>
      <c r="G219" s="306" t="s">
        <v>1852</v>
      </c>
      <c r="H219" s="224">
        <v>3</v>
      </c>
      <c r="I219" s="223">
        <v>21</v>
      </c>
      <c r="J219" s="306" t="s">
        <v>1852</v>
      </c>
      <c r="K219" s="306" t="s">
        <v>1852</v>
      </c>
      <c r="L219" s="223">
        <v>3</v>
      </c>
      <c r="M219" s="306" t="s">
        <v>1852</v>
      </c>
      <c r="N219" s="306" t="s">
        <v>1852</v>
      </c>
      <c r="O219" s="224">
        <f t="shared" si="3"/>
        <v>453</v>
      </c>
      <c r="P219" s="319">
        <v>453</v>
      </c>
      <c r="Q219" s="319">
        <v>22</v>
      </c>
      <c r="R219" s="320">
        <v>0.05</v>
      </c>
      <c r="T219" s="117"/>
    </row>
    <row r="220" spans="1:20" ht="13.15" customHeight="1" x14ac:dyDescent="0.4">
      <c r="A220" s="310" t="s">
        <v>1959</v>
      </c>
      <c r="B220" s="306" t="s">
        <v>1852</v>
      </c>
      <c r="C220" s="223">
        <v>77</v>
      </c>
      <c r="D220" s="306" t="s">
        <v>1852</v>
      </c>
      <c r="E220" s="306" t="s">
        <v>1852</v>
      </c>
      <c r="F220" s="223">
        <v>113</v>
      </c>
      <c r="G220" s="306" t="s">
        <v>1852</v>
      </c>
      <c r="H220" s="306" t="s">
        <v>1852</v>
      </c>
      <c r="I220" s="223">
        <v>2</v>
      </c>
      <c r="J220" s="306" t="s">
        <v>1852</v>
      </c>
      <c r="K220" s="306" t="s">
        <v>1852</v>
      </c>
      <c r="L220" s="223">
        <v>5</v>
      </c>
      <c r="M220" s="306" t="s">
        <v>1852</v>
      </c>
      <c r="N220" s="306" t="s">
        <v>1852</v>
      </c>
      <c r="O220" s="224">
        <f t="shared" si="3"/>
        <v>197</v>
      </c>
      <c r="P220" s="319">
        <v>197</v>
      </c>
      <c r="Q220" s="319">
        <v>0</v>
      </c>
      <c r="R220" s="320">
        <v>0</v>
      </c>
      <c r="T220" s="117"/>
    </row>
    <row r="221" spans="1:20" ht="13.15" customHeight="1" x14ac:dyDescent="0.4">
      <c r="A221" s="310" t="s">
        <v>1960</v>
      </c>
      <c r="B221" s="306" t="s">
        <v>1961</v>
      </c>
      <c r="C221" s="223">
        <v>109</v>
      </c>
      <c r="D221" s="306" t="s">
        <v>1852</v>
      </c>
      <c r="E221" s="224">
        <v>1</v>
      </c>
      <c r="F221" s="223">
        <v>57</v>
      </c>
      <c r="G221" s="306" t="s">
        <v>1852</v>
      </c>
      <c r="H221" s="306" t="s">
        <v>1852</v>
      </c>
      <c r="I221" s="223">
        <v>1</v>
      </c>
      <c r="J221" s="306" t="s">
        <v>1852</v>
      </c>
      <c r="K221" s="306" t="s">
        <v>1852</v>
      </c>
      <c r="L221" s="223">
        <v>4</v>
      </c>
      <c r="M221" s="306" t="s">
        <v>1852</v>
      </c>
      <c r="N221" s="306" t="s">
        <v>1852</v>
      </c>
      <c r="O221" s="224">
        <f t="shared" si="3"/>
        <v>171</v>
      </c>
      <c r="P221" s="322">
        <v>374</v>
      </c>
      <c r="Q221" s="322">
        <v>4</v>
      </c>
      <c r="R221" s="323">
        <v>1.0999999999999999E-2</v>
      </c>
    </row>
    <row r="222" spans="1:20" ht="13.15" customHeight="1" x14ac:dyDescent="0.4">
      <c r="A222" s="310" t="s">
        <v>1365</v>
      </c>
      <c r="B222" s="306" t="s">
        <v>1962</v>
      </c>
      <c r="C222" s="223">
        <v>49</v>
      </c>
      <c r="D222" s="306" t="s">
        <v>1852</v>
      </c>
      <c r="E222" s="306" t="s">
        <v>1852</v>
      </c>
      <c r="F222" s="223">
        <v>59</v>
      </c>
      <c r="G222" s="306" t="s">
        <v>1852</v>
      </c>
      <c r="H222" s="306" t="s">
        <v>1852</v>
      </c>
      <c r="I222" s="223">
        <v>2</v>
      </c>
      <c r="J222" s="306" t="s">
        <v>1852</v>
      </c>
      <c r="K222" s="306" t="s">
        <v>1852</v>
      </c>
      <c r="L222" s="223">
        <v>3</v>
      </c>
      <c r="M222" s="306" t="s">
        <v>1852</v>
      </c>
      <c r="N222" s="306" t="s">
        <v>1852</v>
      </c>
      <c r="O222" s="224">
        <f t="shared" si="3"/>
        <v>113</v>
      </c>
      <c r="P222" s="177"/>
      <c r="Q222" s="177"/>
    </row>
    <row r="223" spans="1:20" ht="13.15" customHeight="1" x14ac:dyDescent="0.4">
      <c r="A223" s="310" t="s">
        <v>1365</v>
      </c>
      <c r="B223" s="306" t="s">
        <v>1963</v>
      </c>
      <c r="C223" s="223">
        <v>32</v>
      </c>
      <c r="D223" s="306" t="s">
        <v>1852</v>
      </c>
      <c r="E223" s="224">
        <v>1</v>
      </c>
      <c r="F223" s="223">
        <v>10</v>
      </c>
      <c r="G223" s="306" t="s">
        <v>1852</v>
      </c>
      <c r="H223" s="306" t="s">
        <v>1852</v>
      </c>
      <c r="I223" s="223">
        <v>2</v>
      </c>
      <c r="J223" s="306" t="s">
        <v>1852</v>
      </c>
      <c r="K223" s="306" t="s">
        <v>1852</v>
      </c>
      <c r="L223" s="223">
        <v>1</v>
      </c>
      <c r="M223" s="306" t="s">
        <v>1852</v>
      </c>
      <c r="N223" s="306" t="s">
        <v>1852</v>
      </c>
      <c r="O223" s="224">
        <f t="shared" si="3"/>
        <v>45</v>
      </c>
      <c r="P223" s="177"/>
      <c r="Q223" s="177"/>
    </row>
    <row r="224" spans="1:20" ht="13.15" customHeight="1" x14ac:dyDescent="0.4">
      <c r="A224" s="310" t="s">
        <v>1365</v>
      </c>
      <c r="B224" s="306" t="s">
        <v>1964</v>
      </c>
      <c r="C224" s="223">
        <v>31</v>
      </c>
      <c r="D224" s="306" t="s">
        <v>1852</v>
      </c>
      <c r="E224" s="224">
        <v>1</v>
      </c>
      <c r="F224" s="223">
        <v>11</v>
      </c>
      <c r="G224" s="306" t="s">
        <v>1852</v>
      </c>
      <c r="H224" s="306" t="s">
        <v>1852</v>
      </c>
      <c r="I224" s="223">
        <v>1</v>
      </c>
      <c r="J224" s="306" t="s">
        <v>1852</v>
      </c>
      <c r="K224" s="306" t="s">
        <v>1852</v>
      </c>
      <c r="L224" s="308" t="s">
        <v>1852</v>
      </c>
      <c r="M224" s="306" t="s">
        <v>1852</v>
      </c>
      <c r="N224" s="306" t="s">
        <v>1852</v>
      </c>
      <c r="O224" s="224">
        <f t="shared" si="3"/>
        <v>43</v>
      </c>
      <c r="P224" s="177"/>
      <c r="Q224" s="177"/>
    </row>
    <row r="225" spans="1:20" ht="22.5" x14ac:dyDescent="0.4">
      <c r="A225" s="310" t="s">
        <v>1365</v>
      </c>
      <c r="B225" s="306" t="s">
        <v>1965</v>
      </c>
      <c r="C225" s="223">
        <v>2</v>
      </c>
      <c r="D225" s="306" t="s">
        <v>1852</v>
      </c>
      <c r="E225" s="224">
        <v>1</v>
      </c>
      <c r="F225" s="308" t="s">
        <v>1852</v>
      </c>
      <c r="G225" s="306" t="s">
        <v>1852</v>
      </c>
      <c r="H225" s="306" t="s">
        <v>1852</v>
      </c>
      <c r="I225" s="308" t="s">
        <v>1852</v>
      </c>
      <c r="J225" s="306" t="s">
        <v>1852</v>
      </c>
      <c r="K225" s="306" t="s">
        <v>1852</v>
      </c>
      <c r="L225" s="308" t="s">
        <v>1852</v>
      </c>
      <c r="M225" s="306" t="s">
        <v>1852</v>
      </c>
      <c r="N225" s="306" t="s">
        <v>1852</v>
      </c>
      <c r="O225" s="224">
        <f t="shared" si="3"/>
        <v>2</v>
      </c>
      <c r="P225" s="177"/>
      <c r="Q225" s="177"/>
      <c r="T225" s="117"/>
    </row>
    <row r="226" spans="1:20" ht="13.15" customHeight="1" x14ac:dyDescent="0.4">
      <c r="A226" s="310" t="s">
        <v>1966</v>
      </c>
      <c r="B226" s="306" t="s">
        <v>1852</v>
      </c>
      <c r="C226" s="223">
        <v>41</v>
      </c>
      <c r="D226" s="306" t="s">
        <v>1852</v>
      </c>
      <c r="E226" s="306" t="s">
        <v>1852</v>
      </c>
      <c r="F226" s="223">
        <v>19</v>
      </c>
      <c r="G226" s="306" t="s">
        <v>1852</v>
      </c>
      <c r="H226" s="306" t="s">
        <v>1852</v>
      </c>
      <c r="I226" s="308" t="s">
        <v>1852</v>
      </c>
      <c r="J226" s="306" t="s">
        <v>1852</v>
      </c>
      <c r="K226" s="306" t="s">
        <v>1852</v>
      </c>
      <c r="L226" s="308" t="s">
        <v>1852</v>
      </c>
      <c r="M226" s="306" t="s">
        <v>1852</v>
      </c>
      <c r="N226" s="306" t="s">
        <v>1852</v>
      </c>
      <c r="O226" s="224">
        <f t="shared" si="3"/>
        <v>60</v>
      </c>
      <c r="P226" s="319">
        <v>60</v>
      </c>
      <c r="Q226" s="319">
        <v>0</v>
      </c>
      <c r="R226" s="320">
        <v>0</v>
      </c>
      <c r="T226" s="117"/>
    </row>
    <row r="227" spans="1:20" x14ac:dyDescent="0.4">
      <c r="A227" s="310" t="s">
        <v>1967</v>
      </c>
      <c r="B227" s="306" t="s">
        <v>1969</v>
      </c>
      <c r="C227" s="223">
        <v>26</v>
      </c>
      <c r="D227" s="306" t="s">
        <v>1852</v>
      </c>
      <c r="E227" s="224">
        <v>1</v>
      </c>
      <c r="F227" s="223">
        <v>1</v>
      </c>
      <c r="G227" s="306" t="s">
        <v>1852</v>
      </c>
      <c r="H227" s="306" t="s">
        <v>1852</v>
      </c>
      <c r="I227" s="308" t="s">
        <v>1852</v>
      </c>
      <c r="J227" s="306" t="s">
        <v>1852</v>
      </c>
      <c r="K227" s="306" t="s">
        <v>1852</v>
      </c>
      <c r="L227" s="308" t="s">
        <v>1852</v>
      </c>
      <c r="M227" s="306" t="s">
        <v>1852</v>
      </c>
      <c r="N227" s="306" t="s">
        <v>1852</v>
      </c>
      <c r="O227" s="224">
        <f t="shared" si="3"/>
        <v>27</v>
      </c>
      <c r="P227" s="322">
        <v>39</v>
      </c>
      <c r="Q227" s="322">
        <v>3</v>
      </c>
      <c r="R227" s="323">
        <v>7.6999999999999999E-2</v>
      </c>
    </row>
    <row r="228" spans="1:20" x14ac:dyDescent="0.4">
      <c r="A228" s="310" t="s">
        <v>1678</v>
      </c>
      <c r="B228" s="306" t="s">
        <v>1970</v>
      </c>
      <c r="C228" s="223">
        <v>5</v>
      </c>
      <c r="D228" s="306" t="s">
        <v>1852</v>
      </c>
      <c r="E228" s="224">
        <v>1</v>
      </c>
      <c r="F228" s="308" t="s">
        <v>1852</v>
      </c>
      <c r="G228" s="306" t="s">
        <v>1852</v>
      </c>
      <c r="H228" s="306" t="s">
        <v>1852</v>
      </c>
      <c r="I228" s="223">
        <v>2</v>
      </c>
      <c r="J228" s="306" t="s">
        <v>1852</v>
      </c>
      <c r="K228" s="306" t="s">
        <v>1852</v>
      </c>
      <c r="L228" s="308" t="s">
        <v>1852</v>
      </c>
      <c r="M228" s="306" t="s">
        <v>1852</v>
      </c>
      <c r="N228" s="306" t="s">
        <v>1852</v>
      </c>
      <c r="O228" s="224">
        <f t="shared" si="3"/>
        <v>7</v>
      </c>
      <c r="P228" s="177"/>
      <c r="Q228" s="177"/>
    </row>
    <row r="229" spans="1:20" x14ac:dyDescent="0.4">
      <c r="A229" s="310" t="s">
        <v>1678</v>
      </c>
      <c r="B229" s="306" t="s">
        <v>1971</v>
      </c>
      <c r="C229" s="223">
        <v>5</v>
      </c>
      <c r="D229" s="306" t="s">
        <v>1852</v>
      </c>
      <c r="E229" s="224">
        <v>1</v>
      </c>
      <c r="F229" s="308" t="s">
        <v>1852</v>
      </c>
      <c r="G229" s="306" t="s">
        <v>1852</v>
      </c>
      <c r="H229" s="306" t="s">
        <v>1852</v>
      </c>
      <c r="I229" s="308" t="s">
        <v>1852</v>
      </c>
      <c r="J229" s="306" t="s">
        <v>1852</v>
      </c>
      <c r="K229" s="306" t="s">
        <v>1852</v>
      </c>
      <c r="L229" s="308" t="s">
        <v>1852</v>
      </c>
      <c r="M229" s="306" t="s">
        <v>1852</v>
      </c>
      <c r="N229" s="306" t="s">
        <v>1852</v>
      </c>
      <c r="O229" s="224">
        <f t="shared" si="3"/>
        <v>5</v>
      </c>
      <c r="P229" s="177"/>
      <c r="Q229" s="177"/>
      <c r="T229" s="117"/>
    </row>
    <row r="230" spans="1:20" ht="13.15" customHeight="1" x14ac:dyDescent="0.4">
      <c r="A230" s="310" t="s">
        <v>1972</v>
      </c>
      <c r="B230" s="306" t="s">
        <v>1852</v>
      </c>
      <c r="C230" s="223">
        <v>40</v>
      </c>
      <c r="D230" s="306" t="s">
        <v>1852</v>
      </c>
      <c r="E230" s="306" t="s">
        <v>1852</v>
      </c>
      <c r="F230" s="223">
        <v>24</v>
      </c>
      <c r="G230" s="306" t="s">
        <v>1852</v>
      </c>
      <c r="H230" s="224">
        <v>1</v>
      </c>
      <c r="I230" s="308" t="s">
        <v>1852</v>
      </c>
      <c r="J230" s="306" t="s">
        <v>1852</v>
      </c>
      <c r="K230" s="306" t="s">
        <v>1852</v>
      </c>
      <c r="L230" s="308" t="s">
        <v>1852</v>
      </c>
      <c r="M230" s="306" t="s">
        <v>1852</v>
      </c>
      <c r="N230" s="306" t="s">
        <v>1852</v>
      </c>
      <c r="O230" s="224">
        <f t="shared" si="3"/>
        <v>64</v>
      </c>
      <c r="P230" s="319">
        <v>64</v>
      </c>
      <c r="Q230" s="319">
        <v>1</v>
      </c>
      <c r="R230" s="320">
        <v>0.02</v>
      </c>
      <c r="T230" s="117"/>
    </row>
    <row r="231" spans="1:20" ht="13.15" customHeight="1" x14ac:dyDescent="0.4">
      <c r="A231" s="310" t="s">
        <v>1973</v>
      </c>
      <c r="B231" s="306" t="s">
        <v>2577</v>
      </c>
      <c r="C231" s="223">
        <v>216</v>
      </c>
      <c r="D231" s="306" t="s">
        <v>1852</v>
      </c>
      <c r="E231" s="224">
        <v>2</v>
      </c>
      <c r="F231" s="223">
        <v>108</v>
      </c>
      <c r="G231" s="306" t="s">
        <v>1852</v>
      </c>
      <c r="H231" s="306" t="s">
        <v>1852</v>
      </c>
      <c r="I231" s="223">
        <v>6</v>
      </c>
      <c r="J231" s="306" t="s">
        <v>1852</v>
      </c>
      <c r="K231" s="306" t="s">
        <v>1852</v>
      </c>
      <c r="L231" s="223">
        <v>19</v>
      </c>
      <c r="M231" s="306" t="s">
        <v>1852</v>
      </c>
      <c r="N231" s="306" t="s">
        <v>1852</v>
      </c>
      <c r="O231" s="224">
        <f t="shared" si="3"/>
        <v>349</v>
      </c>
      <c r="P231" s="322">
        <v>1167</v>
      </c>
      <c r="Q231" s="322">
        <v>10</v>
      </c>
      <c r="R231" s="323">
        <v>8.9999999999999993E-3</v>
      </c>
    </row>
    <row r="232" spans="1:20" ht="52.5" x14ac:dyDescent="0.4">
      <c r="A232" s="310" t="s">
        <v>1366</v>
      </c>
      <c r="B232" s="326" t="s">
        <v>2578</v>
      </c>
      <c r="C232" s="223">
        <v>252</v>
      </c>
      <c r="D232" s="306" t="s">
        <v>1852</v>
      </c>
      <c r="E232" s="224">
        <v>1</v>
      </c>
      <c r="F232" s="223">
        <v>64</v>
      </c>
      <c r="G232" s="306" t="s">
        <v>1852</v>
      </c>
      <c r="H232" s="306" t="s">
        <v>1852</v>
      </c>
      <c r="I232" s="223">
        <v>15</v>
      </c>
      <c r="J232" s="306" t="s">
        <v>1852</v>
      </c>
      <c r="K232" s="306" t="s">
        <v>1852</v>
      </c>
      <c r="L232" s="223">
        <v>11</v>
      </c>
      <c r="M232" s="306" t="s">
        <v>1852</v>
      </c>
      <c r="N232" s="306" t="s">
        <v>1852</v>
      </c>
      <c r="O232" s="224">
        <f t="shared" si="3"/>
        <v>342</v>
      </c>
      <c r="P232" s="177"/>
      <c r="Q232" s="177"/>
    </row>
    <row r="233" spans="1:20" x14ac:dyDescent="0.4">
      <c r="A233" s="310" t="s">
        <v>1366</v>
      </c>
      <c r="B233" s="306" t="s">
        <v>1976</v>
      </c>
      <c r="C233" s="223">
        <v>132</v>
      </c>
      <c r="D233" s="306" t="s">
        <v>1852</v>
      </c>
      <c r="E233" s="224">
        <v>1</v>
      </c>
      <c r="F233" s="223">
        <v>39</v>
      </c>
      <c r="G233" s="306" t="s">
        <v>1852</v>
      </c>
      <c r="H233" s="224">
        <v>1</v>
      </c>
      <c r="I233" s="223">
        <v>8</v>
      </c>
      <c r="J233" s="306" t="s">
        <v>1852</v>
      </c>
      <c r="K233" s="306" t="s">
        <v>1852</v>
      </c>
      <c r="L233" s="223">
        <v>1</v>
      </c>
      <c r="M233" s="306" t="s">
        <v>1852</v>
      </c>
      <c r="N233" s="306" t="s">
        <v>1852</v>
      </c>
      <c r="O233" s="224">
        <f t="shared" si="3"/>
        <v>180</v>
      </c>
      <c r="P233" s="177"/>
      <c r="Q233" s="177"/>
    </row>
    <row r="234" spans="1:20" ht="13.15" customHeight="1" x14ac:dyDescent="0.4">
      <c r="A234" s="310" t="s">
        <v>1366</v>
      </c>
      <c r="B234" s="306" t="s">
        <v>1978</v>
      </c>
      <c r="C234" s="223">
        <v>82</v>
      </c>
      <c r="D234" s="306" t="s">
        <v>1852</v>
      </c>
      <c r="E234" s="306" t="s">
        <v>1852</v>
      </c>
      <c r="F234" s="223">
        <v>21</v>
      </c>
      <c r="G234" s="306" t="s">
        <v>1852</v>
      </c>
      <c r="H234" s="306" t="s">
        <v>1852</v>
      </c>
      <c r="I234" s="308" t="s">
        <v>1852</v>
      </c>
      <c r="J234" s="306" t="s">
        <v>1852</v>
      </c>
      <c r="K234" s="306" t="s">
        <v>1852</v>
      </c>
      <c r="L234" s="223">
        <v>1</v>
      </c>
      <c r="M234" s="306" t="s">
        <v>1852</v>
      </c>
      <c r="N234" s="306" t="s">
        <v>1852</v>
      </c>
      <c r="O234" s="224">
        <f t="shared" si="3"/>
        <v>104</v>
      </c>
      <c r="P234" s="177"/>
      <c r="Q234" s="177"/>
    </row>
    <row r="235" spans="1:20" ht="13.15" customHeight="1" x14ac:dyDescent="0.4">
      <c r="A235" s="310" t="s">
        <v>1366</v>
      </c>
      <c r="B235" s="306" t="s">
        <v>2579</v>
      </c>
      <c r="C235" s="223">
        <v>70</v>
      </c>
      <c r="D235" s="306" t="s">
        <v>1852</v>
      </c>
      <c r="E235" s="224">
        <v>2</v>
      </c>
      <c r="F235" s="223">
        <v>15</v>
      </c>
      <c r="G235" s="306" t="s">
        <v>1852</v>
      </c>
      <c r="H235" s="306" t="s">
        <v>1852</v>
      </c>
      <c r="I235" s="308" t="s">
        <v>1852</v>
      </c>
      <c r="J235" s="306" t="s">
        <v>1852</v>
      </c>
      <c r="K235" s="306" t="s">
        <v>1852</v>
      </c>
      <c r="L235" s="223">
        <v>2</v>
      </c>
      <c r="M235" s="306" t="s">
        <v>1852</v>
      </c>
      <c r="N235" s="306" t="s">
        <v>1852</v>
      </c>
      <c r="O235" s="224">
        <f t="shared" si="3"/>
        <v>87</v>
      </c>
      <c r="P235" s="177"/>
      <c r="Q235" s="177"/>
    </row>
    <row r="236" spans="1:20" ht="13.15" customHeight="1" x14ac:dyDescent="0.4">
      <c r="A236" s="310" t="s">
        <v>1366</v>
      </c>
      <c r="B236" s="306" t="s">
        <v>2580</v>
      </c>
      <c r="C236" s="223">
        <v>44</v>
      </c>
      <c r="D236" s="306" t="s">
        <v>1852</v>
      </c>
      <c r="E236" s="224">
        <v>2</v>
      </c>
      <c r="F236" s="308" t="s">
        <v>1852</v>
      </c>
      <c r="G236" s="306" t="s">
        <v>1852</v>
      </c>
      <c r="H236" s="306" t="s">
        <v>1852</v>
      </c>
      <c r="I236" s="308" t="s">
        <v>1852</v>
      </c>
      <c r="J236" s="306" t="s">
        <v>1852</v>
      </c>
      <c r="K236" s="306" t="s">
        <v>1852</v>
      </c>
      <c r="L236" s="308" t="s">
        <v>1852</v>
      </c>
      <c r="M236" s="306" t="s">
        <v>1852</v>
      </c>
      <c r="N236" s="306" t="s">
        <v>1852</v>
      </c>
      <c r="O236" s="224">
        <f t="shared" si="3"/>
        <v>44</v>
      </c>
      <c r="P236" s="177"/>
      <c r="Q236" s="177"/>
    </row>
    <row r="237" spans="1:20" ht="13.15" customHeight="1" x14ac:dyDescent="0.4">
      <c r="A237" s="310" t="s">
        <v>1366</v>
      </c>
      <c r="B237" s="306" t="s">
        <v>2581</v>
      </c>
      <c r="C237" s="223">
        <v>18</v>
      </c>
      <c r="D237" s="306" t="s">
        <v>1852</v>
      </c>
      <c r="E237" s="224">
        <v>1</v>
      </c>
      <c r="F237" s="308" t="s">
        <v>1852</v>
      </c>
      <c r="G237" s="306" t="s">
        <v>1852</v>
      </c>
      <c r="H237" s="306" t="s">
        <v>1852</v>
      </c>
      <c r="I237" s="308" t="s">
        <v>1852</v>
      </c>
      <c r="J237" s="306" t="s">
        <v>1852</v>
      </c>
      <c r="K237" s="306" t="s">
        <v>1852</v>
      </c>
      <c r="L237" s="308" t="s">
        <v>1852</v>
      </c>
      <c r="M237" s="306" t="s">
        <v>1852</v>
      </c>
      <c r="N237" s="306" t="s">
        <v>1852</v>
      </c>
      <c r="O237" s="224">
        <f t="shared" si="3"/>
        <v>18</v>
      </c>
      <c r="P237" s="177"/>
      <c r="Q237" s="177"/>
    </row>
    <row r="238" spans="1:20" ht="22.5" x14ac:dyDescent="0.4">
      <c r="A238" s="310" t="s">
        <v>1366</v>
      </c>
      <c r="B238" s="306" t="s">
        <v>1980</v>
      </c>
      <c r="C238" s="223">
        <v>12</v>
      </c>
      <c r="D238" s="306" t="s">
        <v>1852</v>
      </c>
      <c r="E238" s="306" t="s">
        <v>1852</v>
      </c>
      <c r="F238" s="308" t="s">
        <v>1852</v>
      </c>
      <c r="G238" s="306" t="s">
        <v>1852</v>
      </c>
      <c r="H238" s="306" t="s">
        <v>1852</v>
      </c>
      <c r="I238" s="308" t="s">
        <v>1852</v>
      </c>
      <c r="J238" s="306" t="s">
        <v>1852</v>
      </c>
      <c r="K238" s="306" t="s">
        <v>1852</v>
      </c>
      <c r="L238" s="308" t="s">
        <v>1852</v>
      </c>
      <c r="M238" s="306" t="s">
        <v>1852</v>
      </c>
      <c r="N238" s="306" t="s">
        <v>1852</v>
      </c>
      <c r="O238" s="224">
        <f t="shared" si="3"/>
        <v>12</v>
      </c>
      <c r="P238" s="177"/>
      <c r="Q238" s="177"/>
    </row>
    <row r="239" spans="1:20" ht="13.15" customHeight="1" x14ac:dyDescent="0.4">
      <c r="A239" s="310" t="s">
        <v>1366</v>
      </c>
      <c r="B239" s="306" t="s">
        <v>1981</v>
      </c>
      <c r="C239" s="223">
        <v>1</v>
      </c>
      <c r="D239" s="306" t="s">
        <v>1852</v>
      </c>
      <c r="E239" s="306" t="s">
        <v>1852</v>
      </c>
      <c r="F239" s="223">
        <v>10</v>
      </c>
      <c r="G239" s="306" t="s">
        <v>1852</v>
      </c>
      <c r="H239" s="306" t="s">
        <v>1852</v>
      </c>
      <c r="I239" s="308" t="s">
        <v>1852</v>
      </c>
      <c r="J239" s="306" t="s">
        <v>1852</v>
      </c>
      <c r="K239" s="306" t="s">
        <v>1852</v>
      </c>
      <c r="L239" s="308" t="s">
        <v>1852</v>
      </c>
      <c r="M239" s="306" t="s">
        <v>1852</v>
      </c>
      <c r="N239" s="306" t="s">
        <v>1852</v>
      </c>
      <c r="O239" s="224">
        <f t="shared" si="3"/>
        <v>11</v>
      </c>
      <c r="P239" s="177"/>
      <c r="Q239" s="177"/>
    </row>
    <row r="240" spans="1:20" ht="13.15" customHeight="1" x14ac:dyDescent="0.4">
      <c r="A240" s="310" t="s">
        <v>1366</v>
      </c>
      <c r="B240" s="306" t="s">
        <v>2582</v>
      </c>
      <c r="C240" s="223">
        <v>8</v>
      </c>
      <c r="D240" s="306" t="s">
        <v>1852</v>
      </c>
      <c r="E240" s="306" t="s">
        <v>1852</v>
      </c>
      <c r="F240" s="308" t="s">
        <v>1852</v>
      </c>
      <c r="G240" s="306" t="s">
        <v>1852</v>
      </c>
      <c r="H240" s="306" t="s">
        <v>1852</v>
      </c>
      <c r="I240" s="308" t="s">
        <v>1852</v>
      </c>
      <c r="J240" s="306" t="s">
        <v>1852</v>
      </c>
      <c r="K240" s="306" t="s">
        <v>1852</v>
      </c>
      <c r="L240" s="308" t="s">
        <v>1852</v>
      </c>
      <c r="M240" s="306" t="s">
        <v>1852</v>
      </c>
      <c r="N240" s="306" t="s">
        <v>1852</v>
      </c>
      <c r="O240" s="224">
        <f t="shared" si="3"/>
        <v>8</v>
      </c>
      <c r="P240" s="177"/>
      <c r="Q240" s="177"/>
    </row>
    <row r="241" spans="1:20" ht="13.15" customHeight="1" x14ac:dyDescent="0.4">
      <c r="A241" s="310" t="s">
        <v>1366</v>
      </c>
      <c r="B241" s="306" t="s">
        <v>1977</v>
      </c>
      <c r="C241" s="223">
        <v>5</v>
      </c>
      <c r="D241" s="306" t="s">
        <v>1852</v>
      </c>
      <c r="E241" s="306" t="s">
        <v>1852</v>
      </c>
      <c r="F241" s="223">
        <v>2</v>
      </c>
      <c r="G241" s="306" t="s">
        <v>1852</v>
      </c>
      <c r="H241" s="306" t="s">
        <v>1852</v>
      </c>
      <c r="I241" s="308" t="s">
        <v>1852</v>
      </c>
      <c r="J241" s="306" t="s">
        <v>1852</v>
      </c>
      <c r="K241" s="306" t="s">
        <v>1852</v>
      </c>
      <c r="L241" s="308" t="s">
        <v>1852</v>
      </c>
      <c r="M241" s="306" t="s">
        <v>1852</v>
      </c>
      <c r="N241" s="306" t="s">
        <v>1852</v>
      </c>
      <c r="O241" s="224">
        <f t="shared" si="3"/>
        <v>7</v>
      </c>
      <c r="P241" s="177"/>
      <c r="Q241" s="177"/>
    </row>
    <row r="242" spans="1:20" ht="13.15" customHeight="1" x14ac:dyDescent="0.4">
      <c r="A242" s="310" t="s">
        <v>1366</v>
      </c>
      <c r="B242" s="306" t="s">
        <v>1982</v>
      </c>
      <c r="C242" s="223">
        <v>4</v>
      </c>
      <c r="D242" s="306" t="s">
        <v>1852</v>
      </c>
      <c r="E242" s="306" t="s">
        <v>1852</v>
      </c>
      <c r="F242" s="223">
        <v>1</v>
      </c>
      <c r="G242" s="306" t="s">
        <v>1852</v>
      </c>
      <c r="H242" s="306" t="s">
        <v>1852</v>
      </c>
      <c r="I242" s="308" t="s">
        <v>1852</v>
      </c>
      <c r="J242" s="306" t="s">
        <v>1852</v>
      </c>
      <c r="K242" s="306" t="s">
        <v>1852</v>
      </c>
      <c r="L242" s="308" t="s">
        <v>1852</v>
      </c>
      <c r="M242" s="306" t="s">
        <v>1852</v>
      </c>
      <c r="N242" s="306" t="s">
        <v>1852</v>
      </c>
      <c r="O242" s="224">
        <f t="shared" si="3"/>
        <v>5</v>
      </c>
      <c r="P242" s="177"/>
      <c r="Q242" s="177"/>
      <c r="T242" s="117"/>
    </row>
    <row r="243" spans="1:20" ht="13.15" customHeight="1" x14ac:dyDescent="0.4">
      <c r="A243" s="310" t="s">
        <v>1983</v>
      </c>
      <c r="B243" s="306" t="s">
        <v>1852</v>
      </c>
      <c r="C243" s="223">
        <v>74</v>
      </c>
      <c r="D243" s="306" t="s">
        <v>1852</v>
      </c>
      <c r="E243" s="224">
        <v>2</v>
      </c>
      <c r="F243" s="223">
        <v>70</v>
      </c>
      <c r="G243" s="306" t="s">
        <v>1852</v>
      </c>
      <c r="H243" s="306" t="s">
        <v>1852</v>
      </c>
      <c r="I243" s="308" t="s">
        <v>1852</v>
      </c>
      <c r="J243" s="306" t="s">
        <v>1852</v>
      </c>
      <c r="K243" s="306" t="s">
        <v>1852</v>
      </c>
      <c r="L243" s="223">
        <v>13</v>
      </c>
      <c r="M243" s="306" t="s">
        <v>1852</v>
      </c>
      <c r="N243" s="306" t="s">
        <v>1852</v>
      </c>
      <c r="O243" s="224">
        <f t="shared" si="3"/>
        <v>157</v>
      </c>
      <c r="P243" s="319">
        <v>157</v>
      </c>
      <c r="Q243" s="319">
        <v>2</v>
      </c>
      <c r="R243" s="321">
        <v>1.2999999999999999E-2</v>
      </c>
      <c r="T243" s="117"/>
    </row>
    <row r="244" spans="1:20" ht="22.5" x14ac:dyDescent="0.4">
      <c r="A244" s="310" t="s">
        <v>1984</v>
      </c>
      <c r="B244" s="306" t="s">
        <v>1986</v>
      </c>
      <c r="C244" s="223">
        <v>84</v>
      </c>
      <c r="D244" s="306" t="s">
        <v>1852</v>
      </c>
      <c r="E244" s="306" t="s">
        <v>1852</v>
      </c>
      <c r="F244" s="223">
        <v>9</v>
      </c>
      <c r="G244" s="306" t="s">
        <v>1852</v>
      </c>
      <c r="H244" s="306" t="s">
        <v>1852</v>
      </c>
      <c r="I244" s="223">
        <v>1</v>
      </c>
      <c r="J244" s="306" t="s">
        <v>1852</v>
      </c>
      <c r="K244" s="306" t="s">
        <v>1852</v>
      </c>
      <c r="L244" s="308" t="s">
        <v>1852</v>
      </c>
      <c r="M244" s="306" t="s">
        <v>1852</v>
      </c>
      <c r="N244" s="306" t="s">
        <v>1852</v>
      </c>
      <c r="O244" s="224">
        <f t="shared" si="3"/>
        <v>94</v>
      </c>
      <c r="P244" s="317">
        <v>265</v>
      </c>
      <c r="Q244" s="317">
        <v>1</v>
      </c>
      <c r="R244" s="324">
        <v>0</v>
      </c>
    </row>
    <row r="245" spans="1:20" ht="22.5" x14ac:dyDescent="0.4">
      <c r="A245" s="310" t="s">
        <v>1367</v>
      </c>
      <c r="B245" s="306" t="s">
        <v>1985</v>
      </c>
      <c r="C245" s="223">
        <v>76</v>
      </c>
      <c r="D245" s="306" t="s">
        <v>1852</v>
      </c>
      <c r="E245" s="306" t="s">
        <v>1852</v>
      </c>
      <c r="F245" s="223">
        <v>13</v>
      </c>
      <c r="G245" s="306" t="s">
        <v>1852</v>
      </c>
      <c r="H245" s="306" t="s">
        <v>1852</v>
      </c>
      <c r="I245" s="223">
        <v>1</v>
      </c>
      <c r="J245" s="306" t="s">
        <v>1852</v>
      </c>
      <c r="K245" s="306" t="s">
        <v>1852</v>
      </c>
      <c r="L245" s="223">
        <v>2</v>
      </c>
      <c r="M245" s="306" t="s">
        <v>1852</v>
      </c>
      <c r="N245" s="306" t="s">
        <v>1852</v>
      </c>
      <c r="O245" s="224">
        <f t="shared" si="3"/>
        <v>92</v>
      </c>
      <c r="P245" s="177"/>
      <c r="Q245" s="177"/>
    </row>
    <row r="246" spans="1:20" ht="13.15" customHeight="1" x14ac:dyDescent="0.4">
      <c r="A246" s="310" t="s">
        <v>1367</v>
      </c>
      <c r="B246" s="306" t="s">
        <v>1987</v>
      </c>
      <c r="C246" s="223">
        <v>57</v>
      </c>
      <c r="D246" s="306" t="s">
        <v>1852</v>
      </c>
      <c r="E246" s="224">
        <v>1</v>
      </c>
      <c r="F246" s="223">
        <v>3</v>
      </c>
      <c r="G246" s="306" t="s">
        <v>1852</v>
      </c>
      <c r="H246" s="306" t="s">
        <v>1852</v>
      </c>
      <c r="I246" s="223">
        <v>1</v>
      </c>
      <c r="J246" s="306" t="s">
        <v>1852</v>
      </c>
      <c r="K246" s="306" t="s">
        <v>1852</v>
      </c>
      <c r="L246" s="308" t="s">
        <v>1852</v>
      </c>
      <c r="M246" s="306" t="s">
        <v>1852</v>
      </c>
      <c r="N246" s="306" t="s">
        <v>1852</v>
      </c>
      <c r="O246" s="224">
        <f t="shared" si="3"/>
        <v>61</v>
      </c>
      <c r="P246" s="177"/>
      <c r="Q246" s="177"/>
    </row>
    <row r="247" spans="1:20" ht="22.5" x14ac:dyDescent="0.4">
      <c r="A247" s="310" t="s">
        <v>1367</v>
      </c>
      <c r="B247" s="306" t="s">
        <v>1989</v>
      </c>
      <c r="C247" s="223">
        <v>18</v>
      </c>
      <c r="D247" s="306" t="s">
        <v>1852</v>
      </c>
      <c r="E247" s="306" t="s">
        <v>1852</v>
      </c>
      <c r="F247" s="308" t="s">
        <v>1852</v>
      </c>
      <c r="G247" s="306" t="s">
        <v>1852</v>
      </c>
      <c r="H247" s="306" t="s">
        <v>1852</v>
      </c>
      <c r="I247" s="308" t="s">
        <v>1852</v>
      </c>
      <c r="J247" s="306" t="s">
        <v>1852</v>
      </c>
      <c r="K247" s="306" t="s">
        <v>1852</v>
      </c>
      <c r="L247" s="308" t="s">
        <v>1852</v>
      </c>
      <c r="M247" s="306" t="s">
        <v>1852</v>
      </c>
      <c r="N247" s="306" t="s">
        <v>1852</v>
      </c>
      <c r="O247" s="224">
        <f t="shared" si="3"/>
        <v>18</v>
      </c>
      <c r="P247" s="177"/>
      <c r="Q247" s="177"/>
      <c r="T247" s="117"/>
    </row>
    <row r="248" spans="1:20" x14ac:dyDescent="0.4">
      <c r="A248" s="310" t="s">
        <v>1991</v>
      </c>
      <c r="B248" s="306" t="s">
        <v>1852</v>
      </c>
      <c r="C248" s="223">
        <v>209</v>
      </c>
      <c r="D248" s="306" t="s">
        <v>1852</v>
      </c>
      <c r="E248" s="224">
        <v>3</v>
      </c>
      <c r="F248" s="223">
        <v>87</v>
      </c>
      <c r="G248" s="306" t="s">
        <v>1852</v>
      </c>
      <c r="H248" s="306" t="s">
        <v>1852</v>
      </c>
      <c r="I248" s="223">
        <v>8</v>
      </c>
      <c r="J248" s="306" t="s">
        <v>1852</v>
      </c>
      <c r="K248" s="306" t="s">
        <v>1852</v>
      </c>
      <c r="L248" s="223">
        <v>3</v>
      </c>
      <c r="M248" s="306" t="s">
        <v>1852</v>
      </c>
      <c r="N248" s="306" t="s">
        <v>1852</v>
      </c>
      <c r="O248" s="224">
        <f t="shared" si="3"/>
        <v>307</v>
      </c>
      <c r="P248" s="319">
        <v>307</v>
      </c>
      <c r="Q248" s="319">
        <v>3</v>
      </c>
      <c r="R248" s="321">
        <v>0.01</v>
      </c>
      <c r="T248" s="117"/>
    </row>
    <row r="249" spans="1:20" x14ac:dyDescent="0.4">
      <c r="A249" s="310" t="s">
        <v>1992</v>
      </c>
      <c r="B249" s="306" t="s">
        <v>1852</v>
      </c>
      <c r="C249" s="223">
        <v>96</v>
      </c>
      <c r="D249" s="306" t="s">
        <v>1852</v>
      </c>
      <c r="E249" s="224">
        <v>1</v>
      </c>
      <c r="F249" s="223">
        <v>16</v>
      </c>
      <c r="G249" s="306" t="s">
        <v>1852</v>
      </c>
      <c r="H249" s="306" t="s">
        <v>1852</v>
      </c>
      <c r="I249" s="223">
        <v>2</v>
      </c>
      <c r="J249" s="306" t="s">
        <v>1852</v>
      </c>
      <c r="K249" s="306" t="s">
        <v>1852</v>
      </c>
      <c r="L249" s="308" t="s">
        <v>1852</v>
      </c>
      <c r="M249" s="306" t="s">
        <v>1852</v>
      </c>
      <c r="N249" s="306" t="s">
        <v>1852</v>
      </c>
      <c r="O249" s="224">
        <f t="shared" si="3"/>
        <v>114</v>
      </c>
      <c r="P249" s="319">
        <v>114</v>
      </c>
      <c r="Q249" s="319">
        <v>1</v>
      </c>
      <c r="R249" s="321">
        <v>8.9999999999999993E-3</v>
      </c>
      <c r="T249" s="117"/>
    </row>
    <row r="250" spans="1:20" ht="13.15" customHeight="1" x14ac:dyDescent="0.4">
      <c r="A250" s="310" t="s">
        <v>1993</v>
      </c>
      <c r="B250" s="306" t="s">
        <v>1994</v>
      </c>
      <c r="C250" s="223">
        <v>138</v>
      </c>
      <c r="D250" s="306" t="s">
        <v>1852</v>
      </c>
      <c r="E250" s="224">
        <v>2</v>
      </c>
      <c r="F250" s="223">
        <v>8</v>
      </c>
      <c r="G250" s="306" t="s">
        <v>1852</v>
      </c>
      <c r="H250" s="306" t="s">
        <v>1852</v>
      </c>
      <c r="I250" s="308" t="s">
        <v>1852</v>
      </c>
      <c r="J250" s="306" t="s">
        <v>1852</v>
      </c>
      <c r="K250" s="306" t="s">
        <v>1852</v>
      </c>
      <c r="L250" s="308" t="s">
        <v>1852</v>
      </c>
      <c r="M250" s="306" t="s">
        <v>1852</v>
      </c>
      <c r="N250" s="306" t="s">
        <v>1852</v>
      </c>
      <c r="O250" s="224">
        <f t="shared" si="3"/>
        <v>146</v>
      </c>
      <c r="P250" s="317">
        <v>183</v>
      </c>
      <c r="Q250" s="317">
        <v>2</v>
      </c>
      <c r="R250" s="318">
        <v>1.0999999999999999E-2</v>
      </c>
    </row>
    <row r="251" spans="1:20" ht="13.15" customHeight="1" x14ac:dyDescent="0.4">
      <c r="A251" s="310" t="s">
        <v>1679</v>
      </c>
      <c r="B251" s="306" t="s">
        <v>1995</v>
      </c>
      <c r="C251" s="223">
        <v>31</v>
      </c>
      <c r="D251" s="306" t="s">
        <v>1852</v>
      </c>
      <c r="E251" s="306" t="s">
        <v>1852</v>
      </c>
      <c r="F251" s="308" t="s">
        <v>1852</v>
      </c>
      <c r="G251" s="306" t="s">
        <v>1852</v>
      </c>
      <c r="H251" s="306" t="s">
        <v>1852</v>
      </c>
      <c r="I251" s="308" t="s">
        <v>1852</v>
      </c>
      <c r="J251" s="306" t="s">
        <v>1852</v>
      </c>
      <c r="K251" s="306" t="s">
        <v>1852</v>
      </c>
      <c r="L251" s="308" t="s">
        <v>1852</v>
      </c>
      <c r="M251" s="306" t="s">
        <v>1852</v>
      </c>
      <c r="N251" s="306" t="s">
        <v>1852</v>
      </c>
      <c r="O251" s="224">
        <f t="shared" si="3"/>
        <v>31</v>
      </c>
      <c r="P251" s="177"/>
      <c r="Q251" s="177"/>
    </row>
    <row r="252" spans="1:20" x14ac:dyDescent="0.4">
      <c r="A252" s="310" t="s">
        <v>1679</v>
      </c>
      <c r="B252" s="306" t="s">
        <v>1997</v>
      </c>
      <c r="C252" s="308" t="s">
        <v>1852</v>
      </c>
      <c r="D252" s="306" t="s">
        <v>1852</v>
      </c>
      <c r="E252" s="306" t="s">
        <v>1852</v>
      </c>
      <c r="F252" s="223">
        <v>4</v>
      </c>
      <c r="G252" s="306" t="s">
        <v>1852</v>
      </c>
      <c r="H252" s="306" t="s">
        <v>1852</v>
      </c>
      <c r="I252" s="308" t="s">
        <v>1852</v>
      </c>
      <c r="J252" s="306" t="s">
        <v>1852</v>
      </c>
      <c r="K252" s="306" t="s">
        <v>1852</v>
      </c>
      <c r="L252" s="308" t="s">
        <v>1852</v>
      </c>
      <c r="M252" s="306" t="s">
        <v>1852</v>
      </c>
      <c r="N252" s="306" t="s">
        <v>1852</v>
      </c>
      <c r="O252" s="224">
        <f t="shared" si="3"/>
        <v>4</v>
      </c>
      <c r="P252" s="177"/>
      <c r="Q252" s="177"/>
    </row>
    <row r="253" spans="1:20" x14ac:dyDescent="0.4">
      <c r="A253" s="310" t="s">
        <v>1679</v>
      </c>
      <c r="B253" s="306" t="s">
        <v>1996</v>
      </c>
      <c r="C253" s="223">
        <v>2</v>
      </c>
      <c r="D253" s="306" t="s">
        <v>1852</v>
      </c>
      <c r="E253" s="306" t="s">
        <v>1852</v>
      </c>
      <c r="F253" s="308" t="s">
        <v>1852</v>
      </c>
      <c r="G253" s="306" t="s">
        <v>1852</v>
      </c>
      <c r="H253" s="306" t="s">
        <v>1852</v>
      </c>
      <c r="I253" s="308" t="s">
        <v>1852</v>
      </c>
      <c r="J253" s="306" t="s">
        <v>1852</v>
      </c>
      <c r="K253" s="306" t="s">
        <v>1852</v>
      </c>
      <c r="L253" s="308" t="s">
        <v>1852</v>
      </c>
      <c r="M253" s="306" t="s">
        <v>1852</v>
      </c>
      <c r="N253" s="306" t="s">
        <v>1852</v>
      </c>
      <c r="O253" s="224">
        <f t="shared" si="3"/>
        <v>2</v>
      </c>
      <c r="P253" s="177"/>
      <c r="Q253" s="177"/>
      <c r="T253" s="117"/>
    </row>
    <row r="254" spans="1:20" ht="13.15" customHeight="1" x14ac:dyDescent="0.4">
      <c r="A254" s="310" t="s">
        <v>1998</v>
      </c>
      <c r="B254" s="306" t="s">
        <v>2583</v>
      </c>
      <c r="C254" s="223">
        <v>81</v>
      </c>
      <c r="D254" s="306" t="s">
        <v>1852</v>
      </c>
      <c r="E254" s="224">
        <v>1</v>
      </c>
      <c r="F254" s="223">
        <v>49</v>
      </c>
      <c r="G254" s="306" t="s">
        <v>1852</v>
      </c>
      <c r="H254" s="306" t="s">
        <v>1852</v>
      </c>
      <c r="I254" s="223">
        <v>3</v>
      </c>
      <c r="J254" s="306" t="s">
        <v>1852</v>
      </c>
      <c r="K254" s="306" t="s">
        <v>1852</v>
      </c>
      <c r="L254" s="223">
        <v>3</v>
      </c>
      <c r="M254" s="306" t="s">
        <v>1852</v>
      </c>
      <c r="N254" s="306" t="s">
        <v>1852</v>
      </c>
      <c r="O254" s="224">
        <f t="shared" si="3"/>
        <v>136</v>
      </c>
      <c r="P254" s="319">
        <v>136</v>
      </c>
      <c r="Q254" s="319">
        <v>1</v>
      </c>
      <c r="R254" s="321">
        <v>7.0000000000000001E-3</v>
      </c>
      <c r="T254" s="117"/>
    </row>
    <row r="255" spans="1:20" ht="13.15" customHeight="1" x14ac:dyDescent="0.4">
      <c r="A255" s="310" t="s">
        <v>1999</v>
      </c>
      <c r="B255" s="306" t="s">
        <v>2000</v>
      </c>
      <c r="C255" s="223">
        <v>233</v>
      </c>
      <c r="D255" s="306" t="s">
        <v>1852</v>
      </c>
      <c r="E255" s="224">
        <v>4</v>
      </c>
      <c r="F255" s="223">
        <v>63</v>
      </c>
      <c r="G255" s="306" t="s">
        <v>1852</v>
      </c>
      <c r="H255" s="306" t="s">
        <v>1852</v>
      </c>
      <c r="I255" s="223">
        <v>7</v>
      </c>
      <c r="J255" s="306" t="s">
        <v>1852</v>
      </c>
      <c r="K255" s="306" t="s">
        <v>1852</v>
      </c>
      <c r="L255" s="223">
        <v>3</v>
      </c>
      <c r="M255" s="306" t="s">
        <v>1852</v>
      </c>
      <c r="N255" s="306" t="s">
        <v>1852</v>
      </c>
      <c r="O255" s="224">
        <f t="shared" si="3"/>
        <v>306</v>
      </c>
      <c r="P255" s="322">
        <v>517</v>
      </c>
      <c r="Q255" s="322">
        <v>8</v>
      </c>
      <c r="R255" s="323">
        <v>1.4999999999999999E-2</v>
      </c>
    </row>
    <row r="256" spans="1:20" ht="22.5" x14ac:dyDescent="0.4">
      <c r="A256" s="310" t="s">
        <v>1368</v>
      </c>
      <c r="B256" s="306" t="s">
        <v>2002</v>
      </c>
      <c r="C256" s="223">
        <v>57</v>
      </c>
      <c r="D256" s="306" t="s">
        <v>1852</v>
      </c>
      <c r="E256" s="306" t="s">
        <v>1852</v>
      </c>
      <c r="F256" s="223">
        <v>1</v>
      </c>
      <c r="G256" s="306" t="s">
        <v>1852</v>
      </c>
      <c r="H256" s="306" t="s">
        <v>1852</v>
      </c>
      <c r="I256" s="223">
        <v>1</v>
      </c>
      <c r="J256" s="306" t="s">
        <v>1852</v>
      </c>
      <c r="K256" s="306" t="s">
        <v>1852</v>
      </c>
      <c r="L256" s="308" t="s">
        <v>1852</v>
      </c>
      <c r="M256" s="306" t="s">
        <v>1852</v>
      </c>
      <c r="N256" s="306" t="s">
        <v>1852</v>
      </c>
      <c r="O256" s="224">
        <f t="shared" si="3"/>
        <v>59</v>
      </c>
      <c r="P256" s="177"/>
      <c r="Q256" s="177"/>
    </row>
    <row r="257" spans="1:20" ht="13.15" customHeight="1" x14ac:dyDescent="0.4">
      <c r="A257" s="310" t="s">
        <v>1368</v>
      </c>
      <c r="B257" s="306" t="s">
        <v>2003</v>
      </c>
      <c r="C257" s="223">
        <v>26</v>
      </c>
      <c r="D257" s="306" t="s">
        <v>1852</v>
      </c>
      <c r="E257" s="224">
        <v>1</v>
      </c>
      <c r="F257" s="223">
        <v>19</v>
      </c>
      <c r="G257" s="306" t="s">
        <v>1852</v>
      </c>
      <c r="H257" s="306" t="s">
        <v>1852</v>
      </c>
      <c r="I257" s="308" t="s">
        <v>1852</v>
      </c>
      <c r="J257" s="306" t="s">
        <v>1852</v>
      </c>
      <c r="K257" s="306" t="s">
        <v>1852</v>
      </c>
      <c r="L257" s="223">
        <v>2</v>
      </c>
      <c r="M257" s="306" t="s">
        <v>1852</v>
      </c>
      <c r="N257" s="306" t="s">
        <v>1852</v>
      </c>
      <c r="O257" s="224">
        <f t="shared" si="3"/>
        <v>47</v>
      </c>
      <c r="P257" s="177"/>
      <c r="Q257" s="177"/>
    </row>
    <row r="258" spans="1:20" ht="22.5" x14ac:dyDescent="0.4">
      <c r="A258" s="310" t="s">
        <v>1368</v>
      </c>
      <c r="B258" s="306" t="s">
        <v>2001</v>
      </c>
      <c r="C258" s="223">
        <v>34</v>
      </c>
      <c r="D258" s="306" t="s">
        <v>1852</v>
      </c>
      <c r="E258" s="224">
        <v>1</v>
      </c>
      <c r="F258" s="223">
        <v>9</v>
      </c>
      <c r="G258" s="306" t="s">
        <v>1852</v>
      </c>
      <c r="H258" s="306" t="s">
        <v>1852</v>
      </c>
      <c r="I258" s="308" t="s">
        <v>1852</v>
      </c>
      <c r="J258" s="306" t="s">
        <v>1852</v>
      </c>
      <c r="K258" s="306" t="s">
        <v>1852</v>
      </c>
      <c r="L258" s="223">
        <v>1</v>
      </c>
      <c r="M258" s="306" t="s">
        <v>1852</v>
      </c>
      <c r="N258" s="306" t="s">
        <v>1852</v>
      </c>
      <c r="O258" s="224">
        <f t="shared" si="3"/>
        <v>44</v>
      </c>
      <c r="P258" s="177"/>
      <c r="Q258" s="177"/>
    </row>
    <row r="259" spans="1:20" ht="13.15" customHeight="1" x14ac:dyDescent="0.4">
      <c r="A259" s="310" t="s">
        <v>1368</v>
      </c>
      <c r="B259" s="306" t="s">
        <v>2006</v>
      </c>
      <c r="C259" s="223">
        <v>20</v>
      </c>
      <c r="D259" s="306" t="s">
        <v>1852</v>
      </c>
      <c r="E259" s="306" t="s">
        <v>1852</v>
      </c>
      <c r="F259" s="223">
        <v>5</v>
      </c>
      <c r="G259" s="306" t="s">
        <v>1852</v>
      </c>
      <c r="H259" s="306" t="s">
        <v>1852</v>
      </c>
      <c r="I259" s="308" t="s">
        <v>1852</v>
      </c>
      <c r="J259" s="306" t="s">
        <v>1852</v>
      </c>
      <c r="K259" s="306" t="s">
        <v>1852</v>
      </c>
      <c r="L259" s="223">
        <v>1</v>
      </c>
      <c r="M259" s="306" t="s">
        <v>1852</v>
      </c>
      <c r="N259" s="306" t="s">
        <v>1852</v>
      </c>
      <c r="O259" s="224">
        <f t="shared" ref="O259:O322" si="4">SUM(C259,F259,I259,L259)</f>
        <v>26</v>
      </c>
      <c r="P259" s="177"/>
      <c r="Q259" s="177"/>
    </row>
    <row r="260" spans="1:20" ht="22.5" x14ac:dyDescent="0.4">
      <c r="A260" s="310" t="s">
        <v>1368</v>
      </c>
      <c r="B260" s="306" t="s">
        <v>2004</v>
      </c>
      <c r="C260" s="223">
        <v>10</v>
      </c>
      <c r="D260" s="306" t="s">
        <v>1852</v>
      </c>
      <c r="E260" s="224">
        <v>1</v>
      </c>
      <c r="F260" s="223">
        <v>9</v>
      </c>
      <c r="G260" s="306" t="s">
        <v>1852</v>
      </c>
      <c r="H260" s="224">
        <v>1</v>
      </c>
      <c r="I260" s="308" t="s">
        <v>1852</v>
      </c>
      <c r="J260" s="306" t="s">
        <v>1852</v>
      </c>
      <c r="K260" s="306" t="s">
        <v>1852</v>
      </c>
      <c r="L260" s="223">
        <v>1</v>
      </c>
      <c r="M260" s="306" t="s">
        <v>1852</v>
      </c>
      <c r="N260" s="306" t="s">
        <v>1852</v>
      </c>
      <c r="O260" s="224">
        <f t="shared" si="4"/>
        <v>20</v>
      </c>
      <c r="P260" s="177"/>
      <c r="Q260" s="177"/>
    </row>
    <row r="261" spans="1:20" ht="22.5" x14ac:dyDescent="0.4">
      <c r="A261" s="310" t="s">
        <v>1368</v>
      </c>
      <c r="B261" s="306" t="s">
        <v>2005</v>
      </c>
      <c r="C261" s="223">
        <v>4</v>
      </c>
      <c r="D261" s="306" t="s">
        <v>1852</v>
      </c>
      <c r="E261" s="306" t="s">
        <v>1852</v>
      </c>
      <c r="F261" s="223">
        <v>1</v>
      </c>
      <c r="G261" s="306" t="s">
        <v>1852</v>
      </c>
      <c r="H261" s="306" t="s">
        <v>1852</v>
      </c>
      <c r="I261" s="308" t="s">
        <v>1852</v>
      </c>
      <c r="J261" s="306" t="s">
        <v>1852</v>
      </c>
      <c r="K261" s="306" t="s">
        <v>1852</v>
      </c>
      <c r="L261" s="308" t="s">
        <v>1852</v>
      </c>
      <c r="M261" s="306" t="s">
        <v>1852</v>
      </c>
      <c r="N261" s="306" t="s">
        <v>1852</v>
      </c>
      <c r="O261" s="224">
        <f t="shared" si="4"/>
        <v>5</v>
      </c>
      <c r="P261" s="177"/>
      <c r="Q261" s="177"/>
    </row>
    <row r="262" spans="1:20" ht="22.5" x14ac:dyDescent="0.4">
      <c r="A262" s="310" t="s">
        <v>1368</v>
      </c>
      <c r="B262" s="306" t="s">
        <v>2010</v>
      </c>
      <c r="C262" s="223">
        <v>4</v>
      </c>
      <c r="D262" s="306" t="s">
        <v>1852</v>
      </c>
      <c r="E262" s="306" t="s">
        <v>1852</v>
      </c>
      <c r="F262" s="308" t="s">
        <v>1852</v>
      </c>
      <c r="G262" s="306" t="s">
        <v>1852</v>
      </c>
      <c r="H262" s="306" t="s">
        <v>1852</v>
      </c>
      <c r="I262" s="308" t="s">
        <v>1852</v>
      </c>
      <c r="J262" s="306" t="s">
        <v>1852</v>
      </c>
      <c r="K262" s="306" t="s">
        <v>1852</v>
      </c>
      <c r="L262" s="308" t="s">
        <v>1852</v>
      </c>
      <c r="M262" s="306" t="s">
        <v>1852</v>
      </c>
      <c r="N262" s="306" t="s">
        <v>1852</v>
      </c>
      <c r="O262" s="224">
        <f t="shared" si="4"/>
        <v>4</v>
      </c>
      <c r="P262" s="177"/>
      <c r="Q262" s="177"/>
    </row>
    <row r="263" spans="1:20" ht="13.15" customHeight="1" x14ac:dyDescent="0.4">
      <c r="A263" s="310" t="s">
        <v>1368</v>
      </c>
      <c r="B263" s="306" t="s">
        <v>2008</v>
      </c>
      <c r="C263" s="223">
        <v>4</v>
      </c>
      <c r="D263" s="306" t="s">
        <v>1852</v>
      </c>
      <c r="E263" s="306" t="s">
        <v>1852</v>
      </c>
      <c r="F263" s="308" t="s">
        <v>1852</v>
      </c>
      <c r="G263" s="306" t="s">
        <v>1852</v>
      </c>
      <c r="H263" s="306" t="s">
        <v>1852</v>
      </c>
      <c r="I263" s="308" t="s">
        <v>1852</v>
      </c>
      <c r="J263" s="306" t="s">
        <v>1852</v>
      </c>
      <c r="K263" s="306" t="s">
        <v>1852</v>
      </c>
      <c r="L263" s="308" t="s">
        <v>1852</v>
      </c>
      <c r="M263" s="306" t="s">
        <v>1852</v>
      </c>
      <c r="N263" s="306" t="s">
        <v>1852</v>
      </c>
      <c r="O263" s="224">
        <f t="shared" si="4"/>
        <v>4</v>
      </c>
      <c r="P263" s="177"/>
      <c r="Q263" s="177"/>
    </row>
    <row r="264" spans="1:20" ht="13.15" customHeight="1" x14ac:dyDescent="0.4">
      <c r="A264" s="310" t="s">
        <v>1368</v>
      </c>
      <c r="B264" s="306" t="s">
        <v>2009</v>
      </c>
      <c r="C264" s="223">
        <v>2</v>
      </c>
      <c r="D264" s="306" t="s">
        <v>1852</v>
      </c>
      <c r="E264" s="306" t="s">
        <v>1852</v>
      </c>
      <c r="F264" s="308" t="s">
        <v>1852</v>
      </c>
      <c r="G264" s="306" t="s">
        <v>1852</v>
      </c>
      <c r="H264" s="306" t="s">
        <v>1852</v>
      </c>
      <c r="I264" s="308" t="s">
        <v>1852</v>
      </c>
      <c r="J264" s="306" t="s">
        <v>1852</v>
      </c>
      <c r="K264" s="306" t="s">
        <v>1852</v>
      </c>
      <c r="L264" s="308" t="s">
        <v>1852</v>
      </c>
      <c r="M264" s="306" t="s">
        <v>1852</v>
      </c>
      <c r="N264" s="306" t="s">
        <v>1852</v>
      </c>
      <c r="O264" s="224">
        <f t="shared" si="4"/>
        <v>2</v>
      </c>
      <c r="P264" s="177"/>
      <c r="Q264" s="177"/>
      <c r="T264" s="117"/>
    </row>
    <row r="265" spans="1:20" ht="22.5" x14ac:dyDescent="0.4">
      <c r="A265" s="310" t="s">
        <v>2011</v>
      </c>
      <c r="B265" s="306" t="s">
        <v>2012</v>
      </c>
      <c r="C265" s="223">
        <v>45</v>
      </c>
      <c r="D265" s="306" t="s">
        <v>1852</v>
      </c>
      <c r="E265" s="306" t="s">
        <v>1852</v>
      </c>
      <c r="F265" s="223">
        <v>20</v>
      </c>
      <c r="G265" s="306" t="s">
        <v>1852</v>
      </c>
      <c r="H265" s="306" t="s">
        <v>1852</v>
      </c>
      <c r="I265" s="223">
        <v>2</v>
      </c>
      <c r="J265" s="306" t="s">
        <v>1852</v>
      </c>
      <c r="K265" s="306" t="s">
        <v>1852</v>
      </c>
      <c r="L265" s="223">
        <v>2</v>
      </c>
      <c r="M265" s="306" t="s">
        <v>1852</v>
      </c>
      <c r="N265" s="306" t="s">
        <v>1852</v>
      </c>
      <c r="O265" s="224">
        <f t="shared" si="4"/>
        <v>69</v>
      </c>
      <c r="P265" s="322">
        <v>268</v>
      </c>
      <c r="Q265" s="322">
        <v>4</v>
      </c>
      <c r="R265" s="325">
        <v>0.01</v>
      </c>
    </row>
    <row r="266" spans="1:20" ht="13.15" customHeight="1" x14ac:dyDescent="0.4">
      <c r="A266" s="310" t="s">
        <v>1369</v>
      </c>
      <c r="B266" s="306" t="s">
        <v>2015</v>
      </c>
      <c r="C266" s="223">
        <v>57</v>
      </c>
      <c r="D266" s="306" t="s">
        <v>1852</v>
      </c>
      <c r="E266" s="306" t="s">
        <v>1852</v>
      </c>
      <c r="F266" s="223">
        <v>9</v>
      </c>
      <c r="G266" s="306" t="s">
        <v>1852</v>
      </c>
      <c r="H266" s="306" t="s">
        <v>1852</v>
      </c>
      <c r="I266" s="223">
        <v>2</v>
      </c>
      <c r="J266" s="306" t="s">
        <v>1852</v>
      </c>
      <c r="K266" s="306" t="s">
        <v>1852</v>
      </c>
      <c r="L266" s="308" t="s">
        <v>1852</v>
      </c>
      <c r="M266" s="306" t="s">
        <v>1852</v>
      </c>
      <c r="N266" s="306" t="s">
        <v>1852</v>
      </c>
      <c r="O266" s="224">
        <f t="shared" si="4"/>
        <v>68</v>
      </c>
      <c r="P266" s="177"/>
      <c r="Q266" s="177"/>
    </row>
    <row r="267" spans="1:20" ht="22.5" x14ac:dyDescent="0.4">
      <c r="A267" s="310" t="s">
        <v>1369</v>
      </c>
      <c r="B267" s="306" t="s">
        <v>2013</v>
      </c>
      <c r="C267" s="223">
        <v>52</v>
      </c>
      <c r="D267" s="306" t="s">
        <v>1852</v>
      </c>
      <c r="E267" s="224">
        <v>1</v>
      </c>
      <c r="F267" s="223">
        <v>14</v>
      </c>
      <c r="G267" s="306" t="s">
        <v>1852</v>
      </c>
      <c r="H267" s="306" t="s">
        <v>1852</v>
      </c>
      <c r="I267" s="308" t="s">
        <v>1852</v>
      </c>
      <c r="J267" s="306" t="s">
        <v>1852</v>
      </c>
      <c r="K267" s="306" t="s">
        <v>1852</v>
      </c>
      <c r="L267" s="308" t="s">
        <v>1852</v>
      </c>
      <c r="M267" s="306" t="s">
        <v>1852</v>
      </c>
      <c r="N267" s="306" t="s">
        <v>1852</v>
      </c>
      <c r="O267" s="224">
        <f t="shared" si="4"/>
        <v>66</v>
      </c>
      <c r="P267" s="177"/>
      <c r="Q267" s="177"/>
    </row>
    <row r="268" spans="1:20" ht="13.15" customHeight="1" x14ac:dyDescent="0.4">
      <c r="A268" s="310" t="s">
        <v>1369</v>
      </c>
      <c r="B268" s="306" t="s">
        <v>2014</v>
      </c>
      <c r="C268" s="223">
        <v>3</v>
      </c>
      <c r="D268" s="306" t="s">
        <v>1852</v>
      </c>
      <c r="E268" s="306" t="s">
        <v>1852</v>
      </c>
      <c r="F268" s="223">
        <v>20</v>
      </c>
      <c r="G268" s="306" t="s">
        <v>1852</v>
      </c>
      <c r="H268" s="306" t="s">
        <v>1852</v>
      </c>
      <c r="I268" s="308" t="s">
        <v>1852</v>
      </c>
      <c r="J268" s="306" t="s">
        <v>1852</v>
      </c>
      <c r="K268" s="306" t="s">
        <v>1852</v>
      </c>
      <c r="L268" s="308" t="s">
        <v>1852</v>
      </c>
      <c r="M268" s="306" t="s">
        <v>1852</v>
      </c>
      <c r="N268" s="306" t="s">
        <v>1852</v>
      </c>
      <c r="O268" s="224">
        <f t="shared" si="4"/>
        <v>23</v>
      </c>
      <c r="P268" s="177"/>
      <c r="Q268" s="177"/>
    </row>
    <row r="269" spans="1:20" ht="22.5" x14ac:dyDescent="0.4">
      <c r="A269" s="310" t="s">
        <v>1369</v>
      </c>
      <c r="B269" s="306" t="s">
        <v>2016</v>
      </c>
      <c r="C269" s="223">
        <v>17</v>
      </c>
      <c r="D269" s="306" t="s">
        <v>1852</v>
      </c>
      <c r="E269" s="224">
        <v>3</v>
      </c>
      <c r="F269" s="223">
        <v>5</v>
      </c>
      <c r="G269" s="306" t="s">
        <v>1852</v>
      </c>
      <c r="H269" s="306" t="s">
        <v>1852</v>
      </c>
      <c r="I269" s="308" t="s">
        <v>1852</v>
      </c>
      <c r="J269" s="306" t="s">
        <v>1852</v>
      </c>
      <c r="K269" s="306" t="s">
        <v>1852</v>
      </c>
      <c r="L269" s="308" t="s">
        <v>1852</v>
      </c>
      <c r="M269" s="306" t="s">
        <v>1852</v>
      </c>
      <c r="N269" s="306" t="s">
        <v>1852</v>
      </c>
      <c r="O269" s="224">
        <f t="shared" si="4"/>
        <v>22</v>
      </c>
      <c r="P269" s="177"/>
      <c r="Q269" s="177"/>
    </row>
    <row r="270" spans="1:20" ht="13.15" customHeight="1" x14ac:dyDescent="0.4">
      <c r="A270" s="310" t="s">
        <v>1369</v>
      </c>
      <c r="B270" s="306" t="s">
        <v>2018</v>
      </c>
      <c r="C270" s="223">
        <v>5</v>
      </c>
      <c r="D270" s="306" t="s">
        <v>1852</v>
      </c>
      <c r="E270" s="306" t="s">
        <v>1852</v>
      </c>
      <c r="F270" s="223">
        <v>3</v>
      </c>
      <c r="G270" s="306" t="s">
        <v>1852</v>
      </c>
      <c r="H270" s="306" t="s">
        <v>1852</v>
      </c>
      <c r="I270" s="308" t="s">
        <v>1852</v>
      </c>
      <c r="J270" s="306" t="s">
        <v>1852</v>
      </c>
      <c r="K270" s="306" t="s">
        <v>1852</v>
      </c>
      <c r="L270" s="308" t="s">
        <v>1852</v>
      </c>
      <c r="M270" s="306" t="s">
        <v>1852</v>
      </c>
      <c r="N270" s="306" t="s">
        <v>1852</v>
      </c>
      <c r="O270" s="224">
        <f t="shared" si="4"/>
        <v>8</v>
      </c>
      <c r="P270" s="177"/>
      <c r="Q270" s="177"/>
    </row>
    <row r="271" spans="1:20" ht="22.5" x14ac:dyDescent="0.4">
      <c r="A271" s="310" t="s">
        <v>1369</v>
      </c>
      <c r="B271" s="306" t="s">
        <v>2019</v>
      </c>
      <c r="C271" s="223">
        <v>4</v>
      </c>
      <c r="D271" s="306" t="s">
        <v>1852</v>
      </c>
      <c r="E271" s="306" t="s">
        <v>1852</v>
      </c>
      <c r="F271" s="223">
        <v>1</v>
      </c>
      <c r="G271" s="306" t="s">
        <v>1852</v>
      </c>
      <c r="H271" s="306" t="s">
        <v>1852</v>
      </c>
      <c r="I271" s="308" t="s">
        <v>1852</v>
      </c>
      <c r="J271" s="306" t="s">
        <v>1852</v>
      </c>
      <c r="K271" s="306" t="s">
        <v>1852</v>
      </c>
      <c r="L271" s="308" t="s">
        <v>1852</v>
      </c>
      <c r="M271" s="306" t="s">
        <v>1852</v>
      </c>
      <c r="N271" s="306" t="s">
        <v>1852</v>
      </c>
      <c r="O271" s="224">
        <f t="shared" si="4"/>
        <v>5</v>
      </c>
      <c r="P271" s="177"/>
      <c r="Q271" s="177"/>
    </row>
    <row r="272" spans="1:20" x14ac:dyDescent="0.4">
      <c r="A272" s="310" t="s">
        <v>1369</v>
      </c>
      <c r="B272" s="306" t="s">
        <v>2017</v>
      </c>
      <c r="C272" s="223">
        <v>2</v>
      </c>
      <c r="D272" s="306" t="s">
        <v>1852</v>
      </c>
      <c r="E272" s="306" t="s">
        <v>1852</v>
      </c>
      <c r="F272" s="223">
        <v>2</v>
      </c>
      <c r="G272" s="306" t="s">
        <v>1852</v>
      </c>
      <c r="H272" s="306" t="s">
        <v>1852</v>
      </c>
      <c r="I272" s="308" t="s">
        <v>1852</v>
      </c>
      <c r="J272" s="306" t="s">
        <v>1852</v>
      </c>
      <c r="K272" s="306" t="s">
        <v>1852</v>
      </c>
      <c r="L272" s="308" t="s">
        <v>1852</v>
      </c>
      <c r="M272" s="306" t="s">
        <v>1852</v>
      </c>
      <c r="N272" s="306" t="s">
        <v>1852</v>
      </c>
      <c r="O272" s="224">
        <f t="shared" si="4"/>
        <v>4</v>
      </c>
      <c r="P272" s="177"/>
      <c r="Q272" s="177"/>
    </row>
    <row r="273" spans="1:20" x14ac:dyDescent="0.4">
      <c r="A273" s="310" t="s">
        <v>1369</v>
      </c>
      <c r="B273" s="306" t="s">
        <v>2584</v>
      </c>
      <c r="C273" s="223">
        <v>1</v>
      </c>
      <c r="D273" s="306" t="s">
        <v>1852</v>
      </c>
      <c r="E273" s="306" t="s">
        <v>1852</v>
      </c>
      <c r="F273" s="223">
        <v>2</v>
      </c>
      <c r="G273" s="306" t="s">
        <v>1852</v>
      </c>
      <c r="H273" s="306" t="s">
        <v>1852</v>
      </c>
      <c r="I273" s="308" t="s">
        <v>1852</v>
      </c>
      <c r="J273" s="306" t="s">
        <v>1852</v>
      </c>
      <c r="K273" s="306" t="s">
        <v>1852</v>
      </c>
      <c r="L273" s="308" t="s">
        <v>1852</v>
      </c>
      <c r="M273" s="306" t="s">
        <v>1852</v>
      </c>
      <c r="N273" s="306" t="s">
        <v>1852</v>
      </c>
      <c r="O273" s="224">
        <f t="shared" si="4"/>
        <v>3</v>
      </c>
      <c r="P273" s="177"/>
      <c r="Q273" s="177"/>
      <c r="T273" s="117"/>
    </row>
    <row r="274" spans="1:20" x14ac:dyDescent="0.4">
      <c r="A274" s="310" t="s">
        <v>2020</v>
      </c>
      <c r="B274" s="306" t="s">
        <v>2021</v>
      </c>
      <c r="C274" s="223">
        <v>168</v>
      </c>
      <c r="D274" s="306" t="s">
        <v>1852</v>
      </c>
      <c r="E274" s="224">
        <v>6</v>
      </c>
      <c r="F274" s="223">
        <v>100</v>
      </c>
      <c r="G274" s="306" t="s">
        <v>1852</v>
      </c>
      <c r="H274" s="306" t="s">
        <v>1852</v>
      </c>
      <c r="I274" s="223">
        <v>4</v>
      </c>
      <c r="J274" s="306" t="s">
        <v>1852</v>
      </c>
      <c r="K274" s="306" t="s">
        <v>1852</v>
      </c>
      <c r="L274" s="223">
        <v>1</v>
      </c>
      <c r="M274" s="306" t="s">
        <v>1852</v>
      </c>
      <c r="N274" s="306" t="s">
        <v>1852</v>
      </c>
      <c r="O274" s="224">
        <f t="shared" si="4"/>
        <v>273</v>
      </c>
      <c r="P274" s="322">
        <v>413</v>
      </c>
      <c r="Q274" s="322">
        <v>6</v>
      </c>
      <c r="R274" s="323">
        <v>1.4999999999999999E-2</v>
      </c>
    </row>
    <row r="275" spans="1:20" x14ac:dyDescent="0.4">
      <c r="A275" s="310" t="s">
        <v>1370</v>
      </c>
      <c r="B275" s="306" t="s">
        <v>2022</v>
      </c>
      <c r="C275" s="223">
        <v>78</v>
      </c>
      <c r="D275" s="306" t="s">
        <v>1852</v>
      </c>
      <c r="E275" s="306" t="s">
        <v>1852</v>
      </c>
      <c r="F275" s="223">
        <v>52</v>
      </c>
      <c r="G275" s="306" t="s">
        <v>1852</v>
      </c>
      <c r="H275" s="306" t="s">
        <v>1852</v>
      </c>
      <c r="I275" s="223">
        <v>2</v>
      </c>
      <c r="J275" s="306" t="s">
        <v>1852</v>
      </c>
      <c r="K275" s="306" t="s">
        <v>1852</v>
      </c>
      <c r="L275" s="308" t="s">
        <v>1852</v>
      </c>
      <c r="M275" s="306" t="s">
        <v>1852</v>
      </c>
      <c r="N275" s="306" t="s">
        <v>1852</v>
      </c>
      <c r="O275" s="224">
        <f t="shared" si="4"/>
        <v>132</v>
      </c>
      <c r="P275" s="177"/>
      <c r="Q275" s="177"/>
    </row>
    <row r="276" spans="1:20" x14ac:dyDescent="0.4">
      <c r="A276" s="310" t="s">
        <v>1370</v>
      </c>
      <c r="B276" s="306" t="s">
        <v>2023</v>
      </c>
      <c r="C276" s="223">
        <v>3</v>
      </c>
      <c r="D276" s="306" t="s">
        <v>1852</v>
      </c>
      <c r="E276" s="306" t="s">
        <v>1852</v>
      </c>
      <c r="F276" s="223">
        <v>5</v>
      </c>
      <c r="G276" s="306" t="s">
        <v>1852</v>
      </c>
      <c r="H276" s="306" t="s">
        <v>1852</v>
      </c>
      <c r="I276" s="308" t="s">
        <v>1852</v>
      </c>
      <c r="J276" s="306" t="s">
        <v>1852</v>
      </c>
      <c r="K276" s="306" t="s">
        <v>1852</v>
      </c>
      <c r="L276" s="308" t="s">
        <v>1852</v>
      </c>
      <c r="M276" s="306" t="s">
        <v>1852</v>
      </c>
      <c r="N276" s="306" t="s">
        <v>1852</v>
      </c>
      <c r="O276" s="224">
        <f t="shared" si="4"/>
        <v>8</v>
      </c>
      <c r="P276" s="177"/>
      <c r="Q276" s="177"/>
      <c r="T276" s="117"/>
    </row>
    <row r="277" spans="1:20" ht="13.15" customHeight="1" x14ac:dyDescent="0.4">
      <c r="A277" s="310" t="s">
        <v>2585</v>
      </c>
      <c r="B277" s="313" t="s">
        <v>2586</v>
      </c>
      <c r="C277" s="315">
        <v>12</v>
      </c>
      <c r="D277" s="313" t="s">
        <v>2586</v>
      </c>
      <c r="E277" s="313" t="s">
        <v>2586</v>
      </c>
      <c r="F277" s="315">
        <v>2</v>
      </c>
      <c r="G277" s="313" t="s">
        <v>2586</v>
      </c>
      <c r="H277" s="313" t="s">
        <v>2586</v>
      </c>
      <c r="I277" s="314" t="s">
        <v>2586</v>
      </c>
      <c r="J277" s="313" t="s">
        <v>2586</v>
      </c>
      <c r="K277" s="313" t="s">
        <v>2586</v>
      </c>
      <c r="L277" s="314" t="s">
        <v>2586</v>
      </c>
      <c r="M277" s="313" t="s">
        <v>2586</v>
      </c>
      <c r="N277" s="313" t="s">
        <v>2586</v>
      </c>
      <c r="O277" s="224">
        <f t="shared" si="4"/>
        <v>14</v>
      </c>
      <c r="P277" s="319">
        <v>14</v>
      </c>
      <c r="Q277" s="319">
        <v>0</v>
      </c>
      <c r="R277" s="320">
        <v>0</v>
      </c>
      <c r="T277" s="117"/>
    </row>
    <row r="278" spans="1:20" x14ac:dyDescent="0.4">
      <c r="A278" s="310" t="s">
        <v>2587</v>
      </c>
      <c r="B278" s="313" t="s">
        <v>2588</v>
      </c>
      <c r="C278" s="315">
        <v>595</v>
      </c>
      <c r="D278" s="313" t="s">
        <v>2586</v>
      </c>
      <c r="E278" s="316">
        <v>185</v>
      </c>
      <c r="F278" s="315">
        <v>179</v>
      </c>
      <c r="G278" s="316">
        <v>1</v>
      </c>
      <c r="H278" s="316">
        <v>33</v>
      </c>
      <c r="I278" s="315">
        <v>35</v>
      </c>
      <c r="J278" s="313" t="s">
        <v>2586</v>
      </c>
      <c r="K278" s="313" t="s">
        <v>2586</v>
      </c>
      <c r="L278" s="315">
        <v>14</v>
      </c>
      <c r="M278" s="313" t="s">
        <v>2586</v>
      </c>
      <c r="N278" s="313" t="s">
        <v>2586</v>
      </c>
      <c r="O278" s="224">
        <f t="shared" si="4"/>
        <v>823</v>
      </c>
      <c r="P278" s="317">
        <v>1301</v>
      </c>
      <c r="Q278" s="317">
        <v>292</v>
      </c>
      <c r="R278" s="324">
        <v>0.22</v>
      </c>
    </row>
    <row r="279" spans="1:20" x14ac:dyDescent="0.4">
      <c r="A279" s="310" t="s">
        <v>1371</v>
      </c>
      <c r="B279" s="313" t="s">
        <v>2589</v>
      </c>
      <c r="C279" s="315">
        <v>285</v>
      </c>
      <c r="D279" s="313" t="s">
        <v>2586</v>
      </c>
      <c r="E279" s="316">
        <v>61</v>
      </c>
      <c r="F279" s="315">
        <v>142</v>
      </c>
      <c r="G279" s="316">
        <v>1</v>
      </c>
      <c r="H279" s="316">
        <v>13</v>
      </c>
      <c r="I279" s="315">
        <v>36</v>
      </c>
      <c r="J279" s="313" t="s">
        <v>2586</v>
      </c>
      <c r="K279" s="313" t="s">
        <v>2586</v>
      </c>
      <c r="L279" s="315">
        <v>15</v>
      </c>
      <c r="M279" s="313" t="s">
        <v>2586</v>
      </c>
      <c r="N279" s="313" t="s">
        <v>2586</v>
      </c>
      <c r="O279" s="224">
        <f t="shared" si="4"/>
        <v>478</v>
      </c>
      <c r="P279" s="177"/>
      <c r="Q279" s="177"/>
      <c r="T279" s="117"/>
    </row>
    <row r="280" spans="1:20" x14ac:dyDescent="0.4">
      <c r="A280" s="310" t="s">
        <v>2590</v>
      </c>
      <c r="B280" s="313" t="s">
        <v>2586</v>
      </c>
      <c r="C280" s="315">
        <v>24</v>
      </c>
      <c r="D280" s="313" t="s">
        <v>2586</v>
      </c>
      <c r="E280" s="313" t="s">
        <v>2586</v>
      </c>
      <c r="F280" s="315">
        <v>6</v>
      </c>
      <c r="G280" s="313" t="s">
        <v>2586</v>
      </c>
      <c r="H280" s="313" t="s">
        <v>2586</v>
      </c>
      <c r="I280" s="314" t="s">
        <v>2586</v>
      </c>
      <c r="J280" s="313" t="s">
        <v>2586</v>
      </c>
      <c r="K280" s="313" t="s">
        <v>2586</v>
      </c>
      <c r="L280" s="314" t="s">
        <v>2586</v>
      </c>
      <c r="M280" s="313" t="s">
        <v>2586</v>
      </c>
      <c r="N280" s="313" t="s">
        <v>2586</v>
      </c>
      <c r="O280" s="224">
        <f t="shared" si="4"/>
        <v>30</v>
      </c>
      <c r="P280" s="319">
        <v>30</v>
      </c>
      <c r="Q280" s="319">
        <v>0</v>
      </c>
      <c r="R280" s="320">
        <v>0</v>
      </c>
      <c r="T280" s="117"/>
    </row>
    <row r="281" spans="1:20" ht="13.15" customHeight="1" x14ac:dyDescent="0.4">
      <c r="A281" s="310" t="s">
        <v>2591</v>
      </c>
      <c r="B281" s="313" t="s">
        <v>2586</v>
      </c>
      <c r="C281" s="315">
        <v>63</v>
      </c>
      <c r="D281" s="313" t="s">
        <v>2586</v>
      </c>
      <c r="E281" s="316">
        <v>8</v>
      </c>
      <c r="F281" s="314" t="s">
        <v>2586</v>
      </c>
      <c r="G281" s="313" t="s">
        <v>2586</v>
      </c>
      <c r="H281" s="313" t="s">
        <v>2586</v>
      </c>
      <c r="I281" s="314" t="s">
        <v>2586</v>
      </c>
      <c r="J281" s="313" t="s">
        <v>2586</v>
      </c>
      <c r="K281" s="313" t="s">
        <v>2586</v>
      </c>
      <c r="L281" s="314" t="s">
        <v>2586</v>
      </c>
      <c r="M281" s="313" t="s">
        <v>2586</v>
      </c>
      <c r="N281" s="313" t="s">
        <v>2586</v>
      </c>
      <c r="O281" s="224">
        <f t="shared" si="4"/>
        <v>63</v>
      </c>
      <c r="P281" s="319">
        <v>63</v>
      </c>
      <c r="Q281" s="319">
        <v>8</v>
      </c>
      <c r="R281" s="320">
        <v>0.13</v>
      </c>
      <c r="T281" s="117"/>
    </row>
    <row r="282" spans="1:20" x14ac:dyDescent="0.4">
      <c r="A282" s="310" t="s">
        <v>2592</v>
      </c>
      <c r="B282" s="313" t="s">
        <v>2586</v>
      </c>
      <c r="C282" s="315">
        <v>31</v>
      </c>
      <c r="D282" s="313" t="s">
        <v>2586</v>
      </c>
      <c r="E282" s="313" t="s">
        <v>2586</v>
      </c>
      <c r="F282" s="315">
        <v>17</v>
      </c>
      <c r="G282" s="313" t="s">
        <v>2586</v>
      </c>
      <c r="H282" s="313" t="s">
        <v>2586</v>
      </c>
      <c r="I282" s="314" t="s">
        <v>2586</v>
      </c>
      <c r="J282" s="313" t="s">
        <v>2586</v>
      </c>
      <c r="K282" s="313" t="s">
        <v>2586</v>
      </c>
      <c r="L282" s="314" t="s">
        <v>2586</v>
      </c>
      <c r="M282" s="313" t="s">
        <v>2586</v>
      </c>
      <c r="N282" s="313" t="s">
        <v>2586</v>
      </c>
      <c r="O282" s="224">
        <f t="shared" si="4"/>
        <v>48</v>
      </c>
      <c r="P282" s="319">
        <v>48</v>
      </c>
      <c r="Q282" s="319">
        <v>0</v>
      </c>
      <c r="R282" s="320">
        <v>0</v>
      </c>
      <c r="T282" s="117"/>
    </row>
    <row r="283" spans="1:20" x14ac:dyDescent="0.4">
      <c r="A283" s="310" t="s">
        <v>2593</v>
      </c>
      <c r="B283" s="313" t="s">
        <v>2586</v>
      </c>
      <c r="C283" s="315">
        <v>14</v>
      </c>
      <c r="D283" s="313" t="s">
        <v>2586</v>
      </c>
      <c r="E283" s="316">
        <v>1</v>
      </c>
      <c r="F283" s="315">
        <v>7</v>
      </c>
      <c r="G283" s="313" t="s">
        <v>2586</v>
      </c>
      <c r="H283" s="313" t="s">
        <v>2586</v>
      </c>
      <c r="I283" s="314" t="s">
        <v>2586</v>
      </c>
      <c r="J283" s="313" t="s">
        <v>2586</v>
      </c>
      <c r="K283" s="313" t="s">
        <v>2586</v>
      </c>
      <c r="L283" s="314" t="s">
        <v>2586</v>
      </c>
      <c r="M283" s="313" t="s">
        <v>2586</v>
      </c>
      <c r="N283" s="313" t="s">
        <v>2586</v>
      </c>
      <c r="O283" s="224">
        <f t="shared" si="4"/>
        <v>21</v>
      </c>
      <c r="P283" s="319">
        <v>21</v>
      </c>
      <c r="Q283" s="319">
        <v>1</v>
      </c>
      <c r="R283" s="321">
        <v>4.8000000000000001E-2</v>
      </c>
      <c r="T283" s="117"/>
    </row>
    <row r="284" spans="1:20" x14ac:dyDescent="0.4">
      <c r="A284" s="310" t="s">
        <v>2594</v>
      </c>
      <c r="B284" s="313" t="s">
        <v>2586</v>
      </c>
      <c r="C284" s="315">
        <v>12</v>
      </c>
      <c r="D284" s="313" t="s">
        <v>2586</v>
      </c>
      <c r="E284" s="313" t="s">
        <v>2586</v>
      </c>
      <c r="F284" s="315">
        <v>11</v>
      </c>
      <c r="G284" s="313" t="s">
        <v>2586</v>
      </c>
      <c r="H284" s="313" t="s">
        <v>2586</v>
      </c>
      <c r="I284" s="315">
        <v>1</v>
      </c>
      <c r="J284" s="313" t="s">
        <v>2586</v>
      </c>
      <c r="K284" s="313" t="s">
        <v>2586</v>
      </c>
      <c r="L284" s="314" t="s">
        <v>2586</v>
      </c>
      <c r="M284" s="313" t="s">
        <v>2586</v>
      </c>
      <c r="N284" s="313" t="s">
        <v>2586</v>
      </c>
      <c r="O284" s="224">
        <f t="shared" si="4"/>
        <v>24</v>
      </c>
      <c r="P284" s="319">
        <v>24</v>
      </c>
      <c r="Q284" s="319">
        <v>0</v>
      </c>
      <c r="R284" s="320">
        <v>0</v>
      </c>
      <c r="T284" s="117"/>
    </row>
    <row r="285" spans="1:20" ht="13.15" customHeight="1" x14ac:dyDescent="0.4">
      <c r="A285" s="310" t="s">
        <v>2595</v>
      </c>
      <c r="B285" s="313" t="s">
        <v>2586</v>
      </c>
      <c r="C285" s="315">
        <v>16</v>
      </c>
      <c r="D285" s="313" t="s">
        <v>2586</v>
      </c>
      <c r="E285" s="313" t="s">
        <v>2586</v>
      </c>
      <c r="F285" s="314" t="s">
        <v>2586</v>
      </c>
      <c r="G285" s="313" t="s">
        <v>2586</v>
      </c>
      <c r="H285" s="313" t="s">
        <v>2586</v>
      </c>
      <c r="I285" s="314" t="s">
        <v>2586</v>
      </c>
      <c r="J285" s="313" t="s">
        <v>2586</v>
      </c>
      <c r="K285" s="313" t="s">
        <v>2586</v>
      </c>
      <c r="L285" s="314" t="s">
        <v>2586</v>
      </c>
      <c r="M285" s="313" t="s">
        <v>2586</v>
      </c>
      <c r="N285" s="313" t="s">
        <v>2586</v>
      </c>
      <c r="O285" s="224">
        <f t="shared" si="4"/>
        <v>16</v>
      </c>
      <c r="P285" s="319">
        <v>16</v>
      </c>
      <c r="Q285" s="319">
        <v>0</v>
      </c>
      <c r="R285" s="320">
        <v>0</v>
      </c>
      <c r="T285" s="127"/>
    </row>
    <row r="286" spans="1:20" ht="13.15" customHeight="1" x14ac:dyDescent="0.4">
      <c r="A286" s="310" t="s">
        <v>2596</v>
      </c>
      <c r="B286" s="335" t="s">
        <v>2434</v>
      </c>
      <c r="C286" s="334">
        <v>13</v>
      </c>
      <c r="D286" s="313" t="s">
        <v>2586</v>
      </c>
      <c r="E286" s="313" t="s">
        <v>2586</v>
      </c>
      <c r="F286" s="164">
        <v>8</v>
      </c>
      <c r="G286" s="313" t="s">
        <v>2586</v>
      </c>
      <c r="H286" s="313" t="s">
        <v>2586</v>
      </c>
      <c r="I286" s="164">
        <v>2</v>
      </c>
      <c r="J286" s="313" t="s">
        <v>2586</v>
      </c>
      <c r="K286" s="313" t="s">
        <v>2586</v>
      </c>
      <c r="L286" s="164">
        <v>2</v>
      </c>
      <c r="M286" s="313" t="s">
        <v>2586</v>
      </c>
      <c r="N286" s="313" t="s">
        <v>2586</v>
      </c>
      <c r="O286" s="224">
        <f t="shared" si="4"/>
        <v>25</v>
      </c>
      <c r="P286" s="319">
        <v>39</v>
      </c>
      <c r="Q286" s="319">
        <v>0</v>
      </c>
      <c r="R286" s="320">
        <v>0</v>
      </c>
      <c r="T286" s="127"/>
    </row>
    <row r="287" spans="1:20" ht="26.25" x14ac:dyDescent="0.4">
      <c r="A287" s="310" t="s">
        <v>2596</v>
      </c>
      <c r="B287" s="16" t="s">
        <v>2433</v>
      </c>
      <c r="C287" s="334">
        <v>14</v>
      </c>
      <c r="D287" s="313" t="s">
        <v>2586</v>
      </c>
      <c r="E287" s="313" t="s">
        <v>2586</v>
      </c>
      <c r="F287" s="164" t="s">
        <v>1383</v>
      </c>
      <c r="G287" s="313" t="s">
        <v>2586</v>
      </c>
      <c r="H287" s="313" t="s">
        <v>2586</v>
      </c>
      <c r="I287" s="164" t="s">
        <v>1383</v>
      </c>
      <c r="J287" s="313" t="s">
        <v>2586</v>
      </c>
      <c r="K287" s="313" t="s">
        <v>2586</v>
      </c>
      <c r="L287" s="164" t="s">
        <v>1383</v>
      </c>
      <c r="M287" s="313" t="s">
        <v>2586</v>
      </c>
      <c r="N287" s="313" t="s">
        <v>2586</v>
      </c>
      <c r="O287" s="224">
        <f t="shared" si="4"/>
        <v>14</v>
      </c>
      <c r="P287" s="317"/>
      <c r="Q287" s="317"/>
      <c r="R287" s="324"/>
      <c r="T287" s="117"/>
    </row>
    <row r="288" spans="1:20" ht="13.15" customHeight="1" x14ac:dyDescent="0.4">
      <c r="A288" s="310" t="s">
        <v>2597</v>
      </c>
      <c r="B288" s="313" t="s">
        <v>2598</v>
      </c>
      <c r="C288" s="315">
        <v>108</v>
      </c>
      <c r="D288" s="316">
        <v>1</v>
      </c>
      <c r="E288" s="316">
        <v>6</v>
      </c>
      <c r="F288" s="315">
        <v>92</v>
      </c>
      <c r="G288" s="313" t="s">
        <v>2586</v>
      </c>
      <c r="H288" s="316">
        <v>1</v>
      </c>
      <c r="I288" s="315">
        <v>4</v>
      </c>
      <c r="J288" s="313" t="s">
        <v>2586</v>
      </c>
      <c r="K288" s="313" t="s">
        <v>2586</v>
      </c>
      <c r="L288" s="315">
        <v>6</v>
      </c>
      <c r="M288" s="313" t="s">
        <v>2586</v>
      </c>
      <c r="N288" s="313" t="s">
        <v>2586</v>
      </c>
      <c r="O288" s="224">
        <f t="shared" si="4"/>
        <v>210</v>
      </c>
      <c r="P288" s="317">
        <v>211</v>
      </c>
      <c r="Q288" s="317">
        <v>7</v>
      </c>
      <c r="R288" s="324">
        <v>0.03</v>
      </c>
    </row>
    <row r="289" spans="1:20" x14ac:dyDescent="0.4">
      <c r="A289" s="310" t="s">
        <v>2912</v>
      </c>
      <c r="B289" s="313" t="s">
        <v>2599</v>
      </c>
      <c r="C289" s="315">
        <v>1</v>
      </c>
      <c r="D289" s="313" t="s">
        <v>2586</v>
      </c>
      <c r="E289" s="313" t="s">
        <v>2586</v>
      </c>
      <c r="F289" s="314" t="s">
        <v>2586</v>
      </c>
      <c r="G289" s="313" t="s">
        <v>2586</v>
      </c>
      <c r="H289" s="313" t="s">
        <v>2586</v>
      </c>
      <c r="I289" s="314" t="s">
        <v>2586</v>
      </c>
      <c r="J289" s="313" t="s">
        <v>2586</v>
      </c>
      <c r="K289" s="313" t="s">
        <v>2586</v>
      </c>
      <c r="L289" s="314" t="s">
        <v>2586</v>
      </c>
      <c r="M289" s="313" t="s">
        <v>2586</v>
      </c>
      <c r="N289" s="313" t="s">
        <v>2586</v>
      </c>
      <c r="O289" s="224">
        <f t="shared" si="4"/>
        <v>1</v>
      </c>
      <c r="P289" s="177"/>
      <c r="Q289" s="177"/>
      <c r="T289" s="117"/>
    </row>
    <row r="290" spans="1:20" ht="13.15" customHeight="1" x14ac:dyDescent="0.4">
      <c r="A290" s="310" t="s">
        <v>2600</v>
      </c>
      <c r="B290" s="313" t="s">
        <v>2586</v>
      </c>
      <c r="C290" s="315">
        <v>35</v>
      </c>
      <c r="D290" s="313" t="s">
        <v>2586</v>
      </c>
      <c r="E290" s="313" t="s">
        <v>2586</v>
      </c>
      <c r="F290" s="315">
        <v>4</v>
      </c>
      <c r="G290" s="313" t="s">
        <v>2586</v>
      </c>
      <c r="H290" s="313" t="s">
        <v>2586</v>
      </c>
      <c r="I290" s="314" t="s">
        <v>2586</v>
      </c>
      <c r="J290" s="313" t="s">
        <v>2586</v>
      </c>
      <c r="K290" s="313" t="s">
        <v>2586</v>
      </c>
      <c r="L290" s="314" t="s">
        <v>2586</v>
      </c>
      <c r="M290" s="313" t="s">
        <v>2586</v>
      </c>
      <c r="N290" s="313" t="s">
        <v>2586</v>
      </c>
      <c r="O290" s="224">
        <f t="shared" si="4"/>
        <v>39</v>
      </c>
      <c r="P290" s="319">
        <v>39</v>
      </c>
      <c r="Q290" s="319">
        <v>0</v>
      </c>
      <c r="R290" s="320">
        <v>0</v>
      </c>
      <c r="T290" s="117"/>
    </row>
    <row r="291" spans="1:20" ht="13.15" customHeight="1" x14ac:dyDescent="0.4">
      <c r="A291" s="310" t="s">
        <v>2601</v>
      </c>
      <c r="B291" s="313" t="s">
        <v>2602</v>
      </c>
      <c r="C291" s="315">
        <v>360</v>
      </c>
      <c r="D291" s="313" t="s">
        <v>2586</v>
      </c>
      <c r="E291" s="316">
        <v>25</v>
      </c>
      <c r="F291" s="315">
        <v>141</v>
      </c>
      <c r="G291" s="313" t="s">
        <v>2586</v>
      </c>
      <c r="H291" s="316">
        <v>4</v>
      </c>
      <c r="I291" s="315">
        <v>38</v>
      </c>
      <c r="J291" s="313" t="s">
        <v>2586</v>
      </c>
      <c r="K291" s="313" t="s">
        <v>2586</v>
      </c>
      <c r="L291" s="315">
        <v>23</v>
      </c>
      <c r="M291" s="313" t="s">
        <v>2586</v>
      </c>
      <c r="N291" s="313" t="s">
        <v>2586</v>
      </c>
      <c r="O291" s="224">
        <f t="shared" si="4"/>
        <v>562</v>
      </c>
      <c r="P291" s="322">
        <v>733</v>
      </c>
      <c r="Q291" s="322">
        <v>45</v>
      </c>
      <c r="R291" s="323">
        <v>6.0999999999999999E-2</v>
      </c>
    </row>
    <row r="292" spans="1:20" x14ac:dyDescent="0.4">
      <c r="A292" s="310" t="s">
        <v>1362</v>
      </c>
      <c r="B292" s="313" t="s">
        <v>2603</v>
      </c>
      <c r="C292" s="315">
        <v>22</v>
      </c>
      <c r="D292" s="313" t="s">
        <v>2586</v>
      </c>
      <c r="E292" s="316">
        <v>2</v>
      </c>
      <c r="F292" s="315">
        <v>38</v>
      </c>
      <c r="G292" s="313" t="s">
        <v>2586</v>
      </c>
      <c r="H292" s="316">
        <v>1</v>
      </c>
      <c r="I292" s="314" t="s">
        <v>2586</v>
      </c>
      <c r="J292" s="313" t="s">
        <v>2586</v>
      </c>
      <c r="K292" s="313" t="s">
        <v>2586</v>
      </c>
      <c r="L292" s="315">
        <v>1</v>
      </c>
      <c r="M292" s="313" t="s">
        <v>2586</v>
      </c>
      <c r="N292" s="313" t="s">
        <v>2586</v>
      </c>
      <c r="O292" s="224">
        <f t="shared" si="4"/>
        <v>61</v>
      </c>
      <c r="P292" s="177"/>
      <c r="Q292" s="177"/>
    </row>
    <row r="293" spans="1:20" x14ac:dyDescent="0.4">
      <c r="A293" s="310" t="s">
        <v>1362</v>
      </c>
      <c r="B293" s="313" t="s">
        <v>2604</v>
      </c>
      <c r="C293" s="315">
        <v>47</v>
      </c>
      <c r="D293" s="313" t="s">
        <v>2586</v>
      </c>
      <c r="E293" s="316">
        <v>3</v>
      </c>
      <c r="F293" s="314" t="s">
        <v>2586</v>
      </c>
      <c r="G293" s="313" t="s">
        <v>2586</v>
      </c>
      <c r="H293" s="313" t="s">
        <v>2586</v>
      </c>
      <c r="I293" s="315">
        <v>1</v>
      </c>
      <c r="J293" s="313" t="s">
        <v>2586</v>
      </c>
      <c r="K293" s="313" t="s">
        <v>2586</v>
      </c>
      <c r="L293" s="314" t="s">
        <v>2586</v>
      </c>
      <c r="M293" s="313" t="s">
        <v>2586</v>
      </c>
      <c r="N293" s="313" t="s">
        <v>2586</v>
      </c>
      <c r="O293" s="224">
        <f t="shared" si="4"/>
        <v>48</v>
      </c>
      <c r="P293" s="177"/>
      <c r="Q293" s="177"/>
    </row>
    <row r="294" spans="1:20" x14ac:dyDescent="0.4">
      <c r="A294" s="310" t="s">
        <v>1362</v>
      </c>
      <c r="B294" s="313" t="s">
        <v>2605</v>
      </c>
      <c r="C294" s="315">
        <v>21</v>
      </c>
      <c r="D294" s="316">
        <v>1</v>
      </c>
      <c r="E294" s="316">
        <v>3</v>
      </c>
      <c r="F294" s="315">
        <v>1</v>
      </c>
      <c r="G294" s="313" t="s">
        <v>2586</v>
      </c>
      <c r="H294" s="313" t="s">
        <v>2586</v>
      </c>
      <c r="I294" s="314" t="s">
        <v>2586</v>
      </c>
      <c r="J294" s="313" t="s">
        <v>2586</v>
      </c>
      <c r="K294" s="313" t="s">
        <v>2586</v>
      </c>
      <c r="L294" s="314" t="s">
        <v>2586</v>
      </c>
      <c r="M294" s="313" t="s">
        <v>2586</v>
      </c>
      <c r="N294" s="313" t="s">
        <v>2586</v>
      </c>
      <c r="O294" s="224">
        <f t="shared" si="4"/>
        <v>22</v>
      </c>
      <c r="P294" s="177"/>
      <c r="Q294" s="177"/>
    </row>
    <row r="295" spans="1:20" x14ac:dyDescent="0.4">
      <c r="A295" s="310" t="s">
        <v>1362</v>
      </c>
      <c r="B295" s="313" t="s">
        <v>2606</v>
      </c>
      <c r="C295" s="315">
        <v>12</v>
      </c>
      <c r="D295" s="313" t="s">
        <v>2586</v>
      </c>
      <c r="E295" s="316">
        <v>6</v>
      </c>
      <c r="F295" s="314" t="s">
        <v>2586</v>
      </c>
      <c r="G295" s="313" t="s">
        <v>2586</v>
      </c>
      <c r="H295" s="313" t="s">
        <v>2586</v>
      </c>
      <c r="I295" s="315">
        <v>4</v>
      </c>
      <c r="J295" s="313" t="s">
        <v>2586</v>
      </c>
      <c r="K295" s="313" t="s">
        <v>2586</v>
      </c>
      <c r="L295" s="314" t="s">
        <v>2586</v>
      </c>
      <c r="M295" s="313" t="s">
        <v>2586</v>
      </c>
      <c r="N295" s="313" t="s">
        <v>2586</v>
      </c>
      <c r="O295" s="224">
        <f t="shared" si="4"/>
        <v>16</v>
      </c>
      <c r="P295" s="177"/>
      <c r="Q295" s="177"/>
    </row>
    <row r="296" spans="1:20" ht="13.15" customHeight="1" x14ac:dyDescent="0.4">
      <c r="A296" s="310" t="s">
        <v>1362</v>
      </c>
      <c r="B296" s="313" t="s">
        <v>2607</v>
      </c>
      <c r="C296" s="315">
        <v>11</v>
      </c>
      <c r="D296" s="313" t="s">
        <v>2586</v>
      </c>
      <c r="E296" s="316">
        <v>1</v>
      </c>
      <c r="F296" s="315">
        <v>1</v>
      </c>
      <c r="G296" s="313" t="s">
        <v>2586</v>
      </c>
      <c r="H296" s="313" t="s">
        <v>2586</v>
      </c>
      <c r="I296" s="314" t="s">
        <v>2586</v>
      </c>
      <c r="J296" s="313" t="s">
        <v>2586</v>
      </c>
      <c r="K296" s="313" t="s">
        <v>2586</v>
      </c>
      <c r="L296" s="314" t="s">
        <v>2586</v>
      </c>
      <c r="M296" s="313" t="s">
        <v>2586</v>
      </c>
      <c r="N296" s="313" t="s">
        <v>2586</v>
      </c>
      <c r="O296" s="224">
        <f t="shared" si="4"/>
        <v>12</v>
      </c>
      <c r="P296" s="177"/>
      <c r="Q296" s="177"/>
    </row>
    <row r="297" spans="1:20" ht="13.15" customHeight="1" x14ac:dyDescent="0.4">
      <c r="A297" s="310" t="s">
        <v>1362</v>
      </c>
      <c r="B297" s="313" t="s">
        <v>2608</v>
      </c>
      <c r="C297" s="315">
        <v>4</v>
      </c>
      <c r="D297" s="313" t="s">
        <v>2586</v>
      </c>
      <c r="E297" s="313" t="s">
        <v>2586</v>
      </c>
      <c r="F297" s="315">
        <v>3</v>
      </c>
      <c r="G297" s="313" t="s">
        <v>2586</v>
      </c>
      <c r="H297" s="313" t="s">
        <v>2586</v>
      </c>
      <c r="I297" s="314" t="s">
        <v>2586</v>
      </c>
      <c r="J297" s="313" t="s">
        <v>2586</v>
      </c>
      <c r="K297" s="313" t="s">
        <v>2586</v>
      </c>
      <c r="L297" s="314" t="s">
        <v>2586</v>
      </c>
      <c r="M297" s="313" t="s">
        <v>2586</v>
      </c>
      <c r="N297" s="313" t="s">
        <v>2586</v>
      </c>
      <c r="O297" s="224">
        <f t="shared" si="4"/>
        <v>7</v>
      </c>
      <c r="P297" s="177"/>
      <c r="Q297" s="177"/>
    </row>
    <row r="298" spans="1:20" ht="24.75" x14ac:dyDescent="0.4">
      <c r="A298" s="310" t="s">
        <v>1362</v>
      </c>
      <c r="B298" s="313" t="s">
        <v>2609</v>
      </c>
      <c r="C298" s="315">
        <v>2</v>
      </c>
      <c r="D298" s="313" t="s">
        <v>2586</v>
      </c>
      <c r="E298" s="313" t="s">
        <v>2586</v>
      </c>
      <c r="F298" s="315">
        <v>3</v>
      </c>
      <c r="G298" s="313" t="s">
        <v>2586</v>
      </c>
      <c r="H298" s="313" t="s">
        <v>2586</v>
      </c>
      <c r="I298" s="314" t="s">
        <v>2586</v>
      </c>
      <c r="J298" s="313" t="s">
        <v>2586</v>
      </c>
      <c r="K298" s="313" t="s">
        <v>2586</v>
      </c>
      <c r="L298" s="314" t="s">
        <v>2586</v>
      </c>
      <c r="M298" s="313" t="s">
        <v>2586</v>
      </c>
      <c r="N298" s="313" t="s">
        <v>2586</v>
      </c>
      <c r="O298" s="224">
        <f t="shared" si="4"/>
        <v>5</v>
      </c>
      <c r="P298" s="177"/>
      <c r="Q298" s="177"/>
      <c r="T298" s="117"/>
    </row>
    <row r="299" spans="1:20" x14ac:dyDescent="0.4">
      <c r="A299" s="310" t="s">
        <v>2610</v>
      </c>
      <c r="B299" s="313" t="s">
        <v>2586</v>
      </c>
      <c r="C299" s="315">
        <v>18</v>
      </c>
      <c r="D299" s="313" t="s">
        <v>2586</v>
      </c>
      <c r="E299" s="313" t="s">
        <v>2586</v>
      </c>
      <c r="F299" s="315">
        <v>23</v>
      </c>
      <c r="G299" s="313" t="s">
        <v>2586</v>
      </c>
      <c r="H299" s="313" t="s">
        <v>2586</v>
      </c>
      <c r="I299" s="315">
        <v>2</v>
      </c>
      <c r="J299" s="313" t="s">
        <v>2586</v>
      </c>
      <c r="K299" s="313" t="s">
        <v>2586</v>
      </c>
      <c r="L299" s="314" t="s">
        <v>2586</v>
      </c>
      <c r="M299" s="313" t="s">
        <v>2586</v>
      </c>
      <c r="N299" s="313" t="s">
        <v>2586</v>
      </c>
      <c r="O299" s="224">
        <f t="shared" si="4"/>
        <v>43</v>
      </c>
      <c r="P299" s="319">
        <v>43</v>
      </c>
      <c r="Q299" s="319">
        <v>0</v>
      </c>
      <c r="R299" s="321">
        <v>0</v>
      </c>
      <c r="T299" s="117"/>
    </row>
    <row r="300" spans="1:20" ht="13.15" customHeight="1" x14ac:dyDescent="0.4">
      <c r="A300" s="310" t="s">
        <v>2611</v>
      </c>
      <c r="B300" s="313" t="s">
        <v>2586</v>
      </c>
      <c r="C300" s="315">
        <v>49</v>
      </c>
      <c r="D300" s="313" t="s">
        <v>2586</v>
      </c>
      <c r="E300" s="316">
        <v>2</v>
      </c>
      <c r="F300" s="315">
        <v>3</v>
      </c>
      <c r="G300" s="313" t="s">
        <v>2586</v>
      </c>
      <c r="H300" s="313" t="s">
        <v>2586</v>
      </c>
      <c r="I300" s="314" t="s">
        <v>2586</v>
      </c>
      <c r="J300" s="313" t="s">
        <v>2586</v>
      </c>
      <c r="K300" s="313" t="s">
        <v>2586</v>
      </c>
      <c r="L300" s="314" t="s">
        <v>2586</v>
      </c>
      <c r="M300" s="313" t="s">
        <v>2586</v>
      </c>
      <c r="N300" s="313" t="s">
        <v>2586</v>
      </c>
      <c r="O300" s="224">
        <f t="shared" si="4"/>
        <v>52</v>
      </c>
      <c r="P300" s="319">
        <v>52</v>
      </c>
      <c r="Q300" s="319">
        <v>2</v>
      </c>
      <c r="R300" s="320">
        <v>0.04</v>
      </c>
      <c r="T300" s="117"/>
    </row>
    <row r="301" spans="1:20" ht="13.15" customHeight="1" x14ac:dyDescent="0.4">
      <c r="A301" s="310" t="s">
        <v>2612</v>
      </c>
      <c r="B301" s="313" t="s">
        <v>2613</v>
      </c>
      <c r="C301" s="315">
        <v>2022</v>
      </c>
      <c r="D301" s="316">
        <v>2</v>
      </c>
      <c r="E301" s="316">
        <v>121</v>
      </c>
      <c r="F301" s="315">
        <v>1061</v>
      </c>
      <c r="G301" s="316">
        <v>2</v>
      </c>
      <c r="H301" s="316">
        <v>29</v>
      </c>
      <c r="I301" s="315">
        <v>57</v>
      </c>
      <c r="J301" s="313" t="s">
        <v>2586</v>
      </c>
      <c r="K301" s="313" t="s">
        <v>2586</v>
      </c>
      <c r="L301" s="315">
        <v>157</v>
      </c>
      <c r="M301" s="313" t="s">
        <v>2586</v>
      </c>
      <c r="N301" s="313" t="s">
        <v>2586</v>
      </c>
      <c r="O301" s="224">
        <f t="shared" si="4"/>
        <v>3297</v>
      </c>
      <c r="P301" s="317">
        <v>3802</v>
      </c>
      <c r="Q301" s="317">
        <v>172</v>
      </c>
      <c r="R301" s="318">
        <v>4.4999999999999998E-2</v>
      </c>
    </row>
    <row r="302" spans="1:20" ht="13.15" customHeight="1" x14ac:dyDescent="0.4">
      <c r="A302" s="310" t="s">
        <v>1373</v>
      </c>
      <c r="B302" s="313" t="s">
        <v>2614</v>
      </c>
      <c r="C302" s="315">
        <v>234</v>
      </c>
      <c r="D302" s="313" t="s">
        <v>2586</v>
      </c>
      <c r="E302" s="316">
        <v>13</v>
      </c>
      <c r="F302" s="315">
        <v>77</v>
      </c>
      <c r="G302" s="313" t="s">
        <v>2586</v>
      </c>
      <c r="H302" s="316">
        <v>2</v>
      </c>
      <c r="I302" s="315">
        <v>32</v>
      </c>
      <c r="J302" s="313" t="s">
        <v>2586</v>
      </c>
      <c r="K302" s="313" t="s">
        <v>2586</v>
      </c>
      <c r="L302" s="315">
        <v>19</v>
      </c>
      <c r="M302" s="313" t="s">
        <v>2586</v>
      </c>
      <c r="N302" s="313" t="s">
        <v>2586</v>
      </c>
      <c r="O302" s="224">
        <f t="shared" si="4"/>
        <v>362</v>
      </c>
      <c r="P302" s="177"/>
      <c r="Q302" s="177"/>
    </row>
    <row r="303" spans="1:20" x14ac:dyDescent="0.4">
      <c r="A303" s="310" t="s">
        <v>1373</v>
      </c>
      <c r="B303" s="313" t="s">
        <v>2615</v>
      </c>
      <c r="C303" s="315">
        <v>128</v>
      </c>
      <c r="D303" s="313" t="s">
        <v>2586</v>
      </c>
      <c r="E303" s="316">
        <v>7</v>
      </c>
      <c r="F303" s="315">
        <v>12</v>
      </c>
      <c r="G303" s="313" t="s">
        <v>2586</v>
      </c>
      <c r="H303" s="313" t="s">
        <v>2586</v>
      </c>
      <c r="I303" s="315">
        <v>3</v>
      </c>
      <c r="J303" s="313" t="s">
        <v>2586</v>
      </c>
      <c r="K303" s="313" t="s">
        <v>2586</v>
      </c>
      <c r="L303" s="314" t="s">
        <v>2586</v>
      </c>
      <c r="M303" s="313" t="s">
        <v>2586</v>
      </c>
      <c r="N303" s="313" t="s">
        <v>2586</v>
      </c>
      <c r="O303" s="224">
        <f t="shared" si="4"/>
        <v>143</v>
      </c>
      <c r="P303" s="177"/>
      <c r="Q303" s="177"/>
      <c r="T303" s="117"/>
    </row>
    <row r="304" spans="1:20" x14ac:dyDescent="0.4">
      <c r="A304" s="310" t="s">
        <v>2616</v>
      </c>
      <c r="B304" s="313" t="s">
        <v>2586</v>
      </c>
      <c r="C304" s="315">
        <v>228</v>
      </c>
      <c r="D304" s="316">
        <v>0</v>
      </c>
      <c r="E304" s="316">
        <v>4</v>
      </c>
      <c r="F304" s="315">
        <v>66</v>
      </c>
      <c r="G304" s="313" t="s">
        <v>2586</v>
      </c>
      <c r="H304" s="313" t="s">
        <v>2586</v>
      </c>
      <c r="I304" s="315">
        <v>14</v>
      </c>
      <c r="J304" s="313" t="s">
        <v>2586</v>
      </c>
      <c r="K304" s="313" t="s">
        <v>2586</v>
      </c>
      <c r="L304" s="314" t="s">
        <v>2586</v>
      </c>
      <c r="M304" s="313" t="s">
        <v>2586</v>
      </c>
      <c r="N304" s="313" t="s">
        <v>2586</v>
      </c>
      <c r="O304" s="224">
        <f t="shared" si="4"/>
        <v>308</v>
      </c>
      <c r="P304" s="319">
        <v>308</v>
      </c>
      <c r="Q304" s="319">
        <v>4</v>
      </c>
      <c r="R304" s="321">
        <v>1.2999999999999999E-2</v>
      </c>
      <c r="T304" s="117"/>
    </row>
    <row r="305" spans="1:21" ht="13.15" customHeight="1" x14ac:dyDescent="0.4">
      <c r="A305" s="310" t="s">
        <v>2617</v>
      </c>
      <c r="B305" s="313" t="s">
        <v>2618</v>
      </c>
      <c r="C305" s="315">
        <v>17</v>
      </c>
      <c r="D305" s="313" t="s">
        <v>2586</v>
      </c>
      <c r="E305" s="316">
        <v>1</v>
      </c>
      <c r="F305" s="315">
        <v>8</v>
      </c>
      <c r="G305" s="313" t="s">
        <v>2586</v>
      </c>
      <c r="H305" s="313" t="s">
        <v>2586</v>
      </c>
      <c r="I305" s="315">
        <v>6</v>
      </c>
      <c r="J305" s="313" t="s">
        <v>2586</v>
      </c>
      <c r="K305" s="313" t="s">
        <v>2586</v>
      </c>
      <c r="L305" s="314" t="s">
        <v>2586</v>
      </c>
      <c r="M305" s="313" t="s">
        <v>2586</v>
      </c>
      <c r="N305" s="313" t="s">
        <v>2586</v>
      </c>
      <c r="O305" s="224">
        <f t="shared" si="4"/>
        <v>31</v>
      </c>
      <c r="P305" s="317">
        <v>45</v>
      </c>
      <c r="Q305" s="317">
        <v>1</v>
      </c>
      <c r="R305" s="318">
        <v>2.1999999999999999E-2</v>
      </c>
    </row>
    <row r="306" spans="1:21" ht="13.15" customHeight="1" x14ac:dyDescent="0.4">
      <c r="A306" s="310" t="s">
        <v>1374</v>
      </c>
      <c r="B306" s="313" t="s">
        <v>2619</v>
      </c>
      <c r="C306" s="315">
        <v>10</v>
      </c>
      <c r="D306" s="313" t="s">
        <v>2586</v>
      </c>
      <c r="E306" s="313" t="s">
        <v>2586</v>
      </c>
      <c r="F306" s="315">
        <v>2</v>
      </c>
      <c r="G306" s="313" t="s">
        <v>2586</v>
      </c>
      <c r="H306" s="313" t="s">
        <v>2586</v>
      </c>
      <c r="I306" s="314" t="s">
        <v>2586</v>
      </c>
      <c r="J306" s="313" t="s">
        <v>2586</v>
      </c>
      <c r="K306" s="313" t="s">
        <v>2586</v>
      </c>
      <c r="L306" s="314" t="s">
        <v>2586</v>
      </c>
      <c r="M306" s="313" t="s">
        <v>2586</v>
      </c>
      <c r="N306" s="313" t="s">
        <v>2586</v>
      </c>
      <c r="O306" s="224">
        <f t="shared" si="4"/>
        <v>12</v>
      </c>
      <c r="P306" s="177"/>
      <c r="Q306" s="177"/>
    </row>
    <row r="307" spans="1:21" ht="13.15" customHeight="1" x14ac:dyDescent="0.4">
      <c r="A307" s="310" t="s">
        <v>1374</v>
      </c>
      <c r="B307" s="313" t="s">
        <v>2620</v>
      </c>
      <c r="C307" s="315">
        <v>2</v>
      </c>
      <c r="D307" s="313" t="s">
        <v>2586</v>
      </c>
      <c r="E307" s="313" t="s">
        <v>2586</v>
      </c>
      <c r="F307" s="314" t="s">
        <v>2586</v>
      </c>
      <c r="G307" s="313" t="s">
        <v>2586</v>
      </c>
      <c r="H307" s="313" t="s">
        <v>2586</v>
      </c>
      <c r="I307" s="314" t="s">
        <v>2586</v>
      </c>
      <c r="J307" s="313" t="s">
        <v>2586</v>
      </c>
      <c r="K307" s="313" t="s">
        <v>2586</v>
      </c>
      <c r="L307" s="314" t="s">
        <v>2586</v>
      </c>
      <c r="M307" s="313" t="s">
        <v>2586</v>
      </c>
      <c r="N307" s="313" t="s">
        <v>2586</v>
      </c>
      <c r="O307" s="224">
        <f t="shared" si="4"/>
        <v>2</v>
      </c>
      <c r="P307" s="177"/>
      <c r="Q307" s="177"/>
      <c r="T307" s="117"/>
    </row>
    <row r="308" spans="1:21" ht="13.15" customHeight="1" x14ac:dyDescent="0.4">
      <c r="A308" s="310" t="s">
        <v>2621</v>
      </c>
      <c r="B308" s="313" t="s">
        <v>2622</v>
      </c>
      <c r="C308" s="315">
        <v>80</v>
      </c>
      <c r="D308" s="313" t="s">
        <v>2586</v>
      </c>
      <c r="E308" s="313" t="s">
        <v>2586</v>
      </c>
      <c r="F308" s="315">
        <v>62</v>
      </c>
      <c r="G308" s="313" t="s">
        <v>2586</v>
      </c>
      <c r="H308" s="313" t="s">
        <v>2586</v>
      </c>
      <c r="I308" s="314" t="s">
        <v>2586</v>
      </c>
      <c r="J308" s="313" t="s">
        <v>2586</v>
      </c>
      <c r="K308" s="313" t="s">
        <v>2586</v>
      </c>
      <c r="L308" s="314" t="s">
        <v>2586</v>
      </c>
      <c r="M308" s="313" t="s">
        <v>2586</v>
      </c>
      <c r="N308" s="313" t="s">
        <v>2586</v>
      </c>
      <c r="O308" s="224">
        <f t="shared" si="4"/>
        <v>142</v>
      </c>
      <c r="P308" s="317">
        <v>147</v>
      </c>
      <c r="Q308" s="317">
        <v>0</v>
      </c>
      <c r="R308" s="318">
        <v>0</v>
      </c>
    </row>
    <row r="309" spans="1:21" ht="24.75" x14ac:dyDescent="0.4">
      <c r="A309" s="310" t="s">
        <v>2425</v>
      </c>
      <c r="B309" s="313" t="s">
        <v>2623</v>
      </c>
      <c r="C309" s="315">
        <v>5</v>
      </c>
      <c r="D309" s="313" t="s">
        <v>2586</v>
      </c>
      <c r="E309" s="313" t="s">
        <v>2586</v>
      </c>
      <c r="F309" s="314" t="s">
        <v>2586</v>
      </c>
      <c r="G309" s="313" t="s">
        <v>2586</v>
      </c>
      <c r="H309" s="313" t="s">
        <v>2586</v>
      </c>
      <c r="I309" s="314" t="s">
        <v>2586</v>
      </c>
      <c r="J309" s="313" t="s">
        <v>2586</v>
      </c>
      <c r="K309" s="313" t="s">
        <v>2586</v>
      </c>
      <c r="L309" s="314" t="s">
        <v>2586</v>
      </c>
      <c r="M309" s="313" t="s">
        <v>2586</v>
      </c>
      <c r="N309" s="313" t="s">
        <v>2586</v>
      </c>
      <c r="O309" s="224">
        <f t="shared" si="4"/>
        <v>5</v>
      </c>
      <c r="P309" s="177"/>
      <c r="Q309" s="177"/>
      <c r="T309" s="117"/>
    </row>
    <row r="310" spans="1:21" x14ac:dyDescent="0.4">
      <c r="A310" s="310" t="s">
        <v>2624</v>
      </c>
      <c r="B310" s="313" t="s">
        <v>2625</v>
      </c>
      <c r="C310" s="315">
        <v>10</v>
      </c>
      <c r="D310" s="313" t="s">
        <v>2586</v>
      </c>
      <c r="E310" s="313" t="s">
        <v>2586</v>
      </c>
      <c r="F310" s="314" t="s">
        <v>2586</v>
      </c>
      <c r="G310" s="313" t="s">
        <v>2586</v>
      </c>
      <c r="H310" s="313" t="s">
        <v>2586</v>
      </c>
      <c r="I310" s="314" t="s">
        <v>2586</v>
      </c>
      <c r="J310" s="313" t="s">
        <v>2586</v>
      </c>
      <c r="K310" s="313" t="s">
        <v>2586</v>
      </c>
      <c r="L310" s="314" t="s">
        <v>2586</v>
      </c>
      <c r="M310" s="313" t="s">
        <v>2586</v>
      </c>
      <c r="N310" s="313" t="s">
        <v>2586</v>
      </c>
      <c r="O310" s="224">
        <f t="shared" si="4"/>
        <v>10</v>
      </c>
      <c r="P310" s="319">
        <v>10</v>
      </c>
      <c r="Q310" s="319">
        <v>0</v>
      </c>
      <c r="R310" s="321">
        <v>0</v>
      </c>
      <c r="T310" s="117"/>
    </row>
    <row r="311" spans="1:21" ht="13.15" customHeight="1" x14ac:dyDescent="0.4">
      <c r="A311" s="310" t="s">
        <v>2626</v>
      </c>
      <c r="B311" s="313" t="s">
        <v>2627</v>
      </c>
      <c r="C311" s="315">
        <v>32</v>
      </c>
      <c r="D311" s="313" t="s">
        <v>2586</v>
      </c>
      <c r="E311" s="313" t="s">
        <v>2586</v>
      </c>
      <c r="F311" s="315">
        <v>9</v>
      </c>
      <c r="G311" s="313" t="s">
        <v>2586</v>
      </c>
      <c r="H311" s="313" t="s">
        <v>2586</v>
      </c>
      <c r="I311" s="314" t="s">
        <v>2586</v>
      </c>
      <c r="J311" s="313" t="s">
        <v>2586</v>
      </c>
      <c r="K311" s="313" t="s">
        <v>2586</v>
      </c>
      <c r="L311" s="314" t="s">
        <v>2586</v>
      </c>
      <c r="M311" s="313" t="s">
        <v>2586</v>
      </c>
      <c r="N311" s="313" t="s">
        <v>2586</v>
      </c>
      <c r="O311" s="224">
        <f t="shared" si="4"/>
        <v>41</v>
      </c>
      <c r="P311" s="319">
        <v>41</v>
      </c>
      <c r="Q311" s="319">
        <v>0</v>
      </c>
      <c r="R311" s="320">
        <v>0</v>
      </c>
      <c r="T311" s="117"/>
    </row>
    <row r="312" spans="1:21" ht="13.15" customHeight="1" x14ac:dyDescent="0.4">
      <c r="A312" s="310" t="s">
        <v>2628</v>
      </c>
      <c r="B312" s="313" t="s">
        <v>2629</v>
      </c>
      <c r="C312" s="315">
        <v>20</v>
      </c>
      <c r="D312" s="313" t="s">
        <v>2586</v>
      </c>
      <c r="E312" s="316">
        <v>1</v>
      </c>
      <c r="F312" s="315">
        <v>2</v>
      </c>
      <c r="G312" s="313" t="s">
        <v>2586</v>
      </c>
      <c r="H312" s="313" t="s">
        <v>2586</v>
      </c>
      <c r="I312" s="314" t="s">
        <v>2586</v>
      </c>
      <c r="J312" s="313" t="s">
        <v>2586</v>
      </c>
      <c r="K312" s="313" t="s">
        <v>2586</v>
      </c>
      <c r="L312" s="314" t="s">
        <v>2586</v>
      </c>
      <c r="M312" s="313" t="s">
        <v>2586</v>
      </c>
      <c r="N312" s="313" t="s">
        <v>2586</v>
      </c>
      <c r="O312" s="224">
        <f t="shared" si="4"/>
        <v>22</v>
      </c>
      <c r="P312" s="317">
        <v>46</v>
      </c>
      <c r="Q312" s="317">
        <v>4</v>
      </c>
      <c r="R312" s="318">
        <v>8.6999999999999994E-2</v>
      </c>
    </row>
    <row r="313" spans="1:21" ht="24.75" x14ac:dyDescent="0.4">
      <c r="A313" s="310" t="s">
        <v>1680</v>
      </c>
      <c r="B313" s="313" t="s">
        <v>2630</v>
      </c>
      <c r="C313" s="315">
        <v>13</v>
      </c>
      <c r="D313" s="313" t="s">
        <v>2586</v>
      </c>
      <c r="E313" s="316">
        <v>2</v>
      </c>
      <c r="F313" s="314" t="s">
        <v>2586</v>
      </c>
      <c r="G313" s="313" t="s">
        <v>2586</v>
      </c>
      <c r="H313" s="313" t="s">
        <v>2586</v>
      </c>
      <c r="I313" s="314" t="s">
        <v>2586</v>
      </c>
      <c r="J313" s="313" t="s">
        <v>2586</v>
      </c>
      <c r="K313" s="313" t="s">
        <v>2586</v>
      </c>
      <c r="L313" s="314" t="s">
        <v>2586</v>
      </c>
      <c r="M313" s="313" t="s">
        <v>2586</v>
      </c>
      <c r="N313" s="313" t="s">
        <v>2586</v>
      </c>
      <c r="O313" s="224">
        <f t="shared" si="4"/>
        <v>13</v>
      </c>
      <c r="P313" s="177"/>
      <c r="Q313" s="177"/>
    </row>
    <row r="314" spans="1:21" ht="13.15" customHeight="1" x14ac:dyDescent="0.4">
      <c r="A314" s="310" t="s">
        <v>1680</v>
      </c>
      <c r="B314" s="313" t="s">
        <v>2631</v>
      </c>
      <c r="C314" s="315">
        <v>6</v>
      </c>
      <c r="D314" s="313" t="s">
        <v>2586</v>
      </c>
      <c r="E314" s="313" t="s">
        <v>2586</v>
      </c>
      <c r="F314" s="314" t="s">
        <v>2586</v>
      </c>
      <c r="G314" s="313" t="s">
        <v>2586</v>
      </c>
      <c r="H314" s="313" t="s">
        <v>2586</v>
      </c>
      <c r="I314" s="314" t="s">
        <v>2586</v>
      </c>
      <c r="J314" s="313" t="s">
        <v>2586</v>
      </c>
      <c r="K314" s="313" t="s">
        <v>2586</v>
      </c>
      <c r="L314" s="314" t="s">
        <v>2586</v>
      </c>
      <c r="M314" s="313" t="s">
        <v>2586</v>
      </c>
      <c r="N314" s="313" t="s">
        <v>2586</v>
      </c>
      <c r="O314" s="224">
        <f t="shared" si="4"/>
        <v>6</v>
      </c>
      <c r="P314" s="177"/>
      <c r="Q314" s="177"/>
    </row>
    <row r="315" spans="1:21" ht="13.15" customHeight="1" x14ac:dyDescent="0.4">
      <c r="A315" s="310" t="s">
        <v>1680</v>
      </c>
      <c r="B315" s="313" t="s">
        <v>2632</v>
      </c>
      <c r="C315" s="315">
        <v>5</v>
      </c>
      <c r="D315" s="313" t="s">
        <v>2586</v>
      </c>
      <c r="E315" s="316">
        <v>1</v>
      </c>
      <c r="F315" s="314" t="s">
        <v>2586</v>
      </c>
      <c r="G315" s="313" t="s">
        <v>2586</v>
      </c>
      <c r="H315" s="313" t="s">
        <v>2586</v>
      </c>
      <c r="I315" s="314" t="s">
        <v>2586</v>
      </c>
      <c r="J315" s="313" t="s">
        <v>2586</v>
      </c>
      <c r="K315" s="313" t="s">
        <v>2586</v>
      </c>
      <c r="L315" s="314" t="s">
        <v>2586</v>
      </c>
      <c r="M315" s="313" t="s">
        <v>2586</v>
      </c>
      <c r="N315" s="313" t="s">
        <v>2586</v>
      </c>
      <c r="O315" s="224">
        <f t="shared" si="4"/>
        <v>5</v>
      </c>
      <c r="P315" s="177"/>
      <c r="Q315" s="177"/>
      <c r="T315" s="117"/>
      <c r="U315" s="117"/>
    </row>
    <row r="316" spans="1:21" ht="13.15" customHeight="1" x14ac:dyDescent="0.4">
      <c r="A316" s="310" t="s">
        <v>2071</v>
      </c>
      <c r="B316" s="312" t="s">
        <v>2633</v>
      </c>
      <c r="C316" s="223">
        <v>59</v>
      </c>
      <c r="D316" s="306" t="s">
        <v>1852</v>
      </c>
      <c r="E316" s="224">
        <v>2</v>
      </c>
      <c r="F316" s="223">
        <v>22</v>
      </c>
      <c r="G316" s="306" t="s">
        <v>1852</v>
      </c>
      <c r="H316" s="306" t="s">
        <v>1852</v>
      </c>
      <c r="I316" s="308" t="s">
        <v>1852</v>
      </c>
      <c r="J316" s="306" t="s">
        <v>1852</v>
      </c>
      <c r="K316" s="306" t="s">
        <v>1852</v>
      </c>
      <c r="L316" s="223">
        <v>2</v>
      </c>
      <c r="M316" s="306" t="s">
        <v>1852</v>
      </c>
      <c r="N316" s="306" t="s">
        <v>1852</v>
      </c>
      <c r="O316" s="224">
        <f t="shared" si="4"/>
        <v>83</v>
      </c>
      <c r="P316" s="231">
        <v>221</v>
      </c>
      <c r="Q316" s="231">
        <v>3</v>
      </c>
      <c r="R316" s="232">
        <v>0.01</v>
      </c>
    </row>
    <row r="317" spans="1:21" ht="13.15" customHeight="1" x14ac:dyDescent="0.4">
      <c r="A317" s="310" t="s">
        <v>1375</v>
      </c>
      <c r="B317" s="312" t="s">
        <v>2634</v>
      </c>
      <c r="C317" s="223">
        <v>62</v>
      </c>
      <c r="D317" s="306" t="s">
        <v>1852</v>
      </c>
      <c r="E317" s="306" t="s">
        <v>1852</v>
      </c>
      <c r="F317" s="223">
        <v>15</v>
      </c>
      <c r="G317" s="306" t="s">
        <v>1852</v>
      </c>
      <c r="H317" s="224">
        <v>1</v>
      </c>
      <c r="I317" s="308" t="s">
        <v>1852</v>
      </c>
      <c r="J317" s="306" t="s">
        <v>1852</v>
      </c>
      <c r="K317" s="306" t="s">
        <v>1852</v>
      </c>
      <c r="L317" s="223">
        <v>1</v>
      </c>
      <c r="M317" s="306" t="s">
        <v>1852</v>
      </c>
      <c r="N317" s="306" t="s">
        <v>1852</v>
      </c>
      <c r="O317" s="224">
        <f t="shared" si="4"/>
        <v>78</v>
      </c>
      <c r="P317" s="177"/>
      <c r="Q317" s="177"/>
      <c r="R317" s="117"/>
    </row>
    <row r="318" spans="1:21" ht="13.15" customHeight="1" x14ac:dyDescent="0.4">
      <c r="A318" s="310" t="s">
        <v>1375</v>
      </c>
      <c r="B318" s="312" t="s">
        <v>2635</v>
      </c>
      <c r="C318" s="223">
        <v>11</v>
      </c>
      <c r="D318" s="306" t="s">
        <v>1852</v>
      </c>
      <c r="E318" s="306" t="s">
        <v>1852</v>
      </c>
      <c r="F318" s="223">
        <v>6</v>
      </c>
      <c r="G318" s="306" t="s">
        <v>1852</v>
      </c>
      <c r="H318" s="306" t="s">
        <v>1852</v>
      </c>
      <c r="I318" s="308" t="s">
        <v>1852</v>
      </c>
      <c r="J318" s="306" t="s">
        <v>1852</v>
      </c>
      <c r="K318" s="306" t="s">
        <v>1852</v>
      </c>
      <c r="L318" s="308" t="s">
        <v>1852</v>
      </c>
      <c r="M318" s="306" t="s">
        <v>1852</v>
      </c>
      <c r="N318" s="306" t="s">
        <v>1852</v>
      </c>
      <c r="O318" s="224">
        <f t="shared" si="4"/>
        <v>17</v>
      </c>
      <c r="P318" s="177"/>
      <c r="Q318" s="177"/>
      <c r="R318" s="117"/>
    </row>
    <row r="319" spans="1:21" ht="25.9" x14ac:dyDescent="0.4">
      <c r="A319" s="310" t="s">
        <v>1375</v>
      </c>
      <c r="B319" s="312" t="s">
        <v>2636</v>
      </c>
      <c r="C319" s="223">
        <v>1</v>
      </c>
      <c r="D319" s="306" t="s">
        <v>1852</v>
      </c>
      <c r="E319" s="306" t="s">
        <v>1852</v>
      </c>
      <c r="F319" s="223">
        <v>12</v>
      </c>
      <c r="G319" s="306" t="s">
        <v>1852</v>
      </c>
      <c r="H319" s="306" t="s">
        <v>1852</v>
      </c>
      <c r="I319" s="308" t="s">
        <v>1852</v>
      </c>
      <c r="J319" s="306" t="s">
        <v>1852</v>
      </c>
      <c r="K319" s="306" t="s">
        <v>1852</v>
      </c>
      <c r="L319" s="308" t="s">
        <v>1852</v>
      </c>
      <c r="M319" s="306" t="s">
        <v>1852</v>
      </c>
      <c r="N319" s="306" t="s">
        <v>1852</v>
      </c>
      <c r="O319" s="224">
        <f t="shared" si="4"/>
        <v>13</v>
      </c>
      <c r="P319" s="177"/>
      <c r="Q319" s="177"/>
      <c r="R319" s="117"/>
    </row>
    <row r="320" spans="1:21" ht="13.15" customHeight="1" x14ac:dyDescent="0.4">
      <c r="A320" s="310" t="s">
        <v>1375</v>
      </c>
      <c r="B320" s="312" t="s">
        <v>2637</v>
      </c>
      <c r="C320" s="223">
        <v>10</v>
      </c>
      <c r="D320" s="306" t="s">
        <v>1852</v>
      </c>
      <c r="E320" s="306" t="s">
        <v>1852</v>
      </c>
      <c r="F320" s="308" t="s">
        <v>1852</v>
      </c>
      <c r="G320" s="306" t="s">
        <v>1852</v>
      </c>
      <c r="H320" s="306" t="s">
        <v>1852</v>
      </c>
      <c r="I320" s="308" t="s">
        <v>1852</v>
      </c>
      <c r="J320" s="306" t="s">
        <v>1852</v>
      </c>
      <c r="K320" s="306" t="s">
        <v>1852</v>
      </c>
      <c r="L320" s="308" t="s">
        <v>1852</v>
      </c>
      <c r="M320" s="306" t="s">
        <v>1852</v>
      </c>
      <c r="N320" s="306" t="s">
        <v>1852</v>
      </c>
      <c r="O320" s="224">
        <f t="shared" si="4"/>
        <v>10</v>
      </c>
      <c r="P320" s="177"/>
      <c r="Q320" s="177"/>
      <c r="R320" s="117"/>
    </row>
    <row r="321" spans="1:21" ht="13.15" customHeight="1" x14ac:dyDescent="0.4">
      <c r="A321" s="310" t="s">
        <v>1375</v>
      </c>
      <c r="B321" s="312" t="s">
        <v>2638</v>
      </c>
      <c r="C321" s="223">
        <v>8</v>
      </c>
      <c r="D321" s="306" t="s">
        <v>1852</v>
      </c>
      <c r="E321" s="306" t="s">
        <v>1852</v>
      </c>
      <c r="F321" s="223">
        <v>1</v>
      </c>
      <c r="G321" s="306" t="s">
        <v>1852</v>
      </c>
      <c r="H321" s="306" t="s">
        <v>1852</v>
      </c>
      <c r="I321" s="308" t="s">
        <v>1852</v>
      </c>
      <c r="J321" s="306" t="s">
        <v>1852</v>
      </c>
      <c r="K321" s="306" t="s">
        <v>1852</v>
      </c>
      <c r="L321" s="308" t="s">
        <v>1852</v>
      </c>
      <c r="M321" s="306" t="s">
        <v>1852</v>
      </c>
      <c r="N321" s="306" t="s">
        <v>1852</v>
      </c>
      <c r="O321" s="224">
        <f t="shared" si="4"/>
        <v>9</v>
      </c>
      <c r="P321" s="177"/>
      <c r="Q321" s="177"/>
      <c r="R321" s="117"/>
    </row>
    <row r="322" spans="1:21" ht="13.15" customHeight="1" x14ac:dyDescent="0.4">
      <c r="A322" s="310" t="s">
        <v>1375</v>
      </c>
      <c r="B322" s="312" t="s">
        <v>2639</v>
      </c>
      <c r="C322" s="223">
        <v>5</v>
      </c>
      <c r="D322" s="306" t="s">
        <v>1852</v>
      </c>
      <c r="E322" s="306" t="s">
        <v>1852</v>
      </c>
      <c r="F322" s="223">
        <v>2</v>
      </c>
      <c r="G322" s="306" t="s">
        <v>1852</v>
      </c>
      <c r="H322" s="306" t="s">
        <v>1852</v>
      </c>
      <c r="I322" s="308" t="s">
        <v>1852</v>
      </c>
      <c r="J322" s="306" t="s">
        <v>1852</v>
      </c>
      <c r="K322" s="306" t="s">
        <v>1852</v>
      </c>
      <c r="L322" s="308" t="s">
        <v>1852</v>
      </c>
      <c r="M322" s="306" t="s">
        <v>1852</v>
      </c>
      <c r="N322" s="306" t="s">
        <v>1852</v>
      </c>
      <c r="O322" s="224">
        <f t="shared" si="4"/>
        <v>7</v>
      </c>
      <c r="P322" s="177"/>
      <c r="Q322" s="177"/>
      <c r="R322" s="117"/>
    </row>
    <row r="323" spans="1:21" ht="13.15" customHeight="1" x14ac:dyDescent="0.4">
      <c r="A323" s="310" t="s">
        <v>1375</v>
      </c>
      <c r="B323" s="312" t="s">
        <v>2640</v>
      </c>
      <c r="C323" s="308" t="s">
        <v>1852</v>
      </c>
      <c r="D323" s="306" t="s">
        <v>1852</v>
      </c>
      <c r="E323" s="306" t="s">
        <v>1852</v>
      </c>
      <c r="F323" s="223">
        <v>2</v>
      </c>
      <c r="G323" s="306" t="s">
        <v>1852</v>
      </c>
      <c r="H323" s="306" t="s">
        <v>1852</v>
      </c>
      <c r="I323" s="308" t="s">
        <v>1852</v>
      </c>
      <c r="J323" s="306" t="s">
        <v>1852</v>
      </c>
      <c r="K323" s="306" t="s">
        <v>1852</v>
      </c>
      <c r="L323" s="308" t="s">
        <v>1852</v>
      </c>
      <c r="M323" s="306" t="s">
        <v>1852</v>
      </c>
      <c r="N323" s="306" t="s">
        <v>1852</v>
      </c>
      <c r="O323" s="224">
        <f t="shared" ref="O323:O386" si="5">SUM(C323,F323,I323,L323)</f>
        <v>2</v>
      </c>
      <c r="P323" s="177"/>
      <c r="Q323" s="177"/>
      <c r="R323" s="117"/>
    </row>
    <row r="324" spans="1:21" ht="13.15" customHeight="1" x14ac:dyDescent="0.4">
      <c r="A324" s="310" t="s">
        <v>1375</v>
      </c>
      <c r="B324" s="312" t="s">
        <v>2641</v>
      </c>
      <c r="C324" s="308" t="s">
        <v>1852</v>
      </c>
      <c r="D324" s="306" t="s">
        <v>1852</v>
      </c>
      <c r="E324" s="306" t="s">
        <v>1852</v>
      </c>
      <c r="F324" s="223">
        <v>1</v>
      </c>
      <c r="G324" s="306" t="s">
        <v>1852</v>
      </c>
      <c r="H324" s="306" t="s">
        <v>1852</v>
      </c>
      <c r="I324" s="308" t="s">
        <v>1852</v>
      </c>
      <c r="J324" s="306" t="s">
        <v>1852</v>
      </c>
      <c r="K324" s="306" t="s">
        <v>1852</v>
      </c>
      <c r="L324" s="308" t="s">
        <v>1852</v>
      </c>
      <c r="M324" s="306" t="s">
        <v>1852</v>
      </c>
      <c r="N324" s="306" t="s">
        <v>1852</v>
      </c>
      <c r="O324" s="224">
        <f t="shared" si="5"/>
        <v>1</v>
      </c>
      <c r="P324" s="177"/>
      <c r="Q324" s="177"/>
      <c r="R324" s="117"/>
    </row>
    <row r="325" spans="1:21" ht="25.9" x14ac:dyDescent="0.4">
      <c r="A325" s="310" t="s">
        <v>1375</v>
      </c>
      <c r="B325" s="312" t="s">
        <v>2642</v>
      </c>
      <c r="C325" s="308" t="s">
        <v>1852</v>
      </c>
      <c r="D325" s="306" t="s">
        <v>1852</v>
      </c>
      <c r="E325" s="306" t="s">
        <v>1852</v>
      </c>
      <c r="F325" s="223">
        <v>1</v>
      </c>
      <c r="G325" s="306" t="s">
        <v>1852</v>
      </c>
      <c r="H325" s="306" t="s">
        <v>1852</v>
      </c>
      <c r="I325" s="308" t="s">
        <v>1852</v>
      </c>
      <c r="J325" s="306" t="s">
        <v>1852</v>
      </c>
      <c r="K325" s="306" t="s">
        <v>1852</v>
      </c>
      <c r="L325" s="308" t="s">
        <v>1852</v>
      </c>
      <c r="M325" s="306" t="s">
        <v>1852</v>
      </c>
      <c r="N325" s="306" t="s">
        <v>1852</v>
      </c>
      <c r="O325" s="224">
        <f t="shared" si="5"/>
        <v>1</v>
      </c>
      <c r="P325" s="177"/>
      <c r="Q325" s="177"/>
      <c r="R325" s="117"/>
      <c r="T325" s="117"/>
      <c r="U325" s="117"/>
    </row>
    <row r="326" spans="1:21" ht="13.15" customHeight="1" x14ac:dyDescent="0.4">
      <c r="A326" s="310" t="s">
        <v>2078</v>
      </c>
      <c r="B326" s="312" t="s">
        <v>2643</v>
      </c>
      <c r="C326" s="223">
        <v>53</v>
      </c>
      <c r="D326" s="306" t="s">
        <v>1852</v>
      </c>
      <c r="E326" s="224">
        <v>2</v>
      </c>
      <c r="F326" s="223">
        <v>52</v>
      </c>
      <c r="G326" s="306" t="s">
        <v>1852</v>
      </c>
      <c r="H326" s="224">
        <v>1</v>
      </c>
      <c r="I326" s="308" t="s">
        <v>1852</v>
      </c>
      <c r="J326" s="306" t="s">
        <v>1852</v>
      </c>
      <c r="K326" s="306" t="s">
        <v>1852</v>
      </c>
      <c r="L326" s="308" t="s">
        <v>1852</v>
      </c>
      <c r="M326" s="306" t="s">
        <v>1852</v>
      </c>
      <c r="N326" s="306" t="s">
        <v>1852</v>
      </c>
      <c r="O326" s="224">
        <f t="shared" si="5"/>
        <v>105</v>
      </c>
      <c r="P326" s="233">
        <v>105</v>
      </c>
      <c r="Q326" s="233">
        <v>3</v>
      </c>
      <c r="R326" s="242">
        <v>2.9000000000000001E-2</v>
      </c>
      <c r="T326" s="117"/>
      <c r="U326" s="117"/>
    </row>
    <row r="327" spans="1:21" ht="13.15" customHeight="1" x14ac:dyDescent="0.4">
      <c r="A327" s="310" t="s">
        <v>2080</v>
      </c>
      <c r="B327" s="245" t="s">
        <v>2918</v>
      </c>
      <c r="C327" s="223">
        <v>16</v>
      </c>
      <c r="D327" s="306" t="s">
        <v>1852</v>
      </c>
      <c r="E327" s="306" t="s">
        <v>1852</v>
      </c>
      <c r="F327" s="223">
        <v>2</v>
      </c>
      <c r="G327" s="224">
        <v>1</v>
      </c>
      <c r="H327" s="306" t="s">
        <v>1852</v>
      </c>
      <c r="I327" s="308" t="s">
        <v>1852</v>
      </c>
      <c r="J327" s="306" t="s">
        <v>1852</v>
      </c>
      <c r="K327" s="306" t="s">
        <v>1852</v>
      </c>
      <c r="L327" s="308" t="s">
        <v>1852</v>
      </c>
      <c r="M327" s="306" t="s">
        <v>1852</v>
      </c>
      <c r="N327" s="306" t="s">
        <v>1852</v>
      </c>
      <c r="O327" s="224">
        <f t="shared" si="5"/>
        <v>18</v>
      </c>
      <c r="P327" s="233">
        <v>18</v>
      </c>
      <c r="Q327" s="233">
        <v>0</v>
      </c>
      <c r="R327" s="234">
        <v>0</v>
      </c>
      <c r="T327" s="117"/>
      <c r="U327" s="117"/>
    </row>
    <row r="328" spans="1:21" ht="17.25" x14ac:dyDescent="0.4">
      <c r="A328" s="310" t="s">
        <v>2082</v>
      </c>
      <c r="B328" s="312" t="s">
        <v>2644</v>
      </c>
      <c r="C328" s="223">
        <v>50</v>
      </c>
      <c r="D328" s="306" t="s">
        <v>1852</v>
      </c>
      <c r="E328" s="224">
        <v>1</v>
      </c>
      <c r="F328" s="223">
        <v>30</v>
      </c>
      <c r="G328" s="306" t="s">
        <v>1852</v>
      </c>
      <c r="H328" s="306" t="s">
        <v>1852</v>
      </c>
      <c r="I328" s="308" t="s">
        <v>1852</v>
      </c>
      <c r="J328" s="306" t="s">
        <v>1852</v>
      </c>
      <c r="K328" s="306" t="s">
        <v>1852</v>
      </c>
      <c r="L328" s="223">
        <v>1</v>
      </c>
      <c r="M328" s="306" t="s">
        <v>1852</v>
      </c>
      <c r="N328" s="306" t="s">
        <v>1852</v>
      </c>
      <c r="O328" s="224">
        <f t="shared" si="5"/>
        <v>81</v>
      </c>
      <c r="P328" s="231">
        <v>334</v>
      </c>
      <c r="Q328" s="231">
        <v>4</v>
      </c>
      <c r="R328" s="232">
        <v>0.01</v>
      </c>
    </row>
    <row r="329" spans="1:21" ht="13.15" customHeight="1" x14ac:dyDescent="0.4">
      <c r="A329" s="310" t="s">
        <v>1335</v>
      </c>
      <c r="B329" s="312" t="s">
        <v>2645</v>
      </c>
      <c r="C329" s="223">
        <v>28</v>
      </c>
      <c r="D329" s="306" t="s">
        <v>1852</v>
      </c>
      <c r="E329" s="306" t="s">
        <v>1852</v>
      </c>
      <c r="F329" s="223">
        <v>14</v>
      </c>
      <c r="G329" s="306" t="s">
        <v>1852</v>
      </c>
      <c r="H329" s="306" t="s">
        <v>1852</v>
      </c>
      <c r="I329" s="308" t="s">
        <v>1852</v>
      </c>
      <c r="J329" s="306" t="s">
        <v>1852</v>
      </c>
      <c r="K329" s="306" t="s">
        <v>1852</v>
      </c>
      <c r="L329" s="308" t="s">
        <v>1852</v>
      </c>
      <c r="M329" s="306" t="s">
        <v>1852</v>
      </c>
      <c r="N329" s="306" t="s">
        <v>1852</v>
      </c>
      <c r="O329" s="224">
        <f t="shared" si="5"/>
        <v>42</v>
      </c>
      <c r="P329" s="177"/>
      <c r="Q329" s="177"/>
      <c r="R329" s="117"/>
    </row>
    <row r="330" spans="1:21" ht="17.25" x14ac:dyDescent="0.4">
      <c r="A330" s="310" t="s">
        <v>1335</v>
      </c>
      <c r="B330" s="312" t="s">
        <v>2646</v>
      </c>
      <c r="C330" s="223">
        <v>21</v>
      </c>
      <c r="D330" s="306" t="s">
        <v>1852</v>
      </c>
      <c r="E330" s="224">
        <v>1</v>
      </c>
      <c r="F330" s="223">
        <v>13</v>
      </c>
      <c r="G330" s="306" t="s">
        <v>1852</v>
      </c>
      <c r="H330" s="306" t="s">
        <v>1852</v>
      </c>
      <c r="I330" s="223">
        <v>1</v>
      </c>
      <c r="J330" s="306" t="s">
        <v>1852</v>
      </c>
      <c r="K330" s="306" t="s">
        <v>1852</v>
      </c>
      <c r="L330" s="223">
        <v>4</v>
      </c>
      <c r="M330" s="306" t="s">
        <v>1852</v>
      </c>
      <c r="N330" s="306" t="s">
        <v>1852</v>
      </c>
      <c r="O330" s="224">
        <f t="shared" si="5"/>
        <v>39</v>
      </c>
      <c r="P330" s="177"/>
      <c r="Q330" s="177"/>
      <c r="R330" s="117"/>
    </row>
    <row r="331" spans="1:21" x14ac:dyDescent="0.4">
      <c r="A331" s="310" t="s">
        <v>1335</v>
      </c>
      <c r="B331" s="312" t="s">
        <v>2647</v>
      </c>
      <c r="C331" s="223">
        <v>28</v>
      </c>
      <c r="D331" s="306" t="s">
        <v>1852</v>
      </c>
      <c r="E331" s="306" t="s">
        <v>1852</v>
      </c>
      <c r="F331" s="223">
        <v>7</v>
      </c>
      <c r="G331" s="306" t="s">
        <v>1852</v>
      </c>
      <c r="H331" s="306" t="s">
        <v>1852</v>
      </c>
      <c r="I331" s="308" t="s">
        <v>1852</v>
      </c>
      <c r="J331" s="306" t="s">
        <v>1852</v>
      </c>
      <c r="K331" s="306" t="s">
        <v>1852</v>
      </c>
      <c r="L331" s="308" t="s">
        <v>1852</v>
      </c>
      <c r="M331" s="306" t="s">
        <v>1852</v>
      </c>
      <c r="N331" s="306" t="s">
        <v>1852</v>
      </c>
      <c r="O331" s="224">
        <f t="shared" si="5"/>
        <v>35</v>
      </c>
      <c r="P331" s="177"/>
      <c r="Q331" s="177"/>
      <c r="R331" s="117"/>
    </row>
    <row r="332" spans="1:21" ht="13.15" customHeight="1" x14ac:dyDescent="0.4">
      <c r="A332" s="310" t="s">
        <v>1335</v>
      </c>
      <c r="B332" s="312" t="s">
        <v>2648</v>
      </c>
      <c r="C332" s="223">
        <v>24</v>
      </c>
      <c r="D332" s="306" t="s">
        <v>1852</v>
      </c>
      <c r="E332" s="306" t="s">
        <v>1852</v>
      </c>
      <c r="F332" s="223">
        <v>8</v>
      </c>
      <c r="G332" s="306" t="s">
        <v>1852</v>
      </c>
      <c r="H332" s="306" t="s">
        <v>1852</v>
      </c>
      <c r="I332" s="308" t="s">
        <v>1852</v>
      </c>
      <c r="J332" s="306" t="s">
        <v>1852</v>
      </c>
      <c r="K332" s="306" t="s">
        <v>1852</v>
      </c>
      <c r="L332" s="308" t="s">
        <v>1852</v>
      </c>
      <c r="M332" s="306" t="s">
        <v>1852</v>
      </c>
      <c r="N332" s="306" t="s">
        <v>1852</v>
      </c>
      <c r="O332" s="224">
        <f t="shared" si="5"/>
        <v>32</v>
      </c>
      <c r="P332" s="177"/>
      <c r="Q332" s="177"/>
      <c r="R332" s="117"/>
    </row>
    <row r="333" spans="1:21" ht="13.15" customHeight="1" x14ac:dyDescent="0.4">
      <c r="A333" s="310" t="s">
        <v>1335</v>
      </c>
      <c r="B333" s="312" t="s">
        <v>2649</v>
      </c>
      <c r="C333" s="223">
        <v>15</v>
      </c>
      <c r="D333" s="306" t="s">
        <v>1852</v>
      </c>
      <c r="E333" s="306" t="s">
        <v>1852</v>
      </c>
      <c r="F333" s="223">
        <v>11</v>
      </c>
      <c r="G333" s="306" t="s">
        <v>1852</v>
      </c>
      <c r="H333" s="306" t="s">
        <v>1852</v>
      </c>
      <c r="I333" s="308" t="s">
        <v>1852</v>
      </c>
      <c r="J333" s="306" t="s">
        <v>1852</v>
      </c>
      <c r="K333" s="306" t="s">
        <v>1852</v>
      </c>
      <c r="L333" s="308" t="s">
        <v>1852</v>
      </c>
      <c r="M333" s="306" t="s">
        <v>1852</v>
      </c>
      <c r="N333" s="306" t="s">
        <v>1852</v>
      </c>
      <c r="O333" s="224">
        <f t="shared" si="5"/>
        <v>26</v>
      </c>
      <c r="P333" s="177"/>
      <c r="Q333" s="177"/>
      <c r="R333" s="117"/>
    </row>
    <row r="334" spans="1:21" ht="13.15" customHeight="1" x14ac:dyDescent="0.4">
      <c r="A334" s="310" t="s">
        <v>1335</v>
      </c>
      <c r="B334" s="312" t="s">
        <v>2650</v>
      </c>
      <c r="C334" s="223">
        <v>10</v>
      </c>
      <c r="D334" s="306" t="s">
        <v>1852</v>
      </c>
      <c r="E334" s="306" t="s">
        <v>1852</v>
      </c>
      <c r="F334" s="223">
        <v>15</v>
      </c>
      <c r="G334" s="306" t="s">
        <v>1852</v>
      </c>
      <c r="H334" s="306" t="s">
        <v>1852</v>
      </c>
      <c r="I334" s="308" t="s">
        <v>1852</v>
      </c>
      <c r="J334" s="306" t="s">
        <v>1852</v>
      </c>
      <c r="K334" s="306" t="s">
        <v>1852</v>
      </c>
      <c r="L334" s="223">
        <v>1</v>
      </c>
      <c r="M334" s="306" t="s">
        <v>1852</v>
      </c>
      <c r="N334" s="306" t="s">
        <v>1852</v>
      </c>
      <c r="O334" s="224">
        <f t="shared" si="5"/>
        <v>26</v>
      </c>
      <c r="P334" s="177"/>
      <c r="Q334" s="177"/>
      <c r="R334" s="117"/>
    </row>
    <row r="335" spans="1:21" ht="13.15" customHeight="1" x14ac:dyDescent="0.4">
      <c r="A335" s="310" t="s">
        <v>1335</v>
      </c>
      <c r="B335" s="312" t="s">
        <v>2651</v>
      </c>
      <c r="C335" s="223">
        <v>9</v>
      </c>
      <c r="D335" s="306" t="s">
        <v>1852</v>
      </c>
      <c r="E335" s="306" t="s">
        <v>1852</v>
      </c>
      <c r="F335" s="223">
        <v>13</v>
      </c>
      <c r="G335" s="306" t="s">
        <v>1852</v>
      </c>
      <c r="H335" s="306" t="s">
        <v>1852</v>
      </c>
      <c r="I335" s="308" t="s">
        <v>1852</v>
      </c>
      <c r="J335" s="306" t="s">
        <v>1852</v>
      </c>
      <c r="K335" s="306" t="s">
        <v>1852</v>
      </c>
      <c r="L335" s="223">
        <v>1</v>
      </c>
      <c r="M335" s="306" t="s">
        <v>1852</v>
      </c>
      <c r="N335" s="306" t="s">
        <v>1852</v>
      </c>
      <c r="O335" s="224">
        <f t="shared" si="5"/>
        <v>23</v>
      </c>
      <c r="P335" s="177"/>
      <c r="Q335" s="177"/>
      <c r="R335" s="117"/>
    </row>
    <row r="336" spans="1:21" ht="25.9" x14ac:dyDescent="0.4">
      <c r="A336" s="310" t="s">
        <v>1335</v>
      </c>
      <c r="B336" s="312" t="s">
        <v>2652</v>
      </c>
      <c r="C336" s="223">
        <v>8</v>
      </c>
      <c r="D336" s="306" t="s">
        <v>1852</v>
      </c>
      <c r="E336" s="224">
        <v>1</v>
      </c>
      <c r="F336" s="223">
        <v>4</v>
      </c>
      <c r="G336" s="306" t="s">
        <v>1852</v>
      </c>
      <c r="H336" s="306" t="s">
        <v>1852</v>
      </c>
      <c r="I336" s="308" t="s">
        <v>1852</v>
      </c>
      <c r="J336" s="306" t="s">
        <v>1852</v>
      </c>
      <c r="K336" s="306" t="s">
        <v>1852</v>
      </c>
      <c r="L336" s="308" t="s">
        <v>1852</v>
      </c>
      <c r="M336" s="306" t="s">
        <v>1852</v>
      </c>
      <c r="N336" s="306" t="s">
        <v>1852</v>
      </c>
      <c r="O336" s="224">
        <f t="shared" si="5"/>
        <v>12</v>
      </c>
      <c r="P336" s="177"/>
      <c r="Q336" s="177"/>
      <c r="R336" s="117"/>
    </row>
    <row r="337" spans="1:21" ht="13.15" customHeight="1" x14ac:dyDescent="0.4">
      <c r="A337" s="310" t="s">
        <v>1335</v>
      </c>
      <c r="B337" s="312" t="s">
        <v>2653</v>
      </c>
      <c r="C337" s="223">
        <v>6</v>
      </c>
      <c r="D337" s="306" t="s">
        <v>1852</v>
      </c>
      <c r="E337" s="306" t="s">
        <v>1852</v>
      </c>
      <c r="F337" s="308" t="s">
        <v>1852</v>
      </c>
      <c r="G337" s="306" t="s">
        <v>1852</v>
      </c>
      <c r="H337" s="306" t="s">
        <v>1852</v>
      </c>
      <c r="I337" s="308" t="s">
        <v>1852</v>
      </c>
      <c r="J337" s="306" t="s">
        <v>1852</v>
      </c>
      <c r="K337" s="306" t="s">
        <v>1852</v>
      </c>
      <c r="L337" s="308" t="s">
        <v>1852</v>
      </c>
      <c r="M337" s="306" t="s">
        <v>1852</v>
      </c>
      <c r="N337" s="306" t="s">
        <v>1852</v>
      </c>
      <c r="O337" s="224">
        <f t="shared" si="5"/>
        <v>6</v>
      </c>
      <c r="P337" s="177"/>
      <c r="Q337" s="177"/>
      <c r="R337" s="117"/>
    </row>
    <row r="338" spans="1:21" ht="17.25" x14ac:dyDescent="0.4">
      <c r="A338" s="310" t="s">
        <v>1335</v>
      </c>
      <c r="B338" s="312" t="s">
        <v>2654</v>
      </c>
      <c r="C338" s="223">
        <v>2</v>
      </c>
      <c r="D338" s="306" t="s">
        <v>1852</v>
      </c>
      <c r="E338" s="306" t="s">
        <v>1852</v>
      </c>
      <c r="F338" s="223">
        <v>3</v>
      </c>
      <c r="G338" s="306" t="s">
        <v>1852</v>
      </c>
      <c r="H338" s="306" t="s">
        <v>1852</v>
      </c>
      <c r="I338" s="308" t="s">
        <v>1852</v>
      </c>
      <c r="J338" s="306" t="s">
        <v>1852</v>
      </c>
      <c r="K338" s="306" t="s">
        <v>1852</v>
      </c>
      <c r="L338" s="308" t="s">
        <v>1852</v>
      </c>
      <c r="M338" s="306" t="s">
        <v>1852</v>
      </c>
      <c r="N338" s="306" t="s">
        <v>1852</v>
      </c>
      <c r="O338" s="224">
        <f t="shared" si="5"/>
        <v>5</v>
      </c>
      <c r="P338" s="177"/>
      <c r="Q338" s="177"/>
      <c r="R338" s="117"/>
    </row>
    <row r="339" spans="1:21" ht="13.15" customHeight="1" x14ac:dyDescent="0.4">
      <c r="A339" s="310" t="s">
        <v>1335</v>
      </c>
      <c r="B339" s="312" t="s">
        <v>2655</v>
      </c>
      <c r="C339" s="308" t="s">
        <v>1852</v>
      </c>
      <c r="D339" s="306" t="s">
        <v>1852</v>
      </c>
      <c r="E339" s="306" t="s">
        <v>1852</v>
      </c>
      <c r="F339" s="223">
        <v>4</v>
      </c>
      <c r="G339" s="306" t="s">
        <v>1852</v>
      </c>
      <c r="H339" s="306" t="s">
        <v>1852</v>
      </c>
      <c r="I339" s="308" t="s">
        <v>1852</v>
      </c>
      <c r="J339" s="306" t="s">
        <v>1852</v>
      </c>
      <c r="K339" s="306" t="s">
        <v>1852</v>
      </c>
      <c r="L339" s="223">
        <v>1</v>
      </c>
      <c r="M339" s="306" t="s">
        <v>1852</v>
      </c>
      <c r="N339" s="306" t="s">
        <v>1852</v>
      </c>
      <c r="O339" s="224">
        <f t="shared" si="5"/>
        <v>5</v>
      </c>
      <c r="P339" s="177"/>
      <c r="Q339" s="177"/>
      <c r="R339" s="117"/>
    </row>
    <row r="340" spans="1:21" ht="13.15" customHeight="1" x14ac:dyDescent="0.4">
      <c r="A340" s="310" t="s">
        <v>1335</v>
      </c>
      <c r="B340" s="312" t="s">
        <v>2656</v>
      </c>
      <c r="C340" s="308" t="s">
        <v>1852</v>
      </c>
      <c r="D340" s="306" t="s">
        <v>1852</v>
      </c>
      <c r="E340" s="306" t="s">
        <v>1852</v>
      </c>
      <c r="F340" s="223">
        <v>1</v>
      </c>
      <c r="G340" s="306" t="s">
        <v>1852</v>
      </c>
      <c r="H340" s="306" t="s">
        <v>1852</v>
      </c>
      <c r="I340" s="308" t="s">
        <v>1852</v>
      </c>
      <c r="J340" s="306" t="s">
        <v>1852</v>
      </c>
      <c r="K340" s="306" t="s">
        <v>1852</v>
      </c>
      <c r="L340" s="308" t="s">
        <v>1852</v>
      </c>
      <c r="M340" s="306" t="s">
        <v>1852</v>
      </c>
      <c r="N340" s="306" t="s">
        <v>1852</v>
      </c>
      <c r="O340" s="224">
        <f t="shared" si="5"/>
        <v>1</v>
      </c>
      <c r="P340" s="177"/>
      <c r="Q340" s="177"/>
      <c r="R340" s="117"/>
    </row>
    <row r="341" spans="1:21" ht="13.15" customHeight="1" x14ac:dyDescent="0.4">
      <c r="A341" s="310" t="s">
        <v>1335</v>
      </c>
      <c r="B341" s="312" t="s">
        <v>2657</v>
      </c>
      <c r="C341" s="308" t="s">
        <v>1852</v>
      </c>
      <c r="D341" s="306" t="s">
        <v>1852</v>
      </c>
      <c r="E341" s="306" t="s">
        <v>1852</v>
      </c>
      <c r="F341" s="223">
        <v>1</v>
      </c>
      <c r="G341" s="306" t="s">
        <v>1852</v>
      </c>
      <c r="H341" s="224">
        <v>1</v>
      </c>
      <c r="I341" s="308" t="s">
        <v>1852</v>
      </c>
      <c r="J341" s="306" t="s">
        <v>1852</v>
      </c>
      <c r="K341" s="306" t="s">
        <v>1852</v>
      </c>
      <c r="L341" s="308" t="s">
        <v>1852</v>
      </c>
      <c r="M341" s="306" t="s">
        <v>1852</v>
      </c>
      <c r="N341" s="306" t="s">
        <v>1852</v>
      </c>
      <c r="O341" s="224">
        <f t="shared" si="5"/>
        <v>1</v>
      </c>
      <c r="P341" s="177"/>
      <c r="Q341" s="177"/>
      <c r="R341" s="117"/>
      <c r="T341" s="117"/>
      <c r="U341" s="117"/>
    </row>
    <row r="342" spans="1:21" x14ac:dyDescent="0.4">
      <c r="A342" s="310" t="s">
        <v>2096</v>
      </c>
      <c r="B342" s="312" t="s">
        <v>2658</v>
      </c>
      <c r="C342" s="223">
        <v>45</v>
      </c>
      <c r="D342" s="306" t="s">
        <v>1852</v>
      </c>
      <c r="E342" s="306" t="s">
        <v>1852</v>
      </c>
      <c r="F342" s="223">
        <v>60</v>
      </c>
      <c r="G342" s="306" t="s">
        <v>1852</v>
      </c>
      <c r="H342" s="306" t="s">
        <v>1852</v>
      </c>
      <c r="I342" s="308" t="s">
        <v>1852</v>
      </c>
      <c r="J342" s="306" t="s">
        <v>1852</v>
      </c>
      <c r="K342" s="306" t="s">
        <v>1852</v>
      </c>
      <c r="L342" s="223">
        <v>2</v>
      </c>
      <c r="M342" s="306" t="s">
        <v>1852</v>
      </c>
      <c r="N342" s="306" t="s">
        <v>1852</v>
      </c>
      <c r="O342" s="224">
        <f t="shared" si="5"/>
        <v>107</v>
      </c>
      <c r="P342" s="226">
        <v>122</v>
      </c>
      <c r="Q342" s="226">
        <v>0</v>
      </c>
      <c r="R342" s="240">
        <v>0</v>
      </c>
    </row>
    <row r="343" spans="1:21" ht="13.15" customHeight="1" x14ac:dyDescent="0.4">
      <c r="A343" s="310" t="s">
        <v>1681</v>
      </c>
      <c r="B343" s="312" t="s">
        <v>2659</v>
      </c>
      <c r="C343" s="223">
        <v>10</v>
      </c>
      <c r="D343" s="306" t="s">
        <v>1852</v>
      </c>
      <c r="E343" s="306" t="s">
        <v>1852</v>
      </c>
      <c r="F343" s="223">
        <v>5</v>
      </c>
      <c r="G343" s="306" t="s">
        <v>1852</v>
      </c>
      <c r="H343" s="306" t="s">
        <v>1852</v>
      </c>
      <c r="I343" s="308" t="s">
        <v>1852</v>
      </c>
      <c r="J343" s="306" t="s">
        <v>1852</v>
      </c>
      <c r="K343" s="306" t="s">
        <v>1852</v>
      </c>
      <c r="L343" s="308" t="s">
        <v>1852</v>
      </c>
      <c r="M343" s="306" t="s">
        <v>1852</v>
      </c>
      <c r="N343" s="306" t="s">
        <v>1852</v>
      </c>
      <c r="O343" s="224">
        <f t="shared" si="5"/>
        <v>15</v>
      </c>
      <c r="P343" s="177"/>
      <c r="Q343" s="177"/>
      <c r="R343" s="117"/>
      <c r="T343" s="117"/>
      <c r="U343" s="117"/>
    </row>
    <row r="344" spans="1:21" ht="17.25" x14ac:dyDescent="0.4">
      <c r="A344" s="310" t="s">
        <v>2099</v>
      </c>
      <c r="B344" s="312" t="s">
        <v>2660</v>
      </c>
      <c r="C344" s="223">
        <v>69</v>
      </c>
      <c r="D344" s="306" t="s">
        <v>1852</v>
      </c>
      <c r="E344" s="224">
        <v>3</v>
      </c>
      <c r="F344" s="223">
        <v>62</v>
      </c>
      <c r="G344" s="306" t="s">
        <v>1852</v>
      </c>
      <c r="H344" s="224">
        <v>1</v>
      </c>
      <c r="I344" s="308" t="s">
        <v>1852</v>
      </c>
      <c r="J344" s="306" t="s">
        <v>1852</v>
      </c>
      <c r="K344" s="306" t="s">
        <v>1852</v>
      </c>
      <c r="L344" s="223">
        <v>1</v>
      </c>
      <c r="M344" s="306" t="s">
        <v>1852</v>
      </c>
      <c r="N344" s="306" t="s">
        <v>1852</v>
      </c>
      <c r="O344" s="224">
        <f t="shared" si="5"/>
        <v>132</v>
      </c>
      <c r="P344" s="226">
        <v>175</v>
      </c>
      <c r="Q344" s="226">
        <v>4</v>
      </c>
      <c r="R344" s="240">
        <v>2.3E-2</v>
      </c>
    </row>
    <row r="345" spans="1:21" ht="13.15" customHeight="1" x14ac:dyDescent="0.4">
      <c r="A345" s="310" t="s">
        <v>1336</v>
      </c>
      <c r="B345" s="312" t="s">
        <v>2661</v>
      </c>
      <c r="C345" s="223">
        <v>24</v>
      </c>
      <c r="D345" s="306" t="s">
        <v>1852</v>
      </c>
      <c r="E345" s="306" t="s">
        <v>1852</v>
      </c>
      <c r="F345" s="223">
        <v>8</v>
      </c>
      <c r="G345" s="306" t="s">
        <v>1852</v>
      </c>
      <c r="H345" s="306" t="s">
        <v>1852</v>
      </c>
      <c r="I345" s="308" t="s">
        <v>1852</v>
      </c>
      <c r="J345" s="306" t="s">
        <v>1852</v>
      </c>
      <c r="K345" s="306" t="s">
        <v>1852</v>
      </c>
      <c r="L345" s="308" t="s">
        <v>1852</v>
      </c>
      <c r="M345" s="306" t="s">
        <v>1852</v>
      </c>
      <c r="N345" s="306" t="s">
        <v>1852</v>
      </c>
      <c r="O345" s="224">
        <f t="shared" si="5"/>
        <v>32</v>
      </c>
      <c r="P345" s="177"/>
      <c r="Q345" s="177"/>
      <c r="R345" s="117"/>
    </row>
    <row r="346" spans="1:21" x14ac:dyDescent="0.4">
      <c r="A346" s="310" t="s">
        <v>1336</v>
      </c>
      <c r="B346" s="312" t="s">
        <v>2662</v>
      </c>
      <c r="C346" s="308" t="s">
        <v>1852</v>
      </c>
      <c r="D346" s="306" t="s">
        <v>1852</v>
      </c>
      <c r="E346" s="306" t="s">
        <v>1852</v>
      </c>
      <c r="F346" s="223">
        <v>11</v>
      </c>
      <c r="G346" s="306" t="s">
        <v>1852</v>
      </c>
      <c r="H346" s="306" t="s">
        <v>1852</v>
      </c>
      <c r="I346" s="308" t="s">
        <v>1852</v>
      </c>
      <c r="J346" s="306" t="s">
        <v>1852</v>
      </c>
      <c r="K346" s="306" t="s">
        <v>1852</v>
      </c>
      <c r="L346" s="308" t="s">
        <v>1852</v>
      </c>
      <c r="M346" s="306" t="s">
        <v>1852</v>
      </c>
      <c r="N346" s="306" t="s">
        <v>1852</v>
      </c>
      <c r="O346" s="224">
        <f t="shared" si="5"/>
        <v>11</v>
      </c>
      <c r="P346" s="177"/>
      <c r="Q346" s="177"/>
      <c r="R346" s="117"/>
      <c r="T346" s="117"/>
      <c r="U346" s="117"/>
    </row>
    <row r="347" spans="1:21" x14ac:dyDescent="0.4">
      <c r="A347" s="310" t="s">
        <v>1853</v>
      </c>
      <c r="B347" s="312" t="s">
        <v>2663</v>
      </c>
      <c r="C347" s="223">
        <v>15</v>
      </c>
      <c r="D347" s="306" t="s">
        <v>1852</v>
      </c>
      <c r="E347" s="306" t="s">
        <v>1852</v>
      </c>
      <c r="F347" s="223">
        <v>1</v>
      </c>
      <c r="G347" s="306" t="s">
        <v>1852</v>
      </c>
      <c r="H347" s="306" t="s">
        <v>1852</v>
      </c>
      <c r="I347" s="308" t="s">
        <v>1852</v>
      </c>
      <c r="J347" s="306" t="s">
        <v>1852</v>
      </c>
      <c r="K347" s="306" t="s">
        <v>1852</v>
      </c>
      <c r="L347" s="308" t="s">
        <v>1852</v>
      </c>
      <c r="M347" s="306" t="s">
        <v>1852</v>
      </c>
      <c r="N347" s="306" t="s">
        <v>1852</v>
      </c>
      <c r="O347" s="224">
        <f t="shared" si="5"/>
        <v>16</v>
      </c>
      <c r="P347" s="233">
        <v>16</v>
      </c>
      <c r="Q347" s="233">
        <v>0</v>
      </c>
      <c r="R347" s="234">
        <v>0</v>
      </c>
      <c r="T347" s="117"/>
      <c r="U347" s="117"/>
    </row>
    <row r="348" spans="1:21" x14ac:dyDescent="0.4">
      <c r="A348" s="310" t="s">
        <v>2105</v>
      </c>
      <c r="B348" s="312" t="s">
        <v>2664</v>
      </c>
      <c r="C348" s="223">
        <v>67</v>
      </c>
      <c r="D348" s="306" t="s">
        <v>1852</v>
      </c>
      <c r="E348" s="224">
        <v>1</v>
      </c>
      <c r="F348" s="223">
        <v>33</v>
      </c>
      <c r="G348" s="306" t="s">
        <v>1852</v>
      </c>
      <c r="H348" s="224">
        <v>2</v>
      </c>
      <c r="I348" s="308" t="s">
        <v>1852</v>
      </c>
      <c r="J348" s="306" t="s">
        <v>1852</v>
      </c>
      <c r="K348" s="306" t="s">
        <v>1852</v>
      </c>
      <c r="L348" s="308" t="s">
        <v>1852</v>
      </c>
      <c r="M348" s="306" t="s">
        <v>1852</v>
      </c>
      <c r="N348" s="306" t="s">
        <v>1852</v>
      </c>
      <c r="O348" s="224">
        <f t="shared" si="5"/>
        <v>100</v>
      </c>
      <c r="P348" s="233">
        <v>100</v>
      </c>
      <c r="Q348" s="233">
        <v>3</v>
      </c>
      <c r="R348" s="234">
        <v>0.03</v>
      </c>
      <c r="T348" s="117"/>
      <c r="U348" s="117"/>
    </row>
    <row r="349" spans="1:21" ht="13.15" customHeight="1" x14ac:dyDescent="0.4">
      <c r="A349" s="310" t="s">
        <v>1909</v>
      </c>
      <c r="B349" s="312" t="s">
        <v>2665</v>
      </c>
      <c r="C349" s="223">
        <v>6</v>
      </c>
      <c r="D349" s="306" t="s">
        <v>1852</v>
      </c>
      <c r="E349" s="306" t="s">
        <v>1852</v>
      </c>
      <c r="F349" s="223">
        <v>5</v>
      </c>
      <c r="G349" s="306" t="s">
        <v>1852</v>
      </c>
      <c r="H349" s="306" t="s">
        <v>1852</v>
      </c>
      <c r="I349" s="308" t="s">
        <v>1852</v>
      </c>
      <c r="J349" s="306" t="s">
        <v>1852</v>
      </c>
      <c r="K349" s="306" t="s">
        <v>1852</v>
      </c>
      <c r="L349" s="308" t="s">
        <v>1852</v>
      </c>
      <c r="M349" s="306" t="s">
        <v>1852</v>
      </c>
      <c r="N349" s="306" t="s">
        <v>1852</v>
      </c>
      <c r="O349" s="224">
        <f t="shared" si="5"/>
        <v>11</v>
      </c>
      <c r="P349" s="226">
        <v>15</v>
      </c>
      <c r="Q349" s="226">
        <v>0</v>
      </c>
      <c r="R349" s="240">
        <v>0</v>
      </c>
    </row>
    <row r="350" spans="1:21" ht="13.15" customHeight="1" x14ac:dyDescent="0.4">
      <c r="A350" s="310" t="s">
        <v>1676</v>
      </c>
      <c r="B350" s="312" t="s">
        <v>2666</v>
      </c>
      <c r="C350" s="223">
        <v>4</v>
      </c>
      <c r="D350" s="306" t="s">
        <v>1852</v>
      </c>
      <c r="E350" s="306" t="s">
        <v>1852</v>
      </c>
      <c r="F350" s="308" t="s">
        <v>1852</v>
      </c>
      <c r="G350" s="306" t="s">
        <v>1852</v>
      </c>
      <c r="H350" s="306" t="s">
        <v>1852</v>
      </c>
      <c r="I350" s="308" t="s">
        <v>1852</v>
      </c>
      <c r="J350" s="306" t="s">
        <v>1852</v>
      </c>
      <c r="K350" s="306" t="s">
        <v>1852</v>
      </c>
      <c r="L350" s="308" t="s">
        <v>1852</v>
      </c>
      <c r="M350" s="306" t="s">
        <v>1852</v>
      </c>
      <c r="N350" s="306" t="s">
        <v>1852</v>
      </c>
      <c r="O350" s="224">
        <f t="shared" si="5"/>
        <v>4</v>
      </c>
      <c r="P350" s="177"/>
      <c r="Q350" s="177"/>
      <c r="R350" s="117"/>
      <c r="T350" s="117"/>
      <c r="U350" s="117"/>
    </row>
    <row r="351" spans="1:21" ht="17.25" x14ac:dyDescent="0.4">
      <c r="A351" s="310" t="s">
        <v>2109</v>
      </c>
      <c r="B351" s="312" t="s">
        <v>2667</v>
      </c>
      <c r="C351" s="223">
        <v>24</v>
      </c>
      <c r="D351" s="306" t="s">
        <v>1852</v>
      </c>
      <c r="E351" s="306" t="s">
        <v>1852</v>
      </c>
      <c r="F351" s="223">
        <v>33</v>
      </c>
      <c r="G351" s="306" t="s">
        <v>1852</v>
      </c>
      <c r="H351" s="306" t="s">
        <v>1852</v>
      </c>
      <c r="I351" s="308" t="s">
        <v>1852</v>
      </c>
      <c r="J351" s="306" t="s">
        <v>1852</v>
      </c>
      <c r="K351" s="306" t="s">
        <v>1852</v>
      </c>
      <c r="L351" s="223">
        <v>5</v>
      </c>
      <c r="M351" s="306" t="s">
        <v>1852</v>
      </c>
      <c r="N351" s="306" t="s">
        <v>1852</v>
      </c>
      <c r="O351" s="224">
        <f t="shared" si="5"/>
        <v>62</v>
      </c>
      <c r="P351" s="233">
        <v>62</v>
      </c>
      <c r="Q351" s="233">
        <v>0</v>
      </c>
      <c r="R351" s="242">
        <v>0</v>
      </c>
      <c r="T351" s="117"/>
      <c r="U351" s="117"/>
    </row>
    <row r="352" spans="1:21" ht="13.15" customHeight="1" x14ac:dyDescent="0.4">
      <c r="A352" s="310" t="s">
        <v>2111</v>
      </c>
      <c r="B352" s="312" t="s">
        <v>2668</v>
      </c>
      <c r="C352" s="223">
        <v>11</v>
      </c>
      <c r="D352" s="306" t="s">
        <v>1852</v>
      </c>
      <c r="E352" s="224">
        <v>1</v>
      </c>
      <c r="F352" s="223">
        <v>10</v>
      </c>
      <c r="G352" s="306" t="s">
        <v>1852</v>
      </c>
      <c r="H352" s="306" t="s">
        <v>1852</v>
      </c>
      <c r="I352" s="308" t="s">
        <v>1852</v>
      </c>
      <c r="J352" s="306" t="s">
        <v>1852</v>
      </c>
      <c r="K352" s="306" t="s">
        <v>1852</v>
      </c>
      <c r="L352" s="308" t="s">
        <v>1852</v>
      </c>
      <c r="M352" s="306" t="s">
        <v>1852</v>
      </c>
      <c r="N352" s="306" t="s">
        <v>1852</v>
      </c>
      <c r="O352" s="224">
        <f t="shared" si="5"/>
        <v>21</v>
      </c>
      <c r="P352" s="233">
        <v>21</v>
      </c>
      <c r="Q352" s="233">
        <v>1</v>
      </c>
      <c r="R352" s="234">
        <v>1.05</v>
      </c>
      <c r="T352" s="117"/>
      <c r="U352" s="117"/>
    </row>
    <row r="353" spans="1:21" x14ac:dyDescent="0.4">
      <c r="A353" s="310" t="s">
        <v>1856</v>
      </c>
      <c r="B353" s="312" t="s">
        <v>2669</v>
      </c>
      <c r="C353" s="223">
        <v>19</v>
      </c>
      <c r="D353" s="306" t="s">
        <v>1852</v>
      </c>
      <c r="E353" s="224">
        <v>3</v>
      </c>
      <c r="F353" s="223">
        <v>66</v>
      </c>
      <c r="G353" s="306" t="s">
        <v>1852</v>
      </c>
      <c r="H353" s="224">
        <v>3</v>
      </c>
      <c r="I353" s="308" t="s">
        <v>1852</v>
      </c>
      <c r="J353" s="306" t="s">
        <v>1852</v>
      </c>
      <c r="K353" s="306" t="s">
        <v>1852</v>
      </c>
      <c r="L353" s="308" t="s">
        <v>1852</v>
      </c>
      <c r="M353" s="306" t="s">
        <v>1852</v>
      </c>
      <c r="N353" s="306" t="s">
        <v>1852</v>
      </c>
      <c r="O353" s="224">
        <f t="shared" si="5"/>
        <v>85</v>
      </c>
      <c r="P353" s="226">
        <v>98</v>
      </c>
      <c r="Q353" s="226">
        <v>6</v>
      </c>
      <c r="R353" s="227">
        <v>0.06</v>
      </c>
    </row>
    <row r="354" spans="1:21" ht="13.15" customHeight="1" x14ac:dyDescent="0.4">
      <c r="A354" s="310" t="s">
        <v>1682</v>
      </c>
      <c r="B354" s="312" t="s">
        <v>2670</v>
      </c>
      <c r="C354" s="223">
        <v>4</v>
      </c>
      <c r="D354" s="306" t="s">
        <v>1852</v>
      </c>
      <c r="E354" s="306" t="s">
        <v>1852</v>
      </c>
      <c r="F354" s="223">
        <v>9</v>
      </c>
      <c r="G354" s="306" t="s">
        <v>1852</v>
      </c>
      <c r="H354" s="306" t="s">
        <v>1852</v>
      </c>
      <c r="I354" s="308" t="s">
        <v>1852</v>
      </c>
      <c r="J354" s="306" t="s">
        <v>1852</v>
      </c>
      <c r="K354" s="306" t="s">
        <v>1852</v>
      </c>
      <c r="L354" s="308" t="s">
        <v>1852</v>
      </c>
      <c r="M354" s="306" t="s">
        <v>1852</v>
      </c>
      <c r="N354" s="306" t="s">
        <v>1852</v>
      </c>
      <c r="O354" s="224">
        <f t="shared" si="5"/>
        <v>13</v>
      </c>
      <c r="P354" s="177"/>
      <c r="Q354" s="177"/>
      <c r="R354" s="117"/>
      <c r="T354" s="117"/>
      <c r="U354" s="117"/>
    </row>
    <row r="355" spans="1:21" ht="13.15" customHeight="1" x14ac:dyDescent="0.4">
      <c r="A355" s="310" t="s">
        <v>2114</v>
      </c>
      <c r="B355" s="312" t="s">
        <v>2671</v>
      </c>
      <c r="C355" s="223">
        <v>215</v>
      </c>
      <c r="D355" s="306" t="s">
        <v>1852</v>
      </c>
      <c r="E355" s="224">
        <v>13</v>
      </c>
      <c r="F355" s="223">
        <v>271</v>
      </c>
      <c r="G355" s="306" t="s">
        <v>1852</v>
      </c>
      <c r="H355" s="224">
        <v>2</v>
      </c>
      <c r="I355" s="223">
        <v>6</v>
      </c>
      <c r="J355" s="306" t="s">
        <v>1852</v>
      </c>
      <c r="K355" s="306" t="s">
        <v>1852</v>
      </c>
      <c r="L355" s="223">
        <v>41</v>
      </c>
      <c r="M355" s="306" t="s">
        <v>1852</v>
      </c>
      <c r="N355" s="306" t="s">
        <v>1852</v>
      </c>
      <c r="O355" s="224">
        <f t="shared" si="5"/>
        <v>533</v>
      </c>
      <c r="P355" s="226">
        <v>727</v>
      </c>
      <c r="Q355" s="226">
        <v>17</v>
      </c>
      <c r="R355" s="240">
        <v>3.0000000000000001E-3</v>
      </c>
    </row>
    <row r="356" spans="1:21" ht="13.15" customHeight="1" x14ac:dyDescent="0.4">
      <c r="A356" s="310" t="s">
        <v>1338</v>
      </c>
      <c r="B356" s="312" t="s">
        <v>2672</v>
      </c>
      <c r="C356" s="223">
        <v>49</v>
      </c>
      <c r="D356" s="306" t="s">
        <v>1852</v>
      </c>
      <c r="E356" s="306" t="s">
        <v>1852</v>
      </c>
      <c r="F356" s="223">
        <v>38</v>
      </c>
      <c r="G356" s="306" t="s">
        <v>1852</v>
      </c>
      <c r="H356" s="306" t="s">
        <v>1852</v>
      </c>
      <c r="I356" s="308" t="s">
        <v>1852</v>
      </c>
      <c r="J356" s="306" t="s">
        <v>1852</v>
      </c>
      <c r="K356" s="306" t="s">
        <v>1852</v>
      </c>
      <c r="L356" s="223">
        <v>2</v>
      </c>
      <c r="M356" s="306" t="s">
        <v>1852</v>
      </c>
      <c r="N356" s="306" t="s">
        <v>1852</v>
      </c>
      <c r="O356" s="224">
        <f t="shared" si="5"/>
        <v>89</v>
      </c>
      <c r="P356" s="177"/>
      <c r="Q356" s="177"/>
      <c r="R356" s="117"/>
    </row>
    <row r="357" spans="1:21" ht="13.15" customHeight="1" x14ac:dyDescent="0.4">
      <c r="A357" s="310" t="s">
        <v>1338</v>
      </c>
      <c r="B357" s="312" t="s">
        <v>2673</v>
      </c>
      <c r="C357" s="223">
        <v>32</v>
      </c>
      <c r="D357" s="306" t="s">
        <v>1852</v>
      </c>
      <c r="E357" s="224">
        <v>2</v>
      </c>
      <c r="F357" s="223">
        <v>27</v>
      </c>
      <c r="G357" s="306" t="s">
        <v>1852</v>
      </c>
      <c r="H357" s="306" t="s">
        <v>1852</v>
      </c>
      <c r="I357" s="308" t="s">
        <v>1852</v>
      </c>
      <c r="J357" s="306" t="s">
        <v>1852</v>
      </c>
      <c r="K357" s="306" t="s">
        <v>1852</v>
      </c>
      <c r="L357" s="223">
        <v>3</v>
      </c>
      <c r="M357" s="306" t="s">
        <v>1852</v>
      </c>
      <c r="N357" s="306" t="s">
        <v>1852</v>
      </c>
      <c r="O357" s="224">
        <f t="shared" si="5"/>
        <v>62</v>
      </c>
      <c r="P357" s="177"/>
      <c r="Q357" s="177"/>
      <c r="R357" s="117"/>
    </row>
    <row r="358" spans="1:21" ht="13.15" customHeight="1" x14ac:dyDescent="0.4">
      <c r="A358" s="310" t="s">
        <v>1338</v>
      </c>
      <c r="B358" s="312" t="s">
        <v>2674</v>
      </c>
      <c r="C358" s="223">
        <v>36</v>
      </c>
      <c r="D358" s="306" t="s">
        <v>1852</v>
      </c>
      <c r="E358" s="306" t="s">
        <v>1852</v>
      </c>
      <c r="F358" s="223">
        <v>2</v>
      </c>
      <c r="G358" s="306" t="s">
        <v>1852</v>
      </c>
      <c r="H358" s="306" t="s">
        <v>1852</v>
      </c>
      <c r="I358" s="308" t="s">
        <v>1852</v>
      </c>
      <c r="J358" s="306" t="s">
        <v>1852</v>
      </c>
      <c r="K358" s="306" t="s">
        <v>1852</v>
      </c>
      <c r="L358" s="308" t="s">
        <v>1852</v>
      </c>
      <c r="M358" s="306" t="s">
        <v>1852</v>
      </c>
      <c r="N358" s="306" t="s">
        <v>1852</v>
      </c>
      <c r="O358" s="224">
        <f t="shared" si="5"/>
        <v>38</v>
      </c>
      <c r="P358" s="177"/>
      <c r="Q358" s="177"/>
      <c r="R358" s="117"/>
    </row>
    <row r="359" spans="1:21" ht="13.15" customHeight="1" x14ac:dyDescent="0.4">
      <c r="A359" s="310" t="s">
        <v>1338</v>
      </c>
      <c r="B359" s="312" t="s">
        <v>2675</v>
      </c>
      <c r="C359" s="223">
        <v>1</v>
      </c>
      <c r="D359" s="306" t="s">
        <v>1852</v>
      </c>
      <c r="E359" s="306" t="s">
        <v>1852</v>
      </c>
      <c r="F359" s="223">
        <v>3</v>
      </c>
      <c r="G359" s="306" t="s">
        <v>1852</v>
      </c>
      <c r="H359" s="306" t="s">
        <v>1852</v>
      </c>
      <c r="I359" s="308" t="s">
        <v>1852</v>
      </c>
      <c r="J359" s="306" t="s">
        <v>1852</v>
      </c>
      <c r="K359" s="306" t="s">
        <v>1852</v>
      </c>
      <c r="L359" s="308" t="s">
        <v>1852</v>
      </c>
      <c r="M359" s="306" t="s">
        <v>1852</v>
      </c>
      <c r="N359" s="306" t="s">
        <v>1852</v>
      </c>
      <c r="O359" s="224">
        <f t="shared" si="5"/>
        <v>4</v>
      </c>
      <c r="P359" s="177"/>
      <c r="Q359" s="177"/>
      <c r="R359" s="117"/>
    </row>
    <row r="360" spans="1:21" ht="13.15" customHeight="1" x14ac:dyDescent="0.4">
      <c r="A360" s="310" t="s">
        <v>1338</v>
      </c>
      <c r="B360" s="312" t="s">
        <v>2676</v>
      </c>
      <c r="C360" s="308" t="s">
        <v>1852</v>
      </c>
      <c r="D360" s="306" t="s">
        <v>1852</v>
      </c>
      <c r="E360" s="306" t="s">
        <v>1852</v>
      </c>
      <c r="F360" s="223">
        <v>1</v>
      </c>
      <c r="G360" s="306" t="s">
        <v>1852</v>
      </c>
      <c r="H360" s="306" t="s">
        <v>1852</v>
      </c>
      <c r="I360" s="308" t="s">
        <v>1852</v>
      </c>
      <c r="J360" s="306" t="s">
        <v>1852</v>
      </c>
      <c r="K360" s="306" t="s">
        <v>1852</v>
      </c>
      <c r="L360" s="308" t="s">
        <v>1852</v>
      </c>
      <c r="M360" s="306" t="s">
        <v>1852</v>
      </c>
      <c r="N360" s="306" t="s">
        <v>1852</v>
      </c>
      <c r="O360" s="224">
        <f t="shared" si="5"/>
        <v>1</v>
      </c>
      <c r="P360" s="177"/>
      <c r="Q360" s="177"/>
      <c r="R360" s="117"/>
      <c r="T360" s="117"/>
      <c r="U360" s="117"/>
    </row>
    <row r="361" spans="1:21" ht="13.15" customHeight="1" x14ac:dyDescent="0.4">
      <c r="A361" s="310" t="s">
        <v>2123</v>
      </c>
      <c r="B361" s="312" t="s">
        <v>2677</v>
      </c>
      <c r="C361" s="223">
        <v>21</v>
      </c>
      <c r="D361" s="306" t="s">
        <v>1852</v>
      </c>
      <c r="E361" s="306" t="s">
        <v>1852</v>
      </c>
      <c r="F361" s="223">
        <v>9</v>
      </c>
      <c r="G361" s="306" t="s">
        <v>1852</v>
      </c>
      <c r="H361" s="306" t="s">
        <v>1852</v>
      </c>
      <c r="I361" s="308" t="s">
        <v>1852</v>
      </c>
      <c r="J361" s="306" t="s">
        <v>1852</v>
      </c>
      <c r="K361" s="306" t="s">
        <v>1852</v>
      </c>
      <c r="L361" s="308" t="s">
        <v>1852</v>
      </c>
      <c r="M361" s="306" t="s">
        <v>1852</v>
      </c>
      <c r="N361" s="306" t="s">
        <v>1852</v>
      </c>
      <c r="O361" s="224">
        <f t="shared" si="5"/>
        <v>30</v>
      </c>
      <c r="P361" s="233">
        <v>30</v>
      </c>
      <c r="Q361" s="233">
        <v>0</v>
      </c>
      <c r="R361" s="234">
        <v>0</v>
      </c>
      <c r="T361" s="117"/>
      <c r="U361" s="117"/>
    </row>
    <row r="362" spans="1:21" ht="13.15" customHeight="1" x14ac:dyDescent="0.4">
      <c r="A362" s="310" t="s">
        <v>2125</v>
      </c>
      <c r="B362" s="312" t="s">
        <v>2678</v>
      </c>
      <c r="C362" s="223">
        <v>63</v>
      </c>
      <c r="D362" s="306" t="s">
        <v>1852</v>
      </c>
      <c r="E362" s="224">
        <v>1</v>
      </c>
      <c r="F362" s="223">
        <v>32</v>
      </c>
      <c r="G362" s="306" t="s">
        <v>1852</v>
      </c>
      <c r="H362" s="306" t="s">
        <v>1852</v>
      </c>
      <c r="I362" s="308" t="s">
        <v>1852</v>
      </c>
      <c r="J362" s="306" t="s">
        <v>1852</v>
      </c>
      <c r="K362" s="306" t="s">
        <v>1852</v>
      </c>
      <c r="L362" s="308" t="s">
        <v>1852</v>
      </c>
      <c r="M362" s="306" t="s">
        <v>1852</v>
      </c>
      <c r="N362" s="306" t="s">
        <v>1852</v>
      </c>
      <c r="O362" s="224">
        <f t="shared" si="5"/>
        <v>95</v>
      </c>
      <c r="P362" s="233">
        <v>95</v>
      </c>
      <c r="Q362" s="233">
        <v>1</v>
      </c>
      <c r="R362" s="234">
        <v>0.01</v>
      </c>
      <c r="T362" s="117"/>
      <c r="U362" s="117"/>
    </row>
    <row r="363" spans="1:21" ht="13.15" customHeight="1" x14ac:dyDescent="0.4">
      <c r="A363" s="310" t="s">
        <v>2127</v>
      </c>
      <c r="B363" s="312" t="s">
        <v>2679</v>
      </c>
      <c r="C363" s="308" t="s">
        <v>1852</v>
      </c>
      <c r="D363" s="306" t="s">
        <v>1852</v>
      </c>
      <c r="E363" s="306" t="s">
        <v>1852</v>
      </c>
      <c r="F363" s="223">
        <v>2</v>
      </c>
      <c r="G363" s="306" t="s">
        <v>1852</v>
      </c>
      <c r="H363" s="306" t="s">
        <v>1852</v>
      </c>
      <c r="I363" s="308" t="s">
        <v>1852</v>
      </c>
      <c r="J363" s="306" t="s">
        <v>1852</v>
      </c>
      <c r="K363" s="306" t="s">
        <v>1852</v>
      </c>
      <c r="L363" s="223">
        <v>1</v>
      </c>
      <c r="M363" s="306" t="s">
        <v>1852</v>
      </c>
      <c r="N363" s="306" t="s">
        <v>1852</v>
      </c>
      <c r="O363" s="224">
        <f t="shared" si="5"/>
        <v>3</v>
      </c>
      <c r="P363" s="233">
        <v>3</v>
      </c>
      <c r="Q363" s="233">
        <v>0</v>
      </c>
      <c r="R363" s="234">
        <v>0</v>
      </c>
      <c r="T363" s="117"/>
      <c r="U363" s="117"/>
    </row>
    <row r="364" spans="1:21" x14ac:dyDescent="0.4">
      <c r="A364" s="310" t="s">
        <v>2129</v>
      </c>
      <c r="B364" s="312" t="s">
        <v>2680</v>
      </c>
      <c r="C364" s="223">
        <v>60</v>
      </c>
      <c r="D364" s="306" t="s">
        <v>1852</v>
      </c>
      <c r="E364" s="224">
        <v>1</v>
      </c>
      <c r="F364" s="223">
        <v>23</v>
      </c>
      <c r="G364" s="306" t="s">
        <v>1852</v>
      </c>
      <c r="H364" s="306" t="s">
        <v>1852</v>
      </c>
      <c r="I364" s="308" t="s">
        <v>1852</v>
      </c>
      <c r="J364" s="306" t="s">
        <v>1852</v>
      </c>
      <c r="K364" s="306" t="s">
        <v>1852</v>
      </c>
      <c r="L364" s="308" t="s">
        <v>1852</v>
      </c>
      <c r="M364" s="306" t="s">
        <v>1852</v>
      </c>
      <c r="N364" s="306" t="s">
        <v>1852</v>
      </c>
      <c r="O364" s="224">
        <f t="shared" si="5"/>
        <v>83</v>
      </c>
      <c r="P364" s="226">
        <v>85</v>
      </c>
      <c r="Q364" s="226">
        <v>1</v>
      </c>
      <c r="R364" s="227">
        <v>0.01</v>
      </c>
    </row>
    <row r="365" spans="1:21" x14ac:dyDescent="0.4">
      <c r="A365" s="310" t="s">
        <v>965</v>
      </c>
      <c r="B365" s="312" t="s">
        <v>2681</v>
      </c>
      <c r="C365" s="308" t="s">
        <v>1852</v>
      </c>
      <c r="D365" s="306" t="s">
        <v>1852</v>
      </c>
      <c r="E365" s="306" t="s">
        <v>1852</v>
      </c>
      <c r="F365" s="223">
        <v>1</v>
      </c>
      <c r="G365" s="306" t="s">
        <v>1852</v>
      </c>
      <c r="H365" s="306" t="s">
        <v>1852</v>
      </c>
      <c r="I365" s="308" t="s">
        <v>1852</v>
      </c>
      <c r="J365" s="306" t="s">
        <v>1852</v>
      </c>
      <c r="K365" s="306" t="s">
        <v>1852</v>
      </c>
      <c r="L365" s="308" t="s">
        <v>1852</v>
      </c>
      <c r="M365" s="306" t="s">
        <v>1852</v>
      </c>
      <c r="N365" s="306" t="s">
        <v>1852</v>
      </c>
      <c r="O365" s="224">
        <f t="shared" si="5"/>
        <v>1</v>
      </c>
      <c r="P365" s="177"/>
      <c r="Q365" s="177"/>
      <c r="R365" s="117"/>
    </row>
    <row r="366" spans="1:21" ht="13.15" customHeight="1" x14ac:dyDescent="0.4">
      <c r="A366" s="310" t="s">
        <v>965</v>
      </c>
      <c r="B366" s="312" t="s">
        <v>2682</v>
      </c>
      <c r="C366" s="223">
        <v>1</v>
      </c>
      <c r="D366" s="306" t="s">
        <v>1852</v>
      </c>
      <c r="E366" s="306" t="s">
        <v>1852</v>
      </c>
      <c r="F366" s="308" t="s">
        <v>1852</v>
      </c>
      <c r="G366" s="306" t="s">
        <v>1852</v>
      </c>
      <c r="H366" s="306" t="s">
        <v>1852</v>
      </c>
      <c r="I366" s="308" t="s">
        <v>1852</v>
      </c>
      <c r="J366" s="306" t="s">
        <v>1852</v>
      </c>
      <c r="K366" s="306" t="s">
        <v>1852</v>
      </c>
      <c r="L366" s="308" t="s">
        <v>1852</v>
      </c>
      <c r="M366" s="306" t="s">
        <v>1852</v>
      </c>
      <c r="N366" s="306" t="s">
        <v>1852</v>
      </c>
      <c r="O366" s="224">
        <f t="shared" si="5"/>
        <v>1</v>
      </c>
      <c r="P366" s="177"/>
      <c r="Q366" s="177"/>
      <c r="R366" s="117"/>
      <c r="T366" s="117"/>
      <c r="U366" s="117"/>
    </row>
    <row r="367" spans="1:21" ht="13.15" customHeight="1" x14ac:dyDescent="0.4">
      <c r="A367" s="310" t="s">
        <v>2133</v>
      </c>
      <c r="B367" s="312" t="s">
        <v>2683</v>
      </c>
      <c r="C367" s="223">
        <v>34</v>
      </c>
      <c r="D367" s="306" t="s">
        <v>1852</v>
      </c>
      <c r="E367" s="224">
        <v>4</v>
      </c>
      <c r="F367" s="223">
        <v>17</v>
      </c>
      <c r="G367" s="306" t="s">
        <v>1852</v>
      </c>
      <c r="H367" s="306" t="s">
        <v>1852</v>
      </c>
      <c r="I367" s="308" t="s">
        <v>1852</v>
      </c>
      <c r="J367" s="306" t="s">
        <v>1852</v>
      </c>
      <c r="K367" s="306" t="s">
        <v>1852</v>
      </c>
      <c r="L367" s="308" t="s">
        <v>1852</v>
      </c>
      <c r="M367" s="306" t="s">
        <v>1852</v>
      </c>
      <c r="N367" s="306" t="s">
        <v>1852</v>
      </c>
      <c r="O367" s="224">
        <f t="shared" si="5"/>
        <v>51</v>
      </c>
      <c r="P367" s="233">
        <v>51</v>
      </c>
      <c r="Q367" s="233">
        <v>4</v>
      </c>
      <c r="R367" s="234">
        <v>0.08</v>
      </c>
      <c r="T367" s="117"/>
      <c r="U367" s="117"/>
    </row>
    <row r="368" spans="1:21" ht="22.5" x14ac:dyDescent="0.4">
      <c r="A368" s="310" t="s">
        <v>2135</v>
      </c>
      <c r="B368" s="312" t="s">
        <v>2684</v>
      </c>
      <c r="C368" s="223">
        <v>6</v>
      </c>
      <c r="D368" s="306" t="s">
        <v>1852</v>
      </c>
      <c r="E368" s="306" t="s">
        <v>1852</v>
      </c>
      <c r="F368" s="223">
        <v>17</v>
      </c>
      <c r="G368" s="306" t="s">
        <v>1852</v>
      </c>
      <c r="H368" s="306" t="s">
        <v>1852</v>
      </c>
      <c r="I368" s="308" t="s">
        <v>1852</v>
      </c>
      <c r="J368" s="306" t="s">
        <v>1852</v>
      </c>
      <c r="K368" s="306" t="s">
        <v>1852</v>
      </c>
      <c r="L368" s="308" t="s">
        <v>1852</v>
      </c>
      <c r="M368" s="306" t="s">
        <v>1852</v>
      </c>
      <c r="N368" s="306" t="s">
        <v>1852</v>
      </c>
      <c r="O368" s="224">
        <f t="shared" si="5"/>
        <v>23</v>
      </c>
      <c r="P368" s="233">
        <v>23</v>
      </c>
      <c r="Q368" s="233">
        <v>0</v>
      </c>
      <c r="R368" s="234">
        <v>0</v>
      </c>
      <c r="T368" s="117"/>
      <c r="U368" s="117"/>
    </row>
    <row r="369" spans="1:21" ht="13.15" customHeight="1" x14ac:dyDescent="0.4">
      <c r="A369" s="310" t="s">
        <v>2137</v>
      </c>
      <c r="B369" s="312" t="s">
        <v>2685</v>
      </c>
      <c r="C369" s="223">
        <v>76</v>
      </c>
      <c r="D369" s="306" t="s">
        <v>1852</v>
      </c>
      <c r="E369" s="224">
        <v>2</v>
      </c>
      <c r="F369" s="223">
        <v>47</v>
      </c>
      <c r="G369" s="306" t="s">
        <v>1852</v>
      </c>
      <c r="H369" s="224">
        <v>2</v>
      </c>
      <c r="I369" s="308" t="s">
        <v>1852</v>
      </c>
      <c r="J369" s="306" t="s">
        <v>1852</v>
      </c>
      <c r="K369" s="306" t="s">
        <v>1852</v>
      </c>
      <c r="L369" s="308" t="s">
        <v>1852</v>
      </c>
      <c r="M369" s="306" t="s">
        <v>1852</v>
      </c>
      <c r="N369" s="306" t="s">
        <v>1852</v>
      </c>
      <c r="O369" s="224">
        <f t="shared" si="5"/>
        <v>123</v>
      </c>
      <c r="P369" s="233">
        <v>123</v>
      </c>
      <c r="Q369" s="233">
        <v>4</v>
      </c>
      <c r="R369" s="234">
        <v>0.03</v>
      </c>
      <c r="T369" s="117"/>
      <c r="U369" s="117"/>
    </row>
    <row r="370" spans="1:21" x14ac:dyDescent="0.4">
      <c r="A370" s="310" t="s">
        <v>2138</v>
      </c>
      <c r="B370" s="312" t="s">
        <v>2686</v>
      </c>
      <c r="C370" s="223">
        <v>24</v>
      </c>
      <c r="D370" s="306" t="s">
        <v>1852</v>
      </c>
      <c r="E370" s="224">
        <v>1</v>
      </c>
      <c r="F370" s="223">
        <v>29</v>
      </c>
      <c r="G370" s="306" t="s">
        <v>1852</v>
      </c>
      <c r="H370" s="306" t="s">
        <v>1852</v>
      </c>
      <c r="I370" s="308" t="s">
        <v>1852</v>
      </c>
      <c r="J370" s="306" t="s">
        <v>1852</v>
      </c>
      <c r="K370" s="306" t="s">
        <v>1852</v>
      </c>
      <c r="L370" s="223">
        <v>2</v>
      </c>
      <c r="M370" s="306" t="s">
        <v>1852</v>
      </c>
      <c r="N370" s="306" t="s">
        <v>1852</v>
      </c>
      <c r="O370" s="224">
        <f t="shared" si="5"/>
        <v>55</v>
      </c>
      <c r="P370" s="226">
        <v>64</v>
      </c>
      <c r="Q370" s="226">
        <v>1</v>
      </c>
      <c r="R370" s="227">
        <v>0.02</v>
      </c>
    </row>
    <row r="371" spans="1:21" x14ac:dyDescent="0.4">
      <c r="A371" s="310" t="s">
        <v>1343</v>
      </c>
      <c r="B371" s="312" t="s">
        <v>2687</v>
      </c>
      <c r="C371" s="223">
        <v>9</v>
      </c>
      <c r="D371" s="306" t="s">
        <v>1852</v>
      </c>
      <c r="E371" s="306" t="s">
        <v>1852</v>
      </c>
      <c r="F371" s="308" t="s">
        <v>1852</v>
      </c>
      <c r="G371" s="306" t="s">
        <v>1852</v>
      </c>
      <c r="H371" s="306" t="s">
        <v>1852</v>
      </c>
      <c r="I371" s="308" t="s">
        <v>1852</v>
      </c>
      <c r="J371" s="306" t="s">
        <v>1852</v>
      </c>
      <c r="K371" s="306" t="s">
        <v>1852</v>
      </c>
      <c r="L371" s="308" t="s">
        <v>1852</v>
      </c>
      <c r="M371" s="306" t="s">
        <v>1852</v>
      </c>
      <c r="N371" s="306" t="s">
        <v>1852</v>
      </c>
      <c r="O371" s="224">
        <f t="shared" si="5"/>
        <v>9</v>
      </c>
      <c r="P371" s="177"/>
      <c r="Q371" s="177"/>
      <c r="R371" s="117"/>
      <c r="T371" s="117"/>
      <c r="U371" s="117"/>
    </row>
    <row r="372" spans="1:21" x14ac:dyDescent="0.4">
      <c r="A372" s="310" t="s">
        <v>1857</v>
      </c>
      <c r="B372" s="312" t="s">
        <v>2688</v>
      </c>
      <c r="C372" s="223">
        <v>9</v>
      </c>
      <c r="D372" s="306" t="s">
        <v>1852</v>
      </c>
      <c r="E372" s="306" t="s">
        <v>1852</v>
      </c>
      <c r="F372" s="308" t="s">
        <v>1852</v>
      </c>
      <c r="G372" s="306" t="s">
        <v>1852</v>
      </c>
      <c r="H372" s="306" t="s">
        <v>1852</v>
      </c>
      <c r="I372" s="308" t="s">
        <v>1852</v>
      </c>
      <c r="J372" s="306" t="s">
        <v>1852</v>
      </c>
      <c r="K372" s="306" t="s">
        <v>1852</v>
      </c>
      <c r="L372" s="308" t="s">
        <v>1852</v>
      </c>
      <c r="M372" s="306" t="s">
        <v>1852</v>
      </c>
      <c r="N372" s="306" t="s">
        <v>1852</v>
      </c>
      <c r="O372" s="224">
        <f t="shared" si="5"/>
        <v>9</v>
      </c>
      <c r="P372" s="233">
        <v>9</v>
      </c>
      <c r="Q372" s="233">
        <v>0</v>
      </c>
      <c r="R372" s="234">
        <v>0</v>
      </c>
      <c r="T372" s="117"/>
      <c r="U372" s="117"/>
    </row>
    <row r="373" spans="1:21" x14ac:dyDescent="0.4">
      <c r="A373" s="310" t="s">
        <v>2141</v>
      </c>
      <c r="B373" s="312" t="s">
        <v>2689</v>
      </c>
      <c r="C373" s="223">
        <v>71</v>
      </c>
      <c r="D373" s="306" t="s">
        <v>1852</v>
      </c>
      <c r="E373" s="224">
        <v>4</v>
      </c>
      <c r="F373" s="223">
        <v>29</v>
      </c>
      <c r="G373" s="224">
        <v>1</v>
      </c>
      <c r="H373" s="306" t="s">
        <v>1852</v>
      </c>
      <c r="I373" s="308" t="s">
        <v>1852</v>
      </c>
      <c r="J373" s="306" t="s">
        <v>1852</v>
      </c>
      <c r="K373" s="306" t="s">
        <v>1852</v>
      </c>
      <c r="L373" s="223">
        <v>2</v>
      </c>
      <c r="M373" s="306" t="s">
        <v>1852</v>
      </c>
      <c r="N373" s="306" t="s">
        <v>1852</v>
      </c>
      <c r="O373" s="224">
        <f t="shared" si="5"/>
        <v>102</v>
      </c>
      <c r="P373" s="226">
        <v>117</v>
      </c>
      <c r="Q373" s="226">
        <v>4</v>
      </c>
      <c r="R373" s="227">
        <v>0.03</v>
      </c>
    </row>
    <row r="374" spans="1:21" x14ac:dyDescent="0.4">
      <c r="A374" s="310" t="s">
        <v>1376</v>
      </c>
      <c r="B374" s="312" t="s">
        <v>2690</v>
      </c>
      <c r="C374" s="223">
        <v>12</v>
      </c>
      <c r="D374" s="306" t="s">
        <v>1852</v>
      </c>
      <c r="E374" s="306" t="s">
        <v>1852</v>
      </c>
      <c r="F374" s="223">
        <v>2</v>
      </c>
      <c r="G374" s="306" t="s">
        <v>1852</v>
      </c>
      <c r="H374" s="306" t="s">
        <v>1852</v>
      </c>
      <c r="I374" s="308" t="s">
        <v>1852</v>
      </c>
      <c r="J374" s="306" t="s">
        <v>1852</v>
      </c>
      <c r="K374" s="306" t="s">
        <v>1852</v>
      </c>
      <c r="L374" s="308" t="s">
        <v>1852</v>
      </c>
      <c r="M374" s="306" t="s">
        <v>1852</v>
      </c>
      <c r="N374" s="306" t="s">
        <v>1852</v>
      </c>
      <c r="O374" s="224">
        <f t="shared" si="5"/>
        <v>14</v>
      </c>
      <c r="P374" s="177"/>
      <c r="Q374" s="177"/>
      <c r="R374" s="117"/>
    </row>
    <row r="375" spans="1:21" x14ac:dyDescent="0.4">
      <c r="A375" s="310" t="s">
        <v>1376</v>
      </c>
      <c r="B375" s="312" t="s">
        <v>2691</v>
      </c>
      <c r="C375" s="308" t="s">
        <v>1852</v>
      </c>
      <c r="D375" s="306" t="s">
        <v>1852</v>
      </c>
      <c r="E375" s="306" t="s">
        <v>1852</v>
      </c>
      <c r="F375" s="223">
        <v>1</v>
      </c>
      <c r="G375" s="306" t="s">
        <v>1852</v>
      </c>
      <c r="H375" s="306" t="s">
        <v>1852</v>
      </c>
      <c r="I375" s="308" t="s">
        <v>1852</v>
      </c>
      <c r="J375" s="306" t="s">
        <v>1852</v>
      </c>
      <c r="K375" s="306" t="s">
        <v>1852</v>
      </c>
      <c r="L375" s="308" t="s">
        <v>1852</v>
      </c>
      <c r="M375" s="306" t="s">
        <v>1852</v>
      </c>
      <c r="N375" s="306" t="s">
        <v>1852</v>
      </c>
      <c r="O375" s="224">
        <f t="shared" si="5"/>
        <v>1</v>
      </c>
      <c r="P375" s="177"/>
      <c r="Q375" s="177"/>
      <c r="R375" s="117"/>
      <c r="T375" s="117"/>
      <c r="U375" s="117"/>
    </row>
    <row r="376" spans="1:21" x14ac:dyDescent="0.4">
      <c r="A376" s="310" t="s">
        <v>1931</v>
      </c>
      <c r="B376" s="312" t="s">
        <v>2692</v>
      </c>
      <c r="C376" s="223">
        <v>13</v>
      </c>
      <c r="D376" s="306" t="s">
        <v>1852</v>
      </c>
      <c r="E376" s="306" t="s">
        <v>1852</v>
      </c>
      <c r="F376" s="223">
        <v>3</v>
      </c>
      <c r="G376" s="306" t="s">
        <v>1852</v>
      </c>
      <c r="H376" s="306" t="s">
        <v>1852</v>
      </c>
      <c r="I376" s="308" t="s">
        <v>1852</v>
      </c>
      <c r="J376" s="306" t="s">
        <v>1852</v>
      </c>
      <c r="K376" s="306" t="s">
        <v>1852</v>
      </c>
      <c r="L376" s="308" t="s">
        <v>1852</v>
      </c>
      <c r="M376" s="306" t="s">
        <v>1852</v>
      </c>
      <c r="N376" s="306" t="s">
        <v>1852</v>
      </c>
      <c r="O376" s="224">
        <f t="shared" si="5"/>
        <v>16</v>
      </c>
      <c r="P376" s="233">
        <v>16</v>
      </c>
      <c r="Q376" s="233">
        <v>0</v>
      </c>
      <c r="R376" s="234">
        <v>0</v>
      </c>
      <c r="T376" s="117"/>
      <c r="U376" s="117"/>
    </row>
    <row r="377" spans="1:21" ht="13.15" customHeight="1" x14ac:dyDescent="0.4">
      <c r="A377" s="310" t="s">
        <v>1858</v>
      </c>
      <c r="B377" s="312" t="s">
        <v>2693</v>
      </c>
      <c r="C377" s="308" t="s">
        <v>1852</v>
      </c>
      <c r="D377" s="306" t="s">
        <v>1852</v>
      </c>
      <c r="E377" s="306" t="s">
        <v>1852</v>
      </c>
      <c r="F377" s="223">
        <v>1</v>
      </c>
      <c r="G377" s="306" t="s">
        <v>1852</v>
      </c>
      <c r="H377" s="306" t="s">
        <v>1852</v>
      </c>
      <c r="I377" s="308" t="s">
        <v>1852</v>
      </c>
      <c r="J377" s="306" t="s">
        <v>1852</v>
      </c>
      <c r="K377" s="306" t="s">
        <v>1852</v>
      </c>
      <c r="L377" s="308" t="s">
        <v>1852</v>
      </c>
      <c r="M377" s="306" t="s">
        <v>1852</v>
      </c>
      <c r="N377" s="306" t="s">
        <v>1852</v>
      </c>
      <c r="O377" s="224">
        <f t="shared" si="5"/>
        <v>1</v>
      </c>
      <c r="P377" s="233">
        <v>1</v>
      </c>
      <c r="Q377" s="233">
        <v>0</v>
      </c>
      <c r="R377" s="234">
        <v>0</v>
      </c>
      <c r="T377" s="117"/>
      <c r="U377" s="117"/>
    </row>
    <row r="378" spans="1:21" ht="13.15" customHeight="1" x14ac:dyDescent="0.4">
      <c r="A378" s="310" t="s">
        <v>1960</v>
      </c>
      <c r="B378" s="312" t="s">
        <v>2694</v>
      </c>
      <c r="C378" s="223">
        <v>8</v>
      </c>
      <c r="D378" s="306" t="s">
        <v>1852</v>
      </c>
      <c r="E378" s="306" t="s">
        <v>1852</v>
      </c>
      <c r="F378" s="223">
        <v>2</v>
      </c>
      <c r="G378" s="306" t="s">
        <v>1852</v>
      </c>
      <c r="H378" s="306" t="s">
        <v>1852</v>
      </c>
      <c r="I378" s="308" t="s">
        <v>1852</v>
      </c>
      <c r="J378" s="306" t="s">
        <v>1852</v>
      </c>
      <c r="K378" s="306" t="s">
        <v>1852</v>
      </c>
      <c r="L378" s="308" t="s">
        <v>1852</v>
      </c>
      <c r="M378" s="306" t="s">
        <v>1852</v>
      </c>
      <c r="N378" s="306" t="s">
        <v>1852</v>
      </c>
      <c r="O378" s="224">
        <f t="shared" si="5"/>
        <v>10</v>
      </c>
      <c r="P378" s="233">
        <v>10</v>
      </c>
      <c r="Q378" s="233">
        <v>0</v>
      </c>
      <c r="R378" s="234">
        <v>0</v>
      </c>
      <c r="T378" s="117"/>
      <c r="U378" s="117"/>
    </row>
    <row r="379" spans="1:21" ht="13.15" customHeight="1" x14ac:dyDescent="0.4">
      <c r="A379" s="310" t="s">
        <v>2695</v>
      </c>
      <c r="B379" s="312" t="s">
        <v>2696</v>
      </c>
      <c r="C379" s="223">
        <v>4</v>
      </c>
      <c r="D379" s="306" t="s">
        <v>1852</v>
      </c>
      <c r="E379" s="224">
        <v>1</v>
      </c>
      <c r="F379" s="308" t="s">
        <v>1852</v>
      </c>
      <c r="G379" s="306" t="s">
        <v>1852</v>
      </c>
      <c r="H379" s="306" t="s">
        <v>1852</v>
      </c>
      <c r="I379" s="308" t="s">
        <v>1852</v>
      </c>
      <c r="J379" s="306" t="s">
        <v>1852</v>
      </c>
      <c r="K379" s="306" t="s">
        <v>1852</v>
      </c>
      <c r="L379" s="308" t="s">
        <v>1852</v>
      </c>
      <c r="M379" s="306" t="s">
        <v>1852</v>
      </c>
      <c r="N379" s="306" t="s">
        <v>1852</v>
      </c>
      <c r="O379" s="224">
        <f t="shared" si="5"/>
        <v>4</v>
      </c>
      <c r="P379" s="226">
        <v>9</v>
      </c>
      <c r="Q379" s="226">
        <v>1</v>
      </c>
      <c r="R379" s="227">
        <v>0.11</v>
      </c>
    </row>
    <row r="380" spans="1:21" ht="22.5" x14ac:dyDescent="0.4">
      <c r="A380" s="310" t="s">
        <v>2913</v>
      </c>
      <c r="B380" s="312" t="s">
        <v>2697</v>
      </c>
      <c r="C380" s="223">
        <v>4</v>
      </c>
      <c r="D380" s="306" t="s">
        <v>1852</v>
      </c>
      <c r="E380" s="306" t="s">
        <v>1852</v>
      </c>
      <c r="F380" s="308" t="s">
        <v>1852</v>
      </c>
      <c r="G380" s="306" t="s">
        <v>1852</v>
      </c>
      <c r="H380" s="306" t="s">
        <v>1852</v>
      </c>
      <c r="I380" s="308" t="s">
        <v>1852</v>
      </c>
      <c r="J380" s="306" t="s">
        <v>1852</v>
      </c>
      <c r="K380" s="306" t="s">
        <v>1852</v>
      </c>
      <c r="L380" s="308" t="s">
        <v>1852</v>
      </c>
      <c r="M380" s="306" t="s">
        <v>1852</v>
      </c>
      <c r="N380" s="306" t="s">
        <v>1852</v>
      </c>
      <c r="O380" s="224">
        <f t="shared" si="5"/>
        <v>4</v>
      </c>
      <c r="P380" s="177"/>
      <c r="Q380" s="177"/>
      <c r="R380" s="117"/>
    </row>
    <row r="381" spans="1:21" ht="22.5" x14ac:dyDescent="0.4">
      <c r="A381" s="310" t="s">
        <v>2913</v>
      </c>
      <c r="B381" s="312" t="s">
        <v>2698</v>
      </c>
      <c r="C381" s="223">
        <v>1</v>
      </c>
      <c r="D381" s="306" t="s">
        <v>1852</v>
      </c>
      <c r="E381" s="306" t="s">
        <v>1852</v>
      </c>
      <c r="F381" s="308" t="s">
        <v>1852</v>
      </c>
      <c r="G381" s="306" t="s">
        <v>1852</v>
      </c>
      <c r="H381" s="306" t="s">
        <v>1852</v>
      </c>
      <c r="I381" s="308" t="s">
        <v>1852</v>
      </c>
      <c r="J381" s="306" t="s">
        <v>1852</v>
      </c>
      <c r="K381" s="306" t="s">
        <v>1852</v>
      </c>
      <c r="L381" s="308" t="s">
        <v>1852</v>
      </c>
      <c r="M381" s="306" t="s">
        <v>1852</v>
      </c>
      <c r="N381" s="306" t="s">
        <v>1852</v>
      </c>
      <c r="O381" s="224">
        <f t="shared" si="5"/>
        <v>1</v>
      </c>
      <c r="P381" s="177"/>
      <c r="Q381" s="177"/>
      <c r="R381" s="117"/>
      <c r="T381" s="117"/>
      <c r="U381" s="117"/>
    </row>
    <row r="382" spans="1:21" ht="13.15" customHeight="1" x14ac:dyDescent="0.4">
      <c r="A382" s="310" t="s">
        <v>2147</v>
      </c>
      <c r="B382" s="312" t="s">
        <v>2699</v>
      </c>
      <c r="C382" s="308" t="s">
        <v>1852</v>
      </c>
      <c r="D382" s="306" t="s">
        <v>1852</v>
      </c>
      <c r="E382" s="306" t="s">
        <v>1852</v>
      </c>
      <c r="F382" s="223">
        <v>17</v>
      </c>
      <c r="G382" s="306" t="s">
        <v>1852</v>
      </c>
      <c r="H382" s="306" t="s">
        <v>1852</v>
      </c>
      <c r="I382" s="308" t="s">
        <v>1852</v>
      </c>
      <c r="J382" s="306" t="s">
        <v>1852</v>
      </c>
      <c r="K382" s="306" t="s">
        <v>1852</v>
      </c>
      <c r="L382" s="308" t="s">
        <v>1852</v>
      </c>
      <c r="M382" s="306" t="s">
        <v>1852</v>
      </c>
      <c r="N382" s="306" t="s">
        <v>1852</v>
      </c>
      <c r="O382" s="224">
        <f t="shared" si="5"/>
        <v>17</v>
      </c>
      <c r="P382" s="233">
        <v>17</v>
      </c>
      <c r="Q382" s="233">
        <v>0</v>
      </c>
      <c r="R382" s="234">
        <v>0</v>
      </c>
      <c r="T382" s="117"/>
      <c r="U382" s="117"/>
    </row>
    <row r="383" spans="1:21" ht="13.15" customHeight="1" x14ac:dyDescent="0.4">
      <c r="A383" s="310" t="s">
        <v>2700</v>
      </c>
      <c r="B383" s="312" t="s">
        <v>2701</v>
      </c>
      <c r="C383" s="223">
        <v>1</v>
      </c>
      <c r="D383" s="306" t="s">
        <v>1852</v>
      </c>
      <c r="E383" s="306" t="s">
        <v>1852</v>
      </c>
      <c r="F383" s="308" t="s">
        <v>1852</v>
      </c>
      <c r="G383" s="306" t="s">
        <v>1852</v>
      </c>
      <c r="H383" s="306" t="s">
        <v>1852</v>
      </c>
      <c r="I383" s="308" t="s">
        <v>1852</v>
      </c>
      <c r="J383" s="306" t="s">
        <v>1852</v>
      </c>
      <c r="K383" s="306" t="s">
        <v>1852</v>
      </c>
      <c r="L383" s="308" t="s">
        <v>1852</v>
      </c>
      <c r="M383" s="306" t="s">
        <v>1852</v>
      </c>
      <c r="N383" s="306" t="s">
        <v>1852</v>
      </c>
      <c r="O383" s="224">
        <f t="shared" si="5"/>
        <v>1</v>
      </c>
      <c r="P383" s="226">
        <v>2</v>
      </c>
      <c r="Q383" s="226">
        <v>0</v>
      </c>
      <c r="R383" s="240">
        <v>0</v>
      </c>
    </row>
    <row r="384" spans="1:21" ht="22.5" x14ac:dyDescent="0.4">
      <c r="A384" s="310" t="s">
        <v>2914</v>
      </c>
      <c r="B384" s="312" t="s">
        <v>2702</v>
      </c>
      <c r="C384" s="223">
        <v>1</v>
      </c>
      <c r="D384" s="306" t="s">
        <v>1852</v>
      </c>
      <c r="E384" s="306" t="s">
        <v>1852</v>
      </c>
      <c r="F384" s="308" t="s">
        <v>1852</v>
      </c>
      <c r="G384" s="306" t="s">
        <v>1852</v>
      </c>
      <c r="H384" s="306" t="s">
        <v>1852</v>
      </c>
      <c r="I384" s="308" t="s">
        <v>1852</v>
      </c>
      <c r="J384" s="306" t="s">
        <v>1852</v>
      </c>
      <c r="K384" s="306" t="s">
        <v>1852</v>
      </c>
      <c r="L384" s="308" t="s">
        <v>1852</v>
      </c>
      <c r="M384" s="306" t="s">
        <v>1852</v>
      </c>
      <c r="N384" s="306" t="s">
        <v>1852</v>
      </c>
      <c r="O384" s="224">
        <f t="shared" si="5"/>
        <v>1</v>
      </c>
      <c r="P384" s="177"/>
      <c r="Q384" s="177"/>
      <c r="R384" s="117"/>
      <c r="T384" s="117"/>
      <c r="U384" s="117"/>
    </row>
    <row r="385" spans="1:21" x14ac:dyDescent="0.4">
      <c r="A385" s="310" t="s">
        <v>2052</v>
      </c>
      <c r="B385" s="312" t="s">
        <v>2703</v>
      </c>
      <c r="C385" s="223">
        <v>4</v>
      </c>
      <c r="D385" s="306" t="s">
        <v>1852</v>
      </c>
      <c r="E385" s="224">
        <v>1</v>
      </c>
      <c r="F385" s="223">
        <v>1</v>
      </c>
      <c r="G385" s="306" t="s">
        <v>1852</v>
      </c>
      <c r="H385" s="306" t="s">
        <v>1852</v>
      </c>
      <c r="I385" s="308" t="s">
        <v>1852</v>
      </c>
      <c r="J385" s="306" t="s">
        <v>1852</v>
      </c>
      <c r="K385" s="306" t="s">
        <v>1852</v>
      </c>
      <c r="L385" s="308" t="s">
        <v>1852</v>
      </c>
      <c r="M385" s="306" t="s">
        <v>1852</v>
      </c>
      <c r="N385" s="306" t="s">
        <v>1852</v>
      </c>
      <c r="O385" s="224">
        <f t="shared" si="5"/>
        <v>5</v>
      </c>
      <c r="P385" s="233">
        <v>5</v>
      </c>
      <c r="Q385" s="233">
        <v>1</v>
      </c>
      <c r="R385" s="242">
        <v>0.2</v>
      </c>
      <c r="T385" s="117"/>
      <c r="U385" s="117"/>
    </row>
    <row r="386" spans="1:21" ht="13.15" customHeight="1" x14ac:dyDescent="0.4">
      <c r="A386" s="310" t="s">
        <v>2150</v>
      </c>
      <c r="B386" s="312" t="s">
        <v>2704</v>
      </c>
      <c r="C386" s="223">
        <v>28</v>
      </c>
      <c r="D386" s="306" t="s">
        <v>1852</v>
      </c>
      <c r="E386" s="224">
        <v>1</v>
      </c>
      <c r="F386" s="223">
        <v>57</v>
      </c>
      <c r="G386" s="306" t="s">
        <v>1852</v>
      </c>
      <c r="H386" s="306" t="s">
        <v>1852</v>
      </c>
      <c r="I386" s="308" t="s">
        <v>1852</v>
      </c>
      <c r="J386" s="306" t="s">
        <v>1852</v>
      </c>
      <c r="K386" s="306" t="s">
        <v>1852</v>
      </c>
      <c r="L386" s="223">
        <v>3</v>
      </c>
      <c r="M386" s="306" t="s">
        <v>1852</v>
      </c>
      <c r="N386" s="306" t="s">
        <v>1852</v>
      </c>
      <c r="O386" s="224">
        <f t="shared" si="5"/>
        <v>88</v>
      </c>
      <c r="P386" s="233">
        <v>88</v>
      </c>
      <c r="Q386" s="233">
        <v>1</v>
      </c>
      <c r="R386" s="242">
        <v>1.0999999999999999E-2</v>
      </c>
      <c r="T386" s="117"/>
      <c r="U386" s="117"/>
    </row>
    <row r="387" spans="1:21" x14ac:dyDescent="0.4">
      <c r="A387" s="310" t="s">
        <v>2152</v>
      </c>
      <c r="B387" s="312" t="s">
        <v>2705</v>
      </c>
      <c r="C387" s="223">
        <v>54</v>
      </c>
      <c r="D387" s="306" t="s">
        <v>1852</v>
      </c>
      <c r="E387" s="224">
        <v>4</v>
      </c>
      <c r="F387" s="223">
        <v>46</v>
      </c>
      <c r="G387" s="306" t="s">
        <v>1852</v>
      </c>
      <c r="H387" s="306" t="s">
        <v>1852</v>
      </c>
      <c r="I387" s="223">
        <v>1</v>
      </c>
      <c r="J387" s="306" t="s">
        <v>1852</v>
      </c>
      <c r="K387" s="306" t="s">
        <v>1852</v>
      </c>
      <c r="L387" s="308" t="s">
        <v>1852</v>
      </c>
      <c r="M387" s="306" t="s">
        <v>1852</v>
      </c>
      <c r="N387" s="306" t="s">
        <v>1852</v>
      </c>
      <c r="O387" s="224">
        <f t="shared" ref="O387:O450" si="6">SUM(C387,F387,I387,L387)</f>
        <v>101</v>
      </c>
      <c r="P387" s="233">
        <v>101</v>
      </c>
      <c r="Q387" s="233">
        <v>4</v>
      </c>
      <c r="R387" s="234">
        <v>0.04</v>
      </c>
      <c r="T387" s="117"/>
      <c r="U387" s="117"/>
    </row>
    <row r="388" spans="1:21" x14ac:dyDescent="0.4">
      <c r="A388" s="310" t="s">
        <v>2154</v>
      </c>
      <c r="B388" s="312" t="s">
        <v>2706</v>
      </c>
      <c r="C388" s="308" t="s">
        <v>1852</v>
      </c>
      <c r="D388" s="306" t="s">
        <v>1852</v>
      </c>
      <c r="E388" s="306" t="s">
        <v>1852</v>
      </c>
      <c r="F388" s="223">
        <v>4</v>
      </c>
      <c r="G388" s="306" t="s">
        <v>1852</v>
      </c>
      <c r="H388" s="306" t="s">
        <v>1852</v>
      </c>
      <c r="I388" s="308" t="s">
        <v>1852</v>
      </c>
      <c r="J388" s="306" t="s">
        <v>1852</v>
      </c>
      <c r="K388" s="306" t="s">
        <v>1852</v>
      </c>
      <c r="L388" s="308" t="s">
        <v>1852</v>
      </c>
      <c r="M388" s="306" t="s">
        <v>1852</v>
      </c>
      <c r="N388" s="306" t="s">
        <v>1852</v>
      </c>
      <c r="O388" s="224">
        <f t="shared" si="6"/>
        <v>4</v>
      </c>
      <c r="P388" s="233">
        <v>4</v>
      </c>
      <c r="Q388" s="233">
        <v>0</v>
      </c>
      <c r="R388" s="234">
        <v>0</v>
      </c>
      <c r="T388" s="117"/>
      <c r="U388" s="117"/>
    </row>
    <row r="389" spans="1:21" ht="13.15" customHeight="1" x14ac:dyDescent="0.4">
      <c r="A389" s="310" t="s">
        <v>2207</v>
      </c>
      <c r="B389" s="312" t="s">
        <v>2707</v>
      </c>
      <c r="C389" s="223">
        <v>6</v>
      </c>
      <c r="D389" s="306" t="s">
        <v>1852</v>
      </c>
      <c r="E389" s="306" t="s">
        <v>1852</v>
      </c>
      <c r="F389" s="223">
        <v>7</v>
      </c>
      <c r="G389" s="306" t="s">
        <v>1852</v>
      </c>
      <c r="H389" s="306" t="s">
        <v>1852</v>
      </c>
      <c r="I389" s="308" t="s">
        <v>1852</v>
      </c>
      <c r="J389" s="306" t="s">
        <v>1852</v>
      </c>
      <c r="K389" s="306" t="s">
        <v>1852</v>
      </c>
      <c r="L389" s="308" t="s">
        <v>1852</v>
      </c>
      <c r="M389" s="306" t="s">
        <v>1852</v>
      </c>
      <c r="N389" s="306" t="s">
        <v>1852</v>
      </c>
      <c r="O389" s="224">
        <f t="shared" si="6"/>
        <v>13</v>
      </c>
      <c r="P389" s="233">
        <v>13</v>
      </c>
      <c r="Q389" s="233">
        <v>0</v>
      </c>
      <c r="R389" s="234">
        <v>0</v>
      </c>
      <c r="T389" s="117"/>
      <c r="U389" s="117"/>
    </row>
    <row r="390" spans="1:21" ht="13.15" customHeight="1" x14ac:dyDescent="0.4">
      <c r="A390" s="310" t="s">
        <v>2157</v>
      </c>
      <c r="B390" s="312" t="s">
        <v>2708</v>
      </c>
      <c r="C390" s="223">
        <v>77</v>
      </c>
      <c r="D390" s="306" t="s">
        <v>1852</v>
      </c>
      <c r="E390" s="224">
        <v>2</v>
      </c>
      <c r="F390" s="223">
        <v>115</v>
      </c>
      <c r="G390" s="306" t="s">
        <v>1852</v>
      </c>
      <c r="H390" s="224">
        <v>1</v>
      </c>
      <c r="I390" s="308" t="s">
        <v>1852</v>
      </c>
      <c r="J390" s="306" t="s">
        <v>1852</v>
      </c>
      <c r="K390" s="306" t="s">
        <v>1852</v>
      </c>
      <c r="L390" s="223">
        <v>2</v>
      </c>
      <c r="M390" s="306" t="s">
        <v>1852</v>
      </c>
      <c r="N390" s="306" t="s">
        <v>1852</v>
      </c>
      <c r="O390" s="224">
        <f t="shared" si="6"/>
        <v>194</v>
      </c>
      <c r="P390" s="233">
        <v>194</v>
      </c>
      <c r="Q390" s="233">
        <v>3</v>
      </c>
      <c r="R390" s="234">
        <v>0.02</v>
      </c>
      <c r="T390" s="117"/>
      <c r="U390" s="117"/>
    </row>
    <row r="391" spans="1:21" x14ac:dyDescent="0.4">
      <c r="A391" s="310" t="s">
        <v>1867</v>
      </c>
      <c r="B391" s="312" t="s">
        <v>2709</v>
      </c>
      <c r="C391" s="223">
        <v>6</v>
      </c>
      <c r="D391" s="306" t="s">
        <v>1852</v>
      </c>
      <c r="E391" s="306" t="s">
        <v>1852</v>
      </c>
      <c r="F391" s="223">
        <v>4</v>
      </c>
      <c r="G391" s="306" t="s">
        <v>1852</v>
      </c>
      <c r="H391" s="306" t="s">
        <v>1852</v>
      </c>
      <c r="I391" s="308" t="s">
        <v>1852</v>
      </c>
      <c r="J391" s="306" t="s">
        <v>1852</v>
      </c>
      <c r="K391" s="306" t="s">
        <v>1852</v>
      </c>
      <c r="L391" s="223">
        <v>1</v>
      </c>
      <c r="M391" s="306" t="s">
        <v>1852</v>
      </c>
      <c r="N391" s="306" t="s">
        <v>1852</v>
      </c>
      <c r="O391" s="224">
        <f t="shared" si="6"/>
        <v>11</v>
      </c>
      <c r="P391" s="226">
        <v>16</v>
      </c>
      <c r="Q391" s="226">
        <v>0</v>
      </c>
      <c r="R391" s="227">
        <v>0</v>
      </c>
    </row>
    <row r="392" spans="1:21" ht="13.15" customHeight="1" x14ac:dyDescent="0.4">
      <c r="A392" s="310" t="s">
        <v>1353</v>
      </c>
      <c r="B392" s="312" t="s">
        <v>2710</v>
      </c>
      <c r="C392" s="223">
        <v>4</v>
      </c>
      <c r="D392" s="306" t="s">
        <v>1852</v>
      </c>
      <c r="E392" s="306" t="s">
        <v>1852</v>
      </c>
      <c r="F392" s="308" t="s">
        <v>1852</v>
      </c>
      <c r="G392" s="306" t="s">
        <v>1852</v>
      </c>
      <c r="H392" s="306" t="s">
        <v>1852</v>
      </c>
      <c r="I392" s="308" t="s">
        <v>1852</v>
      </c>
      <c r="J392" s="306" t="s">
        <v>1852</v>
      </c>
      <c r="K392" s="306" t="s">
        <v>1852</v>
      </c>
      <c r="L392" s="308" t="s">
        <v>1852</v>
      </c>
      <c r="M392" s="306" t="s">
        <v>1852</v>
      </c>
      <c r="N392" s="306" t="s">
        <v>1852</v>
      </c>
      <c r="O392" s="224">
        <f t="shared" si="6"/>
        <v>4</v>
      </c>
      <c r="P392" s="177"/>
      <c r="Q392" s="177"/>
      <c r="R392" s="117"/>
    </row>
    <row r="393" spans="1:21" ht="13.15" customHeight="1" x14ac:dyDescent="0.4">
      <c r="A393" s="310" t="s">
        <v>1353</v>
      </c>
      <c r="B393" s="312" t="s">
        <v>2711</v>
      </c>
      <c r="C393" s="308" t="s">
        <v>1852</v>
      </c>
      <c r="D393" s="306" t="s">
        <v>1852</v>
      </c>
      <c r="E393" s="306" t="s">
        <v>1852</v>
      </c>
      <c r="F393" s="223">
        <v>1</v>
      </c>
      <c r="G393" s="306" t="s">
        <v>1852</v>
      </c>
      <c r="H393" s="306" t="s">
        <v>1852</v>
      </c>
      <c r="I393" s="308" t="s">
        <v>1852</v>
      </c>
      <c r="J393" s="306" t="s">
        <v>1852</v>
      </c>
      <c r="K393" s="306" t="s">
        <v>1852</v>
      </c>
      <c r="L393" s="308" t="s">
        <v>1852</v>
      </c>
      <c r="M393" s="306" t="s">
        <v>1852</v>
      </c>
      <c r="N393" s="306" t="s">
        <v>1852</v>
      </c>
      <c r="O393" s="224">
        <f t="shared" si="6"/>
        <v>1</v>
      </c>
      <c r="P393" s="177"/>
      <c r="Q393" s="177"/>
      <c r="R393" s="117"/>
      <c r="T393" s="117"/>
      <c r="U393" s="117"/>
    </row>
    <row r="394" spans="1:21" ht="13.15" customHeight="1" x14ac:dyDescent="0.4">
      <c r="A394" s="310" t="s">
        <v>1984</v>
      </c>
      <c r="B394" s="312" t="s">
        <v>2712</v>
      </c>
      <c r="C394" s="223">
        <v>27</v>
      </c>
      <c r="D394" s="306" t="s">
        <v>1852</v>
      </c>
      <c r="E394" s="306" t="s">
        <v>1852</v>
      </c>
      <c r="F394" s="308" t="s">
        <v>1852</v>
      </c>
      <c r="G394" s="306" t="s">
        <v>1852</v>
      </c>
      <c r="H394" s="306" t="s">
        <v>1852</v>
      </c>
      <c r="I394" s="308" t="s">
        <v>1852</v>
      </c>
      <c r="J394" s="306" t="s">
        <v>1852</v>
      </c>
      <c r="K394" s="306" t="s">
        <v>1852</v>
      </c>
      <c r="L394" s="308" t="s">
        <v>1852</v>
      </c>
      <c r="M394" s="306" t="s">
        <v>1852</v>
      </c>
      <c r="N394" s="306" t="s">
        <v>1852</v>
      </c>
      <c r="O394" s="224">
        <f t="shared" si="6"/>
        <v>27</v>
      </c>
      <c r="P394" s="233">
        <v>27</v>
      </c>
      <c r="Q394" s="233">
        <v>0</v>
      </c>
      <c r="R394" s="234">
        <v>0</v>
      </c>
      <c r="T394" s="117"/>
      <c r="U394" s="117"/>
    </row>
    <row r="395" spans="1:21" x14ac:dyDescent="0.4">
      <c r="A395" s="310" t="s">
        <v>2162</v>
      </c>
      <c r="B395" s="312" t="s">
        <v>2713</v>
      </c>
      <c r="C395" s="223">
        <v>62</v>
      </c>
      <c r="D395" s="306" t="s">
        <v>1852</v>
      </c>
      <c r="E395" s="224">
        <v>1</v>
      </c>
      <c r="F395" s="223">
        <v>78</v>
      </c>
      <c r="G395" s="306" t="s">
        <v>1852</v>
      </c>
      <c r="H395" s="306" t="s">
        <v>1852</v>
      </c>
      <c r="I395" s="223">
        <v>1</v>
      </c>
      <c r="J395" s="306" t="s">
        <v>1852</v>
      </c>
      <c r="K395" s="306" t="s">
        <v>1852</v>
      </c>
      <c r="L395" s="308" t="s">
        <v>1852</v>
      </c>
      <c r="M395" s="306" t="s">
        <v>1852</v>
      </c>
      <c r="N395" s="306" t="s">
        <v>1852</v>
      </c>
      <c r="O395" s="224">
        <f t="shared" si="6"/>
        <v>141</v>
      </c>
      <c r="P395" s="226">
        <v>177</v>
      </c>
      <c r="Q395" s="226">
        <v>1</v>
      </c>
      <c r="R395" s="240">
        <v>6.0000000000000001E-3</v>
      </c>
    </row>
    <row r="396" spans="1:21" ht="13.15" customHeight="1" x14ac:dyDescent="0.4">
      <c r="A396" s="310" t="s">
        <v>1377</v>
      </c>
      <c r="B396" s="312" t="s">
        <v>2714</v>
      </c>
      <c r="C396" s="223">
        <v>6</v>
      </c>
      <c r="D396" s="306" t="s">
        <v>1852</v>
      </c>
      <c r="E396" s="306" t="s">
        <v>1852</v>
      </c>
      <c r="F396" s="223">
        <v>19</v>
      </c>
      <c r="G396" s="306" t="s">
        <v>1852</v>
      </c>
      <c r="H396" s="306" t="s">
        <v>1852</v>
      </c>
      <c r="I396" s="308" t="s">
        <v>1852</v>
      </c>
      <c r="J396" s="306" t="s">
        <v>1852</v>
      </c>
      <c r="K396" s="306" t="s">
        <v>1852</v>
      </c>
      <c r="L396" s="308" t="s">
        <v>1852</v>
      </c>
      <c r="M396" s="306" t="s">
        <v>1852</v>
      </c>
      <c r="N396" s="306" t="s">
        <v>1852</v>
      </c>
      <c r="O396" s="224">
        <f t="shared" si="6"/>
        <v>25</v>
      </c>
      <c r="P396" s="177"/>
      <c r="Q396" s="177"/>
      <c r="R396" s="117"/>
    </row>
    <row r="397" spans="1:21" ht="13.15" customHeight="1" x14ac:dyDescent="0.4">
      <c r="A397" s="310" t="s">
        <v>1377</v>
      </c>
      <c r="B397" s="312" t="s">
        <v>2715</v>
      </c>
      <c r="C397" s="223">
        <v>6</v>
      </c>
      <c r="D397" s="306" t="s">
        <v>1852</v>
      </c>
      <c r="E397" s="306" t="s">
        <v>1852</v>
      </c>
      <c r="F397" s="223">
        <v>5</v>
      </c>
      <c r="G397" s="306" t="s">
        <v>1852</v>
      </c>
      <c r="H397" s="306" t="s">
        <v>1852</v>
      </c>
      <c r="I397" s="308" t="s">
        <v>1852</v>
      </c>
      <c r="J397" s="306" t="s">
        <v>1852</v>
      </c>
      <c r="K397" s="306" t="s">
        <v>1852</v>
      </c>
      <c r="L397" s="308" t="s">
        <v>1852</v>
      </c>
      <c r="M397" s="306" t="s">
        <v>1852</v>
      </c>
      <c r="N397" s="306" t="s">
        <v>1852</v>
      </c>
      <c r="O397" s="224">
        <f t="shared" si="6"/>
        <v>11</v>
      </c>
      <c r="P397" s="177"/>
      <c r="Q397" s="177"/>
      <c r="R397" s="117"/>
      <c r="T397" s="117"/>
      <c r="U397" s="117"/>
    </row>
    <row r="398" spans="1:21" ht="17.25" x14ac:dyDescent="0.4">
      <c r="A398" s="310" t="s">
        <v>2166</v>
      </c>
      <c r="B398" s="312" t="s">
        <v>2716</v>
      </c>
      <c r="C398" s="223">
        <v>61</v>
      </c>
      <c r="D398" s="306" t="s">
        <v>1852</v>
      </c>
      <c r="E398" s="224">
        <v>2</v>
      </c>
      <c r="F398" s="223">
        <v>54</v>
      </c>
      <c r="G398" s="306" t="s">
        <v>1852</v>
      </c>
      <c r="H398" s="306" t="s">
        <v>1852</v>
      </c>
      <c r="I398" s="308" t="s">
        <v>1852</v>
      </c>
      <c r="J398" s="306" t="s">
        <v>1852</v>
      </c>
      <c r="K398" s="306" t="s">
        <v>1852</v>
      </c>
      <c r="L398" s="308" t="s">
        <v>1852</v>
      </c>
      <c r="M398" s="306" t="s">
        <v>1852</v>
      </c>
      <c r="N398" s="306" t="s">
        <v>1852</v>
      </c>
      <c r="O398" s="224">
        <f t="shared" si="6"/>
        <v>115</v>
      </c>
      <c r="P398" s="226">
        <v>154</v>
      </c>
      <c r="Q398" s="226">
        <v>2</v>
      </c>
      <c r="R398" s="227">
        <v>0.01</v>
      </c>
    </row>
    <row r="399" spans="1:21" ht="13.15" customHeight="1" x14ac:dyDescent="0.4">
      <c r="A399" s="310" t="s">
        <v>1347</v>
      </c>
      <c r="B399" s="312" t="s">
        <v>2717</v>
      </c>
      <c r="C399" s="223">
        <v>28</v>
      </c>
      <c r="D399" s="306" t="s">
        <v>1852</v>
      </c>
      <c r="E399" s="306" t="s">
        <v>1852</v>
      </c>
      <c r="F399" s="223">
        <v>3</v>
      </c>
      <c r="G399" s="306" t="s">
        <v>1852</v>
      </c>
      <c r="H399" s="306" t="s">
        <v>1852</v>
      </c>
      <c r="I399" s="308" t="s">
        <v>1852</v>
      </c>
      <c r="J399" s="306" t="s">
        <v>1852</v>
      </c>
      <c r="K399" s="306" t="s">
        <v>1852</v>
      </c>
      <c r="L399" s="308" t="s">
        <v>1852</v>
      </c>
      <c r="M399" s="306" t="s">
        <v>1852</v>
      </c>
      <c r="N399" s="306" t="s">
        <v>1852</v>
      </c>
      <c r="O399" s="224">
        <f t="shared" si="6"/>
        <v>31</v>
      </c>
      <c r="P399" s="177"/>
      <c r="Q399" s="177"/>
      <c r="R399" s="117"/>
    </row>
    <row r="400" spans="1:21" ht="13.15" customHeight="1" x14ac:dyDescent="0.4">
      <c r="A400" s="310" t="s">
        <v>1347</v>
      </c>
      <c r="B400" s="312" t="s">
        <v>2718</v>
      </c>
      <c r="C400" s="223">
        <v>3</v>
      </c>
      <c r="D400" s="306" t="s">
        <v>1852</v>
      </c>
      <c r="E400" s="306" t="s">
        <v>1852</v>
      </c>
      <c r="F400" s="223">
        <v>3</v>
      </c>
      <c r="G400" s="306" t="s">
        <v>1852</v>
      </c>
      <c r="H400" s="306" t="s">
        <v>1852</v>
      </c>
      <c r="I400" s="308" t="s">
        <v>1852</v>
      </c>
      <c r="J400" s="306" t="s">
        <v>1852</v>
      </c>
      <c r="K400" s="306" t="s">
        <v>1852</v>
      </c>
      <c r="L400" s="308" t="s">
        <v>1852</v>
      </c>
      <c r="M400" s="306" t="s">
        <v>1852</v>
      </c>
      <c r="N400" s="306" t="s">
        <v>1852</v>
      </c>
      <c r="O400" s="224">
        <f t="shared" si="6"/>
        <v>6</v>
      </c>
      <c r="P400" s="177"/>
      <c r="Q400" s="177"/>
      <c r="R400" s="117"/>
    </row>
    <row r="401" spans="1:21" ht="13.15" customHeight="1" x14ac:dyDescent="0.4">
      <c r="A401" s="310" t="s">
        <v>1347</v>
      </c>
      <c r="B401" s="312" t="s">
        <v>2719</v>
      </c>
      <c r="C401" s="308" t="s">
        <v>1852</v>
      </c>
      <c r="D401" s="306" t="s">
        <v>1852</v>
      </c>
      <c r="E401" s="306" t="s">
        <v>1852</v>
      </c>
      <c r="F401" s="223">
        <v>2</v>
      </c>
      <c r="G401" s="306" t="s">
        <v>1852</v>
      </c>
      <c r="H401" s="306" t="s">
        <v>1852</v>
      </c>
      <c r="I401" s="308" t="s">
        <v>1852</v>
      </c>
      <c r="J401" s="306" t="s">
        <v>1852</v>
      </c>
      <c r="K401" s="306" t="s">
        <v>1852</v>
      </c>
      <c r="L401" s="308" t="s">
        <v>1852</v>
      </c>
      <c r="M401" s="306" t="s">
        <v>1852</v>
      </c>
      <c r="N401" s="306" t="s">
        <v>1852</v>
      </c>
      <c r="O401" s="224">
        <f t="shared" si="6"/>
        <v>2</v>
      </c>
      <c r="P401" s="177"/>
      <c r="Q401" s="177"/>
      <c r="R401" s="117"/>
      <c r="T401" s="117"/>
      <c r="U401" s="117"/>
    </row>
    <row r="402" spans="1:21" ht="17.25" x14ac:dyDescent="0.4">
      <c r="A402" s="310" t="s">
        <v>2171</v>
      </c>
      <c r="B402" s="312" t="s">
        <v>2720</v>
      </c>
      <c r="C402" s="223">
        <v>84</v>
      </c>
      <c r="D402" s="306" t="s">
        <v>1852</v>
      </c>
      <c r="E402" s="224">
        <v>2</v>
      </c>
      <c r="F402" s="223">
        <v>120</v>
      </c>
      <c r="G402" s="306" t="s">
        <v>1852</v>
      </c>
      <c r="H402" s="306" t="s">
        <v>1852</v>
      </c>
      <c r="I402" s="308" t="s">
        <v>1852</v>
      </c>
      <c r="J402" s="306" t="s">
        <v>1852</v>
      </c>
      <c r="K402" s="306" t="s">
        <v>1852</v>
      </c>
      <c r="L402" s="223">
        <v>80</v>
      </c>
      <c r="M402" s="306" t="s">
        <v>1852</v>
      </c>
      <c r="N402" s="306" t="s">
        <v>1852</v>
      </c>
      <c r="O402" s="224">
        <f t="shared" si="6"/>
        <v>284</v>
      </c>
      <c r="P402" s="226">
        <v>309</v>
      </c>
      <c r="Q402" s="226">
        <v>2</v>
      </c>
      <c r="R402" s="240">
        <v>6.0000000000000001E-3</v>
      </c>
    </row>
    <row r="403" spans="1:21" x14ac:dyDescent="0.4">
      <c r="A403" s="310" t="s">
        <v>1683</v>
      </c>
      <c r="B403" s="312" t="s">
        <v>2721</v>
      </c>
      <c r="C403" s="223">
        <v>8</v>
      </c>
      <c r="D403" s="306" t="s">
        <v>1852</v>
      </c>
      <c r="E403" s="306" t="s">
        <v>1852</v>
      </c>
      <c r="F403" s="223">
        <v>12</v>
      </c>
      <c r="G403" s="306" t="s">
        <v>1852</v>
      </c>
      <c r="H403" s="306" t="s">
        <v>1852</v>
      </c>
      <c r="I403" s="223">
        <v>1</v>
      </c>
      <c r="J403" s="306" t="s">
        <v>1852</v>
      </c>
      <c r="K403" s="306" t="s">
        <v>1852</v>
      </c>
      <c r="L403" s="308" t="s">
        <v>1852</v>
      </c>
      <c r="M403" s="306" t="s">
        <v>1852</v>
      </c>
      <c r="N403" s="306" t="s">
        <v>1852</v>
      </c>
      <c r="O403" s="224">
        <f t="shared" si="6"/>
        <v>21</v>
      </c>
      <c r="P403" s="177"/>
      <c r="Q403" s="177"/>
      <c r="R403" s="117"/>
    </row>
    <row r="404" spans="1:21" ht="13.15" customHeight="1" x14ac:dyDescent="0.4">
      <c r="A404" s="310" t="s">
        <v>1683</v>
      </c>
      <c r="B404" s="312" t="s">
        <v>2722</v>
      </c>
      <c r="C404" s="223">
        <v>3</v>
      </c>
      <c r="D404" s="306" t="s">
        <v>1852</v>
      </c>
      <c r="E404" s="306" t="s">
        <v>1852</v>
      </c>
      <c r="F404" s="308" t="s">
        <v>1852</v>
      </c>
      <c r="G404" s="306" t="s">
        <v>1852</v>
      </c>
      <c r="H404" s="306" t="s">
        <v>1852</v>
      </c>
      <c r="I404" s="308" t="s">
        <v>1852</v>
      </c>
      <c r="J404" s="306" t="s">
        <v>1852</v>
      </c>
      <c r="K404" s="306" t="s">
        <v>1852</v>
      </c>
      <c r="L404" s="308" t="s">
        <v>1852</v>
      </c>
      <c r="M404" s="306" t="s">
        <v>1852</v>
      </c>
      <c r="N404" s="306" t="s">
        <v>1852</v>
      </c>
      <c r="O404" s="224">
        <f t="shared" si="6"/>
        <v>3</v>
      </c>
      <c r="P404" s="177"/>
      <c r="Q404" s="177"/>
      <c r="R404" s="117"/>
    </row>
    <row r="405" spans="1:21" ht="17.25" x14ac:dyDescent="0.4">
      <c r="A405" s="310" t="s">
        <v>1683</v>
      </c>
      <c r="B405" s="312" t="s">
        <v>2723</v>
      </c>
      <c r="C405" s="308" t="s">
        <v>1852</v>
      </c>
      <c r="D405" s="306" t="s">
        <v>1852</v>
      </c>
      <c r="E405" s="306" t="s">
        <v>1852</v>
      </c>
      <c r="F405" s="223">
        <v>1</v>
      </c>
      <c r="G405" s="306" t="s">
        <v>1852</v>
      </c>
      <c r="H405" s="306" t="s">
        <v>1852</v>
      </c>
      <c r="I405" s="308" t="s">
        <v>1852</v>
      </c>
      <c r="J405" s="306" t="s">
        <v>1852</v>
      </c>
      <c r="K405" s="306" t="s">
        <v>1852</v>
      </c>
      <c r="L405" s="308" t="s">
        <v>1852</v>
      </c>
      <c r="M405" s="306" t="s">
        <v>1852</v>
      </c>
      <c r="N405" s="306" t="s">
        <v>1852</v>
      </c>
      <c r="O405" s="224">
        <f t="shared" si="6"/>
        <v>1</v>
      </c>
      <c r="P405" s="177"/>
      <c r="Q405" s="177"/>
      <c r="R405" s="117"/>
      <c r="T405" s="117"/>
      <c r="U405" s="117"/>
    </row>
    <row r="406" spans="1:21" ht="13.15" customHeight="1" x14ac:dyDescent="0.4">
      <c r="A406" s="310" t="s">
        <v>2174</v>
      </c>
      <c r="B406" s="312" t="s">
        <v>2724</v>
      </c>
      <c r="C406" s="223">
        <v>94</v>
      </c>
      <c r="D406" s="306" t="s">
        <v>1852</v>
      </c>
      <c r="E406" s="224">
        <v>2</v>
      </c>
      <c r="F406" s="223">
        <v>54</v>
      </c>
      <c r="G406" s="306" t="s">
        <v>1852</v>
      </c>
      <c r="H406" s="224">
        <v>1</v>
      </c>
      <c r="I406" s="223">
        <v>2</v>
      </c>
      <c r="J406" s="306" t="s">
        <v>1852</v>
      </c>
      <c r="K406" s="306" t="s">
        <v>1852</v>
      </c>
      <c r="L406" s="223">
        <v>8</v>
      </c>
      <c r="M406" s="306" t="s">
        <v>1852</v>
      </c>
      <c r="N406" s="306" t="s">
        <v>1852</v>
      </c>
      <c r="O406" s="224">
        <f t="shared" si="6"/>
        <v>158</v>
      </c>
      <c r="P406" s="233">
        <v>158</v>
      </c>
      <c r="Q406" s="233">
        <v>3</v>
      </c>
      <c r="R406" s="242">
        <v>1.9E-2</v>
      </c>
      <c r="T406" s="117"/>
      <c r="U406" s="117"/>
    </row>
    <row r="407" spans="1:21" ht="13.15" customHeight="1" x14ac:dyDescent="0.4">
      <c r="A407" s="310" t="s">
        <v>2409</v>
      </c>
      <c r="B407" s="312" t="s">
        <v>2725</v>
      </c>
      <c r="C407" s="223">
        <v>26</v>
      </c>
      <c r="D407" s="306" t="s">
        <v>1852</v>
      </c>
      <c r="E407" s="306" t="s">
        <v>1852</v>
      </c>
      <c r="F407" s="223">
        <v>4</v>
      </c>
      <c r="G407" s="306" t="s">
        <v>1852</v>
      </c>
      <c r="H407" s="306" t="s">
        <v>1852</v>
      </c>
      <c r="I407" s="308" t="s">
        <v>1852</v>
      </c>
      <c r="J407" s="306" t="s">
        <v>1852</v>
      </c>
      <c r="K407" s="306" t="s">
        <v>1852</v>
      </c>
      <c r="L407" s="308" t="s">
        <v>1852</v>
      </c>
      <c r="M407" s="306" t="s">
        <v>1852</v>
      </c>
      <c r="N407" s="306" t="s">
        <v>1852</v>
      </c>
      <c r="O407" s="224">
        <f t="shared" si="6"/>
        <v>30</v>
      </c>
      <c r="P407" s="226">
        <v>43</v>
      </c>
      <c r="Q407" s="226">
        <v>0</v>
      </c>
      <c r="R407" s="240">
        <v>0</v>
      </c>
    </row>
    <row r="408" spans="1:21" ht="13.15" customHeight="1" x14ac:dyDescent="0.4">
      <c r="A408" s="310" t="s">
        <v>1349</v>
      </c>
      <c r="B408" s="312" t="s">
        <v>2726</v>
      </c>
      <c r="C408" s="223">
        <v>12</v>
      </c>
      <c r="D408" s="306" t="s">
        <v>1852</v>
      </c>
      <c r="E408" s="306" t="s">
        <v>1852</v>
      </c>
      <c r="F408" s="308" t="s">
        <v>1852</v>
      </c>
      <c r="G408" s="306" t="s">
        <v>1852</v>
      </c>
      <c r="H408" s="306" t="s">
        <v>1852</v>
      </c>
      <c r="I408" s="308" t="s">
        <v>1852</v>
      </c>
      <c r="J408" s="306" t="s">
        <v>1852</v>
      </c>
      <c r="K408" s="306" t="s">
        <v>1852</v>
      </c>
      <c r="L408" s="308" t="s">
        <v>1852</v>
      </c>
      <c r="M408" s="306" t="s">
        <v>1852</v>
      </c>
      <c r="N408" s="306" t="s">
        <v>1852</v>
      </c>
      <c r="O408" s="224">
        <f t="shared" si="6"/>
        <v>12</v>
      </c>
      <c r="P408" s="177"/>
      <c r="Q408" s="177"/>
      <c r="R408" s="117"/>
    </row>
    <row r="409" spans="1:21" ht="17.25" x14ac:dyDescent="0.4">
      <c r="A409" s="310" t="s">
        <v>1349</v>
      </c>
      <c r="B409" s="312" t="s">
        <v>2727</v>
      </c>
      <c r="C409" s="308" t="s">
        <v>1852</v>
      </c>
      <c r="D409" s="306" t="s">
        <v>1852</v>
      </c>
      <c r="E409" s="306" t="s">
        <v>1852</v>
      </c>
      <c r="F409" s="223">
        <v>1</v>
      </c>
      <c r="G409" s="306" t="s">
        <v>1852</v>
      </c>
      <c r="H409" s="306" t="s">
        <v>1852</v>
      </c>
      <c r="I409" s="308" t="s">
        <v>1852</v>
      </c>
      <c r="J409" s="306" t="s">
        <v>1852</v>
      </c>
      <c r="K409" s="306" t="s">
        <v>1852</v>
      </c>
      <c r="L409" s="308" t="s">
        <v>1852</v>
      </c>
      <c r="M409" s="306" t="s">
        <v>1852</v>
      </c>
      <c r="N409" s="306" t="s">
        <v>1852</v>
      </c>
      <c r="O409" s="224">
        <f t="shared" si="6"/>
        <v>1</v>
      </c>
      <c r="P409" s="177"/>
      <c r="Q409" s="177"/>
      <c r="R409" s="117"/>
      <c r="T409" s="117"/>
      <c r="U409" s="117"/>
    </row>
    <row r="410" spans="1:21" ht="13.15" customHeight="1" x14ac:dyDescent="0.4">
      <c r="A410" s="310" t="s">
        <v>2178</v>
      </c>
      <c r="B410" s="312" t="s">
        <v>2728</v>
      </c>
      <c r="C410" s="223">
        <v>8</v>
      </c>
      <c r="D410" s="306" t="s">
        <v>1852</v>
      </c>
      <c r="E410" s="306" t="s">
        <v>1852</v>
      </c>
      <c r="F410" s="308" t="s">
        <v>1852</v>
      </c>
      <c r="G410" s="306" t="s">
        <v>1852</v>
      </c>
      <c r="H410" s="306" t="s">
        <v>1852</v>
      </c>
      <c r="I410" s="308" t="s">
        <v>1852</v>
      </c>
      <c r="J410" s="306" t="s">
        <v>1852</v>
      </c>
      <c r="K410" s="306" t="s">
        <v>1852</v>
      </c>
      <c r="L410" s="308" t="s">
        <v>1852</v>
      </c>
      <c r="M410" s="306" t="s">
        <v>1852</v>
      </c>
      <c r="N410" s="306" t="s">
        <v>1852</v>
      </c>
      <c r="O410" s="224">
        <f t="shared" si="6"/>
        <v>8</v>
      </c>
      <c r="P410" s="233">
        <v>8</v>
      </c>
      <c r="Q410" s="233">
        <v>0</v>
      </c>
      <c r="R410" s="242">
        <v>0</v>
      </c>
      <c r="T410" s="117"/>
      <c r="U410" s="117"/>
    </row>
    <row r="411" spans="1:21" ht="13.15" customHeight="1" x14ac:dyDescent="0.4">
      <c r="A411" s="310" t="s">
        <v>2180</v>
      </c>
      <c r="B411" s="312" t="s">
        <v>2729</v>
      </c>
      <c r="C411" s="223">
        <v>11</v>
      </c>
      <c r="D411" s="306" t="s">
        <v>1852</v>
      </c>
      <c r="E411" s="306" t="s">
        <v>1852</v>
      </c>
      <c r="F411" s="223">
        <v>1</v>
      </c>
      <c r="G411" s="306" t="s">
        <v>1852</v>
      </c>
      <c r="H411" s="306" t="s">
        <v>1852</v>
      </c>
      <c r="I411" s="308" t="s">
        <v>1852</v>
      </c>
      <c r="J411" s="306" t="s">
        <v>1852</v>
      </c>
      <c r="K411" s="306" t="s">
        <v>1852</v>
      </c>
      <c r="L411" s="308" t="s">
        <v>1852</v>
      </c>
      <c r="M411" s="306" t="s">
        <v>1852</v>
      </c>
      <c r="N411" s="306" t="s">
        <v>1852</v>
      </c>
      <c r="O411" s="224">
        <f t="shared" si="6"/>
        <v>12</v>
      </c>
      <c r="P411" s="226">
        <v>21</v>
      </c>
      <c r="Q411" s="226">
        <v>0</v>
      </c>
      <c r="R411" s="227">
        <v>0</v>
      </c>
    </row>
    <row r="412" spans="1:21" ht="13.15" customHeight="1" x14ac:dyDescent="0.4">
      <c r="A412" s="310" t="s">
        <v>1350</v>
      </c>
      <c r="B412" s="312" t="s">
        <v>2730</v>
      </c>
      <c r="C412" s="223">
        <v>5</v>
      </c>
      <c r="D412" s="306" t="s">
        <v>1852</v>
      </c>
      <c r="E412" s="306" t="s">
        <v>1852</v>
      </c>
      <c r="F412" s="223">
        <v>4</v>
      </c>
      <c r="G412" s="306" t="s">
        <v>1852</v>
      </c>
      <c r="H412" s="306" t="s">
        <v>1852</v>
      </c>
      <c r="I412" s="308" t="s">
        <v>1852</v>
      </c>
      <c r="J412" s="306" t="s">
        <v>1852</v>
      </c>
      <c r="K412" s="306" t="s">
        <v>1852</v>
      </c>
      <c r="L412" s="308" t="s">
        <v>1852</v>
      </c>
      <c r="M412" s="306" t="s">
        <v>1852</v>
      </c>
      <c r="N412" s="306" t="s">
        <v>1852</v>
      </c>
      <c r="O412" s="224">
        <f t="shared" si="6"/>
        <v>9</v>
      </c>
      <c r="P412" s="177"/>
      <c r="Q412" s="177"/>
      <c r="R412" s="117"/>
      <c r="T412" s="117"/>
      <c r="U412" s="117"/>
    </row>
    <row r="413" spans="1:21" ht="13.15" customHeight="1" x14ac:dyDescent="0.4">
      <c r="A413" s="310" t="s">
        <v>2071</v>
      </c>
      <c r="B413" s="306" t="s">
        <v>2731</v>
      </c>
      <c r="C413" s="308" t="s">
        <v>1852</v>
      </c>
      <c r="D413" s="306" t="s">
        <v>1852</v>
      </c>
      <c r="E413" s="306" t="s">
        <v>1852</v>
      </c>
      <c r="F413" s="223">
        <v>1</v>
      </c>
      <c r="G413" s="306" t="s">
        <v>1852</v>
      </c>
      <c r="H413" s="306" t="s">
        <v>1852</v>
      </c>
      <c r="I413" s="308" t="s">
        <v>1852</v>
      </c>
      <c r="J413" s="306" t="s">
        <v>1852</v>
      </c>
      <c r="K413" s="306" t="s">
        <v>1852</v>
      </c>
      <c r="L413" s="308" t="s">
        <v>1852</v>
      </c>
      <c r="M413" s="306" t="s">
        <v>1852</v>
      </c>
      <c r="N413" s="306" t="s">
        <v>1852</v>
      </c>
      <c r="O413" s="224">
        <f t="shared" si="6"/>
        <v>1</v>
      </c>
      <c r="P413" s="226">
        <v>3</v>
      </c>
      <c r="Q413" s="226">
        <v>0</v>
      </c>
      <c r="R413" s="240">
        <v>0</v>
      </c>
    </row>
    <row r="414" spans="1:21" ht="13.15" customHeight="1" x14ac:dyDescent="0.4">
      <c r="A414" s="310" t="s">
        <v>1375</v>
      </c>
      <c r="B414" s="306" t="s">
        <v>2732</v>
      </c>
      <c r="C414" s="308" t="s">
        <v>1852</v>
      </c>
      <c r="D414" s="306" t="s">
        <v>1852</v>
      </c>
      <c r="E414" s="306" t="s">
        <v>1852</v>
      </c>
      <c r="F414" s="223">
        <v>1</v>
      </c>
      <c r="G414" s="306" t="s">
        <v>1852</v>
      </c>
      <c r="H414" s="306" t="s">
        <v>1852</v>
      </c>
      <c r="I414" s="308" t="s">
        <v>1852</v>
      </c>
      <c r="J414" s="306" t="s">
        <v>1852</v>
      </c>
      <c r="K414" s="306" t="s">
        <v>1852</v>
      </c>
      <c r="L414" s="308" t="s">
        <v>1852</v>
      </c>
      <c r="M414" s="306" t="s">
        <v>1852</v>
      </c>
      <c r="N414" s="306" t="s">
        <v>1852</v>
      </c>
      <c r="O414" s="224">
        <f t="shared" si="6"/>
        <v>1</v>
      </c>
      <c r="P414" s="177"/>
      <c r="Q414" s="177"/>
      <c r="R414" s="117"/>
    </row>
    <row r="415" spans="1:21" ht="13.15" customHeight="1" x14ac:dyDescent="0.4">
      <c r="A415" s="310" t="s">
        <v>1375</v>
      </c>
      <c r="B415" s="306" t="s">
        <v>2733</v>
      </c>
      <c r="C415" s="223">
        <v>1</v>
      </c>
      <c r="D415" s="306" t="s">
        <v>1852</v>
      </c>
      <c r="E415" s="306" t="s">
        <v>1852</v>
      </c>
      <c r="F415" s="308" t="s">
        <v>1852</v>
      </c>
      <c r="G415" s="306" t="s">
        <v>1852</v>
      </c>
      <c r="H415" s="306" t="s">
        <v>1852</v>
      </c>
      <c r="I415" s="308" t="s">
        <v>1852</v>
      </c>
      <c r="J415" s="306" t="s">
        <v>1852</v>
      </c>
      <c r="K415" s="306" t="s">
        <v>1852</v>
      </c>
      <c r="L415" s="308" t="s">
        <v>1852</v>
      </c>
      <c r="M415" s="306" t="s">
        <v>1852</v>
      </c>
      <c r="N415" s="306" t="s">
        <v>1852</v>
      </c>
      <c r="O415" s="224">
        <f t="shared" si="6"/>
        <v>1</v>
      </c>
      <c r="P415" s="177"/>
      <c r="Q415" s="177"/>
      <c r="R415" s="117"/>
      <c r="T415" s="117"/>
      <c r="U415" s="117"/>
    </row>
    <row r="416" spans="1:21" ht="13.15" customHeight="1" x14ac:dyDescent="0.4">
      <c r="A416" s="310" t="s">
        <v>2201</v>
      </c>
      <c r="B416" s="306" t="s">
        <v>2202</v>
      </c>
      <c r="C416" s="223">
        <v>195</v>
      </c>
      <c r="D416" s="306" t="s">
        <v>1852</v>
      </c>
      <c r="E416" s="224">
        <v>4</v>
      </c>
      <c r="F416" s="223">
        <v>206</v>
      </c>
      <c r="G416" s="306" t="s">
        <v>1852</v>
      </c>
      <c r="H416" s="306" t="s">
        <v>1852</v>
      </c>
      <c r="I416" s="223">
        <v>3</v>
      </c>
      <c r="J416" s="306" t="s">
        <v>1852</v>
      </c>
      <c r="K416" s="306" t="s">
        <v>1852</v>
      </c>
      <c r="L416" s="223">
        <v>15</v>
      </c>
      <c r="M416" s="306" t="s">
        <v>1852</v>
      </c>
      <c r="N416" s="306" t="s">
        <v>1852</v>
      </c>
      <c r="O416" s="224">
        <f t="shared" si="6"/>
        <v>419</v>
      </c>
      <c r="P416" s="226">
        <v>738</v>
      </c>
      <c r="Q416" s="226">
        <v>9</v>
      </c>
      <c r="R416" s="227">
        <v>0.01</v>
      </c>
    </row>
    <row r="417" spans="1:21" ht="13.15" customHeight="1" x14ac:dyDescent="0.4">
      <c r="A417" s="310" t="s">
        <v>2427</v>
      </c>
      <c r="B417" s="306" t="s">
        <v>2203</v>
      </c>
      <c r="C417" s="223">
        <v>101</v>
      </c>
      <c r="D417" s="306" t="s">
        <v>1852</v>
      </c>
      <c r="E417" s="224">
        <v>3</v>
      </c>
      <c r="F417" s="223">
        <v>110</v>
      </c>
      <c r="G417" s="306" t="s">
        <v>1852</v>
      </c>
      <c r="H417" s="224">
        <v>2</v>
      </c>
      <c r="I417" s="223">
        <v>9</v>
      </c>
      <c r="J417" s="306" t="s">
        <v>1852</v>
      </c>
      <c r="K417" s="306" t="s">
        <v>1852</v>
      </c>
      <c r="L417" s="223">
        <v>10</v>
      </c>
      <c r="M417" s="306" t="s">
        <v>1852</v>
      </c>
      <c r="N417" s="306" t="s">
        <v>1852</v>
      </c>
      <c r="O417" s="224">
        <f t="shared" si="6"/>
        <v>230</v>
      </c>
      <c r="P417" s="177"/>
      <c r="Q417" s="177"/>
      <c r="R417" s="117"/>
    </row>
    <row r="418" spans="1:21" ht="13.15" customHeight="1" x14ac:dyDescent="0.4">
      <c r="A418" s="310" t="s">
        <v>2427</v>
      </c>
      <c r="B418" s="306" t="s">
        <v>2205</v>
      </c>
      <c r="C418" s="223">
        <v>19</v>
      </c>
      <c r="D418" s="298" t="s">
        <v>1852</v>
      </c>
      <c r="E418" s="306" t="s">
        <v>1852</v>
      </c>
      <c r="F418" s="223">
        <v>57</v>
      </c>
      <c r="G418" s="306" t="s">
        <v>1852</v>
      </c>
      <c r="H418" s="306" t="s">
        <v>1852</v>
      </c>
      <c r="I418" s="223">
        <v>9</v>
      </c>
      <c r="J418" s="306" t="s">
        <v>1852</v>
      </c>
      <c r="K418" s="306" t="s">
        <v>1852</v>
      </c>
      <c r="L418" s="308" t="s">
        <v>1852</v>
      </c>
      <c r="M418" s="306" t="s">
        <v>1852</v>
      </c>
      <c r="N418" s="306" t="s">
        <v>1852</v>
      </c>
      <c r="O418" s="224">
        <f t="shared" si="6"/>
        <v>85</v>
      </c>
      <c r="P418" s="177"/>
      <c r="Q418" s="177"/>
      <c r="R418" s="117"/>
    </row>
    <row r="419" spans="1:21" ht="13.15" customHeight="1" x14ac:dyDescent="0.4">
      <c r="A419" s="310" t="s">
        <v>2427</v>
      </c>
      <c r="B419" s="222" t="s">
        <v>2923</v>
      </c>
      <c r="C419" s="308" t="s">
        <v>1852</v>
      </c>
      <c r="D419" s="298" t="s">
        <v>1852</v>
      </c>
      <c r="E419" s="306" t="s">
        <v>1852</v>
      </c>
      <c r="F419" s="223">
        <v>3</v>
      </c>
      <c r="G419" s="306" t="s">
        <v>1852</v>
      </c>
      <c r="H419" s="306" t="s">
        <v>1852</v>
      </c>
      <c r="I419" s="308" t="s">
        <v>1852</v>
      </c>
      <c r="J419" s="306" t="s">
        <v>1852</v>
      </c>
      <c r="K419" s="306" t="s">
        <v>1852</v>
      </c>
      <c r="L419" s="223">
        <v>1</v>
      </c>
      <c r="M419" s="306" t="s">
        <v>1852</v>
      </c>
      <c r="N419" s="306" t="s">
        <v>1852</v>
      </c>
      <c r="O419" s="224">
        <f t="shared" si="6"/>
        <v>4</v>
      </c>
      <c r="P419" s="177"/>
      <c r="Q419" s="177"/>
      <c r="R419" s="117"/>
    </row>
    <row r="420" spans="1:21" ht="13.15" customHeight="1" x14ac:dyDescent="0.4">
      <c r="A420" s="310" t="s">
        <v>2082</v>
      </c>
      <c r="B420" s="306" t="s">
        <v>2185</v>
      </c>
      <c r="C420" s="308" t="s">
        <v>1852</v>
      </c>
      <c r="D420" s="298" t="s">
        <v>1852</v>
      </c>
      <c r="E420" s="306" t="s">
        <v>1852</v>
      </c>
      <c r="F420" s="223">
        <v>6</v>
      </c>
      <c r="G420" s="306" t="s">
        <v>1852</v>
      </c>
      <c r="H420" s="306" t="s">
        <v>1852</v>
      </c>
      <c r="I420" s="308" t="s">
        <v>1852</v>
      </c>
      <c r="J420" s="306" t="s">
        <v>1852</v>
      </c>
      <c r="K420" s="306" t="s">
        <v>1852</v>
      </c>
      <c r="L420" s="308" t="s">
        <v>1852</v>
      </c>
      <c r="M420" s="306" t="s">
        <v>1852</v>
      </c>
      <c r="N420" s="306" t="s">
        <v>1852</v>
      </c>
      <c r="O420" s="224">
        <f t="shared" si="6"/>
        <v>6</v>
      </c>
      <c r="P420" s="226">
        <v>9</v>
      </c>
      <c r="Q420" s="226">
        <v>0</v>
      </c>
      <c r="R420" s="227">
        <v>0</v>
      </c>
      <c r="T420" s="117"/>
      <c r="U420" s="117"/>
    </row>
    <row r="421" spans="1:21" ht="13.15" customHeight="1" x14ac:dyDescent="0.4">
      <c r="A421" s="310" t="s">
        <v>2082</v>
      </c>
      <c r="B421" s="306" t="s">
        <v>2734</v>
      </c>
      <c r="C421" s="308" t="s">
        <v>1852</v>
      </c>
      <c r="D421" s="298" t="s">
        <v>1852</v>
      </c>
      <c r="E421" s="306" t="s">
        <v>1852</v>
      </c>
      <c r="F421" s="223">
        <v>2</v>
      </c>
      <c r="G421" s="306" t="s">
        <v>1852</v>
      </c>
      <c r="H421" s="306" t="s">
        <v>1852</v>
      </c>
      <c r="I421" s="308" t="s">
        <v>1852</v>
      </c>
      <c r="J421" s="306" t="s">
        <v>1852</v>
      </c>
      <c r="K421" s="306" t="s">
        <v>1852</v>
      </c>
      <c r="L421" s="308" t="s">
        <v>1852</v>
      </c>
      <c r="M421" s="306" t="s">
        <v>1852</v>
      </c>
      <c r="N421" s="306" t="s">
        <v>1852</v>
      </c>
      <c r="O421" s="224">
        <f t="shared" si="6"/>
        <v>2</v>
      </c>
    </row>
    <row r="422" spans="1:21" ht="13.15" customHeight="1" x14ac:dyDescent="0.4">
      <c r="A422" s="310" t="s">
        <v>1335</v>
      </c>
      <c r="B422" s="306" t="s">
        <v>2735</v>
      </c>
      <c r="C422" s="308" t="s">
        <v>1852</v>
      </c>
      <c r="D422" s="298" t="s">
        <v>1852</v>
      </c>
      <c r="E422" s="306" t="s">
        <v>1852</v>
      </c>
      <c r="F422" s="223">
        <v>1</v>
      </c>
      <c r="G422" s="306" t="s">
        <v>1852</v>
      </c>
      <c r="H422" s="306" t="s">
        <v>1852</v>
      </c>
      <c r="I422" s="308" t="s">
        <v>1852</v>
      </c>
      <c r="J422" s="306" t="s">
        <v>1852</v>
      </c>
      <c r="K422" s="306" t="s">
        <v>1852</v>
      </c>
      <c r="L422" s="308" t="s">
        <v>1852</v>
      </c>
      <c r="M422" s="306" t="s">
        <v>1852</v>
      </c>
      <c r="N422" s="306" t="s">
        <v>1852</v>
      </c>
      <c r="O422" s="224">
        <f t="shared" si="6"/>
        <v>1</v>
      </c>
      <c r="P422" s="177"/>
      <c r="Q422" s="177"/>
      <c r="R422" s="117"/>
      <c r="T422" s="117"/>
      <c r="U422" s="117"/>
    </row>
    <row r="423" spans="1:21" ht="22.5" x14ac:dyDescent="0.4">
      <c r="A423" s="310" t="s">
        <v>2186</v>
      </c>
      <c r="B423" s="306" t="s">
        <v>2187</v>
      </c>
      <c r="C423" s="223">
        <v>271</v>
      </c>
      <c r="D423" s="298" t="s">
        <v>1852</v>
      </c>
      <c r="E423" s="224">
        <v>3</v>
      </c>
      <c r="F423" s="223">
        <v>210</v>
      </c>
      <c r="G423" s="306" t="s">
        <v>1852</v>
      </c>
      <c r="H423" s="224">
        <v>3</v>
      </c>
      <c r="I423" s="308" t="s">
        <v>1852</v>
      </c>
      <c r="J423" s="306" t="s">
        <v>1852</v>
      </c>
      <c r="K423" s="306" t="s">
        <v>1852</v>
      </c>
      <c r="L423" s="223">
        <v>38</v>
      </c>
      <c r="M423" s="306" t="s">
        <v>1852</v>
      </c>
      <c r="N423" s="306" t="s">
        <v>1852</v>
      </c>
      <c r="O423" s="224">
        <f t="shared" si="6"/>
        <v>519</v>
      </c>
      <c r="P423" s="231">
        <v>1627</v>
      </c>
      <c r="Q423" s="231">
        <v>20</v>
      </c>
      <c r="R423" s="232">
        <v>0.01</v>
      </c>
    </row>
    <row r="424" spans="1:21" ht="13.15" customHeight="1" x14ac:dyDescent="0.4">
      <c r="A424" s="310" t="s">
        <v>2426</v>
      </c>
      <c r="B424" s="306" t="s">
        <v>2188</v>
      </c>
      <c r="C424" s="223">
        <v>216</v>
      </c>
      <c r="D424" s="298" t="s">
        <v>1852</v>
      </c>
      <c r="E424" s="224">
        <v>5</v>
      </c>
      <c r="F424" s="223">
        <v>163</v>
      </c>
      <c r="G424" s="306" t="s">
        <v>1852</v>
      </c>
      <c r="H424" s="306" t="s">
        <v>1852</v>
      </c>
      <c r="I424" s="223">
        <v>8</v>
      </c>
      <c r="J424" s="306" t="s">
        <v>1852</v>
      </c>
      <c r="K424" s="306" t="s">
        <v>1852</v>
      </c>
      <c r="L424" s="223">
        <v>52</v>
      </c>
      <c r="M424" s="306" t="s">
        <v>1852</v>
      </c>
      <c r="N424" s="306" t="s">
        <v>1852</v>
      </c>
      <c r="O424" s="224">
        <f t="shared" si="6"/>
        <v>439</v>
      </c>
      <c r="P424" s="177"/>
      <c r="Q424" s="177"/>
      <c r="R424" s="117"/>
    </row>
    <row r="425" spans="1:21" ht="33.75" x14ac:dyDescent="0.4">
      <c r="A425" s="310" t="s">
        <v>2426</v>
      </c>
      <c r="B425" s="306" t="s">
        <v>2189</v>
      </c>
      <c r="C425" s="223">
        <v>98</v>
      </c>
      <c r="D425" s="298" t="s">
        <v>1852</v>
      </c>
      <c r="E425" s="224">
        <v>4</v>
      </c>
      <c r="F425" s="223">
        <v>85</v>
      </c>
      <c r="G425" s="306" t="s">
        <v>1852</v>
      </c>
      <c r="H425" s="306" t="s">
        <v>1852</v>
      </c>
      <c r="I425" s="223">
        <v>1</v>
      </c>
      <c r="J425" s="306" t="s">
        <v>1852</v>
      </c>
      <c r="K425" s="306" t="s">
        <v>1852</v>
      </c>
      <c r="L425" s="223">
        <v>17</v>
      </c>
      <c r="M425" s="306" t="s">
        <v>1852</v>
      </c>
      <c r="N425" s="306" t="s">
        <v>1852</v>
      </c>
      <c r="O425" s="224">
        <f t="shared" si="6"/>
        <v>201</v>
      </c>
      <c r="P425" s="177"/>
      <c r="Q425" s="177"/>
      <c r="R425" s="117"/>
    </row>
    <row r="426" spans="1:21" ht="13.15" customHeight="1" x14ac:dyDescent="0.4">
      <c r="A426" s="310" t="s">
        <v>2426</v>
      </c>
      <c r="B426" s="306" t="s">
        <v>2191</v>
      </c>
      <c r="C426" s="223">
        <v>75</v>
      </c>
      <c r="D426" s="298" t="s">
        <v>1852</v>
      </c>
      <c r="E426" s="224">
        <v>1</v>
      </c>
      <c r="F426" s="223">
        <v>59</v>
      </c>
      <c r="G426" s="306" t="s">
        <v>1852</v>
      </c>
      <c r="H426" s="306" t="s">
        <v>1852</v>
      </c>
      <c r="I426" s="223">
        <v>1</v>
      </c>
      <c r="J426" s="306" t="s">
        <v>1852</v>
      </c>
      <c r="K426" s="306" t="s">
        <v>1852</v>
      </c>
      <c r="L426" s="223">
        <v>17</v>
      </c>
      <c r="M426" s="306" t="s">
        <v>1852</v>
      </c>
      <c r="N426" s="306" t="s">
        <v>1852</v>
      </c>
      <c r="O426" s="224">
        <f t="shared" si="6"/>
        <v>152</v>
      </c>
      <c r="P426" s="177"/>
      <c r="Q426" s="177"/>
      <c r="R426" s="117"/>
    </row>
    <row r="427" spans="1:21" ht="13.15" customHeight="1" x14ac:dyDescent="0.4">
      <c r="A427" s="310" t="s">
        <v>2426</v>
      </c>
      <c r="B427" s="306" t="s">
        <v>2190</v>
      </c>
      <c r="C427" s="223">
        <v>71</v>
      </c>
      <c r="D427" s="298" t="s">
        <v>1852</v>
      </c>
      <c r="E427" s="224">
        <v>1</v>
      </c>
      <c r="F427" s="223">
        <v>69</v>
      </c>
      <c r="G427" s="306" t="s">
        <v>1852</v>
      </c>
      <c r="H427" s="224">
        <v>1</v>
      </c>
      <c r="I427" s="308" t="s">
        <v>1852</v>
      </c>
      <c r="J427" s="306" t="s">
        <v>1852</v>
      </c>
      <c r="K427" s="306" t="s">
        <v>1852</v>
      </c>
      <c r="L427" s="223">
        <v>6</v>
      </c>
      <c r="M427" s="306" t="s">
        <v>1852</v>
      </c>
      <c r="N427" s="306" t="s">
        <v>1852</v>
      </c>
      <c r="O427" s="224">
        <f t="shared" si="6"/>
        <v>146</v>
      </c>
      <c r="P427" s="177"/>
      <c r="Q427" s="177"/>
      <c r="R427" s="117"/>
    </row>
    <row r="428" spans="1:21" ht="13.15" customHeight="1" x14ac:dyDescent="0.4">
      <c r="A428" s="310" t="s">
        <v>2426</v>
      </c>
      <c r="B428" s="306" t="s">
        <v>2193</v>
      </c>
      <c r="C428" s="223">
        <v>9</v>
      </c>
      <c r="D428" s="298" t="s">
        <v>1852</v>
      </c>
      <c r="E428" s="224">
        <v>1</v>
      </c>
      <c r="F428" s="223">
        <v>89</v>
      </c>
      <c r="G428" s="306" t="s">
        <v>1852</v>
      </c>
      <c r="H428" s="224">
        <v>1</v>
      </c>
      <c r="I428" s="308" t="s">
        <v>1852</v>
      </c>
      <c r="J428" s="306" t="s">
        <v>1852</v>
      </c>
      <c r="K428" s="306" t="s">
        <v>1852</v>
      </c>
      <c r="L428" s="308" t="s">
        <v>1852</v>
      </c>
      <c r="M428" s="306" t="s">
        <v>1852</v>
      </c>
      <c r="N428" s="306" t="s">
        <v>1852</v>
      </c>
      <c r="O428" s="224">
        <f t="shared" si="6"/>
        <v>98</v>
      </c>
      <c r="P428" s="177"/>
      <c r="Q428" s="177"/>
      <c r="R428" s="117"/>
    </row>
    <row r="429" spans="1:21" ht="13.15" customHeight="1" x14ac:dyDescent="0.4">
      <c r="A429" s="310" t="s">
        <v>2426</v>
      </c>
      <c r="B429" s="306" t="s">
        <v>2192</v>
      </c>
      <c r="C429" s="223">
        <v>17</v>
      </c>
      <c r="D429" s="298" t="s">
        <v>1852</v>
      </c>
      <c r="E429" s="306" t="s">
        <v>1852</v>
      </c>
      <c r="F429" s="223">
        <v>54</v>
      </c>
      <c r="G429" s="306" t="s">
        <v>1852</v>
      </c>
      <c r="H429" s="306" t="s">
        <v>1852</v>
      </c>
      <c r="I429" s="308" t="s">
        <v>1852</v>
      </c>
      <c r="J429" s="306" t="s">
        <v>1852</v>
      </c>
      <c r="K429" s="306" t="s">
        <v>1852</v>
      </c>
      <c r="L429" s="308" t="s">
        <v>1852</v>
      </c>
      <c r="M429" s="306" t="s">
        <v>1852</v>
      </c>
      <c r="N429" s="306" t="s">
        <v>1852</v>
      </c>
      <c r="O429" s="224">
        <f t="shared" si="6"/>
        <v>71</v>
      </c>
      <c r="P429" s="177"/>
      <c r="Q429" s="177"/>
      <c r="R429" s="117"/>
    </row>
    <row r="430" spans="1:21" ht="13.15" customHeight="1" x14ac:dyDescent="0.4">
      <c r="A430" s="310" t="s">
        <v>2426</v>
      </c>
      <c r="B430" s="306" t="s">
        <v>2448</v>
      </c>
      <c r="C430" s="223">
        <v>1</v>
      </c>
      <c r="D430" s="298" t="s">
        <v>1852</v>
      </c>
      <c r="E430" s="306" t="s">
        <v>1852</v>
      </c>
      <c r="F430" s="308" t="s">
        <v>1852</v>
      </c>
      <c r="G430" s="306" t="s">
        <v>1852</v>
      </c>
      <c r="H430" s="306" t="s">
        <v>1852</v>
      </c>
      <c r="I430" s="308" t="s">
        <v>1852</v>
      </c>
      <c r="J430" s="306" t="s">
        <v>1852</v>
      </c>
      <c r="K430" s="306" t="s">
        <v>1852</v>
      </c>
      <c r="L430" s="308" t="s">
        <v>1852</v>
      </c>
      <c r="M430" s="306" t="s">
        <v>1852</v>
      </c>
      <c r="N430" s="306" t="s">
        <v>1852</v>
      </c>
      <c r="O430" s="224">
        <f t="shared" si="6"/>
        <v>1</v>
      </c>
      <c r="P430" s="177"/>
      <c r="Q430" s="177"/>
      <c r="R430" s="117"/>
      <c r="T430" s="117"/>
      <c r="U430" s="117"/>
    </row>
    <row r="431" spans="1:21" ht="13.15" customHeight="1" x14ac:dyDescent="0.4">
      <c r="A431" s="310" t="s">
        <v>1851</v>
      </c>
      <c r="B431" s="306" t="s">
        <v>2736</v>
      </c>
      <c r="C431" s="223">
        <v>46</v>
      </c>
      <c r="D431" s="298" t="s">
        <v>1852</v>
      </c>
      <c r="E431" s="224">
        <v>1</v>
      </c>
      <c r="F431" s="223">
        <v>25</v>
      </c>
      <c r="G431" s="306" t="s">
        <v>1852</v>
      </c>
      <c r="H431" s="306" t="s">
        <v>1852</v>
      </c>
      <c r="I431" s="308" t="s">
        <v>1852</v>
      </c>
      <c r="J431" s="306" t="s">
        <v>1852</v>
      </c>
      <c r="K431" s="306" t="s">
        <v>1852</v>
      </c>
      <c r="L431" s="223">
        <v>1</v>
      </c>
      <c r="M431" s="306" t="s">
        <v>1852</v>
      </c>
      <c r="N431" s="306" t="s">
        <v>1852</v>
      </c>
      <c r="O431" s="224">
        <f t="shared" si="6"/>
        <v>72</v>
      </c>
      <c r="P431" s="233">
        <v>72</v>
      </c>
      <c r="Q431" s="233">
        <v>1</v>
      </c>
      <c r="R431" s="234">
        <v>0.01</v>
      </c>
      <c r="T431" s="117"/>
      <c r="U431" s="117"/>
    </row>
    <row r="432" spans="1:21" ht="13.15" customHeight="1" x14ac:dyDescent="0.4">
      <c r="A432" s="310" t="s">
        <v>2197</v>
      </c>
      <c r="B432" s="306" t="s">
        <v>2737</v>
      </c>
      <c r="C432" s="223">
        <v>7</v>
      </c>
      <c r="D432" s="298" t="s">
        <v>1852</v>
      </c>
      <c r="E432" s="224">
        <v>1</v>
      </c>
      <c r="F432" s="308" t="s">
        <v>1852</v>
      </c>
      <c r="G432" s="306" t="s">
        <v>1852</v>
      </c>
      <c r="H432" s="306" t="s">
        <v>1852</v>
      </c>
      <c r="I432" s="308" t="s">
        <v>1852</v>
      </c>
      <c r="J432" s="306" t="s">
        <v>1852</v>
      </c>
      <c r="K432" s="306" t="s">
        <v>1852</v>
      </c>
      <c r="L432" s="308" t="s">
        <v>1852</v>
      </c>
      <c r="M432" s="306" t="s">
        <v>1852</v>
      </c>
      <c r="N432" s="306" t="s">
        <v>1852</v>
      </c>
      <c r="O432" s="224">
        <f t="shared" si="6"/>
        <v>7</v>
      </c>
      <c r="P432" s="233">
        <v>7</v>
      </c>
      <c r="Q432" s="233">
        <v>1</v>
      </c>
      <c r="R432" s="234">
        <v>0.14000000000000001</v>
      </c>
      <c r="T432" s="117"/>
      <c r="U432" s="117"/>
    </row>
    <row r="433" spans="1:21" ht="13.15" customHeight="1" x14ac:dyDescent="0.4">
      <c r="A433" s="310" t="s">
        <v>2198</v>
      </c>
      <c r="B433" s="306" t="s">
        <v>2738</v>
      </c>
      <c r="C433" s="223">
        <v>71</v>
      </c>
      <c r="D433" s="298" t="s">
        <v>1852</v>
      </c>
      <c r="E433" s="224">
        <v>1</v>
      </c>
      <c r="F433" s="223">
        <v>85</v>
      </c>
      <c r="G433" s="306" t="s">
        <v>1852</v>
      </c>
      <c r="H433" s="224">
        <v>2</v>
      </c>
      <c r="I433" s="308" t="s">
        <v>1852</v>
      </c>
      <c r="J433" s="306" t="s">
        <v>1852</v>
      </c>
      <c r="K433" s="306" t="s">
        <v>1852</v>
      </c>
      <c r="L433" s="223">
        <v>10</v>
      </c>
      <c r="M433" s="306" t="s">
        <v>1852</v>
      </c>
      <c r="N433" s="306" t="s">
        <v>1852</v>
      </c>
      <c r="O433" s="224">
        <f t="shared" si="6"/>
        <v>166</v>
      </c>
      <c r="P433" s="233">
        <v>166</v>
      </c>
      <c r="Q433" s="233">
        <v>3</v>
      </c>
      <c r="R433" s="234">
        <v>0.02</v>
      </c>
      <c r="T433" s="117"/>
      <c r="U433" s="117"/>
    </row>
    <row r="434" spans="1:21" ht="13.15" customHeight="1" x14ac:dyDescent="0.4">
      <c r="A434" s="310" t="s">
        <v>2199</v>
      </c>
      <c r="B434" s="306" t="s">
        <v>2739</v>
      </c>
      <c r="C434" s="223">
        <v>381</v>
      </c>
      <c r="D434" s="214">
        <v>1</v>
      </c>
      <c r="E434" s="224">
        <v>15</v>
      </c>
      <c r="F434" s="223">
        <v>254</v>
      </c>
      <c r="G434" s="306" t="s">
        <v>1852</v>
      </c>
      <c r="H434" s="224">
        <v>6</v>
      </c>
      <c r="I434" s="223">
        <v>9</v>
      </c>
      <c r="J434" s="306" t="s">
        <v>1852</v>
      </c>
      <c r="K434" s="306" t="s">
        <v>1852</v>
      </c>
      <c r="L434" s="223">
        <v>63</v>
      </c>
      <c r="M434" s="306" t="s">
        <v>1852</v>
      </c>
      <c r="N434" s="306" t="s">
        <v>1852</v>
      </c>
      <c r="O434" s="224">
        <f t="shared" si="6"/>
        <v>707</v>
      </c>
      <c r="P434" s="233">
        <v>707</v>
      </c>
      <c r="Q434" s="233">
        <v>21</v>
      </c>
      <c r="R434" s="234">
        <v>0.03</v>
      </c>
      <c r="T434" s="117"/>
      <c r="U434" s="117"/>
    </row>
    <row r="435" spans="1:21" ht="13.15" customHeight="1" x14ac:dyDescent="0.4">
      <c r="A435" s="310" t="s">
        <v>2052</v>
      </c>
      <c r="B435" s="306" t="s">
        <v>2206</v>
      </c>
      <c r="C435" s="223">
        <v>4</v>
      </c>
      <c r="D435" s="298" t="s">
        <v>1852</v>
      </c>
      <c r="E435" s="306" t="s">
        <v>1852</v>
      </c>
      <c r="F435" s="223">
        <v>9</v>
      </c>
      <c r="G435" s="306" t="s">
        <v>1852</v>
      </c>
      <c r="H435" s="306" t="s">
        <v>1852</v>
      </c>
      <c r="I435" s="308" t="s">
        <v>1852</v>
      </c>
      <c r="J435" s="306" t="s">
        <v>1852</v>
      </c>
      <c r="K435" s="306" t="s">
        <v>1852</v>
      </c>
      <c r="L435" s="223">
        <v>3</v>
      </c>
      <c r="M435" s="306" t="s">
        <v>1852</v>
      </c>
      <c r="N435" s="306" t="s">
        <v>1852</v>
      </c>
      <c r="O435" s="224">
        <f t="shared" si="6"/>
        <v>16</v>
      </c>
      <c r="P435" s="233">
        <v>16</v>
      </c>
      <c r="Q435" s="233">
        <v>0</v>
      </c>
      <c r="R435" s="234">
        <v>0</v>
      </c>
      <c r="T435" s="117"/>
      <c r="U435" s="117"/>
    </row>
    <row r="436" spans="1:21" ht="13.15" customHeight="1" x14ac:dyDescent="0.4">
      <c r="A436" s="310" t="s">
        <v>1867</v>
      </c>
      <c r="B436" s="306" t="s">
        <v>2740</v>
      </c>
      <c r="C436" s="308" t="s">
        <v>1852</v>
      </c>
      <c r="D436" s="298" t="s">
        <v>1852</v>
      </c>
      <c r="E436" s="306" t="s">
        <v>1852</v>
      </c>
      <c r="F436" s="223">
        <v>4</v>
      </c>
      <c r="G436" s="306" t="s">
        <v>1852</v>
      </c>
      <c r="H436" s="306" t="s">
        <v>1852</v>
      </c>
      <c r="I436" s="308" t="s">
        <v>1852</v>
      </c>
      <c r="J436" s="306" t="s">
        <v>1852</v>
      </c>
      <c r="K436" s="306" t="s">
        <v>1852</v>
      </c>
      <c r="L436" s="223">
        <v>1</v>
      </c>
      <c r="M436" s="306" t="s">
        <v>1852</v>
      </c>
      <c r="N436" s="306" t="s">
        <v>1852</v>
      </c>
      <c r="O436" s="224">
        <f t="shared" si="6"/>
        <v>5</v>
      </c>
      <c r="P436" s="226">
        <v>7</v>
      </c>
      <c r="Q436" s="226">
        <v>0</v>
      </c>
      <c r="R436" s="227">
        <v>0</v>
      </c>
    </row>
    <row r="437" spans="1:21" ht="13.15" customHeight="1" x14ac:dyDescent="0.4">
      <c r="A437" s="310" t="s">
        <v>1353</v>
      </c>
      <c r="B437" s="306" t="s">
        <v>2741</v>
      </c>
      <c r="C437" s="308" t="s">
        <v>1852</v>
      </c>
      <c r="D437" s="298" t="s">
        <v>1852</v>
      </c>
      <c r="E437" s="306" t="s">
        <v>1852</v>
      </c>
      <c r="F437" s="223">
        <v>2</v>
      </c>
      <c r="G437" s="306" t="s">
        <v>1852</v>
      </c>
      <c r="H437" s="306" t="s">
        <v>1852</v>
      </c>
      <c r="I437" s="308" t="s">
        <v>1852</v>
      </c>
      <c r="J437" s="306" t="s">
        <v>1852</v>
      </c>
      <c r="K437" s="306" t="s">
        <v>1852</v>
      </c>
      <c r="L437" s="308" t="s">
        <v>1852</v>
      </c>
      <c r="M437" s="306" t="s">
        <v>1852</v>
      </c>
      <c r="N437" s="306" t="s">
        <v>1852</v>
      </c>
      <c r="O437" s="224">
        <f t="shared" si="6"/>
        <v>2</v>
      </c>
      <c r="P437" s="177"/>
      <c r="Q437" s="177"/>
      <c r="R437" s="117"/>
      <c r="T437" s="117"/>
      <c r="U437" s="117"/>
    </row>
    <row r="438" spans="1:21" ht="13.15" customHeight="1" x14ac:dyDescent="0.4">
      <c r="A438" s="310" t="s">
        <v>2184</v>
      </c>
      <c r="B438" s="306" t="s">
        <v>2741</v>
      </c>
      <c r="C438" s="223">
        <v>78</v>
      </c>
      <c r="D438" s="298" t="s">
        <v>1852</v>
      </c>
      <c r="E438" s="224">
        <v>2</v>
      </c>
      <c r="F438" s="223">
        <v>164</v>
      </c>
      <c r="G438" s="306" t="s">
        <v>1852</v>
      </c>
      <c r="H438" s="224">
        <v>2</v>
      </c>
      <c r="I438" s="308" t="s">
        <v>1852</v>
      </c>
      <c r="J438" s="306" t="s">
        <v>1852</v>
      </c>
      <c r="K438" s="306" t="s">
        <v>1852</v>
      </c>
      <c r="L438" s="223">
        <v>4</v>
      </c>
      <c r="M438" s="306" t="s">
        <v>1852</v>
      </c>
      <c r="N438" s="306" t="s">
        <v>1852</v>
      </c>
      <c r="O438" s="224">
        <f t="shared" si="6"/>
        <v>246</v>
      </c>
      <c r="P438" s="233">
        <v>246</v>
      </c>
      <c r="Q438" s="233">
        <v>4</v>
      </c>
      <c r="R438" s="234">
        <v>0.02</v>
      </c>
      <c r="T438" s="117"/>
      <c r="U438" s="117"/>
    </row>
    <row r="439" spans="1:21" ht="13.15" customHeight="1" x14ac:dyDescent="0.4">
      <c r="A439" s="310" t="s">
        <v>2742</v>
      </c>
      <c r="B439" s="306" t="s">
        <v>2195</v>
      </c>
      <c r="C439" s="223">
        <v>45</v>
      </c>
      <c r="D439" s="298" t="s">
        <v>1852</v>
      </c>
      <c r="E439" s="306" t="s">
        <v>1852</v>
      </c>
      <c r="F439" s="223">
        <v>240</v>
      </c>
      <c r="G439" s="306" t="s">
        <v>1852</v>
      </c>
      <c r="H439" s="306" t="s">
        <v>1852</v>
      </c>
      <c r="I439" s="308" t="s">
        <v>1852</v>
      </c>
      <c r="J439" s="306" t="s">
        <v>1852</v>
      </c>
      <c r="K439" s="306" t="s">
        <v>1852</v>
      </c>
      <c r="L439" s="223">
        <v>70</v>
      </c>
      <c r="M439" s="306" t="s">
        <v>1852</v>
      </c>
      <c r="N439" s="306" t="s">
        <v>1852</v>
      </c>
      <c r="O439" s="224">
        <f t="shared" si="6"/>
        <v>355</v>
      </c>
      <c r="P439" s="226">
        <v>474</v>
      </c>
      <c r="Q439" s="226">
        <v>1</v>
      </c>
      <c r="R439" s="227">
        <v>0</v>
      </c>
    </row>
    <row r="440" spans="1:21" ht="13.15" customHeight="1" x14ac:dyDescent="0.4">
      <c r="A440" s="310" t="s">
        <v>2915</v>
      </c>
      <c r="B440" s="306" t="s">
        <v>2196</v>
      </c>
      <c r="C440" s="223">
        <v>16</v>
      </c>
      <c r="D440" s="298" t="s">
        <v>1852</v>
      </c>
      <c r="E440" s="224">
        <v>1</v>
      </c>
      <c r="F440" s="223">
        <v>55</v>
      </c>
      <c r="G440" s="306" t="s">
        <v>1852</v>
      </c>
      <c r="H440" s="306" t="s">
        <v>1852</v>
      </c>
      <c r="I440" s="308" t="s">
        <v>1852</v>
      </c>
      <c r="J440" s="306" t="s">
        <v>1852</v>
      </c>
      <c r="K440" s="306" t="s">
        <v>1852</v>
      </c>
      <c r="L440" s="223">
        <v>45</v>
      </c>
      <c r="M440" s="306" t="s">
        <v>1852</v>
      </c>
      <c r="N440" s="306" t="s">
        <v>1852</v>
      </c>
      <c r="O440" s="224">
        <f t="shared" si="6"/>
        <v>116</v>
      </c>
      <c r="P440" s="177"/>
      <c r="Q440" s="177"/>
      <c r="R440" s="117"/>
    </row>
    <row r="441" spans="1:21" ht="13.15" customHeight="1" x14ac:dyDescent="0.4">
      <c r="A441" s="310" t="s">
        <v>2915</v>
      </c>
      <c r="B441" s="306" t="s">
        <v>2743</v>
      </c>
      <c r="C441" s="308" t="s">
        <v>1852</v>
      </c>
      <c r="D441" s="298" t="s">
        <v>1852</v>
      </c>
      <c r="E441" s="306" t="s">
        <v>1852</v>
      </c>
      <c r="F441" s="223">
        <v>2</v>
      </c>
      <c r="G441" s="306" t="s">
        <v>1852</v>
      </c>
      <c r="H441" s="306" t="s">
        <v>1852</v>
      </c>
      <c r="I441" s="308" t="s">
        <v>1852</v>
      </c>
      <c r="J441" s="306" t="s">
        <v>1852</v>
      </c>
      <c r="K441" s="306" t="s">
        <v>1852</v>
      </c>
      <c r="L441" s="223">
        <v>1</v>
      </c>
      <c r="M441" s="306" t="s">
        <v>1852</v>
      </c>
      <c r="N441" s="306" t="s">
        <v>1852</v>
      </c>
      <c r="O441" s="224">
        <f t="shared" si="6"/>
        <v>3</v>
      </c>
      <c r="P441" s="177"/>
      <c r="Q441" s="177"/>
      <c r="R441" s="117"/>
      <c r="T441" s="117"/>
      <c r="U441" s="117"/>
    </row>
    <row r="442" spans="1:21" ht="13.15" customHeight="1" x14ac:dyDescent="0.4">
      <c r="A442" s="310" t="s">
        <v>2200</v>
      </c>
      <c r="B442" s="306" t="s">
        <v>2744</v>
      </c>
      <c r="C442" s="223">
        <v>36</v>
      </c>
      <c r="D442" s="298" t="s">
        <v>1852</v>
      </c>
      <c r="E442" s="224">
        <v>2</v>
      </c>
      <c r="F442" s="223">
        <v>59</v>
      </c>
      <c r="G442" s="306" t="s">
        <v>1852</v>
      </c>
      <c r="H442" s="306" t="s">
        <v>1852</v>
      </c>
      <c r="I442" s="308" t="s">
        <v>1852</v>
      </c>
      <c r="J442" s="306" t="s">
        <v>1852</v>
      </c>
      <c r="K442" s="306" t="s">
        <v>1852</v>
      </c>
      <c r="L442" s="308" t="s">
        <v>1852</v>
      </c>
      <c r="M442" s="306" t="s">
        <v>1852</v>
      </c>
      <c r="N442" s="306" t="s">
        <v>1852</v>
      </c>
      <c r="O442" s="224">
        <f t="shared" si="6"/>
        <v>95</v>
      </c>
      <c r="P442" s="233">
        <v>95</v>
      </c>
      <c r="Q442" s="233">
        <v>2</v>
      </c>
      <c r="R442" s="234">
        <v>0.02</v>
      </c>
      <c r="T442" s="117"/>
      <c r="U442" s="117"/>
    </row>
    <row r="443" spans="1:21" ht="13.15" customHeight="1" x14ac:dyDescent="0.4">
      <c r="A443" s="310" t="s">
        <v>2209</v>
      </c>
      <c r="B443" s="306" t="s">
        <v>2745</v>
      </c>
      <c r="C443" s="223">
        <v>45</v>
      </c>
      <c r="D443" s="298" t="s">
        <v>1852</v>
      </c>
      <c r="E443" s="224">
        <v>2</v>
      </c>
      <c r="F443" s="223">
        <v>8</v>
      </c>
      <c r="G443" s="306" t="s">
        <v>1852</v>
      </c>
      <c r="H443" s="306" t="s">
        <v>1852</v>
      </c>
      <c r="I443" s="308" t="s">
        <v>1852</v>
      </c>
      <c r="J443" s="306" t="s">
        <v>1852</v>
      </c>
      <c r="K443" s="306" t="s">
        <v>1852</v>
      </c>
      <c r="L443" s="308" t="s">
        <v>1852</v>
      </c>
      <c r="M443" s="306" t="s">
        <v>1852</v>
      </c>
      <c r="N443" s="306" t="s">
        <v>1852</v>
      </c>
      <c r="O443" s="224">
        <f t="shared" si="6"/>
        <v>53</v>
      </c>
      <c r="P443" s="233">
        <v>53</v>
      </c>
      <c r="Q443" s="233">
        <v>2</v>
      </c>
      <c r="R443" s="234">
        <v>0.04</v>
      </c>
      <c r="T443" s="117"/>
    </row>
    <row r="444" spans="1:21" ht="22.5" x14ac:dyDescent="0.4">
      <c r="A444" s="310" t="s">
        <v>2025</v>
      </c>
      <c r="B444" s="306" t="s">
        <v>1852</v>
      </c>
      <c r="C444" s="223">
        <v>155</v>
      </c>
      <c r="D444" s="306" t="s">
        <v>1852</v>
      </c>
      <c r="E444" s="224">
        <v>15</v>
      </c>
      <c r="F444" s="223">
        <v>35</v>
      </c>
      <c r="G444" s="306" t="s">
        <v>1852</v>
      </c>
      <c r="H444" s="224">
        <v>4</v>
      </c>
      <c r="I444" s="308" t="s">
        <v>1852</v>
      </c>
      <c r="J444" s="306" t="s">
        <v>1852</v>
      </c>
      <c r="K444" s="307" t="s">
        <v>1852</v>
      </c>
      <c r="L444" s="223">
        <v>1</v>
      </c>
      <c r="M444" s="306" t="s">
        <v>1852</v>
      </c>
      <c r="N444" s="306" t="s">
        <v>1852</v>
      </c>
      <c r="O444" s="224">
        <f t="shared" si="6"/>
        <v>191</v>
      </c>
      <c r="P444" s="233">
        <v>191</v>
      </c>
      <c r="Q444" s="233">
        <v>19</v>
      </c>
      <c r="R444" s="242">
        <v>9.9000000000000005E-2</v>
      </c>
      <c r="T444" s="117"/>
    </row>
    <row r="445" spans="1:21" ht="13.15" customHeight="1" x14ac:dyDescent="0.4">
      <c r="A445" s="310" t="s">
        <v>2210</v>
      </c>
      <c r="B445" s="306" t="s">
        <v>1852</v>
      </c>
      <c r="C445" s="223">
        <v>32</v>
      </c>
      <c r="D445" s="306" t="s">
        <v>1852</v>
      </c>
      <c r="E445" s="224">
        <v>1</v>
      </c>
      <c r="F445" s="308" t="s">
        <v>1852</v>
      </c>
      <c r="G445" s="306" t="s">
        <v>1852</v>
      </c>
      <c r="H445" s="306" t="s">
        <v>1852</v>
      </c>
      <c r="I445" s="308" t="s">
        <v>1852</v>
      </c>
      <c r="J445" s="306" t="s">
        <v>1852</v>
      </c>
      <c r="K445" s="307" t="s">
        <v>1852</v>
      </c>
      <c r="L445" s="308" t="s">
        <v>1852</v>
      </c>
      <c r="M445" s="306" t="s">
        <v>1852</v>
      </c>
      <c r="N445" s="306" t="s">
        <v>1852</v>
      </c>
      <c r="O445" s="224">
        <f t="shared" si="6"/>
        <v>32</v>
      </c>
      <c r="P445" s="233">
        <v>32</v>
      </c>
      <c r="Q445" s="233">
        <v>1</v>
      </c>
      <c r="R445" s="242">
        <v>3.1E-2</v>
      </c>
      <c r="T445" s="117"/>
    </row>
    <row r="446" spans="1:21" ht="13.15" customHeight="1" x14ac:dyDescent="0.4">
      <c r="A446" s="310" t="s">
        <v>2212</v>
      </c>
      <c r="B446" s="306" t="s">
        <v>2213</v>
      </c>
      <c r="C446" s="223">
        <v>4</v>
      </c>
      <c r="D446" s="306" t="s">
        <v>1852</v>
      </c>
      <c r="E446" s="306" t="s">
        <v>1852</v>
      </c>
      <c r="F446" s="223">
        <v>19</v>
      </c>
      <c r="G446" s="306" t="s">
        <v>1852</v>
      </c>
      <c r="H446" s="306" t="s">
        <v>1852</v>
      </c>
      <c r="I446" s="308" t="s">
        <v>1852</v>
      </c>
      <c r="J446" s="306" t="s">
        <v>1852</v>
      </c>
      <c r="K446" s="307" t="s">
        <v>1852</v>
      </c>
      <c r="L446" s="308" t="s">
        <v>1852</v>
      </c>
      <c r="M446" s="306" t="s">
        <v>1852</v>
      </c>
      <c r="N446" s="306" t="s">
        <v>1852</v>
      </c>
      <c r="O446" s="224">
        <f t="shared" si="6"/>
        <v>23</v>
      </c>
      <c r="P446" s="233">
        <v>23</v>
      </c>
      <c r="Q446" s="233">
        <v>0</v>
      </c>
      <c r="R446" s="234">
        <v>0</v>
      </c>
      <c r="T446" s="117"/>
    </row>
    <row r="447" spans="1:21" ht="13.15" customHeight="1" x14ac:dyDescent="0.4">
      <c r="A447" s="310" t="s">
        <v>1931</v>
      </c>
      <c r="B447" s="306" t="s">
        <v>2214</v>
      </c>
      <c r="C447" s="223">
        <v>54</v>
      </c>
      <c r="D447" s="306" t="s">
        <v>1852</v>
      </c>
      <c r="E447" s="224">
        <v>1</v>
      </c>
      <c r="F447" s="308" t="s">
        <v>1852</v>
      </c>
      <c r="G447" s="306" t="s">
        <v>1852</v>
      </c>
      <c r="H447" s="306" t="s">
        <v>1852</v>
      </c>
      <c r="I447" s="308" t="s">
        <v>1852</v>
      </c>
      <c r="J447" s="306" t="s">
        <v>1852</v>
      </c>
      <c r="K447" s="307" t="s">
        <v>1852</v>
      </c>
      <c r="L447" s="308" t="s">
        <v>1852</v>
      </c>
      <c r="M447" s="306" t="s">
        <v>1852</v>
      </c>
      <c r="N447" s="306" t="s">
        <v>1852</v>
      </c>
      <c r="O447" s="224">
        <f t="shared" si="6"/>
        <v>54</v>
      </c>
      <c r="P447" s="233">
        <v>54</v>
      </c>
      <c r="Q447" s="233">
        <v>1</v>
      </c>
      <c r="R447" s="242">
        <v>1.9E-2</v>
      </c>
      <c r="T447" s="117"/>
    </row>
    <row r="448" spans="1:21" ht="22.5" x14ac:dyDescent="0.4">
      <c r="A448" s="310" t="s">
        <v>2215</v>
      </c>
      <c r="B448" s="306" t="s">
        <v>1852</v>
      </c>
      <c r="C448" s="223">
        <v>51</v>
      </c>
      <c r="D448" s="306" t="s">
        <v>1852</v>
      </c>
      <c r="E448" s="224">
        <v>2</v>
      </c>
      <c r="F448" s="223">
        <v>4</v>
      </c>
      <c r="G448" s="306" t="s">
        <v>1852</v>
      </c>
      <c r="H448" s="306" t="s">
        <v>1852</v>
      </c>
      <c r="I448" s="308" t="s">
        <v>1852</v>
      </c>
      <c r="J448" s="306" t="s">
        <v>1852</v>
      </c>
      <c r="K448" s="299" t="s">
        <v>1852</v>
      </c>
      <c r="L448" s="308" t="s">
        <v>1852</v>
      </c>
      <c r="M448" s="306" t="s">
        <v>1852</v>
      </c>
      <c r="N448" s="306" t="s">
        <v>1852</v>
      </c>
      <c r="O448" s="224">
        <f t="shared" si="6"/>
        <v>55</v>
      </c>
      <c r="P448" s="233">
        <v>55</v>
      </c>
      <c r="Q448" s="233">
        <v>2</v>
      </c>
      <c r="R448" s="242">
        <v>3.5999999999999997E-2</v>
      </c>
      <c r="T448" s="117"/>
    </row>
    <row r="449" spans="1:20" ht="13.15" customHeight="1" x14ac:dyDescent="0.4">
      <c r="A449" s="310" t="s">
        <v>2216</v>
      </c>
      <c r="B449" s="306" t="s">
        <v>1852</v>
      </c>
      <c r="C449" s="223">
        <v>35</v>
      </c>
      <c r="D449" s="224">
        <v>1</v>
      </c>
      <c r="E449" s="224">
        <v>1</v>
      </c>
      <c r="F449" s="223">
        <v>26</v>
      </c>
      <c r="G449" s="306" t="s">
        <v>1852</v>
      </c>
      <c r="H449" s="306" t="s">
        <v>1852</v>
      </c>
      <c r="I449" s="223">
        <v>3</v>
      </c>
      <c r="J449" s="306" t="s">
        <v>1852</v>
      </c>
      <c r="K449" s="299" t="s">
        <v>1852</v>
      </c>
      <c r="L449" s="308" t="s">
        <v>1852</v>
      </c>
      <c r="M449" s="306" t="s">
        <v>1852</v>
      </c>
      <c r="N449" s="306" t="s">
        <v>1852</v>
      </c>
      <c r="O449" s="224">
        <f t="shared" si="6"/>
        <v>64</v>
      </c>
      <c r="P449" s="233">
        <v>64</v>
      </c>
      <c r="Q449" s="233">
        <v>1</v>
      </c>
      <c r="R449" s="242">
        <v>1.6E-2</v>
      </c>
      <c r="T449" s="117"/>
    </row>
    <row r="450" spans="1:20" ht="13.15" customHeight="1" x14ac:dyDescent="0.4">
      <c r="A450" s="310" t="s">
        <v>2218</v>
      </c>
      <c r="B450" s="306" t="s">
        <v>1852</v>
      </c>
      <c r="C450" s="223">
        <v>438</v>
      </c>
      <c r="D450" s="306" t="s">
        <v>1852</v>
      </c>
      <c r="E450" s="224">
        <v>9</v>
      </c>
      <c r="F450" s="223">
        <v>977</v>
      </c>
      <c r="G450" s="306" t="s">
        <v>1852</v>
      </c>
      <c r="H450" s="224">
        <v>6</v>
      </c>
      <c r="I450" s="223">
        <v>11</v>
      </c>
      <c r="J450" s="306" t="s">
        <v>1852</v>
      </c>
      <c r="K450" s="299" t="s">
        <v>1852</v>
      </c>
      <c r="L450" s="223">
        <v>145</v>
      </c>
      <c r="M450" s="306" t="s">
        <v>1852</v>
      </c>
      <c r="N450" s="306" t="s">
        <v>1852</v>
      </c>
      <c r="O450" s="224">
        <f t="shared" si="6"/>
        <v>1571</v>
      </c>
      <c r="P450" s="233">
        <v>1571</v>
      </c>
      <c r="Q450" s="233">
        <v>15</v>
      </c>
      <c r="R450" s="242">
        <v>0.01</v>
      </c>
      <c r="T450" s="117"/>
    </row>
    <row r="451" spans="1:20" ht="22.5" x14ac:dyDescent="0.4">
      <c r="A451" s="310" t="s">
        <v>2166</v>
      </c>
      <c r="B451" s="306" t="s">
        <v>2219</v>
      </c>
      <c r="C451" s="223">
        <v>147</v>
      </c>
      <c r="D451" s="224">
        <v>1</v>
      </c>
      <c r="E451" s="224">
        <v>2</v>
      </c>
      <c r="F451" s="223">
        <v>71</v>
      </c>
      <c r="G451" s="306" t="s">
        <v>1852</v>
      </c>
      <c r="H451" s="306" t="s">
        <v>1852</v>
      </c>
      <c r="I451" s="223">
        <v>3</v>
      </c>
      <c r="J451" s="306" t="s">
        <v>1852</v>
      </c>
      <c r="K451" s="299" t="s">
        <v>1852</v>
      </c>
      <c r="L451" s="223">
        <v>2</v>
      </c>
      <c r="M451" s="306" t="s">
        <v>1852</v>
      </c>
      <c r="N451" s="306" t="s">
        <v>1852</v>
      </c>
      <c r="O451" s="224">
        <f t="shared" ref="O451:O514" si="7">SUM(C451,F451,I451,L451)</f>
        <v>223</v>
      </c>
      <c r="P451" s="226">
        <v>235</v>
      </c>
      <c r="Q451" s="226">
        <v>2</v>
      </c>
      <c r="R451" s="240">
        <v>8.9999999999999993E-3</v>
      </c>
    </row>
    <row r="452" spans="1:20" x14ac:dyDescent="0.4">
      <c r="A452" s="310" t="s">
        <v>1347</v>
      </c>
      <c r="B452" s="306" t="s">
        <v>2524</v>
      </c>
      <c r="C452" s="223">
        <v>12</v>
      </c>
      <c r="D452" s="306" t="s">
        <v>1852</v>
      </c>
      <c r="E452" s="306" t="s">
        <v>1852</v>
      </c>
      <c r="F452" s="308" t="s">
        <v>1852</v>
      </c>
      <c r="G452" s="306" t="s">
        <v>1852</v>
      </c>
      <c r="H452" s="306" t="s">
        <v>1852</v>
      </c>
      <c r="I452" s="308" t="s">
        <v>1852</v>
      </c>
      <c r="J452" s="306" t="s">
        <v>1852</v>
      </c>
      <c r="K452" s="299" t="s">
        <v>1852</v>
      </c>
      <c r="L452" s="308" t="s">
        <v>1852</v>
      </c>
      <c r="M452" s="306" t="s">
        <v>1852</v>
      </c>
      <c r="N452" s="306" t="s">
        <v>1852</v>
      </c>
      <c r="O452" s="224">
        <f t="shared" si="7"/>
        <v>12</v>
      </c>
      <c r="P452" s="177"/>
      <c r="Q452" s="177"/>
      <c r="T452" s="117"/>
    </row>
    <row r="453" spans="1:20" ht="13.15" customHeight="1" x14ac:dyDescent="0.4">
      <c r="A453" s="310" t="s">
        <v>2174</v>
      </c>
      <c r="B453" s="306" t="s">
        <v>2220</v>
      </c>
      <c r="C453" s="223">
        <v>385</v>
      </c>
      <c r="D453" s="224">
        <v>1</v>
      </c>
      <c r="E453" s="224">
        <v>3</v>
      </c>
      <c r="F453" s="223">
        <v>498</v>
      </c>
      <c r="G453" s="224">
        <v>1</v>
      </c>
      <c r="H453" s="224">
        <v>5</v>
      </c>
      <c r="I453" s="223">
        <v>1</v>
      </c>
      <c r="J453" s="306" t="s">
        <v>1852</v>
      </c>
      <c r="K453" s="299" t="s">
        <v>1852</v>
      </c>
      <c r="L453" s="223">
        <v>138</v>
      </c>
      <c r="M453" s="306" t="s">
        <v>1852</v>
      </c>
      <c r="N453" s="306" t="s">
        <v>1852</v>
      </c>
      <c r="O453" s="224">
        <f t="shared" si="7"/>
        <v>1022</v>
      </c>
      <c r="P453" s="233">
        <v>1022</v>
      </c>
      <c r="Q453" s="233">
        <v>8</v>
      </c>
      <c r="R453" s="242">
        <v>8.0000000000000002E-3</v>
      </c>
      <c r="T453" s="117"/>
    </row>
    <row r="454" spans="1:20" ht="13.15" customHeight="1" x14ac:dyDescent="0.4">
      <c r="A454" s="310" t="s">
        <v>1885</v>
      </c>
      <c r="B454" s="309" t="s">
        <v>2746</v>
      </c>
      <c r="C454" s="223">
        <v>97</v>
      </c>
      <c r="D454" s="306" t="s">
        <v>1852</v>
      </c>
      <c r="E454" s="224">
        <v>13</v>
      </c>
      <c r="F454" s="223">
        <v>277</v>
      </c>
      <c r="G454" s="306" t="s">
        <v>1852</v>
      </c>
      <c r="H454" s="224">
        <v>2</v>
      </c>
      <c r="I454" s="223">
        <v>18</v>
      </c>
      <c r="J454" s="306" t="s">
        <v>1852</v>
      </c>
      <c r="K454" s="306" t="s">
        <v>1852</v>
      </c>
      <c r="L454" s="223">
        <v>32</v>
      </c>
      <c r="M454" s="306" t="s">
        <v>1852</v>
      </c>
      <c r="N454" s="306" t="s">
        <v>1852</v>
      </c>
      <c r="O454" s="224">
        <f t="shared" si="7"/>
        <v>424</v>
      </c>
      <c r="P454" s="233">
        <v>424</v>
      </c>
      <c r="Q454" s="233">
        <v>15</v>
      </c>
      <c r="R454" s="242">
        <v>3.5000000000000003E-2</v>
      </c>
      <c r="T454" s="117"/>
    </row>
    <row r="455" spans="1:20" ht="13.15" customHeight="1" x14ac:dyDescent="0.4">
      <c r="A455" s="310" t="s">
        <v>2071</v>
      </c>
      <c r="B455" s="309" t="s">
        <v>2747</v>
      </c>
      <c r="C455" s="223">
        <v>75</v>
      </c>
      <c r="D455" s="306" t="s">
        <v>1852</v>
      </c>
      <c r="E455" s="306" t="s">
        <v>1852</v>
      </c>
      <c r="F455" s="223">
        <v>10</v>
      </c>
      <c r="G455" s="306" t="s">
        <v>1852</v>
      </c>
      <c r="H455" s="306" t="s">
        <v>1852</v>
      </c>
      <c r="I455" s="223">
        <v>3</v>
      </c>
      <c r="J455" s="306" t="s">
        <v>1852</v>
      </c>
      <c r="K455" s="306" t="s">
        <v>1852</v>
      </c>
      <c r="L455" s="308" t="s">
        <v>1852</v>
      </c>
      <c r="M455" s="306" t="s">
        <v>1852</v>
      </c>
      <c r="N455" s="306" t="s">
        <v>1852</v>
      </c>
      <c r="O455" s="224">
        <f t="shared" si="7"/>
        <v>88</v>
      </c>
      <c r="P455" s="231">
        <v>383</v>
      </c>
      <c r="Q455" s="231">
        <v>7</v>
      </c>
      <c r="R455" s="244">
        <v>1.7999999999999999E-2</v>
      </c>
    </row>
    <row r="456" spans="1:20" ht="13.15" customHeight="1" x14ac:dyDescent="0.4">
      <c r="A456" s="310" t="s">
        <v>1375</v>
      </c>
      <c r="B456" s="309" t="s">
        <v>2748</v>
      </c>
      <c r="C456" s="223">
        <v>47</v>
      </c>
      <c r="D456" s="306" t="s">
        <v>1852</v>
      </c>
      <c r="E456" s="224">
        <v>3</v>
      </c>
      <c r="F456" s="223">
        <v>12</v>
      </c>
      <c r="G456" s="306" t="s">
        <v>1852</v>
      </c>
      <c r="H456" s="306" t="s">
        <v>1852</v>
      </c>
      <c r="I456" s="223">
        <v>1</v>
      </c>
      <c r="J456" s="306" t="s">
        <v>1852</v>
      </c>
      <c r="K456" s="306" t="s">
        <v>1852</v>
      </c>
      <c r="L456" s="223">
        <v>1</v>
      </c>
      <c r="M456" s="306" t="s">
        <v>1852</v>
      </c>
      <c r="N456" s="306" t="s">
        <v>1852</v>
      </c>
      <c r="O456" s="224">
        <f t="shared" si="7"/>
        <v>61</v>
      </c>
      <c r="P456" s="177"/>
      <c r="Q456" s="177"/>
    </row>
    <row r="457" spans="1:20" ht="13.15" customHeight="1" x14ac:dyDescent="0.4">
      <c r="A457" s="310" t="s">
        <v>1375</v>
      </c>
      <c r="B457" s="309" t="s">
        <v>2749</v>
      </c>
      <c r="C457" s="223">
        <v>54</v>
      </c>
      <c r="D457" s="306" t="s">
        <v>1852</v>
      </c>
      <c r="E457" s="224">
        <v>2</v>
      </c>
      <c r="F457" s="223">
        <v>3</v>
      </c>
      <c r="G457" s="306" t="s">
        <v>1852</v>
      </c>
      <c r="H457" s="306" t="s">
        <v>1852</v>
      </c>
      <c r="I457" s="308" t="s">
        <v>1852</v>
      </c>
      <c r="J457" s="306" t="s">
        <v>1852</v>
      </c>
      <c r="K457" s="306" t="s">
        <v>1852</v>
      </c>
      <c r="L457" s="308" t="s">
        <v>1852</v>
      </c>
      <c r="M457" s="306" t="s">
        <v>1852</v>
      </c>
      <c r="N457" s="306" t="s">
        <v>1852</v>
      </c>
      <c r="O457" s="224">
        <f t="shared" si="7"/>
        <v>57</v>
      </c>
      <c r="P457" s="177"/>
      <c r="Q457" s="177"/>
    </row>
    <row r="458" spans="1:20" ht="13.15" customHeight="1" x14ac:dyDescent="0.4">
      <c r="A458" s="310" t="s">
        <v>1375</v>
      </c>
      <c r="B458" s="309" t="s">
        <v>2750</v>
      </c>
      <c r="C458" s="223">
        <v>40</v>
      </c>
      <c r="D458" s="306" t="s">
        <v>1852</v>
      </c>
      <c r="E458" s="224">
        <v>2</v>
      </c>
      <c r="F458" s="223">
        <v>3</v>
      </c>
      <c r="G458" s="306" t="s">
        <v>1852</v>
      </c>
      <c r="H458" s="306" t="s">
        <v>1852</v>
      </c>
      <c r="I458" s="308" t="s">
        <v>1852</v>
      </c>
      <c r="J458" s="306" t="s">
        <v>1852</v>
      </c>
      <c r="K458" s="306" t="s">
        <v>1852</v>
      </c>
      <c r="L458" s="308" t="s">
        <v>1852</v>
      </c>
      <c r="M458" s="306" t="s">
        <v>1852</v>
      </c>
      <c r="N458" s="306" t="s">
        <v>1852</v>
      </c>
      <c r="O458" s="224">
        <f t="shared" si="7"/>
        <v>43</v>
      </c>
      <c r="P458" s="177"/>
      <c r="Q458" s="177"/>
    </row>
    <row r="459" spans="1:20" ht="15.75" x14ac:dyDescent="0.4">
      <c r="A459" s="310" t="s">
        <v>1375</v>
      </c>
      <c r="B459" s="309" t="s">
        <v>2751</v>
      </c>
      <c r="C459" s="223">
        <v>28</v>
      </c>
      <c r="D459" s="306" t="s">
        <v>1852</v>
      </c>
      <c r="E459" s="306" t="s">
        <v>1852</v>
      </c>
      <c r="F459" s="223">
        <v>3</v>
      </c>
      <c r="G459" s="306" t="s">
        <v>1852</v>
      </c>
      <c r="H459" s="306" t="s">
        <v>1852</v>
      </c>
      <c r="I459" s="308" t="s">
        <v>1852</v>
      </c>
      <c r="J459" s="306" t="s">
        <v>1852</v>
      </c>
      <c r="K459" s="306" t="s">
        <v>1852</v>
      </c>
      <c r="L459" s="308" t="s">
        <v>1852</v>
      </c>
      <c r="M459" s="306" t="s">
        <v>1852</v>
      </c>
      <c r="N459" s="306" t="s">
        <v>1852</v>
      </c>
      <c r="O459" s="224">
        <f t="shared" si="7"/>
        <v>31</v>
      </c>
      <c r="P459" s="177"/>
      <c r="Q459" s="177"/>
    </row>
    <row r="460" spans="1:20" x14ac:dyDescent="0.4">
      <c r="A460" s="310" t="s">
        <v>1375</v>
      </c>
      <c r="B460" s="309" t="s">
        <v>2752</v>
      </c>
      <c r="C460" s="223">
        <v>28</v>
      </c>
      <c r="D460" s="306" t="s">
        <v>1852</v>
      </c>
      <c r="E460" s="306" t="s">
        <v>1852</v>
      </c>
      <c r="F460" s="308" t="s">
        <v>1852</v>
      </c>
      <c r="G460" s="306" t="s">
        <v>1852</v>
      </c>
      <c r="H460" s="306" t="s">
        <v>1852</v>
      </c>
      <c r="I460" s="223">
        <v>1</v>
      </c>
      <c r="J460" s="306" t="s">
        <v>1852</v>
      </c>
      <c r="K460" s="306" t="s">
        <v>1852</v>
      </c>
      <c r="L460" s="308" t="s">
        <v>1852</v>
      </c>
      <c r="M460" s="306" t="s">
        <v>1852</v>
      </c>
      <c r="N460" s="306" t="s">
        <v>1852</v>
      </c>
      <c r="O460" s="224">
        <f t="shared" si="7"/>
        <v>29</v>
      </c>
      <c r="P460" s="177"/>
      <c r="Q460" s="177"/>
    </row>
    <row r="461" spans="1:20" ht="13.15" customHeight="1" x14ac:dyDescent="0.4">
      <c r="A461" s="310" t="s">
        <v>1375</v>
      </c>
      <c r="B461" s="309" t="s">
        <v>2753</v>
      </c>
      <c r="C461" s="223">
        <v>23</v>
      </c>
      <c r="D461" s="306" t="s">
        <v>1852</v>
      </c>
      <c r="E461" s="306" t="s">
        <v>1852</v>
      </c>
      <c r="F461" s="223">
        <v>1</v>
      </c>
      <c r="G461" s="306" t="s">
        <v>1852</v>
      </c>
      <c r="H461" s="306" t="s">
        <v>1852</v>
      </c>
      <c r="I461" s="308" t="s">
        <v>1852</v>
      </c>
      <c r="J461" s="306" t="s">
        <v>1852</v>
      </c>
      <c r="K461" s="306" t="s">
        <v>1852</v>
      </c>
      <c r="L461" s="308" t="s">
        <v>1852</v>
      </c>
      <c r="M461" s="306" t="s">
        <v>1852</v>
      </c>
      <c r="N461" s="306" t="s">
        <v>1852</v>
      </c>
      <c r="O461" s="224">
        <f t="shared" si="7"/>
        <v>24</v>
      </c>
      <c r="P461" s="177"/>
      <c r="Q461" s="177"/>
    </row>
    <row r="462" spans="1:20" ht="13.15" customHeight="1" x14ac:dyDescent="0.4">
      <c r="A462" s="310" t="s">
        <v>1375</v>
      </c>
      <c r="B462" s="311" t="s">
        <v>2754</v>
      </c>
      <c r="C462" s="223">
        <v>16</v>
      </c>
      <c r="D462" s="306" t="s">
        <v>1852</v>
      </c>
      <c r="E462" s="306" t="s">
        <v>1852</v>
      </c>
      <c r="F462" s="223">
        <v>1</v>
      </c>
      <c r="G462" s="306" t="s">
        <v>1852</v>
      </c>
      <c r="H462" s="306" t="s">
        <v>1852</v>
      </c>
      <c r="I462" s="308" t="s">
        <v>1852</v>
      </c>
      <c r="J462" s="306" t="s">
        <v>1852</v>
      </c>
      <c r="K462" s="306" t="s">
        <v>1852</v>
      </c>
      <c r="L462" s="308" t="s">
        <v>1852</v>
      </c>
      <c r="M462" s="306" t="s">
        <v>1852</v>
      </c>
      <c r="N462" s="306" t="s">
        <v>1852</v>
      </c>
      <c r="O462" s="224">
        <f t="shared" si="7"/>
        <v>17</v>
      </c>
      <c r="P462" s="177"/>
      <c r="Q462" s="177"/>
    </row>
    <row r="463" spans="1:20" ht="13.15" customHeight="1" x14ac:dyDescent="0.4">
      <c r="A463" s="310" t="s">
        <v>1375</v>
      </c>
      <c r="B463" s="309" t="s">
        <v>2755</v>
      </c>
      <c r="C463" s="223">
        <v>15</v>
      </c>
      <c r="D463" s="306" t="s">
        <v>1852</v>
      </c>
      <c r="E463" s="306" t="s">
        <v>1852</v>
      </c>
      <c r="F463" s="223">
        <v>1</v>
      </c>
      <c r="G463" s="306" t="s">
        <v>1852</v>
      </c>
      <c r="H463" s="306" t="s">
        <v>1852</v>
      </c>
      <c r="I463" s="308" t="s">
        <v>1852</v>
      </c>
      <c r="J463" s="306" t="s">
        <v>1852</v>
      </c>
      <c r="K463" s="306" t="s">
        <v>1852</v>
      </c>
      <c r="L463" s="308" t="s">
        <v>1852</v>
      </c>
      <c r="M463" s="306" t="s">
        <v>1852</v>
      </c>
      <c r="N463" s="306" t="s">
        <v>1852</v>
      </c>
      <c r="O463" s="224">
        <f t="shared" si="7"/>
        <v>16</v>
      </c>
      <c r="P463" s="177"/>
      <c r="Q463" s="177"/>
    </row>
    <row r="464" spans="1:20" ht="13.15" customHeight="1" x14ac:dyDescent="0.4">
      <c r="A464" s="310" t="s">
        <v>1375</v>
      </c>
      <c r="B464" s="309" t="s">
        <v>2756</v>
      </c>
      <c r="C464" s="223">
        <v>8</v>
      </c>
      <c r="D464" s="306" t="s">
        <v>1852</v>
      </c>
      <c r="E464" s="306" t="s">
        <v>1852</v>
      </c>
      <c r="F464" s="308" t="s">
        <v>1852</v>
      </c>
      <c r="G464" s="306" t="s">
        <v>1852</v>
      </c>
      <c r="H464" s="306" t="s">
        <v>1852</v>
      </c>
      <c r="I464" s="308" t="s">
        <v>1852</v>
      </c>
      <c r="J464" s="306" t="s">
        <v>1852</v>
      </c>
      <c r="K464" s="306" t="s">
        <v>1852</v>
      </c>
      <c r="L464" s="308" t="s">
        <v>1852</v>
      </c>
      <c r="M464" s="306" t="s">
        <v>1852</v>
      </c>
      <c r="N464" s="306" t="s">
        <v>1852</v>
      </c>
      <c r="O464" s="224">
        <f t="shared" si="7"/>
        <v>8</v>
      </c>
      <c r="P464" s="177"/>
      <c r="Q464" s="177"/>
    </row>
    <row r="465" spans="1:20" ht="13.15" customHeight="1" x14ac:dyDescent="0.4">
      <c r="A465" s="310" t="s">
        <v>1375</v>
      </c>
      <c r="B465" s="309" t="s">
        <v>2757</v>
      </c>
      <c r="C465" s="223">
        <v>5</v>
      </c>
      <c r="D465" s="306" t="s">
        <v>1852</v>
      </c>
      <c r="E465" s="306" t="s">
        <v>1852</v>
      </c>
      <c r="F465" s="308" t="s">
        <v>1852</v>
      </c>
      <c r="G465" s="306" t="s">
        <v>1852</v>
      </c>
      <c r="H465" s="306" t="s">
        <v>1852</v>
      </c>
      <c r="I465" s="308" t="s">
        <v>1852</v>
      </c>
      <c r="J465" s="306" t="s">
        <v>1852</v>
      </c>
      <c r="K465" s="306" t="s">
        <v>1852</v>
      </c>
      <c r="L465" s="308" t="s">
        <v>1852</v>
      </c>
      <c r="M465" s="306" t="s">
        <v>1852</v>
      </c>
      <c r="N465" s="306" t="s">
        <v>1852</v>
      </c>
      <c r="O465" s="224">
        <f t="shared" si="7"/>
        <v>5</v>
      </c>
      <c r="P465" s="177"/>
      <c r="Q465" s="177"/>
    </row>
    <row r="466" spans="1:20" ht="13.15" customHeight="1" x14ac:dyDescent="0.4">
      <c r="A466" s="310" t="s">
        <v>1375</v>
      </c>
      <c r="B466" s="309" t="s">
        <v>2758</v>
      </c>
      <c r="C466" s="223">
        <v>2</v>
      </c>
      <c r="D466" s="306" t="s">
        <v>1852</v>
      </c>
      <c r="E466" s="306" t="s">
        <v>1852</v>
      </c>
      <c r="F466" s="308" t="s">
        <v>1852</v>
      </c>
      <c r="G466" s="306" t="s">
        <v>1852</v>
      </c>
      <c r="H466" s="306" t="s">
        <v>1852</v>
      </c>
      <c r="I466" s="308" t="s">
        <v>1852</v>
      </c>
      <c r="J466" s="306" t="s">
        <v>1852</v>
      </c>
      <c r="K466" s="306" t="s">
        <v>1852</v>
      </c>
      <c r="L466" s="308" t="s">
        <v>1852</v>
      </c>
      <c r="M466" s="306" t="s">
        <v>1852</v>
      </c>
      <c r="N466" s="306" t="s">
        <v>1852</v>
      </c>
      <c r="O466" s="224">
        <f t="shared" si="7"/>
        <v>2</v>
      </c>
      <c r="P466" s="177"/>
      <c r="Q466" s="177"/>
    </row>
    <row r="467" spans="1:20" ht="15.75" x14ac:dyDescent="0.4">
      <c r="A467" s="310" t="s">
        <v>1375</v>
      </c>
      <c r="B467" s="309" t="s">
        <v>2759</v>
      </c>
      <c r="C467" s="223">
        <v>2</v>
      </c>
      <c r="D467" s="306" t="s">
        <v>1852</v>
      </c>
      <c r="E467" s="306" t="s">
        <v>1852</v>
      </c>
      <c r="F467" s="308" t="s">
        <v>1852</v>
      </c>
      <c r="G467" s="306" t="s">
        <v>1852</v>
      </c>
      <c r="H467" s="306" t="s">
        <v>1852</v>
      </c>
      <c r="I467" s="308" t="s">
        <v>1852</v>
      </c>
      <c r="J467" s="306" t="s">
        <v>1852</v>
      </c>
      <c r="K467" s="306" t="s">
        <v>1852</v>
      </c>
      <c r="L467" s="308" t="s">
        <v>1852</v>
      </c>
      <c r="M467" s="306" t="s">
        <v>1852</v>
      </c>
      <c r="N467" s="306" t="s">
        <v>1852</v>
      </c>
      <c r="O467" s="224">
        <f t="shared" si="7"/>
        <v>2</v>
      </c>
      <c r="P467" s="177"/>
      <c r="Q467" s="177"/>
      <c r="T467" s="117"/>
    </row>
    <row r="468" spans="1:20" ht="13.15" customHeight="1" x14ac:dyDescent="0.4">
      <c r="A468" s="310" t="s">
        <v>2078</v>
      </c>
      <c r="B468" s="309" t="s">
        <v>2746</v>
      </c>
      <c r="C468" s="223">
        <v>21</v>
      </c>
      <c r="D468" s="306" t="s">
        <v>1852</v>
      </c>
      <c r="E468" s="306" t="s">
        <v>1852</v>
      </c>
      <c r="F468" s="223">
        <v>2</v>
      </c>
      <c r="G468" s="306" t="s">
        <v>1852</v>
      </c>
      <c r="H468" s="306" t="s">
        <v>1852</v>
      </c>
      <c r="I468" s="223">
        <v>1</v>
      </c>
      <c r="J468" s="306" t="s">
        <v>1852</v>
      </c>
      <c r="K468" s="306" t="s">
        <v>1852</v>
      </c>
      <c r="L468" s="308" t="s">
        <v>1852</v>
      </c>
      <c r="M468" s="306" t="s">
        <v>1852</v>
      </c>
      <c r="N468" s="306" t="s">
        <v>1852</v>
      </c>
      <c r="O468" s="224">
        <f t="shared" si="7"/>
        <v>24</v>
      </c>
      <c r="P468" s="233">
        <v>24</v>
      </c>
      <c r="Q468" s="233">
        <v>0</v>
      </c>
      <c r="R468" s="234">
        <v>0</v>
      </c>
      <c r="T468" s="117"/>
    </row>
    <row r="469" spans="1:20" ht="13.15" customHeight="1" x14ac:dyDescent="0.4">
      <c r="A469" s="310" t="s">
        <v>2082</v>
      </c>
      <c r="B469" s="309" t="s">
        <v>2760</v>
      </c>
      <c r="C469" s="223">
        <v>70</v>
      </c>
      <c r="D469" s="306" t="s">
        <v>1852</v>
      </c>
      <c r="E469" s="306" t="s">
        <v>1852</v>
      </c>
      <c r="F469" s="223">
        <v>21</v>
      </c>
      <c r="G469" s="306" t="s">
        <v>1852</v>
      </c>
      <c r="H469" s="306" t="s">
        <v>1852</v>
      </c>
      <c r="I469" s="308" t="s">
        <v>1852</v>
      </c>
      <c r="J469" s="306" t="s">
        <v>1852</v>
      </c>
      <c r="K469" s="306" t="s">
        <v>1852</v>
      </c>
      <c r="L469" s="223">
        <v>3</v>
      </c>
      <c r="M469" s="306" t="s">
        <v>1852</v>
      </c>
      <c r="N469" s="306" t="s">
        <v>1852</v>
      </c>
      <c r="O469" s="224">
        <f t="shared" si="7"/>
        <v>94</v>
      </c>
      <c r="P469" s="231">
        <v>404</v>
      </c>
      <c r="Q469" s="231">
        <v>1</v>
      </c>
      <c r="R469" s="244">
        <v>2E-3</v>
      </c>
    </row>
    <row r="470" spans="1:20" ht="15.75" x14ac:dyDescent="0.4">
      <c r="A470" s="310" t="s">
        <v>1335</v>
      </c>
      <c r="B470" s="309" t="s">
        <v>2761</v>
      </c>
      <c r="C470" s="223">
        <v>68</v>
      </c>
      <c r="D470" s="306" t="s">
        <v>1852</v>
      </c>
      <c r="E470" s="306" t="s">
        <v>1852</v>
      </c>
      <c r="F470" s="223">
        <v>17</v>
      </c>
      <c r="G470" s="306" t="s">
        <v>1852</v>
      </c>
      <c r="H470" s="306" t="s">
        <v>1852</v>
      </c>
      <c r="I470" s="223">
        <v>2</v>
      </c>
      <c r="J470" s="306" t="s">
        <v>1852</v>
      </c>
      <c r="K470" s="306" t="s">
        <v>1852</v>
      </c>
      <c r="L470" s="308" t="s">
        <v>1852</v>
      </c>
      <c r="M470" s="306" t="s">
        <v>1852</v>
      </c>
      <c r="N470" s="306" t="s">
        <v>1852</v>
      </c>
      <c r="O470" s="224">
        <f t="shared" si="7"/>
        <v>87</v>
      </c>
      <c r="P470" s="177"/>
      <c r="Q470" s="177"/>
    </row>
    <row r="471" spans="1:20" ht="13.15" customHeight="1" x14ac:dyDescent="0.4">
      <c r="A471" s="310" t="s">
        <v>1335</v>
      </c>
      <c r="B471" s="309" t="s">
        <v>2762</v>
      </c>
      <c r="C471" s="223">
        <v>23</v>
      </c>
      <c r="D471" s="306" t="s">
        <v>1852</v>
      </c>
      <c r="E471" s="224">
        <v>1</v>
      </c>
      <c r="F471" s="223">
        <v>7</v>
      </c>
      <c r="G471" s="306" t="s">
        <v>1852</v>
      </c>
      <c r="H471" s="306" t="s">
        <v>1852</v>
      </c>
      <c r="I471" s="308" t="s">
        <v>1852</v>
      </c>
      <c r="J471" s="306" t="s">
        <v>1852</v>
      </c>
      <c r="K471" s="306" t="s">
        <v>1852</v>
      </c>
      <c r="L471" s="308" t="s">
        <v>1852</v>
      </c>
      <c r="M471" s="306" t="s">
        <v>1852</v>
      </c>
      <c r="N471" s="306" t="s">
        <v>1852</v>
      </c>
      <c r="O471" s="224">
        <f t="shared" si="7"/>
        <v>30</v>
      </c>
      <c r="P471" s="177"/>
      <c r="Q471" s="177"/>
    </row>
    <row r="472" spans="1:20" ht="15.75" x14ac:dyDescent="0.4">
      <c r="A472" s="310" t="s">
        <v>1335</v>
      </c>
      <c r="B472" s="309" t="s">
        <v>2763</v>
      </c>
      <c r="C472" s="223">
        <v>30</v>
      </c>
      <c r="D472" s="306" t="s">
        <v>1852</v>
      </c>
      <c r="E472" s="306" t="s">
        <v>1852</v>
      </c>
      <c r="F472" s="308" t="s">
        <v>1852</v>
      </c>
      <c r="G472" s="306" t="s">
        <v>1852</v>
      </c>
      <c r="H472" s="306" t="s">
        <v>1852</v>
      </c>
      <c r="I472" s="308" t="s">
        <v>1852</v>
      </c>
      <c r="J472" s="306" t="s">
        <v>1852</v>
      </c>
      <c r="K472" s="306" t="s">
        <v>1852</v>
      </c>
      <c r="L472" s="308" t="s">
        <v>1852</v>
      </c>
      <c r="M472" s="306" t="s">
        <v>1852</v>
      </c>
      <c r="N472" s="306" t="s">
        <v>1852</v>
      </c>
      <c r="O472" s="224">
        <f t="shared" si="7"/>
        <v>30</v>
      </c>
      <c r="P472" s="177"/>
      <c r="Q472" s="177"/>
    </row>
    <row r="473" spans="1:20" ht="13.15" customHeight="1" x14ac:dyDescent="0.4">
      <c r="A473" s="310" t="s">
        <v>1335</v>
      </c>
      <c r="B473" s="309" t="s">
        <v>2764</v>
      </c>
      <c r="C473" s="223">
        <v>24</v>
      </c>
      <c r="D473" s="306" t="s">
        <v>1852</v>
      </c>
      <c r="E473" s="306" t="s">
        <v>1852</v>
      </c>
      <c r="F473" s="223">
        <v>4</v>
      </c>
      <c r="G473" s="306" t="s">
        <v>1852</v>
      </c>
      <c r="H473" s="306" t="s">
        <v>1852</v>
      </c>
      <c r="I473" s="223">
        <v>1</v>
      </c>
      <c r="J473" s="306" t="s">
        <v>1852</v>
      </c>
      <c r="K473" s="306" t="s">
        <v>1852</v>
      </c>
      <c r="L473" s="308" t="s">
        <v>1852</v>
      </c>
      <c r="M473" s="306" t="s">
        <v>1852</v>
      </c>
      <c r="N473" s="306" t="s">
        <v>1852</v>
      </c>
      <c r="O473" s="224">
        <f t="shared" si="7"/>
        <v>29</v>
      </c>
      <c r="P473" s="177"/>
      <c r="Q473" s="177"/>
    </row>
    <row r="474" spans="1:20" ht="13.15" customHeight="1" x14ac:dyDescent="0.4">
      <c r="A474" s="310" t="s">
        <v>1335</v>
      </c>
      <c r="B474" s="309" t="s">
        <v>2765</v>
      </c>
      <c r="C474" s="223">
        <v>19</v>
      </c>
      <c r="D474" s="306" t="s">
        <v>1852</v>
      </c>
      <c r="E474" s="306" t="s">
        <v>1852</v>
      </c>
      <c r="F474" s="223">
        <v>8</v>
      </c>
      <c r="G474" s="306" t="s">
        <v>1852</v>
      </c>
      <c r="H474" s="306" t="s">
        <v>1852</v>
      </c>
      <c r="I474" s="308" t="s">
        <v>1852</v>
      </c>
      <c r="J474" s="306" t="s">
        <v>1852</v>
      </c>
      <c r="K474" s="306" t="s">
        <v>1852</v>
      </c>
      <c r="L474" s="308" t="s">
        <v>1852</v>
      </c>
      <c r="M474" s="306" t="s">
        <v>1852</v>
      </c>
      <c r="N474" s="306" t="s">
        <v>1852</v>
      </c>
      <c r="O474" s="224">
        <f t="shared" si="7"/>
        <v>27</v>
      </c>
      <c r="P474" s="177"/>
      <c r="Q474" s="177"/>
    </row>
    <row r="475" spans="1:20" ht="13.15" customHeight="1" x14ac:dyDescent="0.4">
      <c r="A475" s="310" t="s">
        <v>1335</v>
      </c>
      <c r="B475" s="309" t="s">
        <v>2766</v>
      </c>
      <c r="C475" s="223">
        <v>10</v>
      </c>
      <c r="D475" s="306" t="s">
        <v>1852</v>
      </c>
      <c r="E475" s="306" t="s">
        <v>1852</v>
      </c>
      <c r="F475" s="223">
        <v>8</v>
      </c>
      <c r="G475" s="306" t="s">
        <v>1852</v>
      </c>
      <c r="H475" s="306" t="s">
        <v>1852</v>
      </c>
      <c r="I475" s="308" t="s">
        <v>1852</v>
      </c>
      <c r="J475" s="306" t="s">
        <v>1852</v>
      </c>
      <c r="K475" s="306" t="s">
        <v>1852</v>
      </c>
      <c r="L475" s="308" t="s">
        <v>1852</v>
      </c>
      <c r="M475" s="306" t="s">
        <v>1852</v>
      </c>
      <c r="N475" s="306" t="s">
        <v>1852</v>
      </c>
      <c r="O475" s="224">
        <f t="shared" si="7"/>
        <v>18</v>
      </c>
      <c r="P475" s="177"/>
      <c r="Q475" s="177"/>
    </row>
    <row r="476" spans="1:20" ht="13.15" customHeight="1" x14ac:dyDescent="0.4">
      <c r="A476" s="310" t="s">
        <v>1335</v>
      </c>
      <c r="B476" s="309" t="s">
        <v>2767</v>
      </c>
      <c r="C476" s="223">
        <v>11</v>
      </c>
      <c r="D476" s="306" t="s">
        <v>1852</v>
      </c>
      <c r="E476" s="306" t="s">
        <v>1852</v>
      </c>
      <c r="F476" s="223">
        <v>4</v>
      </c>
      <c r="G476" s="306" t="s">
        <v>1852</v>
      </c>
      <c r="H476" s="306" t="s">
        <v>1852</v>
      </c>
      <c r="I476" s="308" t="s">
        <v>1852</v>
      </c>
      <c r="J476" s="306" t="s">
        <v>1852</v>
      </c>
      <c r="K476" s="306" t="s">
        <v>1852</v>
      </c>
      <c r="L476" s="308" t="s">
        <v>1852</v>
      </c>
      <c r="M476" s="306" t="s">
        <v>1852</v>
      </c>
      <c r="N476" s="306" t="s">
        <v>1852</v>
      </c>
      <c r="O476" s="224">
        <f t="shared" si="7"/>
        <v>15</v>
      </c>
      <c r="P476" s="177"/>
      <c r="Q476" s="177"/>
    </row>
    <row r="477" spans="1:20" ht="13.15" customHeight="1" x14ac:dyDescent="0.4">
      <c r="A477" s="310" t="s">
        <v>1335</v>
      </c>
      <c r="B477" s="309" t="s">
        <v>2768</v>
      </c>
      <c r="C477" s="223">
        <v>5</v>
      </c>
      <c r="D477" s="306" t="s">
        <v>1852</v>
      </c>
      <c r="E477" s="306" t="s">
        <v>1852</v>
      </c>
      <c r="F477" s="223">
        <v>9</v>
      </c>
      <c r="G477" s="306" t="s">
        <v>1852</v>
      </c>
      <c r="H477" s="306" t="s">
        <v>1852</v>
      </c>
      <c r="I477" s="308" t="s">
        <v>1852</v>
      </c>
      <c r="J477" s="306" t="s">
        <v>1852</v>
      </c>
      <c r="K477" s="306" t="s">
        <v>1852</v>
      </c>
      <c r="L477" s="308" t="s">
        <v>1852</v>
      </c>
      <c r="M477" s="306" t="s">
        <v>1852</v>
      </c>
      <c r="N477" s="306" t="s">
        <v>1852</v>
      </c>
      <c r="O477" s="224">
        <f t="shared" si="7"/>
        <v>14</v>
      </c>
      <c r="P477" s="177"/>
      <c r="Q477" s="177"/>
    </row>
    <row r="478" spans="1:20" ht="13.15" customHeight="1" x14ac:dyDescent="0.4">
      <c r="A478" s="310" t="s">
        <v>1335</v>
      </c>
      <c r="B478" s="309" t="s">
        <v>2769</v>
      </c>
      <c r="C478" s="223">
        <v>4</v>
      </c>
      <c r="D478" s="306" t="s">
        <v>1852</v>
      </c>
      <c r="E478" s="306" t="s">
        <v>1852</v>
      </c>
      <c r="F478" s="223">
        <v>6</v>
      </c>
      <c r="G478" s="306" t="s">
        <v>1852</v>
      </c>
      <c r="H478" s="306" t="s">
        <v>1852</v>
      </c>
      <c r="I478" s="223">
        <v>1</v>
      </c>
      <c r="J478" s="306" t="s">
        <v>1852</v>
      </c>
      <c r="K478" s="306" t="s">
        <v>1852</v>
      </c>
      <c r="L478" s="308" t="s">
        <v>1852</v>
      </c>
      <c r="M478" s="306" t="s">
        <v>1852</v>
      </c>
      <c r="N478" s="306" t="s">
        <v>1852</v>
      </c>
      <c r="O478" s="224">
        <f t="shared" si="7"/>
        <v>11</v>
      </c>
      <c r="P478" s="177"/>
      <c r="Q478" s="177"/>
    </row>
    <row r="479" spans="1:20" ht="13.15" customHeight="1" x14ac:dyDescent="0.4">
      <c r="A479" s="310" t="s">
        <v>1335</v>
      </c>
      <c r="B479" s="309" t="s">
        <v>2770</v>
      </c>
      <c r="C479" s="223">
        <v>11</v>
      </c>
      <c r="D479" s="306" t="s">
        <v>1852</v>
      </c>
      <c r="E479" s="306" t="s">
        <v>1852</v>
      </c>
      <c r="F479" s="308" t="s">
        <v>1852</v>
      </c>
      <c r="G479" s="306" t="s">
        <v>1852</v>
      </c>
      <c r="H479" s="306" t="s">
        <v>1852</v>
      </c>
      <c r="I479" s="308" t="s">
        <v>1852</v>
      </c>
      <c r="J479" s="306" t="s">
        <v>1852</v>
      </c>
      <c r="K479" s="306" t="s">
        <v>1852</v>
      </c>
      <c r="L479" s="308" t="s">
        <v>1852</v>
      </c>
      <c r="M479" s="306" t="s">
        <v>1852</v>
      </c>
      <c r="N479" s="306" t="s">
        <v>1852</v>
      </c>
      <c r="O479" s="224">
        <f t="shared" si="7"/>
        <v>11</v>
      </c>
      <c r="P479" s="177"/>
      <c r="Q479" s="177"/>
    </row>
    <row r="480" spans="1:20" ht="15.75" x14ac:dyDescent="0.4">
      <c r="A480" s="310" t="s">
        <v>1335</v>
      </c>
      <c r="B480" s="309" t="s">
        <v>2771</v>
      </c>
      <c r="C480" s="223">
        <v>7</v>
      </c>
      <c r="D480" s="306" t="s">
        <v>1852</v>
      </c>
      <c r="E480" s="306" t="s">
        <v>1852</v>
      </c>
      <c r="F480" s="223">
        <v>3</v>
      </c>
      <c r="G480" s="306" t="s">
        <v>1852</v>
      </c>
      <c r="H480" s="306" t="s">
        <v>1852</v>
      </c>
      <c r="I480" s="223">
        <v>1</v>
      </c>
      <c r="J480" s="306" t="s">
        <v>1852</v>
      </c>
      <c r="K480" s="306" t="s">
        <v>1852</v>
      </c>
      <c r="L480" s="308" t="s">
        <v>1852</v>
      </c>
      <c r="M480" s="306" t="s">
        <v>1852</v>
      </c>
      <c r="N480" s="306" t="s">
        <v>1852</v>
      </c>
      <c r="O480" s="224">
        <f t="shared" si="7"/>
        <v>11</v>
      </c>
      <c r="P480" s="177"/>
      <c r="Q480" s="177"/>
    </row>
    <row r="481" spans="1:20" ht="13.15" customHeight="1" x14ac:dyDescent="0.4">
      <c r="A481" s="310" t="s">
        <v>1335</v>
      </c>
      <c r="B481" s="309" t="s">
        <v>2746</v>
      </c>
      <c r="C481" s="223">
        <v>8</v>
      </c>
      <c r="D481" s="306" t="s">
        <v>1852</v>
      </c>
      <c r="E481" s="306" t="s">
        <v>1852</v>
      </c>
      <c r="F481" s="308" t="s">
        <v>1852</v>
      </c>
      <c r="G481" s="306" t="s">
        <v>1852</v>
      </c>
      <c r="H481" s="306" t="s">
        <v>1852</v>
      </c>
      <c r="I481" s="308" t="s">
        <v>1852</v>
      </c>
      <c r="J481" s="306" t="s">
        <v>1852</v>
      </c>
      <c r="K481" s="306" t="s">
        <v>1852</v>
      </c>
      <c r="L481" s="308" t="s">
        <v>1852</v>
      </c>
      <c r="M481" s="306" t="s">
        <v>1852</v>
      </c>
      <c r="N481" s="306" t="s">
        <v>1852</v>
      </c>
      <c r="O481" s="224">
        <f t="shared" si="7"/>
        <v>8</v>
      </c>
      <c r="P481" s="177"/>
      <c r="Q481" s="177"/>
    </row>
    <row r="482" spans="1:20" ht="15.75" x14ac:dyDescent="0.4">
      <c r="A482" s="310" t="s">
        <v>1335</v>
      </c>
      <c r="B482" s="309" t="s">
        <v>2772</v>
      </c>
      <c r="C482" s="223">
        <v>6</v>
      </c>
      <c r="D482" s="306" t="s">
        <v>1852</v>
      </c>
      <c r="E482" s="306" t="s">
        <v>1852</v>
      </c>
      <c r="F482" s="308" t="s">
        <v>1852</v>
      </c>
      <c r="G482" s="306" t="s">
        <v>1852</v>
      </c>
      <c r="H482" s="306" t="s">
        <v>1852</v>
      </c>
      <c r="I482" s="308" t="s">
        <v>1852</v>
      </c>
      <c r="J482" s="306" t="s">
        <v>1852</v>
      </c>
      <c r="K482" s="306" t="s">
        <v>1852</v>
      </c>
      <c r="L482" s="308" t="s">
        <v>1852</v>
      </c>
      <c r="M482" s="306" t="s">
        <v>1852</v>
      </c>
      <c r="N482" s="306" t="s">
        <v>1852</v>
      </c>
      <c r="O482" s="224">
        <f t="shared" si="7"/>
        <v>6</v>
      </c>
      <c r="P482" s="177"/>
      <c r="Q482" s="177"/>
    </row>
    <row r="483" spans="1:20" x14ac:dyDescent="0.4">
      <c r="A483" s="310" t="s">
        <v>1335</v>
      </c>
      <c r="B483" s="309" t="s">
        <v>2773</v>
      </c>
      <c r="C483" s="223">
        <v>4</v>
      </c>
      <c r="D483" s="306" t="s">
        <v>1852</v>
      </c>
      <c r="E483" s="306" t="s">
        <v>1852</v>
      </c>
      <c r="F483" s="308" t="s">
        <v>1852</v>
      </c>
      <c r="G483" s="306" t="s">
        <v>1852</v>
      </c>
      <c r="H483" s="306" t="s">
        <v>1852</v>
      </c>
      <c r="I483" s="308" t="s">
        <v>1852</v>
      </c>
      <c r="J483" s="306" t="s">
        <v>1852</v>
      </c>
      <c r="K483" s="306" t="s">
        <v>1852</v>
      </c>
      <c r="L483" s="308" t="s">
        <v>1852</v>
      </c>
      <c r="M483" s="306" t="s">
        <v>1852</v>
      </c>
      <c r="N483" s="306" t="s">
        <v>1852</v>
      </c>
      <c r="O483" s="224">
        <f t="shared" si="7"/>
        <v>4</v>
      </c>
      <c r="P483" s="177"/>
      <c r="Q483" s="177"/>
    </row>
    <row r="484" spans="1:20" ht="13.15" customHeight="1" x14ac:dyDescent="0.4">
      <c r="A484" s="310" t="s">
        <v>1335</v>
      </c>
      <c r="B484" s="309" t="s">
        <v>2774</v>
      </c>
      <c r="C484" s="223">
        <v>2</v>
      </c>
      <c r="D484" s="306" t="s">
        <v>1852</v>
      </c>
      <c r="E484" s="306" t="s">
        <v>1852</v>
      </c>
      <c r="F484" s="223">
        <v>1</v>
      </c>
      <c r="G484" s="306" t="s">
        <v>1852</v>
      </c>
      <c r="H484" s="306" t="s">
        <v>1852</v>
      </c>
      <c r="I484" s="308" t="s">
        <v>1852</v>
      </c>
      <c r="J484" s="306" t="s">
        <v>1852</v>
      </c>
      <c r="K484" s="306" t="s">
        <v>1852</v>
      </c>
      <c r="L484" s="223">
        <v>1</v>
      </c>
      <c r="M484" s="306" t="s">
        <v>1852</v>
      </c>
      <c r="N484" s="306" t="s">
        <v>1852</v>
      </c>
      <c r="O484" s="224">
        <f t="shared" si="7"/>
        <v>4</v>
      </c>
      <c r="P484" s="177"/>
      <c r="Q484" s="177"/>
    </row>
    <row r="485" spans="1:20" ht="15.75" x14ac:dyDescent="0.4">
      <c r="A485" s="310" t="s">
        <v>1335</v>
      </c>
      <c r="B485" s="309" t="s">
        <v>2775</v>
      </c>
      <c r="C485" s="308" t="s">
        <v>1852</v>
      </c>
      <c r="D485" s="306" t="s">
        <v>1852</v>
      </c>
      <c r="E485" s="306" t="s">
        <v>1852</v>
      </c>
      <c r="F485" s="223">
        <v>2</v>
      </c>
      <c r="G485" s="306" t="s">
        <v>1852</v>
      </c>
      <c r="H485" s="306" t="s">
        <v>1852</v>
      </c>
      <c r="I485" s="308" t="s">
        <v>1852</v>
      </c>
      <c r="J485" s="306" t="s">
        <v>1852</v>
      </c>
      <c r="K485" s="306" t="s">
        <v>1852</v>
      </c>
      <c r="L485" s="308" t="s">
        <v>1852</v>
      </c>
      <c r="M485" s="306" t="s">
        <v>1852</v>
      </c>
      <c r="N485" s="306" t="s">
        <v>1852</v>
      </c>
      <c r="O485" s="224">
        <f t="shared" si="7"/>
        <v>2</v>
      </c>
      <c r="P485" s="177"/>
      <c r="Q485" s="177"/>
    </row>
    <row r="486" spans="1:20" x14ac:dyDescent="0.4">
      <c r="A486" s="310" t="s">
        <v>1335</v>
      </c>
      <c r="B486" s="309" t="s">
        <v>2776</v>
      </c>
      <c r="C486" s="223">
        <v>2</v>
      </c>
      <c r="D486" s="306" t="s">
        <v>1852</v>
      </c>
      <c r="E486" s="306" t="s">
        <v>1852</v>
      </c>
      <c r="F486" s="308" t="s">
        <v>1852</v>
      </c>
      <c r="G486" s="306" t="s">
        <v>1852</v>
      </c>
      <c r="H486" s="306" t="s">
        <v>1852</v>
      </c>
      <c r="I486" s="308" t="s">
        <v>1852</v>
      </c>
      <c r="J486" s="306" t="s">
        <v>1852</v>
      </c>
      <c r="K486" s="306" t="s">
        <v>1852</v>
      </c>
      <c r="L486" s="308" t="s">
        <v>1852</v>
      </c>
      <c r="M486" s="306" t="s">
        <v>1852</v>
      </c>
      <c r="N486" s="306" t="s">
        <v>1852</v>
      </c>
      <c r="O486" s="224">
        <f t="shared" si="7"/>
        <v>2</v>
      </c>
      <c r="P486" s="177"/>
      <c r="Q486" s="177"/>
    </row>
    <row r="487" spans="1:20" ht="13.15" customHeight="1" x14ac:dyDescent="0.4">
      <c r="A487" s="310" t="s">
        <v>1335</v>
      </c>
      <c r="B487" s="309" t="s">
        <v>2777</v>
      </c>
      <c r="C487" s="223">
        <v>1</v>
      </c>
      <c r="D487" s="306" t="s">
        <v>1852</v>
      </c>
      <c r="E487" s="306" t="s">
        <v>1852</v>
      </c>
      <c r="F487" s="308" t="s">
        <v>1852</v>
      </c>
      <c r="G487" s="306" t="s">
        <v>1852</v>
      </c>
      <c r="H487" s="306" t="s">
        <v>1852</v>
      </c>
      <c r="I487" s="308" t="s">
        <v>1852</v>
      </c>
      <c r="J487" s="306" t="s">
        <v>1852</v>
      </c>
      <c r="K487" s="306" t="s">
        <v>1852</v>
      </c>
      <c r="L487" s="308" t="s">
        <v>1852</v>
      </c>
      <c r="M487" s="306" t="s">
        <v>1852</v>
      </c>
      <c r="N487" s="306" t="s">
        <v>1852</v>
      </c>
      <c r="O487" s="224">
        <f t="shared" si="7"/>
        <v>1</v>
      </c>
      <c r="P487" s="177"/>
      <c r="Q487" s="177"/>
      <c r="T487" s="117"/>
    </row>
    <row r="488" spans="1:20" ht="13.15" customHeight="1" x14ac:dyDescent="0.4">
      <c r="A488" s="310" t="s">
        <v>2778</v>
      </c>
      <c r="B488" s="309" t="s">
        <v>2779</v>
      </c>
      <c r="C488" s="223">
        <v>134</v>
      </c>
      <c r="D488" s="306" t="s">
        <v>1852</v>
      </c>
      <c r="E488" s="224">
        <v>1</v>
      </c>
      <c r="F488" s="223">
        <v>265</v>
      </c>
      <c r="G488" s="306" t="s">
        <v>1852</v>
      </c>
      <c r="H488" s="306" t="s">
        <v>1852</v>
      </c>
      <c r="I488" s="308" t="s">
        <v>1852</v>
      </c>
      <c r="J488" s="306" t="s">
        <v>1852</v>
      </c>
      <c r="K488" s="306" t="s">
        <v>1852</v>
      </c>
      <c r="L488" s="223">
        <v>2</v>
      </c>
      <c r="M488" s="306" t="s">
        <v>1852</v>
      </c>
      <c r="N488" s="306" t="s">
        <v>1852</v>
      </c>
      <c r="O488" s="224">
        <f t="shared" si="7"/>
        <v>401</v>
      </c>
      <c r="P488" s="233">
        <v>401</v>
      </c>
      <c r="Q488" s="233">
        <v>1</v>
      </c>
      <c r="R488" s="242">
        <v>2E-3</v>
      </c>
      <c r="T488" s="117"/>
    </row>
    <row r="489" spans="1:20" x14ac:dyDescent="0.4">
      <c r="A489" s="310" t="s">
        <v>2096</v>
      </c>
      <c r="B489" s="309" t="s">
        <v>2746</v>
      </c>
      <c r="C489" s="223">
        <v>17</v>
      </c>
      <c r="D489" s="306" t="s">
        <v>1852</v>
      </c>
      <c r="E489" s="306" t="s">
        <v>1852</v>
      </c>
      <c r="F489" s="223">
        <v>4</v>
      </c>
      <c r="G489" s="306" t="s">
        <v>1852</v>
      </c>
      <c r="H489" s="306" t="s">
        <v>1852</v>
      </c>
      <c r="I489" s="308" t="s">
        <v>1852</v>
      </c>
      <c r="J489" s="306" t="s">
        <v>1852</v>
      </c>
      <c r="K489" s="306" t="s">
        <v>1852</v>
      </c>
      <c r="L489" s="308" t="s">
        <v>1852</v>
      </c>
      <c r="M489" s="306" t="s">
        <v>1852</v>
      </c>
      <c r="N489" s="306" t="s">
        <v>1852</v>
      </c>
      <c r="O489" s="224">
        <f t="shared" si="7"/>
        <v>21</v>
      </c>
      <c r="P489" s="226">
        <v>23</v>
      </c>
      <c r="Q489" s="226">
        <v>0</v>
      </c>
      <c r="R489" s="227">
        <v>0</v>
      </c>
    </row>
    <row r="490" spans="1:20" ht="13.15" customHeight="1" x14ac:dyDescent="0.4">
      <c r="A490" s="310" t="s">
        <v>1681</v>
      </c>
      <c r="B490" s="309" t="s">
        <v>2780</v>
      </c>
      <c r="C490" s="223">
        <v>2</v>
      </c>
      <c r="D490" s="306" t="s">
        <v>1852</v>
      </c>
      <c r="E490" s="306" t="s">
        <v>1852</v>
      </c>
      <c r="F490" s="308" t="s">
        <v>1852</v>
      </c>
      <c r="G490" s="306" t="s">
        <v>1852</v>
      </c>
      <c r="H490" s="306" t="s">
        <v>1852</v>
      </c>
      <c r="I490" s="308" t="s">
        <v>1852</v>
      </c>
      <c r="J490" s="306" t="s">
        <v>1852</v>
      </c>
      <c r="K490" s="306" t="s">
        <v>1852</v>
      </c>
      <c r="L490" s="308" t="s">
        <v>1852</v>
      </c>
      <c r="M490" s="306" t="s">
        <v>1852</v>
      </c>
      <c r="N490" s="306" t="s">
        <v>1852</v>
      </c>
      <c r="O490" s="224">
        <f t="shared" si="7"/>
        <v>2</v>
      </c>
      <c r="P490" s="177"/>
      <c r="Q490" s="177"/>
      <c r="T490" s="117"/>
    </row>
    <row r="491" spans="1:20" x14ac:dyDescent="0.4">
      <c r="A491" s="310" t="s">
        <v>2251</v>
      </c>
      <c r="B491" s="309" t="s">
        <v>2781</v>
      </c>
      <c r="C491" s="223">
        <v>652</v>
      </c>
      <c r="D491" s="306" t="s">
        <v>1852</v>
      </c>
      <c r="E491" s="224">
        <v>11</v>
      </c>
      <c r="F491" s="223">
        <v>142</v>
      </c>
      <c r="G491" s="306" t="s">
        <v>1852</v>
      </c>
      <c r="H491" s="224">
        <v>2</v>
      </c>
      <c r="I491" s="223">
        <v>44</v>
      </c>
      <c r="J491" s="306" t="s">
        <v>1852</v>
      </c>
      <c r="K491" s="306" t="s">
        <v>1852</v>
      </c>
      <c r="L491" s="308" t="s">
        <v>1852</v>
      </c>
      <c r="M491" s="306" t="s">
        <v>1852</v>
      </c>
      <c r="N491" s="306" t="s">
        <v>1852</v>
      </c>
      <c r="O491" s="224">
        <f t="shared" si="7"/>
        <v>838</v>
      </c>
      <c r="P491" s="226">
        <v>893</v>
      </c>
      <c r="Q491" s="226">
        <v>14</v>
      </c>
      <c r="R491" s="240">
        <v>1.6E-2</v>
      </c>
    </row>
    <row r="492" spans="1:20" x14ac:dyDescent="0.4">
      <c r="A492" s="310" t="s">
        <v>1686</v>
      </c>
      <c r="B492" s="309" t="s">
        <v>2746</v>
      </c>
      <c r="C492" s="223">
        <v>5</v>
      </c>
      <c r="D492" s="306" t="s">
        <v>1852</v>
      </c>
      <c r="E492" s="306" t="s">
        <v>1852</v>
      </c>
      <c r="F492" s="223">
        <v>25</v>
      </c>
      <c r="G492" s="306" t="s">
        <v>1852</v>
      </c>
      <c r="H492" s="224">
        <v>1</v>
      </c>
      <c r="I492" s="308" t="s">
        <v>1852</v>
      </c>
      <c r="J492" s="306" t="s">
        <v>1852</v>
      </c>
      <c r="K492" s="306" t="s">
        <v>1852</v>
      </c>
      <c r="L492" s="308" t="s">
        <v>1852</v>
      </c>
      <c r="M492" s="306" t="s">
        <v>1852</v>
      </c>
      <c r="N492" s="306" t="s">
        <v>1852</v>
      </c>
      <c r="O492" s="224">
        <f t="shared" si="7"/>
        <v>30</v>
      </c>
      <c r="P492" s="177"/>
      <c r="Q492" s="177"/>
    </row>
    <row r="493" spans="1:20" ht="13.15" customHeight="1" x14ac:dyDescent="0.4">
      <c r="A493" s="310" t="s">
        <v>1686</v>
      </c>
      <c r="B493" s="309" t="s">
        <v>2782</v>
      </c>
      <c r="C493" s="223">
        <v>18</v>
      </c>
      <c r="D493" s="306" t="s">
        <v>1852</v>
      </c>
      <c r="E493" s="306" t="s">
        <v>1852</v>
      </c>
      <c r="F493" s="223">
        <v>7</v>
      </c>
      <c r="G493" s="306" t="s">
        <v>1852</v>
      </c>
      <c r="H493" s="306" t="s">
        <v>1852</v>
      </c>
      <c r="I493" s="308" t="s">
        <v>1852</v>
      </c>
      <c r="J493" s="306" t="s">
        <v>1852</v>
      </c>
      <c r="K493" s="306" t="s">
        <v>1852</v>
      </c>
      <c r="L493" s="308" t="s">
        <v>1852</v>
      </c>
      <c r="M493" s="306" t="s">
        <v>1852</v>
      </c>
      <c r="N493" s="306" t="s">
        <v>1852</v>
      </c>
      <c r="O493" s="224">
        <f t="shared" si="7"/>
        <v>25</v>
      </c>
      <c r="P493" s="177"/>
      <c r="Q493" s="177"/>
      <c r="T493" s="117"/>
    </row>
    <row r="494" spans="1:20" ht="15.75" x14ac:dyDescent="0.4">
      <c r="A494" s="310" t="s">
        <v>2099</v>
      </c>
      <c r="B494" s="309" t="s">
        <v>2783</v>
      </c>
      <c r="C494" s="223">
        <v>76</v>
      </c>
      <c r="D494" s="306" t="s">
        <v>1852</v>
      </c>
      <c r="E494" s="306" t="s">
        <v>1852</v>
      </c>
      <c r="F494" s="223">
        <v>33</v>
      </c>
      <c r="G494" s="306" t="s">
        <v>1852</v>
      </c>
      <c r="H494" s="224">
        <v>1</v>
      </c>
      <c r="I494" s="223">
        <v>15</v>
      </c>
      <c r="J494" s="306" t="s">
        <v>1852</v>
      </c>
      <c r="K494" s="306" t="s">
        <v>1852</v>
      </c>
      <c r="L494" s="308" t="s">
        <v>1852</v>
      </c>
      <c r="M494" s="306" t="s">
        <v>1852</v>
      </c>
      <c r="N494" s="306" t="s">
        <v>1852</v>
      </c>
      <c r="O494" s="224">
        <f t="shared" si="7"/>
        <v>124</v>
      </c>
      <c r="P494" s="226">
        <v>173</v>
      </c>
      <c r="Q494" s="226">
        <v>2</v>
      </c>
      <c r="R494" s="240">
        <v>1.2E-2</v>
      </c>
    </row>
    <row r="495" spans="1:20" x14ac:dyDescent="0.4">
      <c r="A495" s="310" t="s">
        <v>1336</v>
      </c>
      <c r="B495" s="309" t="s">
        <v>2746</v>
      </c>
      <c r="C495" s="223">
        <v>25</v>
      </c>
      <c r="D495" s="306" t="s">
        <v>1852</v>
      </c>
      <c r="E495" s="224">
        <v>1</v>
      </c>
      <c r="F495" s="223">
        <v>8</v>
      </c>
      <c r="G495" s="306" t="s">
        <v>1852</v>
      </c>
      <c r="H495" s="306" t="s">
        <v>1852</v>
      </c>
      <c r="I495" s="223">
        <v>1</v>
      </c>
      <c r="J495" s="306" t="s">
        <v>1852</v>
      </c>
      <c r="K495" s="306" t="s">
        <v>1852</v>
      </c>
      <c r="L495" s="308" t="s">
        <v>1852</v>
      </c>
      <c r="M495" s="306" t="s">
        <v>1852</v>
      </c>
      <c r="N495" s="306" t="s">
        <v>1852</v>
      </c>
      <c r="O495" s="224">
        <f t="shared" si="7"/>
        <v>34</v>
      </c>
      <c r="P495" s="177"/>
      <c r="Q495" s="177"/>
    </row>
    <row r="496" spans="1:20" ht="13.15" customHeight="1" x14ac:dyDescent="0.4">
      <c r="A496" s="310" t="s">
        <v>1336</v>
      </c>
      <c r="B496" s="309" t="s">
        <v>2780</v>
      </c>
      <c r="C496" s="223">
        <v>6</v>
      </c>
      <c r="D496" s="306" t="s">
        <v>1852</v>
      </c>
      <c r="E496" s="306" t="s">
        <v>1852</v>
      </c>
      <c r="F496" s="223">
        <v>9</v>
      </c>
      <c r="G496" s="306" t="s">
        <v>1852</v>
      </c>
      <c r="H496" s="306" t="s">
        <v>1852</v>
      </c>
      <c r="I496" s="308" t="s">
        <v>1852</v>
      </c>
      <c r="J496" s="306" t="s">
        <v>1852</v>
      </c>
      <c r="K496" s="306" t="s">
        <v>1852</v>
      </c>
      <c r="L496" s="308" t="s">
        <v>1852</v>
      </c>
      <c r="M496" s="306" t="s">
        <v>1852</v>
      </c>
      <c r="N496" s="306" t="s">
        <v>1852</v>
      </c>
      <c r="O496" s="224">
        <f t="shared" si="7"/>
        <v>15</v>
      </c>
      <c r="P496" s="177"/>
      <c r="Q496" s="177"/>
      <c r="T496" s="117"/>
    </row>
    <row r="497" spans="1:20" x14ac:dyDescent="0.4">
      <c r="A497" s="310" t="s">
        <v>2256</v>
      </c>
      <c r="B497" s="309" t="s">
        <v>2784</v>
      </c>
      <c r="C497" s="223">
        <v>14</v>
      </c>
      <c r="D497" s="306" t="s">
        <v>1852</v>
      </c>
      <c r="E497" s="306" t="s">
        <v>1852</v>
      </c>
      <c r="F497" s="308" t="s">
        <v>1852</v>
      </c>
      <c r="G497" s="306" t="s">
        <v>1852</v>
      </c>
      <c r="H497" s="306" t="s">
        <v>1852</v>
      </c>
      <c r="I497" s="308" t="s">
        <v>1852</v>
      </c>
      <c r="J497" s="306" t="s">
        <v>1852</v>
      </c>
      <c r="K497" s="306" t="s">
        <v>1852</v>
      </c>
      <c r="L497" s="308" t="s">
        <v>1852</v>
      </c>
      <c r="M497" s="306" t="s">
        <v>1852</v>
      </c>
      <c r="N497" s="306" t="s">
        <v>1852</v>
      </c>
      <c r="O497" s="224">
        <f t="shared" si="7"/>
        <v>14</v>
      </c>
      <c r="P497" s="226">
        <v>29</v>
      </c>
      <c r="Q497" s="226">
        <v>0</v>
      </c>
      <c r="R497" s="227">
        <v>0</v>
      </c>
    </row>
    <row r="498" spans="1:20" x14ac:dyDescent="0.4">
      <c r="A498" s="310" t="s">
        <v>1687</v>
      </c>
      <c r="B498" s="309" t="s">
        <v>2785</v>
      </c>
      <c r="C498" s="223">
        <v>7</v>
      </c>
      <c r="D498" s="306" t="s">
        <v>1852</v>
      </c>
      <c r="E498" s="306" t="s">
        <v>1852</v>
      </c>
      <c r="F498" s="308" t="s">
        <v>1852</v>
      </c>
      <c r="G498" s="306" t="s">
        <v>1852</v>
      </c>
      <c r="H498" s="306" t="s">
        <v>1852</v>
      </c>
      <c r="I498" s="308" t="s">
        <v>1852</v>
      </c>
      <c r="J498" s="306" t="s">
        <v>1852</v>
      </c>
      <c r="K498" s="306" t="s">
        <v>1852</v>
      </c>
      <c r="L498" s="308" t="s">
        <v>1852</v>
      </c>
      <c r="M498" s="306" t="s">
        <v>1852</v>
      </c>
      <c r="N498" s="306" t="s">
        <v>1852</v>
      </c>
      <c r="O498" s="224">
        <f t="shared" si="7"/>
        <v>7</v>
      </c>
      <c r="P498" s="177"/>
      <c r="Q498" s="177"/>
    </row>
    <row r="499" spans="1:20" x14ac:dyDescent="0.4">
      <c r="A499" s="310" t="s">
        <v>1687</v>
      </c>
      <c r="B499" s="309" t="s">
        <v>2786</v>
      </c>
      <c r="C499" s="223">
        <v>5</v>
      </c>
      <c r="D499" s="306" t="s">
        <v>1852</v>
      </c>
      <c r="E499" s="306" t="s">
        <v>1852</v>
      </c>
      <c r="F499" s="308" t="s">
        <v>1852</v>
      </c>
      <c r="G499" s="306" t="s">
        <v>1852</v>
      </c>
      <c r="H499" s="306" t="s">
        <v>1852</v>
      </c>
      <c r="I499" s="308" t="s">
        <v>1852</v>
      </c>
      <c r="J499" s="306" t="s">
        <v>1852</v>
      </c>
      <c r="K499" s="306" t="s">
        <v>1852</v>
      </c>
      <c r="L499" s="308" t="s">
        <v>1852</v>
      </c>
      <c r="M499" s="306" t="s">
        <v>1852</v>
      </c>
      <c r="N499" s="306" t="s">
        <v>1852</v>
      </c>
      <c r="O499" s="224">
        <f t="shared" si="7"/>
        <v>5</v>
      </c>
      <c r="P499" s="177"/>
      <c r="Q499" s="177"/>
    </row>
    <row r="500" spans="1:20" x14ac:dyDescent="0.4">
      <c r="A500" s="310" t="s">
        <v>1687</v>
      </c>
      <c r="B500" s="309" t="s">
        <v>2787</v>
      </c>
      <c r="C500" s="223">
        <v>1</v>
      </c>
      <c r="D500" s="306" t="s">
        <v>1852</v>
      </c>
      <c r="E500" s="306" t="s">
        <v>1852</v>
      </c>
      <c r="F500" s="308" t="s">
        <v>1852</v>
      </c>
      <c r="G500" s="306" t="s">
        <v>1852</v>
      </c>
      <c r="H500" s="306" t="s">
        <v>1852</v>
      </c>
      <c r="I500" s="308" t="s">
        <v>1852</v>
      </c>
      <c r="J500" s="306" t="s">
        <v>1852</v>
      </c>
      <c r="K500" s="306" t="s">
        <v>1852</v>
      </c>
      <c r="L500" s="308" t="s">
        <v>1852</v>
      </c>
      <c r="M500" s="306" t="s">
        <v>1852</v>
      </c>
      <c r="N500" s="306" t="s">
        <v>1852</v>
      </c>
      <c r="O500" s="224">
        <f t="shared" si="7"/>
        <v>1</v>
      </c>
      <c r="P500" s="177"/>
      <c r="Q500" s="177"/>
    </row>
    <row r="501" spans="1:20" x14ac:dyDescent="0.4">
      <c r="A501" s="310" t="s">
        <v>1687</v>
      </c>
      <c r="B501" s="309" t="s">
        <v>2788</v>
      </c>
      <c r="C501" s="223">
        <v>1</v>
      </c>
      <c r="D501" s="306" t="s">
        <v>1852</v>
      </c>
      <c r="E501" s="306" t="s">
        <v>1852</v>
      </c>
      <c r="F501" s="308" t="s">
        <v>1852</v>
      </c>
      <c r="G501" s="306" t="s">
        <v>1852</v>
      </c>
      <c r="H501" s="306" t="s">
        <v>1852</v>
      </c>
      <c r="I501" s="308" t="s">
        <v>1852</v>
      </c>
      <c r="J501" s="306" t="s">
        <v>1852</v>
      </c>
      <c r="K501" s="306" t="s">
        <v>1852</v>
      </c>
      <c r="L501" s="308" t="s">
        <v>1852</v>
      </c>
      <c r="M501" s="306" t="s">
        <v>1852</v>
      </c>
      <c r="N501" s="306" t="s">
        <v>1852</v>
      </c>
      <c r="O501" s="224">
        <f t="shared" si="7"/>
        <v>1</v>
      </c>
      <c r="P501" s="177"/>
      <c r="Q501" s="177"/>
    </row>
    <row r="502" spans="1:20" x14ac:dyDescent="0.4">
      <c r="A502" s="310" t="s">
        <v>1687</v>
      </c>
      <c r="B502" s="309" t="s">
        <v>2789</v>
      </c>
      <c r="C502" s="223">
        <v>1</v>
      </c>
      <c r="D502" s="306" t="s">
        <v>1852</v>
      </c>
      <c r="E502" s="306" t="s">
        <v>1852</v>
      </c>
      <c r="F502" s="308" t="s">
        <v>1852</v>
      </c>
      <c r="G502" s="306" t="s">
        <v>1852</v>
      </c>
      <c r="H502" s="306" t="s">
        <v>1852</v>
      </c>
      <c r="I502" s="308" t="s">
        <v>1852</v>
      </c>
      <c r="J502" s="306" t="s">
        <v>1852</v>
      </c>
      <c r="K502" s="306" t="s">
        <v>1852</v>
      </c>
      <c r="L502" s="308" t="s">
        <v>1852</v>
      </c>
      <c r="M502" s="306" t="s">
        <v>1852</v>
      </c>
      <c r="N502" s="306" t="s">
        <v>1852</v>
      </c>
      <c r="O502" s="224">
        <f t="shared" si="7"/>
        <v>1</v>
      </c>
      <c r="P502" s="177"/>
      <c r="Q502" s="177"/>
      <c r="T502" s="117"/>
    </row>
    <row r="503" spans="1:20" x14ac:dyDescent="0.4">
      <c r="A503" s="310" t="s">
        <v>1851</v>
      </c>
      <c r="B503" s="309" t="s">
        <v>2746</v>
      </c>
      <c r="C503" s="223">
        <v>38</v>
      </c>
      <c r="D503" s="306" t="s">
        <v>1852</v>
      </c>
      <c r="E503" s="306" t="s">
        <v>1852</v>
      </c>
      <c r="F503" s="223">
        <v>41</v>
      </c>
      <c r="G503" s="306" t="s">
        <v>1852</v>
      </c>
      <c r="H503" s="306" t="s">
        <v>1852</v>
      </c>
      <c r="I503" s="223">
        <v>4</v>
      </c>
      <c r="J503" s="306" t="s">
        <v>1852</v>
      </c>
      <c r="K503" s="306" t="s">
        <v>1852</v>
      </c>
      <c r="L503" s="223">
        <v>5</v>
      </c>
      <c r="M503" s="306" t="s">
        <v>1852</v>
      </c>
      <c r="N503" s="306" t="s">
        <v>1852</v>
      </c>
      <c r="O503" s="224">
        <f t="shared" si="7"/>
        <v>88</v>
      </c>
      <c r="P503" s="226">
        <v>101</v>
      </c>
      <c r="Q503" s="226">
        <v>0</v>
      </c>
      <c r="R503" s="227">
        <v>0</v>
      </c>
    </row>
    <row r="504" spans="1:20" ht="13.15" customHeight="1" x14ac:dyDescent="0.4">
      <c r="A504" s="310" t="s">
        <v>2428</v>
      </c>
      <c r="B504" s="309" t="s">
        <v>2790</v>
      </c>
      <c r="C504" s="223">
        <v>9</v>
      </c>
      <c r="D504" s="306" t="s">
        <v>1852</v>
      </c>
      <c r="E504" s="306" t="s">
        <v>1852</v>
      </c>
      <c r="F504" s="308" t="s">
        <v>1852</v>
      </c>
      <c r="G504" s="306" t="s">
        <v>1852</v>
      </c>
      <c r="H504" s="306" t="s">
        <v>1852</v>
      </c>
      <c r="I504" s="223">
        <v>4</v>
      </c>
      <c r="J504" s="306" t="s">
        <v>1852</v>
      </c>
      <c r="K504" s="306" t="s">
        <v>1852</v>
      </c>
      <c r="L504" s="308" t="s">
        <v>1852</v>
      </c>
      <c r="M504" s="306" t="s">
        <v>1852</v>
      </c>
      <c r="N504" s="306" t="s">
        <v>1852</v>
      </c>
      <c r="O504" s="224">
        <f t="shared" si="7"/>
        <v>13</v>
      </c>
      <c r="P504" s="177"/>
      <c r="Q504" s="177"/>
      <c r="T504" s="117"/>
    </row>
    <row r="505" spans="1:20" ht="13.15" customHeight="1" x14ac:dyDescent="0.4">
      <c r="A505" s="310" t="s">
        <v>2265</v>
      </c>
      <c r="B505" s="309" t="s">
        <v>2791</v>
      </c>
      <c r="C505" s="223">
        <v>1</v>
      </c>
      <c r="D505" s="306" t="s">
        <v>1852</v>
      </c>
      <c r="E505" s="306" t="s">
        <v>1852</v>
      </c>
      <c r="F505" s="308" t="s">
        <v>1852</v>
      </c>
      <c r="G505" s="306" t="s">
        <v>1852</v>
      </c>
      <c r="H505" s="306" t="s">
        <v>1852</v>
      </c>
      <c r="I505" s="308" t="s">
        <v>1852</v>
      </c>
      <c r="J505" s="306" t="s">
        <v>1852</v>
      </c>
      <c r="K505" s="306" t="s">
        <v>1852</v>
      </c>
      <c r="L505" s="308" t="s">
        <v>1852</v>
      </c>
      <c r="M505" s="306" t="s">
        <v>1852</v>
      </c>
      <c r="N505" s="306" t="s">
        <v>1852</v>
      </c>
      <c r="O505" s="224">
        <f t="shared" si="7"/>
        <v>1</v>
      </c>
      <c r="P505" s="233">
        <v>1</v>
      </c>
      <c r="Q505" s="233">
        <v>0</v>
      </c>
      <c r="R505" s="234">
        <v>0</v>
      </c>
      <c r="T505" s="117"/>
    </row>
    <row r="506" spans="1:20" ht="15.75" x14ac:dyDescent="0.4">
      <c r="A506" s="310" t="s">
        <v>2026</v>
      </c>
      <c r="B506" s="309" t="s">
        <v>2792</v>
      </c>
      <c r="C506" s="223">
        <v>99</v>
      </c>
      <c r="D506" s="306" t="s">
        <v>1852</v>
      </c>
      <c r="E506" s="224">
        <v>9</v>
      </c>
      <c r="F506" s="223">
        <v>27</v>
      </c>
      <c r="G506" s="306" t="s">
        <v>1852</v>
      </c>
      <c r="H506" s="306" t="s">
        <v>1852</v>
      </c>
      <c r="I506" s="223">
        <v>3</v>
      </c>
      <c r="J506" s="306" t="s">
        <v>1852</v>
      </c>
      <c r="K506" s="306" t="s">
        <v>1852</v>
      </c>
      <c r="L506" s="223">
        <v>6</v>
      </c>
      <c r="M506" s="306" t="s">
        <v>1852</v>
      </c>
      <c r="N506" s="306" t="s">
        <v>1852</v>
      </c>
      <c r="O506" s="224">
        <f t="shared" si="7"/>
        <v>135</v>
      </c>
      <c r="P506" s="226">
        <v>386</v>
      </c>
      <c r="Q506" s="226">
        <v>43</v>
      </c>
      <c r="R506" s="240">
        <v>0.111</v>
      </c>
    </row>
    <row r="507" spans="1:20" ht="13.15" customHeight="1" x14ac:dyDescent="0.4">
      <c r="A507" s="310" t="s">
        <v>1371</v>
      </c>
      <c r="B507" s="309" t="s">
        <v>2793</v>
      </c>
      <c r="C507" s="223">
        <v>78</v>
      </c>
      <c r="D507" s="306" t="s">
        <v>1852</v>
      </c>
      <c r="E507" s="224">
        <v>16</v>
      </c>
      <c r="F507" s="223">
        <v>47</v>
      </c>
      <c r="G507" s="306" t="s">
        <v>1852</v>
      </c>
      <c r="H507" s="224">
        <v>2</v>
      </c>
      <c r="I507" s="223">
        <v>1</v>
      </c>
      <c r="J507" s="306" t="s">
        <v>1852</v>
      </c>
      <c r="K507" s="306" t="s">
        <v>1852</v>
      </c>
      <c r="L507" s="308" t="s">
        <v>1852</v>
      </c>
      <c r="M507" s="306" t="s">
        <v>1852</v>
      </c>
      <c r="N507" s="306" t="s">
        <v>1852</v>
      </c>
      <c r="O507" s="224">
        <f t="shared" si="7"/>
        <v>126</v>
      </c>
      <c r="P507" s="177"/>
      <c r="Q507" s="177"/>
    </row>
    <row r="508" spans="1:20" ht="15.75" x14ac:dyDescent="0.4">
      <c r="A508" s="310" t="s">
        <v>1371</v>
      </c>
      <c r="B508" s="309" t="s">
        <v>2794</v>
      </c>
      <c r="C508" s="223">
        <v>79</v>
      </c>
      <c r="D508" s="306" t="s">
        <v>1852</v>
      </c>
      <c r="E508" s="224">
        <v>10</v>
      </c>
      <c r="F508" s="223">
        <v>15</v>
      </c>
      <c r="G508" s="306" t="s">
        <v>1852</v>
      </c>
      <c r="H508" s="306" t="s">
        <v>1852</v>
      </c>
      <c r="I508" s="308" t="s">
        <v>1852</v>
      </c>
      <c r="J508" s="306" t="s">
        <v>1852</v>
      </c>
      <c r="K508" s="306" t="s">
        <v>1852</v>
      </c>
      <c r="L508" s="308" t="s">
        <v>1852</v>
      </c>
      <c r="M508" s="306" t="s">
        <v>1852</v>
      </c>
      <c r="N508" s="306" t="s">
        <v>1852</v>
      </c>
      <c r="O508" s="224">
        <f t="shared" si="7"/>
        <v>94</v>
      </c>
      <c r="P508" s="177"/>
      <c r="Q508" s="177"/>
    </row>
    <row r="509" spans="1:20" x14ac:dyDescent="0.4">
      <c r="A509" s="310" t="s">
        <v>1371</v>
      </c>
      <c r="B509" s="309" t="s">
        <v>2795</v>
      </c>
      <c r="C509" s="223">
        <v>22</v>
      </c>
      <c r="D509" s="306" t="s">
        <v>1852</v>
      </c>
      <c r="E509" s="224">
        <v>4</v>
      </c>
      <c r="F509" s="308" t="s">
        <v>1852</v>
      </c>
      <c r="G509" s="306" t="s">
        <v>1852</v>
      </c>
      <c r="H509" s="306" t="s">
        <v>1852</v>
      </c>
      <c r="I509" s="308" t="s">
        <v>1852</v>
      </c>
      <c r="J509" s="306" t="s">
        <v>1852</v>
      </c>
      <c r="K509" s="306" t="s">
        <v>1852</v>
      </c>
      <c r="L509" s="308" t="s">
        <v>1852</v>
      </c>
      <c r="M509" s="306" t="s">
        <v>1852</v>
      </c>
      <c r="N509" s="306" t="s">
        <v>1852</v>
      </c>
      <c r="O509" s="224">
        <f t="shared" si="7"/>
        <v>22</v>
      </c>
      <c r="P509" s="177"/>
      <c r="Q509" s="177"/>
    </row>
    <row r="510" spans="1:20" ht="13.15" customHeight="1" x14ac:dyDescent="0.4">
      <c r="A510" s="310" t="s">
        <v>1371</v>
      </c>
      <c r="B510" s="309" t="s">
        <v>2796</v>
      </c>
      <c r="C510" s="223">
        <v>6</v>
      </c>
      <c r="D510" s="306" t="s">
        <v>1852</v>
      </c>
      <c r="E510" s="224">
        <v>2</v>
      </c>
      <c r="F510" s="223">
        <v>2</v>
      </c>
      <c r="G510" s="306" t="s">
        <v>1852</v>
      </c>
      <c r="H510" s="306" t="s">
        <v>1852</v>
      </c>
      <c r="I510" s="308" t="s">
        <v>1852</v>
      </c>
      <c r="J510" s="306" t="s">
        <v>1852</v>
      </c>
      <c r="K510" s="306" t="s">
        <v>1852</v>
      </c>
      <c r="L510" s="308" t="s">
        <v>1852</v>
      </c>
      <c r="M510" s="306" t="s">
        <v>1852</v>
      </c>
      <c r="N510" s="306" t="s">
        <v>1852</v>
      </c>
      <c r="O510" s="224">
        <f t="shared" si="7"/>
        <v>8</v>
      </c>
      <c r="P510" s="177"/>
      <c r="Q510" s="177"/>
    </row>
    <row r="511" spans="1:20" ht="13.15" customHeight="1" x14ac:dyDescent="0.4">
      <c r="A511" s="310" t="s">
        <v>1371</v>
      </c>
      <c r="B511" s="309" t="s">
        <v>2797</v>
      </c>
      <c r="C511" s="223">
        <v>1</v>
      </c>
      <c r="D511" s="306" t="s">
        <v>1852</v>
      </c>
      <c r="E511" s="306" t="s">
        <v>1852</v>
      </c>
      <c r="F511" s="308" t="s">
        <v>1852</v>
      </c>
      <c r="G511" s="306" t="s">
        <v>1852</v>
      </c>
      <c r="H511" s="306" t="s">
        <v>1852</v>
      </c>
      <c r="I511" s="308" t="s">
        <v>1852</v>
      </c>
      <c r="J511" s="306" t="s">
        <v>1852</v>
      </c>
      <c r="K511" s="306" t="s">
        <v>1852</v>
      </c>
      <c r="L511" s="308" t="s">
        <v>1852</v>
      </c>
      <c r="M511" s="306" t="s">
        <v>1852</v>
      </c>
      <c r="N511" s="306" t="s">
        <v>1852</v>
      </c>
      <c r="O511" s="224">
        <f t="shared" si="7"/>
        <v>1</v>
      </c>
      <c r="P511" s="177"/>
      <c r="Q511" s="177"/>
      <c r="T511" s="117"/>
    </row>
    <row r="512" spans="1:20" x14ac:dyDescent="0.4">
      <c r="A512" s="310" t="s">
        <v>2273</v>
      </c>
      <c r="B512" s="309" t="s">
        <v>2798</v>
      </c>
      <c r="C512" s="223">
        <v>134</v>
      </c>
      <c r="D512" s="224">
        <v>1</v>
      </c>
      <c r="E512" s="224">
        <v>6</v>
      </c>
      <c r="F512" s="223">
        <v>68</v>
      </c>
      <c r="G512" s="306" t="s">
        <v>1852</v>
      </c>
      <c r="H512" s="224">
        <v>1</v>
      </c>
      <c r="I512" s="223">
        <v>5</v>
      </c>
      <c r="J512" s="306" t="s">
        <v>1852</v>
      </c>
      <c r="K512" s="306" t="s">
        <v>1852</v>
      </c>
      <c r="L512" s="223">
        <v>19</v>
      </c>
      <c r="M512" s="306" t="s">
        <v>1852</v>
      </c>
      <c r="N512" s="306" t="s">
        <v>1852</v>
      </c>
      <c r="O512" s="224">
        <f t="shared" si="7"/>
        <v>226</v>
      </c>
      <c r="P512" s="231">
        <v>399</v>
      </c>
      <c r="Q512" s="231">
        <v>25</v>
      </c>
      <c r="R512" s="244">
        <v>6.3E-2</v>
      </c>
    </row>
    <row r="513" spans="1:20" ht="13.15" customHeight="1" x14ac:dyDescent="0.4">
      <c r="A513" s="310" t="s">
        <v>1688</v>
      </c>
      <c r="B513" s="309" t="s">
        <v>2799</v>
      </c>
      <c r="C513" s="223">
        <v>98</v>
      </c>
      <c r="D513" s="306" t="s">
        <v>1852</v>
      </c>
      <c r="E513" s="224">
        <v>6</v>
      </c>
      <c r="F513" s="223">
        <v>2</v>
      </c>
      <c r="G513" s="306" t="s">
        <v>1852</v>
      </c>
      <c r="H513" s="306" t="s">
        <v>1852</v>
      </c>
      <c r="I513" s="308" t="s">
        <v>1852</v>
      </c>
      <c r="J513" s="306" t="s">
        <v>1852</v>
      </c>
      <c r="K513" s="306" t="s">
        <v>1852</v>
      </c>
      <c r="L513" s="308" t="s">
        <v>1852</v>
      </c>
      <c r="M513" s="306" t="s">
        <v>1852</v>
      </c>
      <c r="N513" s="306" t="s">
        <v>1852</v>
      </c>
      <c r="O513" s="224">
        <f t="shared" si="7"/>
        <v>100</v>
      </c>
      <c r="P513" s="177"/>
      <c r="Q513" s="177"/>
    </row>
    <row r="514" spans="1:20" ht="13.15" customHeight="1" x14ac:dyDescent="0.4">
      <c r="A514" s="310" t="s">
        <v>1688</v>
      </c>
      <c r="B514" s="309" t="s">
        <v>2800</v>
      </c>
      <c r="C514" s="223">
        <v>23</v>
      </c>
      <c r="D514" s="306" t="s">
        <v>1852</v>
      </c>
      <c r="E514" s="224">
        <v>2</v>
      </c>
      <c r="F514" s="308" t="s">
        <v>1852</v>
      </c>
      <c r="G514" s="306" t="s">
        <v>1852</v>
      </c>
      <c r="H514" s="306" t="s">
        <v>1852</v>
      </c>
      <c r="I514" s="308" t="s">
        <v>1852</v>
      </c>
      <c r="J514" s="306" t="s">
        <v>1852</v>
      </c>
      <c r="K514" s="306" t="s">
        <v>1852</v>
      </c>
      <c r="L514" s="308" t="s">
        <v>1852</v>
      </c>
      <c r="M514" s="306" t="s">
        <v>1852</v>
      </c>
      <c r="N514" s="306" t="s">
        <v>1852</v>
      </c>
      <c r="O514" s="224">
        <f t="shared" si="7"/>
        <v>23</v>
      </c>
      <c r="P514" s="177"/>
      <c r="Q514" s="177"/>
    </row>
    <row r="515" spans="1:20" ht="13.15" customHeight="1" x14ac:dyDescent="0.4">
      <c r="A515" s="310" t="s">
        <v>1688</v>
      </c>
      <c r="B515" s="309" t="s">
        <v>2801</v>
      </c>
      <c r="C515" s="223">
        <v>20</v>
      </c>
      <c r="D515" s="306" t="s">
        <v>1852</v>
      </c>
      <c r="E515" s="224">
        <v>4</v>
      </c>
      <c r="F515" s="308" t="s">
        <v>1852</v>
      </c>
      <c r="G515" s="306" t="s">
        <v>1852</v>
      </c>
      <c r="H515" s="306" t="s">
        <v>1852</v>
      </c>
      <c r="I515" s="308" t="s">
        <v>1852</v>
      </c>
      <c r="J515" s="306" t="s">
        <v>1852</v>
      </c>
      <c r="K515" s="306" t="s">
        <v>1852</v>
      </c>
      <c r="L515" s="308" t="s">
        <v>1852</v>
      </c>
      <c r="M515" s="306" t="s">
        <v>1852</v>
      </c>
      <c r="N515" s="306" t="s">
        <v>1852</v>
      </c>
      <c r="O515" s="224">
        <f t="shared" ref="O515:O578" si="8">SUM(C515,F515,I515,L515)</f>
        <v>20</v>
      </c>
      <c r="P515" s="177"/>
      <c r="Q515" s="177"/>
    </row>
    <row r="516" spans="1:20" ht="13.15" customHeight="1" x14ac:dyDescent="0.4">
      <c r="A516" s="310" t="s">
        <v>1688</v>
      </c>
      <c r="B516" s="309" t="s">
        <v>2802</v>
      </c>
      <c r="C516" s="223">
        <v>12</v>
      </c>
      <c r="D516" s="306" t="s">
        <v>1852</v>
      </c>
      <c r="E516" s="224">
        <v>3</v>
      </c>
      <c r="F516" s="308" t="s">
        <v>1852</v>
      </c>
      <c r="G516" s="306" t="s">
        <v>1852</v>
      </c>
      <c r="H516" s="306" t="s">
        <v>1852</v>
      </c>
      <c r="I516" s="308" t="s">
        <v>1852</v>
      </c>
      <c r="J516" s="306" t="s">
        <v>1852</v>
      </c>
      <c r="K516" s="306" t="s">
        <v>1852</v>
      </c>
      <c r="L516" s="308" t="s">
        <v>1852</v>
      </c>
      <c r="M516" s="306" t="s">
        <v>1852</v>
      </c>
      <c r="N516" s="306" t="s">
        <v>1852</v>
      </c>
      <c r="O516" s="224">
        <f t="shared" si="8"/>
        <v>12</v>
      </c>
      <c r="P516" s="177"/>
      <c r="Q516" s="177"/>
    </row>
    <row r="517" spans="1:20" ht="13.15" customHeight="1" x14ac:dyDescent="0.4">
      <c r="A517" s="310" t="s">
        <v>1688</v>
      </c>
      <c r="B517" s="309" t="s">
        <v>2803</v>
      </c>
      <c r="C517" s="223">
        <v>8</v>
      </c>
      <c r="D517" s="306" t="s">
        <v>1852</v>
      </c>
      <c r="E517" s="224">
        <v>3</v>
      </c>
      <c r="F517" s="308" t="s">
        <v>1852</v>
      </c>
      <c r="G517" s="306" t="s">
        <v>1852</v>
      </c>
      <c r="H517" s="306" t="s">
        <v>1852</v>
      </c>
      <c r="I517" s="308" t="s">
        <v>1852</v>
      </c>
      <c r="J517" s="306" t="s">
        <v>1852</v>
      </c>
      <c r="K517" s="306" t="s">
        <v>1852</v>
      </c>
      <c r="L517" s="308" t="s">
        <v>1852</v>
      </c>
      <c r="M517" s="306" t="s">
        <v>1852</v>
      </c>
      <c r="N517" s="306" t="s">
        <v>1852</v>
      </c>
      <c r="O517" s="224">
        <f t="shared" si="8"/>
        <v>8</v>
      </c>
      <c r="P517" s="177"/>
      <c r="Q517" s="177"/>
    </row>
    <row r="518" spans="1:20" ht="15.75" x14ac:dyDescent="0.4">
      <c r="A518" s="310" t="s">
        <v>1688</v>
      </c>
      <c r="B518" s="309" t="s">
        <v>2804</v>
      </c>
      <c r="C518" s="223">
        <v>4</v>
      </c>
      <c r="D518" s="306" t="s">
        <v>1852</v>
      </c>
      <c r="E518" s="306" t="s">
        <v>1852</v>
      </c>
      <c r="F518" s="308" t="s">
        <v>1852</v>
      </c>
      <c r="G518" s="306" t="s">
        <v>1852</v>
      </c>
      <c r="H518" s="306" t="s">
        <v>1852</v>
      </c>
      <c r="I518" s="308" t="s">
        <v>1852</v>
      </c>
      <c r="J518" s="306" t="s">
        <v>1852</v>
      </c>
      <c r="K518" s="306" t="s">
        <v>1852</v>
      </c>
      <c r="L518" s="308" t="s">
        <v>1852</v>
      </c>
      <c r="M518" s="306" t="s">
        <v>1852</v>
      </c>
      <c r="N518" s="306" t="s">
        <v>1852</v>
      </c>
      <c r="O518" s="224">
        <f t="shared" si="8"/>
        <v>4</v>
      </c>
      <c r="P518" s="177"/>
      <c r="Q518" s="177"/>
    </row>
    <row r="519" spans="1:20" x14ac:dyDescent="0.4">
      <c r="A519" s="310" t="s">
        <v>1688</v>
      </c>
      <c r="B519" s="309" t="s">
        <v>2746</v>
      </c>
      <c r="C519" s="223">
        <v>4</v>
      </c>
      <c r="D519" s="306" t="s">
        <v>1852</v>
      </c>
      <c r="E519" s="306" t="s">
        <v>1852</v>
      </c>
      <c r="F519" s="308" t="s">
        <v>1852</v>
      </c>
      <c r="G519" s="306" t="s">
        <v>1852</v>
      </c>
      <c r="H519" s="306" t="s">
        <v>1852</v>
      </c>
      <c r="I519" s="308" t="s">
        <v>1852</v>
      </c>
      <c r="J519" s="306" t="s">
        <v>1852</v>
      </c>
      <c r="K519" s="306" t="s">
        <v>1852</v>
      </c>
      <c r="L519" s="308" t="s">
        <v>1852</v>
      </c>
      <c r="M519" s="306" t="s">
        <v>1852</v>
      </c>
      <c r="N519" s="306" t="s">
        <v>1852</v>
      </c>
      <c r="O519" s="224">
        <f t="shared" si="8"/>
        <v>4</v>
      </c>
      <c r="P519" s="177"/>
      <c r="Q519" s="177"/>
    </row>
    <row r="520" spans="1:20" x14ac:dyDescent="0.4">
      <c r="A520" s="310" t="s">
        <v>1688</v>
      </c>
      <c r="B520" s="309" t="s">
        <v>2805</v>
      </c>
      <c r="C520" s="223">
        <v>2</v>
      </c>
      <c r="D520" s="306" t="s">
        <v>1852</v>
      </c>
      <c r="E520" s="306" t="s">
        <v>1852</v>
      </c>
      <c r="F520" s="308" t="s">
        <v>1852</v>
      </c>
      <c r="G520" s="306" t="s">
        <v>1852</v>
      </c>
      <c r="H520" s="306" t="s">
        <v>1852</v>
      </c>
      <c r="I520" s="308" t="s">
        <v>1852</v>
      </c>
      <c r="J520" s="306" t="s">
        <v>1852</v>
      </c>
      <c r="K520" s="306" t="s">
        <v>1852</v>
      </c>
      <c r="L520" s="308" t="s">
        <v>1852</v>
      </c>
      <c r="M520" s="306" t="s">
        <v>1852</v>
      </c>
      <c r="N520" s="306" t="s">
        <v>1852</v>
      </c>
      <c r="O520" s="224">
        <f t="shared" si="8"/>
        <v>2</v>
      </c>
      <c r="P520" s="177"/>
      <c r="Q520" s="177"/>
      <c r="T520" s="117"/>
    </row>
    <row r="521" spans="1:20" x14ac:dyDescent="0.4">
      <c r="A521" s="310" t="s">
        <v>2280</v>
      </c>
      <c r="B521" s="306" t="s">
        <v>1852</v>
      </c>
      <c r="C521" s="223">
        <v>6</v>
      </c>
      <c r="D521" s="306" t="s">
        <v>1852</v>
      </c>
      <c r="E521" s="224">
        <v>2</v>
      </c>
      <c r="F521" s="308" t="s">
        <v>1852</v>
      </c>
      <c r="G521" s="306" t="s">
        <v>1852</v>
      </c>
      <c r="H521" s="306" t="s">
        <v>1852</v>
      </c>
      <c r="I521" s="308" t="s">
        <v>1852</v>
      </c>
      <c r="J521" s="306" t="s">
        <v>1852</v>
      </c>
      <c r="K521" s="306" t="s">
        <v>1852</v>
      </c>
      <c r="L521" s="308" t="s">
        <v>1852</v>
      </c>
      <c r="M521" s="306" t="s">
        <v>1852</v>
      </c>
      <c r="N521" s="306" t="s">
        <v>1852</v>
      </c>
      <c r="O521" s="224">
        <f t="shared" si="8"/>
        <v>6</v>
      </c>
      <c r="P521" s="233">
        <v>6</v>
      </c>
      <c r="Q521" s="233">
        <v>2</v>
      </c>
      <c r="R521" s="242">
        <v>0.33300000000000002</v>
      </c>
      <c r="T521" s="117"/>
    </row>
    <row r="522" spans="1:20" ht="13.15" customHeight="1" x14ac:dyDescent="0.4">
      <c r="A522" s="310" t="s">
        <v>2281</v>
      </c>
      <c r="B522" s="306" t="s">
        <v>1852</v>
      </c>
      <c r="C522" s="223">
        <v>2</v>
      </c>
      <c r="D522" s="306" t="s">
        <v>1852</v>
      </c>
      <c r="E522" s="306" t="s">
        <v>1852</v>
      </c>
      <c r="F522" s="223">
        <v>11</v>
      </c>
      <c r="G522" s="306" t="s">
        <v>1852</v>
      </c>
      <c r="H522" s="306" t="s">
        <v>1852</v>
      </c>
      <c r="I522" s="308" t="s">
        <v>1852</v>
      </c>
      <c r="J522" s="306" t="s">
        <v>1852</v>
      </c>
      <c r="K522" s="306" t="s">
        <v>1852</v>
      </c>
      <c r="L522" s="308" t="s">
        <v>1852</v>
      </c>
      <c r="M522" s="306" t="s">
        <v>1852</v>
      </c>
      <c r="N522" s="306" t="s">
        <v>1852</v>
      </c>
      <c r="O522" s="224">
        <f t="shared" si="8"/>
        <v>13</v>
      </c>
      <c r="P522" s="233">
        <v>13</v>
      </c>
      <c r="Q522" s="233">
        <v>0</v>
      </c>
      <c r="R522" s="234">
        <v>0</v>
      </c>
      <c r="T522" s="117"/>
    </row>
    <row r="523" spans="1:20" ht="13.15" customHeight="1" x14ac:dyDescent="0.4">
      <c r="A523" s="310" t="s">
        <v>2283</v>
      </c>
      <c r="B523" s="309" t="s">
        <v>2806</v>
      </c>
      <c r="C523" s="223">
        <v>9</v>
      </c>
      <c r="D523" s="306" t="s">
        <v>1852</v>
      </c>
      <c r="E523" s="306" t="s">
        <v>1852</v>
      </c>
      <c r="F523" s="223">
        <v>1</v>
      </c>
      <c r="G523" s="306" t="s">
        <v>1852</v>
      </c>
      <c r="H523" s="306" t="s">
        <v>1852</v>
      </c>
      <c r="I523" s="308" t="s">
        <v>1852</v>
      </c>
      <c r="J523" s="306" t="s">
        <v>1852</v>
      </c>
      <c r="K523" s="306" t="s">
        <v>1852</v>
      </c>
      <c r="L523" s="308" t="s">
        <v>1852</v>
      </c>
      <c r="M523" s="306" t="s">
        <v>1852</v>
      </c>
      <c r="N523" s="306" t="s">
        <v>1852</v>
      </c>
      <c r="O523" s="224">
        <f t="shared" si="8"/>
        <v>10</v>
      </c>
      <c r="P523" s="226">
        <v>13</v>
      </c>
      <c r="Q523" s="226">
        <v>0</v>
      </c>
      <c r="R523" s="227">
        <v>0</v>
      </c>
    </row>
    <row r="524" spans="1:20" ht="13.15" customHeight="1" x14ac:dyDescent="0.4">
      <c r="A524" s="310" t="s">
        <v>1382</v>
      </c>
      <c r="B524" s="309" t="s">
        <v>2807</v>
      </c>
      <c r="C524" s="308" t="s">
        <v>1852</v>
      </c>
      <c r="D524" s="306" t="s">
        <v>1852</v>
      </c>
      <c r="E524" s="306" t="s">
        <v>1852</v>
      </c>
      <c r="F524" s="223">
        <v>2</v>
      </c>
      <c r="G524" s="306" t="s">
        <v>1852</v>
      </c>
      <c r="H524" s="306" t="s">
        <v>1852</v>
      </c>
      <c r="I524" s="308" t="s">
        <v>1852</v>
      </c>
      <c r="J524" s="306" t="s">
        <v>1852</v>
      </c>
      <c r="K524" s="306" t="s">
        <v>1852</v>
      </c>
      <c r="L524" s="308" t="s">
        <v>1852</v>
      </c>
      <c r="M524" s="306" t="s">
        <v>1852</v>
      </c>
      <c r="N524" s="306" t="s">
        <v>1852</v>
      </c>
      <c r="O524" s="224">
        <f t="shared" si="8"/>
        <v>2</v>
      </c>
      <c r="P524" s="177"/>
      <c r="Q524" s="177"/>
    </row>
    <row r="525" spans="1:20" ht="15.75" x14ac:dyDescent="0.4">
      <c r="A525" s="310" t="s">
        <v>1382</v>
      </c>
      <c r="B525" s="309" t="s">
        <v>2808</v>
      </c>
      <c r="C525" s="308" t="s">
        <v>1852</v>
      </c>
      <c r="D525" s="306" t="s">
        <v>1852</v>
      </c>
      <c r="E525" s="306" t="s">
        <v>1852</v>
      </c>
      <c r="F525" s="223">
        <v>1</v>
      </c>
      <c r="G525" s="306" t="s">
        <v>1852</v>
      </c>
      <c r="H525" s="306" t="s">
        <v>1852</v>
      </c>
      <c r="I525" s="308" t="s">
        <v>1852</v>
      </c>
      <c r="J525" s="306" t="s">
        <v>1852</v>
      </c>
      <c r="K525" s="306" t="s">
        <v>1852</v>
      </c>
      <c r="L525" s="308" t="s">
        <v>1852</v>
      </c>
      <c r="M525" s="306" t="s">
        <v>1852</v>
      </c>
      <c r="N525" s="306" t="s">
        <v>1852</v>
      </c>
      <c r="O525" s="224">
        <f t="shared" si="8"/>
        <v>1</v>
      </c>
      <c r="P525" s="177"/>
      <c r="Q525" s="177"/>
      <c r="T525" s="117"/>
    </row>
    <row r="526" spans="1:20" ht="13.15" customHeight="1" x14ac:dyDescent="0.4">
      <c r="A526" s="310" t="s">
        <v>2289</v>
      </c>
      <c r="B526" s="306" t="s">
        <v>1852</v>
      </c>
      <c r="C526" s="308" t="s">
        <v>1852</v>
      </c>
      <c r="D526" s="306" t="s">
        <v>1852</v>
      </c>
      <c r="E526" s="306" t="s">
        <v>1852</v>
      </c>
      <c r="F526" s="223">
        <v>7</v>
      </c>
      <c r="G526" s="306" t="s">
        <v>1852</v>
      </c>
      <c r="H526" s="306" t="s">
        <v>1852</v>
      </c>
      <c r="I526" s="308" t="s">
        <v>1852</v>
      </c>
      <c r="J526" s="306" t="s">
        <v>1852</v>
      </c>
      <c r="K526" s="306" t="s">
        <v>1852</v>
      </c>
      <c r="L526" s="308" t="s">
        <v>1852</v>
      </c>
      <c r="M526" s="306" t="s">
        <v>1852</v>
      </c>
      <c r="N526" s="306" t="s">
        <v>1852</v>
      </c>
      <c r="O526" s="224">
        <f t="shared" si="8"/>
        <v>7</v>
      </c>
      <c r="P526" s="233">
        <v>7</v>
      </c>
      <c r="Q526" s="233">
        <v>0</v>
      </c>
      <c r="R526" s="234">
        <v>0</v>
      </c>
      <c r="T526" s="117"/>
    </row>
    <row r="527" spans="1:20" x14ac:dyDescent="0.4">
      <c r="A527" s="310" t="s">
        <v>2290</v>
      </c>
      <c r="B527" s="306" t="s">
        <v>1852</v>
      </c>
      <c r="C527" s="223">
        <v>8</v>
      </c>
      <c r="D527" s="306" t="s">
        <v>1852</v>
      </c>
      <c r="E527" s="306" t="s">
        <v>1852</v>
      </c>
      <c r="F527" s="223">
        <v>4</v>
      </c>
      <c r="G527" s="306" t="s">
        <v>1852</v>
      </c>
      <c r="H527" s="306" t="s">
        <v>1852</v>
      </c>
      <c r="I527" s="308" t="s">
        <v>1852</v>
      </c>
      <c r="J527" s="306" t="s">
        <v>1852</v>
      </c>
      <c r="K527" s="306" t="s">
        <v>1852</v>
      </c>
      <c r="L527" s="308" t="s">
        <v>1852</v>
      </c>
      <c r="M527" s="306" t="s">
        <v>1852</v>
      </c>
      <c r="N527" s="306" t="s">
        <v>1852</v>
      </c>
      <c r="O527" s="224">
        <f t="shared" si="8"/>
        <v>12</v>
      </c>
      <c r="P527" s="233">
        <v>12</v>
      </c>
      <c r="Q527" s="233">
        <v>0</v>
      </c>
      <c r="R527" s="234">
        <v>0</v>
      </c>
      <c r="T527" s="117"/>
    </row>
    <row r="528" spans="1:20" ht="13.15" customHeight="1" x14ac:dyDescent="0.4">
      <c r="A528" s="310" t="s">
        <v>2291</v>
      </c>
      <c r="B528" s="309" t="s">
        <v>2809</v>
      </c>
      <c r="C528" s="223">
        <v>3</v>
      </c>
      <c r="D528" s="306" t="s">
        <v>1852</v>
      </c>
      <c r="E528" s="306" t="s">
        <v>1852</v>
      </c>
      <c r="F528" s="223">
        <v>2</v>
      </c>
      <c r="G528" s="306" t="s">
        <v>1852</v>
      </c>
      <c r="H528" s="306" t="s">
        <v>1852</v>
      </c>
      <c r="I528" s="308" t="s">
        <v>1852</v>
      </c>
      <c r="J528" s="306" t="s">
        <v>1852</v>
      </c>
      <c r="K528" s="306" t="s">
        <v>1852</v>
      </c>
      <c r="L528" s="223">
        <v>2</v>
      </c>
      <c r="M528" s="306" t="s">
        <v>1852</v>
      </c>
      <c r="N528" s="306" t="s">
        <v>1852</v>
      </c>
      <c r="O528" s="224">
        <f t="shared" si="8"/>
        <v>7</v>
      </c>
      <c r="P528" s="226">
        <v>12</v>
      </c>
      <c r="Q528" s="226">
        <v>0</v>
      </c>
      <c r="R528" s="227">
        <v>0</v>
      </c>
    </row>
    <row r="529" spans="1:20" ht="13.15" customHeight="1" x14ac:dyDescent="0.4">
      <c r="A529" s="310" t="s">
        <v>2429</v>
      </c>
      <c r="B529" s="309" t="s">
        <v>2810</v>
      </c>
      <c r="C529" s="223">
        <v>3</v>
      </c>
      <c r="D529" s="306" t="s">
        <v>1852</v>
      </c>
      <c r="E529" s="306" t="s">
        <v>1852</v>
      </c>
      <c r="F529" s="223">
        <v>1</v>
      </c>
      <c r="G529" s="306" t="s">
        <v>1852</v>
      </c>
      <c r="H529" s="306" t="s">
        <v>1852</v>
      </c>
      <c r="I529" s="308" t="s">
        <v>1852</v>
      </c>
      <c r="J529" s="306" t="s">
        <v>1852</v>
      </c>
      <c r="K529" s="306" t="s">
        <v>1852</v>
      </c>
      <c r="L529" s="223">
        <v>1</v>
      </c>
      <c r="M529" s="306" t="s">
        <v>1852</v>
      </c>
      <c r="N529" s="306" t="s">
        <v>1852</v>
      </c>
      <c r="O529" s="224">
        <f t="shared" si="8"/>
        <v>5</v>
      </c>
      <c r="P529" s="177"/>
      <c r="Q529" s="177"/>
      <c r="T529" s="117"/>
    </row>
    <row r="530" spans="1:20" ht="13.15" customHeight="1" x14ac:dyDescent="0.4">
      <c r="A530" s="310" t="s">
        <v>2294</v>
      </c>
      <c r="B530" s="306" t="s">
        <v>1852</v>
      </c>
      <c r="C530" s="223">
        <v>7</v>
      </c>
      <c r="D530" s="306" t="s">
        <v>1852</v>
      </c>
      <c r="E530" s="306" t="s">
        <v>1852</v>
      </c>
      <c r="F530" s="223">
        <v>7</v>
      </c>
      <c r="G530" s="306" t="s">
        <v>1852</v>
      </c>
      <c r="H530" s="306" t="s">
        <v>1852</v>
      </c>
      <c r="I530" s="308" t="s">
        <v>1852</v>
      </c>
      <c r="J530" s="306" t="s">
        <v>1852</v>
      </c>
      <c r="K530" s="306" t="s">
        <v>1852</v>
      </c>
      <c r="L530" s="308" t="s">
        <v>1852</v>
      </c>
      <c r="M530" s="306" t="s">
        <v>1852</v>
      </c>
      <c r="N530" s="306" t="s">
        <v>1852</v>
      </c>
      <c r="O530" s="224">
        <f t="shared" si="8"/>
        <v>14</v>
      </c>
      <c r="P530" s="233">
        <v>14</v>
      </c>
      <c r="Q530" s="233">
        <v>0</v>
      </c>
      <c r="R530" s="234">
        <v>0</v>
      </c>
      <c r="T530" s="117"/>
    </row>
    <row r="531" spans="1:20" ht="13.15" customHeight="1" x14ac:dyDescent="0.4">
      <c r="A531" s="310" t="s">
        <v>2295</v>
      </c>
      <c r="B531" s="306" t="s">
        <v>1852</v>
      </c>
      <c r="C531" s="308" t="s">
        <v>1852</v>
      </c>
      <c r="D531" s="306" t="s">
        <v>1852</v>
      </c>
      <c r="E531" s="306" t="s">
        <v>1852</v>
      </c>
      <c r="F531" s="223">
        <v>4</v>
      </c>
      <c r="G531" s="224">
        <v>1</v>
      </c>
      <c r="H531" s="306" t="s">
        <v>1852</v>
      </c>
      <c r="I531" s="308" t="s">
        <v>1852</v>
      </c>
      <c r="J531" s="306" t="s">
        <v>1852</v>
      </c>
      <c r="K531" s="306" t="s">
        <v>1852</v>
      </c>
      <c r="L531" s="308" t="s">
        <v>1852</v>
      </c>
      <c r="M531" s="306" t="s">
        <v>1852</v>
      </c>
      <c r="N531" s="306" t="s">
        <v>1852</v>
      </c>
      <c r="O531" s="224">
        <f t="shared" si="8"/>
        <v>4</v>
      </c>
      <c r="P531" s="233">
        <v>4</v>
      </c>
      <c r="Q531" s="233">
        <v>0</v>
      </c>
      <c r="R531" s="234">
        <v>0</v>
      </c>
      <c r="T531" s="117"/>
    </row>
    <row r="532" spans="1:20" ht="13.15" customHeight="1" x14ac:dyDescent="0.4">
      <c r="A532" s="310" t="s">
        <v>2296</v>
      </c>
      <c r="B532" s="306" t="s">
        <v>1852</v>
      </c>
      <c r="C532" s="223">
        <v>4</v>
      </c>
      <c r="D532" s="306" t="s">
        <v>1852</v>
      </c>
      <c r="E532" s="306" t="s">
        <v>1852</v>
      </c>
      <c r="F532" s="308" t="s">
        <v>1852</v>
      </c>
      <c r="G532" s="306" t="s">
        <v>1852</v>
      </c>
      <c r="H532" s="306" t="s">
        <v>1852</v>
      </c>
      <c r="I532" s="308" t="s">
        <v>1852</v>
      </c>
      <c r="J532" s="306" t="s">
        <v>1852</v>
      </c>
      <c r="K532" s="306" t="s">
        <v>1852</v>
      </c>
      <c r="L532" s="308" t="s">
        <v>1852</v>
      </c>
      <c r="M532" s="306" t="s">
        <v>1852</v>
      </c>
      <c r="N532" s="306" t="s">
        <v>1852</v>
      </c>
      <c r="O532" s="224">
        <f t="shared" si="8"/>
        <v>4</v>
      </c>
      <c r="P532" s="233">
        <v>4</v>
      </c>
      <c r="Q532" s="233">
        <v>0</v>
      </c>
      <c r="R532" s="234">
        <v>0</v>
      </c>
      <c r="T532" s="117"/>
    </row>
    <row r="533" spans="1:20" ht="33.75" x14ac:dyDescent="0.4">
      <c r="A533" s="310" t="s">
        <v>2811</v>
      </c>
      <c r="B533" s="306" t="s">
        <v>1852</v>
      </c>
      <c r="C533" s="223">
        <v>6</v>
      </c>
      <c r="D533" s="306" t="s">
        <v>1852</v>
      </c>
      <c r="E533" s="306" t="s">
        <v>1852</v>
      </c>
      <c r="F533" s="308" t="s">
        <v>1852</v>
      </c>
      <c r="G533" s="306" t="s">
        <v>1852</v>
      </c>
      <c r="H533" s="306" t="s">
        <v>1852</v>
      </c>
      <c r="I533" s="223">
        <v>1</v>
      </c>
      <c r="J533" s="306" t="s">
        <v>1852</v>
      </c>
      <c r="K533" s="306" t="s">
        <v>1852</v>
      </c>
      <c r="L533" s="308" t="s">
        <v>1852</v>
      </c>
      <c r="M533" s="306" t="s">
        <v>1852</v>
      </c>
      <c r="N533" s="306" t="s">
        <v>1852</v>
      </c>
      <c r="O533" s="224">
        <f t="shared" si="8"/>
        <v>7</v>
      </c>
      <c r="P533" s="233">
        <v>7</v>
      </c>
      <c r="Q533" s="233">
        <v>0</v>
      </c>
      <c r="R533" s="234">
        <v>0</v>
      </c>
      <c r="T533" s="117"/>
    </row>
    <row r="534" spans="1:20" x14ac:dyDescent="0.4">
      <c r="A534" s="310" t="s">
        <v>2299</v>
      </c>
      <c r="B534" s="306" t="s">
        <v>1852</v>
      </c>
      <c r="C534" s="223">
        <v>2</v>
      </c>
      <c r="D534" s="306" t="s">
        <v>1852</v>
      </c>
      <c r="E534" s="306" t="s">
        <v>1852</v>
      </c>
      <c r="F534" s="308" t="s">
        <v>1852</v>
      </c>
      <c r="G534" s="306" t="s">
        <v>1852</v>
      </c>
      <c r="H534" s="306" t="s">
        <v>1852</v>
      </c>
      <c r="I534" s="308" t="s">
        <v>1852</v>
      </c>
      <c r="J534" s="306" t="s">
        <v>1852</v>
      </c>
      <c r="K534" s="306" t="s">
        <v>1852</v>
      </c>
      <c r="L534" s="308" t="s">
        <v>1852</v>
      </c>
      <c r="M534" s="306" t="s">
        <v>1852</v>
      </c>
      <c r="N534" s="306" t="s">
        <v>1852</v>
      </c>
      <c r="O534" s="224">
        <f t="shared" si="8"/>
        <v>2</v>
      </c>
      <c r="P534" s="233">
        <v>2</v>
      </c>
      <c r="Q534" s="233">
        <v>0</v>
      </c>
      <c r="R534" s="234">
        <v>0</v>
      </c>
      <c r="T534" s="117"/>
    </row>
    <row r="535" spans="1:20" ht="13.15" customHeight="1" x14ac:dyDescent="0.4">
      <c r="A535" s="310" t="s">
        <v>1856</v>
      </c>
      <c r="B535" s="309" t="s">
        <v>2746</v>
      </c>
      <c r="C535" s="223">
        <v>5</v>
      </c>
      <c r="D535" s="306" t="s">
        <v>1852</v>
      </c>
      <c r="E535" s="306" t="s">
        <v>1852</v>
      </c>
      <c r="F535" s="223">
        <v>2</v>
      </c>
      <c r="G535" s="306" t="s">
        <v>1852</v>
      </c>
      <c r="H535" s="306" t="s">
        <v>1852</v>
      </c>
      <c r="I535" s="308" t="s">
        <v>1852</v>
      </c>
      <c r="J535" s="306" t="s">
        <v>1852</v>
      </c>
      <c r="K535" s="306" t="s">
        <v>1852</v>
      </c>
      <c r="L535" s="308" t="s">
        <v>1852</v>
      </c>
      <c r="M535" s="306" t="s">
        <v>1852</v>
      </c>
      <c r="N535" s="306" t="s">
        <v>1852</v>
      </c>
      <c r="O535" s="224">
        <f t="shared" si="8"/>
        <v>7</v>
      </c>
      <c r="P535" s="233">
        <v>7</v>
      </c>
      <c r="Q535" s="233">
        <v>0</v>
      </c>
      <c r="R535" s="234">
        <v>0</v>
      </c>
      <c r="T535" s="117"/>
    </row>
    <row r="536" spans="1:20" ht="13.15" customHeight="1" x14ac:dyDescent="0.4">
      <c r="A536" s="310" t="s">
        <v>2114</v>
      </c>
      <c r="B536" s="309" t="s">
        <v>2812</v>
      </c>
      <c r="C536" s="223">
        <v>5</v>
      </c>
      <c r="D536" s="306" t="s">
        <v>1852</v>
      </c>
      <c r="E536" s="306" t="s">
        <v>1852</v>
      </c>
      <c r="F536" s="308" t="s">
        <v>1852</v>
      </c>
      <c r="G536" s="306" t="s">
        <v>1852</v>
      </c>
      <c r="H536" s="306" t="s">
        <v>1852</v>
      </c>
      <c r="I536" s="223">
        <v>2</v>
      </c>
      <c r="J536" s="306" t="s">
        <v>1852</v>
      </c>
      <c r="K536" s="306" t="s">
        <v>1852</v>
      </c>
      <c r="L536" s="308" t="s">
        <v>1852</v>
      </c>
      <c r="M536" s="306" t="s">
        <v>1852</v>
      </c>
      <c r="N536" s="306" t="s">
        <v>1852</v>
      </c>
      <c r="O536" s="224">
        <f t="shared" si="8"/>
        <v>7</v>
      </c>
      <c r="P536" s="231">
        <v>21</v>
      </c>
      <c r="Q536" s="231">
        <v>1</v>
      </c>
      <c r="R536" s="244">
        <v>4.8000000000000001E-2</v>
      </c>
    </row>
    <row r="537" spans="1:20" ht="13.15" customHeight="1" x14ac:dyDescent="0.4">
      <c r="A537" s="310" t="s">
        <v>1338</v>
      </c>
      <c r="B537" s="309" t="s">
        <v>2813</v>
      </c>
      <c r="C537" s="223">
        <v>1</v>
      </c>
      <c r="D537" s="306" t="s">
        <v>1852</v>
      </c>
      <c r="E537" s="306" t="s">
        <v>1852</v>
      </c>
      <c r="F537" s="223">
        <v>3</v>
      </c>
      <c r="G537" s="306" t="s">
        <v>1852</v>
      </c>
      <c r="H537" s="306" t="s">
        <v>1852</v>
      </c>
      <c r="I537" s="308" t="s">
        <v>1852</v>
      </c>
      <c r="J537" s="306" t="s">
        <v>1852</v>
      </c>
      <c r="K537" s="306" t="s">
        <v>1852</v>
      </c>
      <c r="L537" s="308" t="s">
        <v>1852</v>
      </c>
      <c r="M537" s="306" t="s">
        <v>1852</v>
      </c>
      <c r="N537" s="306" t="s">
        <v>1852</v>
      </c>
      <c r="O537" s="224">
        <f t="shared" si="8"/>
        <v>4</v>
      </c>
      <c r="P537" s="177"/>
      <c r="Q537" s="177"/>
    </row>
    <row r="538" spans="1:20" ht="13.15" customHeight="1" x14ac:dyDescent="0.4">
      <c r="A538" s="310" t="s">
        <v>1338</v>
      </c>
      <c r="B538" s="309" t="s">
        <v>2814</v>
      </c>
      <c r="C538" s="223">
        <v>1</v>
      </c>
      <c r="D538" s="306" t="s">
        <v>1852</v>
      </c>
      <c r="E538" s="224">
        <v>1</v>
      </c>
      <c r="F538" s="223">
        <v>1</v>
      </c>
      <c r="G538" s="306" t="s">
        <v>1852</v>
      </c>
      <c r="H538" s="306" t="s">
        <v>1852</v>
      </c>
      <c r="I538" s="308" t="s">
        <v>1852</v>
      </c>
      <c r="J538" s="306" t="s">
        <v>1852</v>
      </c>
      <c r="K538" s="306" t="s">
        <v>1852</v>
      </c>
      <c r="L538" s="223">
        <v>1</v>
      </c>
      <c r="M538" s="306" t="s">
        <v>1852</v>
      </c>
      <c r="N538" s="306" t="s">
        <v>1852</v>
      </c>
      <c r="O538" s="224">
        <f t="shared" si="8"/>
        <v>3</v>
      </c>
      <c r="P538" s="177"/>
      <c r="Q538" s="177"/>
    </row>
    <row r="539" spans="1:20" ht="15.75" x14ac:dyDescent="0.4">
      <c r="A539" s="310" t="s">
        <v>1338</v>
      </c>
      <c r="B539" s="309" t="s">
        <v>2815</v>
      </c>
      <c r="C539" s="223">
        <v>1</v>
      </c>
      <c r="D539" s="306" t="s">
        <v>1852</v>
      </c>
      <c r="E539" s="306" t="s">
        <v>1852</v>
      </c>
      <c r="F539" s="223">
        <v>1</v>
      </c>
      <c r="G539" s="306" t="s">
        <v>1852</v>
      </c>
      <c r="H539" s="306" t="s">
        <v>1852</v>
      </c>
      <c r="I539" s="308" t="s">
        <v>1852</v>
      </c>
      <c r="J539" s="306" t="s">
        <v>1852</v>
      </c>
      <c r="K539" s="306" t="s">
        <v>1852</v>
      </c>
      <c r="L539" s="223">
        <v>1</v>
      </c>
      <c r="M539" s="306" t="s">
        <v>1852</v>
      </c>
      <c r="N539" s="306" t="s">
        <v>1852</v>
      </c>
      <c r="O539" s="224">
        <f t="shared" si="8"/>
        <v>3</v>
      </c>
      <c r="P539" s="177"/>
      <c r="Q539" s="177"/>
    </row>
    <row r="540" spans="1:20" ht="13.15" customHeight="1" x14ac:dyDescent="0.4">
      <c r="A540" s="310" t="s">
        <v>1338</v>
      </c>
      <c r="B540" s="309" t="s">
        <v>2816</v>
      </c>
      <c r="C540" s="223">
        <v>1</v>
      </c>
      <c r="D540" s="306" t="s">
        <v>1852</v>
      </c>
      <c r="E540" s="306" t="s">
        <v>1852</v>
      </c>
      <c r="F540" s="308" t="s">
        <v>1852</v>
      </c>
      <c r="G540" s="306" t="s">
        <v>1852</v>
      </c>
      <c r="H540" s="306" t="s">
        <v>1852</v>
      </c>
      <c r="I540" s="308" t="s">
        <v>1852</v>
      </c>
      <c r="J540" s="306" t="s">
        <v>1852</v>
      </c>
      <c r="K540" s="306" t="s">
        <v>1852</v>
      </c>
      <c r="L540" s="308" t="s">
        <v>1852</v>
      </c>
      <c r="M540" s="306" t="s">
        <v>1852</v>
      </c>
      <c r="N540" s="306" t="s">
        <v>1852</v>
      </c>
      <c r="O540" s="224">
        <f t="shared" si="8"/>
        <v>1</v>
      </c>
      <c r="P540" s="177"/>
      <c r="Q540" s="177"/>
    </row>
    <row r="541" spans="1:20" ht="15.75" x14ac:dyDescent="0.4">
      <c r="A541" s="310" t="s">
        <v>1338</v>
      </c>
      <c r="B541" s="309" t="s">
        <v>2817</v>
      </c>
      <c r="C541" s="223">
        <v>1</v>
      </c>
      <c r="D541" s="306" t="s">
        <v>1852</v>
      </c>
      <c r="E541" s="306" t="s">
        <v>1852</v>
      </c>
      <c r="F541" s="308" t="s">
        <v>1852</v>
      </c>
      <c r="G541" s="306" t="s">
        <v>1852</v>
      </c>
      <c r="H541" s="306" t="s">
        <v>1852</v>
      </c>
      <c r="I541" s="308" t="s">
        <v>1852</v>
      </c>
      <c r="J541" s="306" t="s">
        <v>1852</v>
      </c>
      <c r="K541" s="306" t="s">
        <v>1852</v>
      </c>
      <c r="L541" s="308" t="s">
        <v>1852</v>
      </c>
      <c r="M541" s="306" t="s">
        <v>1852</v>
      </c>
      <c r="N541" s="306" t="s">
        <v>1852</v>
      </c>
      <c r="O541" s="224">
        <f t="shared" si="8"/>
        <v>1</v>
      </c>
      <c r="P541" s="177"/>
      <c r="Q541" s="177"/>
    </row>
    <row r="542" spans="1:20" ht="13.15" customHeight="1" x14ac:dyDescent="0.4">
      <c r="A542" s="310" t="s">
        <v>1338</v>
      </c>
      <c r="B542" s="309" t="s">
        <v>2818</v>
      </c>
      <c r="C542" s="223">
        <v>1</v>
      </c>
      <c r="D542" s="306" t="s">
        <v>1852</v>
      </c>
      <c r="E542" s="306" t="s">
        <v>1852</v>
      </c>
      <c r="F542" s="308" t="s">
        <v>1852</v>
      </c>
      <c r="G542" s="306" t="s">
        <v>1852</v>
      </c>
      <c r="H542" s="306" t="s">
        <v>1852</v>
      </c>
      <c r="I542" s="308" t="s">
        <v>1852</v>
      </c>
      <c r="J542" s="306" t="s">
        <v>1852</v>
      </c>
      <c r="K542" s="306" t="s">
        <v>1852</v>
      </c>
      <c r="L542" s="308" t="s">
        <v>1852</v>
      </c>
      <c r="M542" s="306" t="s">
        <v>1852</v>
      </c>
      <c r="N542" s="306" t="s">
        <v>1852</v>
      </c>
      <c r="O542" s="224">
        <f t="shared" si="8"/>
        <v>1</v>
      </c>
      <c r="P542" s="177"/>
      <c r="Q542" s="177"/>
    </row>
    <row r="543" spans="1:20" ht="13.15" customHeight="1" x14ac:dyDescent="0.4">
      <c r="A543" s="310" t="s">
        <v>1338</v>
      </c>
      <c r="B543" s="309" t="s">
        <v>2819</v>
      </c>
      <c r="C543" s="223">
        <v>1</v>
      </c>
      <c r="D543" s="306" t="s">
        <v>1852</v>
      </c>
      <c r="E543" s="306" t="s">
        <v>1852</v>
      </c>
      <c r="F543" s="308" t="s">
        <v>1852</v>
      </c>
      <c r="G543" s="306" t="s">
        <v>1852</v>
      </c>
      <c r="H543" s="306" t="s">
        <v>1852</v>
      </c>
      <c r="I543" s="308" t="s">
        <v>1852</v>
      </c>
      <c r="J543" s="306" t="s">
        <v>1852</v>
      </c>
      <c r="K543" s="306" t="s">
        <v>1852</v>
      </c>
      <c r="L543" s="308" t="s">
        <v>1852</v>
      </c>
      <c r="M543" s="306" t="s">
        <v>1852</v>
      </c>
      <c r="N543" s="306" t="s">
        <v>1852</v>
      </c>
      <c r="O543" s="224">
        <f t="shared" si="8"/>
        <v>1</v>
      </c>
      <c r="P543" s="177"/>
      <c r="Q543" s="177"/>
      <c r="T543" s="117"/>
    </row>
    <row r="544" spans="1:20" ht="22.5" x14ac:dyDescent="0.4">
      <c r="A544" s="310" t="s">
        <v>2307</v>
      </c>
      <c r="B544" s="309" t="s">
        <v>2820</v>
      </c>
      <c r="C544" s="223">
        <v>4</v>
      </c>
      <c r="D544" s="306" t="s">
        <v>1852</v>
      </c>
      <c r="E544" s="306" t="s">
        <v>1852</v>
      </c>
      <c r="F544" s="223">
        <v>11</v>
      </c>
      <c r="G544" s="306" t="s">
        <v>1852</v>
      </c>
      <c r="H544" s="306" t="s">
        <v>1852</v>
      </c>
      <c r="I544" s="308" t="s">
        <v>1852</v>
      </c>
      <c r="J544" s="306" t="s">
        <v>1852</v>
      </c>
      <c r="K544" s="306" t="s">
        <v>1852</v>
      </c>
      <c r="L544" s="308" t="s">
        <v>1852</v>
      </c>
      <c r="M544" s="306" t="s">
        <v>1852</v>
      </c>
      <c r="N544" s="306" t="s">
        <v>1852</v>
      </c>
      <c r="O544" s="224">
        <f t="shared" si="8"/>
        <v>15</v>
      </c>
      <c r="P544" s="233">
        <v>15</v>
      </c>
      <c r="Q544" s="233">
        <v>0</v>
      </c>
      <c r="R544" s="234">
        <v>0</v>
      </c>
      <c r="T544" s="117"/>
    </row>
    <row r="545" spans="1:20" x14ac:dyDescent="0.4">
      <c r="A545" s="310" t="s">
        <v>2125</v>
      </c>
      <c r="B545" s="309" t="s">
        <v>2821</v>
      </c>
      <c r="C545" s="223">
        <v>10</v>
      </c>
      <c r="D545" s="306" t="s">
        <v>1852</v>
      </c>
      <c r="E545" s="306" t="s">
        <v>1852</v>
      </c>
      <c r="F545" s="223">
        <v>6</v>
      </c>
      <c r="G545" s="306" t="s">
        <v>1852</v>
      </c>
      <c r="H545" s="306" t="s">
        <v>1852</v>
      </c>
      <c r="I545" s="308" t="s">
        <v>1852</v>
      </c>
      <c r="J545" s="306" t="s">
        <v>1852</v>
      </c>
      <c r="K545" s="306" t="s">
        <v>1852</v>
      </c>
      <c r="L545" s="308" t="s">
        <v>1852</v>
      </c>
      <c r="M545" s="306" t="s">
        <v>1852</v>
      </c>
      <c r="N545" s="306" t="s">
        <v>1852</v>
      </c>
      <c r="O545" s="224">
        <f t="shared" si="8"/>
        <v>16</v>
      </c>
      <c r="P545" s="226">
        <v>48</v>
      </c>
      <c r="Q545" s="226">
        <v>0</v>
      </c>
      <c r="R545" s="227">
        <v>0</v>
      </c>
    </row>
    <row r="546" spans="1:20" x14ac:dyDescent="0.4">
      <c r="A546" s="310" t="s">
        <v>1340</v>
      </c>
      <c r="B546" s="309" t="s">
        <v>2822</v>
      </c>
      <c r="C546" s="223">
        <v>8</v>
      </c>
      <c r="D546" s="306" t="s">
        <v>1852</v>
      </c>
      <c r="E546" s="306" t="s">
        <v>1852</v>
      </c>
      <c r="F546" s="223">
        <v>6</v>
      </c>
      <c r="G546" s="306" t="s">
        <v>1852</v>
      </c>
      <c r="H546" s="306" t="s">
        <v>1852</v>
      </c>
      <c r="I546" s="308" t="s">
        <v>1852</v>
      </c>
      <c r="J546" s="306" t="s">
        <v>1852</v>
      </c>
      <c r="K546" s="306" t="s">
        <v>1852</v>
      </c>
      <c r="L546" s="308" t="s">
        <v>1852</v>
      </c>
      <c r="M546" s="306" t="s">
        <v>1852</v>
      </c>
      <c r="N546" s="306" t="s">
        <v>1852</v>
      </c>
      <c r="O546" s="224">
        <f t="shared" si="8"/>
        <v>14</v>
      </c>
      <c r="P546" s="177"/>
      <c r="Q546" s="177"/>
    </row>
    <row r="547" spans="1:20" x14ac:dyDescent="0.4">
      <c r="A547" s="310" t="s">
        <v>1340</v>
      </c>
      <c r="B547" s="309" t="s">
        <v>2823</v>
      </c>
      <c r="C547" s="223">
        <v>7</v>
      </c>
      <c r="D547" s="306" t="s">
        <v>1852</v>
      </c>
      <c r="E547" s="306" t="s">
        <v>1852</v>
      </c>
      <c r="F547" s="223">
        <v>4</v>
      </c>
      <c r="G547" s="306" t="s">
        <v>1852</v>
      </c>
      <c r="H547" s="306" t="s">
        <v>1852</v>
      </c>
      <c r="I547" s="308" t="s">
        <v>1852</v>
      </c>
      <c r="J547" s="306" t="s">
        <v>1852</v>
      </c>
      <c r="K547" s="306" t="s">
        <v>1852</v>
      </c>
      <c r="L547" s="308" t="s">
        <v>1852</v>
      </c>
      <c r="M547" s="306" t="s">
        <v>1852</v>
      </c>
      <c r="N547" s="306" t="s">
        <v>1852</v>
      </c>
      <c r="O547" s="224">
        <f t="shared" si="8"/>
        <v>11</v>
      </c>
      <c r="P547" s="177"/>
      <c r="Q547" s="177"/>
    </row>
    <row r="548" spans="1:20" ht="13.15" customHeight="1" x14ac:dyDescent="0.4">
      <c r="A548" s="310" t="s">
        <v>1340</v>
      </c>
      <c r="B548" s="309" t="s">
        <v>2824</v>
      </c>
      <c r="C548" s="223">
        <v>7</v>
      </c>
      <c r="D548" s="306" t="s">
        <v>1852</v>
      </c>
      <c r="E548" s="306" t="s">
        <v>1852</v>
      </c>
      <c r="F548" s="308" t="s">
        <v>1852</v>
      </c>
      <c r="G548" s="306" t="s">
        <v>1852</v>
      </c>
      <c r="H548" s="306" t="s">
        <v>1852</v>
      </c>
      <c r="I548" s="308" t="s">
        <v>1852</v>
      </c>
      <c r="J548" s="306" t="s">
        <v>1852</v>
      </c>
      <c r="K548" s="306" t="s">
        <v>1852</v>
      </c>
      <c r="L548" s="308" t="s">
        <v>1852</v>
      </c>
      <c r="M548" s="306" t="s">
        <v>1852</v>
      </c>
      <c r="N548" s="306" t="s">
        <v>1852</v>
      </c>
      <c r="O548" s="224">
        <f t="shared" si="8"/>
        <v>7</v>
      </c>
      <c r="P548" s="177"/>
      <c r="Q548" s="177"/>
      <c r="T548" s="117"/>
    </row>
    <row r="549" spans="1:20" x14ac:dyDescent="0.4">
      <c r="A549" s="310" t="s">
        <v>2127</v>
      </c>
      <c r="B549" s="309" t="s">
        <v>2825</v>
      </c>
      <c r="C549" s="223">
        <v>4</v>
      </c>
      <c r="D549" s="306" t="s">
        <v>1852</v>
      </c>
      <c r="E549" s="306" t="s">
        <v>1852</v>
      </c>
      <c r="F549" s="308" t="s">
        <v>1852</v>
      </c>
      <c r="G549" s="306" t="s">
        <v>1852</v>
      </c>
      <c r="H549" s="306" t="s">
        <v>1852</v>
      </c>
      <c r="I549" s="308" t="s">
        <v>1852</v>
      </c>
      <c r="J549" s="306" t="s">
        <v>1852</v>
      </c>
      <c r="K549" s="306" t="s">
        <v>1852</v>
      </c>
      <c r="L549" s="308" t="s">
        <v>1852</v>
      </c>
      <c r="M549" s="306" t="s">
        <v>1852</v>
      </c>
      <c r="N549" s="306" t="s">
        <v>1852</v>
      </c>
      <c r="O549" s="224">
        <f t="shared" si="8"/>
        <v>4</v>
      </c>
      <c r="P549" s="226">
        <v>6</v>
      </c>
      <c r="Q549" s="226">
        <v>0</v>
      </c>
      <c r="R549" s="227">
        <v>0</v>
      </c>
    </row>
    <row r="550" spans="1:20" ht="13.15" customHeight="1" x14ac:dyDescent="0.4">
      <c r="A550" s="310" t="s">
        <v>1341</v>
      </c>
      <c r="B550" s="309" t="s">
        <v>2746</v>
      </c>
      <c r="C550" s="223">
        <v>2</v>
      </c>
      <c r="D550" s="306" t="s">
        <v>1852</v>
      </c>
      <c r="E550" s="306" t="s">
        <v>1852</v>
      </c>
      <c r="F550" s="308" t="s">
        <v>1852</v>
      </c>
      <c r="G550" s="306" t="s">
        <v>1852</v>
      </c>
      <c r="H550" s="306" t="s">
        <v>1852</v>
      </c>
      <c r="I550" s="308" t="s">
        <v>1852</v>
      </c>
      <c r="J550" s="306" t="s">
        <v>1852</v>
      </c>
      <c r="K550" s="306" t="s">
        <v>1852</v>
      </c>
      <c r="L550" s="308" t="s">
        <v>1852</v>
      </c>
      <c r="M550" s="306" t="s">
        <v>1852</v>
      </c>
      <c r="N550" s="306" t="s">
        <v>1852</v>
      </c>
      <c r="O550" s="224">
        <f t="shared" si="8"/>
        <v>2</v>
      </c>
      <c r="P550" s="177"/>
      <c r="Q550" s="177"/>
      <c r="T550" s="117"/>
    </row>
    <row r="551" spans="1:20" ht="22.5" x14ac:dyDescent="0.4">
      <c r="A551" s="310" t="s">
        <v>2826</v>
      </c>
      <c r="B551" s="309" t="s">
        <v>2827</v>
      </c>
      <c r="C551" s="223">
        <v>12</v>
      </c>
      <c r="D551" s="306" t="s">
        <v>1852</v>
      </c>
      <c r="E551" s="306" t="s">
        <v>1852</v>
      </c>
      <c r="F551" s="308" t="s">
        <v>1852</v>
      </c>
      <c r="G551" s="306" t="s">
        <v>1852</v>
      </c>
      <c r="H551" s="306" t="s">
        <v>1852</v>
      </c>
      <c r="I551" s="308" t="s">
        <v>1852</v>
      </c>
      <c r="J551" s="306" t="s">
        <v>1852</v>
      </c>
      <c r="K551" s="306" t="s">
        <v>1852</v>
      </c>
      <c r="L551" s="308" t="s">
        <v>1852</v>
      </c>
      <c r="M551" s="306" t="s">
        <v>1852</v>
      </c>
      <c r="N551" s="306" t="s">
        <v>1852</v>
      </c>
      <c r="O551" s="224">
        <f t="shared" si="8"/>
        <v>12</v>
      </c>
      <c r="P551" s="233">
        <v>12</v>
      </c>
      <c r="Q551" s="233">
        <v>0</v>
      </c>
      <c r="R551" s="234">
        <v>0</v>
      </c>
      <c r="T551" s="117"/>
    </row>
    <row r="552" spans="1:20" x14ac:dyDescent="0.4">
      <c r="A552" s="310" t="s">
        <v>2129</v>
      </c>
      <c r="B552" s="309" t="s">
        <v>2746</v>
      </c>
      <c r="C552" s="223">
        <v>43</v>
      </c>
      <c r="D552" s="306" t="s">
        <v>1852</v>
      </c>
      <c r="E552" s="224">
        <v>1</v>
      </c>
      <c r="F552" s="223">
        <v>9</v>
      </c>
      <c r="G552" s="306" t="s">
        <v>1852</v>
      </c>
      <c r="H552" s="306" t="s">
        <v>1852</v>
      </c>
      <c r="I552" s="223">
        <v>4</v>
      </c>
      <c r="J552" s="306" t="s">
        <v>1852</v>
      </c>
      <c r="K552" s="306" t="s">
        <v>1852</v>
      </c>
      <c r="L552" s="308" t="s">
        <v>1852</v>
      </c>
      <c r="M552" s="306" t="s">
        <v>1852</v>
      </c>
      <c r="N552" s="306" t="s">
        <v>1852</v>
      </c>
      <c r="O552" s="224">
        <f t="shared" si="8"/>
        <v>56</v>
      </c>
      <c r="P552" s="226">
        <v>90</v>
      </c>
      <c r="Q552" s="226">
        <v>2</v>
      </c>
      <c r="R552" s="240">
        <v>2.1999999999999999E-2</v>
      </c>
    </row>
    <row r="553" spans="1:20" x14ac:dyDescent="0.4">
      <c r="A553" s="310" t="s">
        <v>965</v>
      </c>
      <c r="B553" s="309" t="s">
        <v>2780</v>
      </c>
      <c r="C553" s="223">
        <v>12</v>
      </c>
      <c r="D553" s="306" t="s">
        <v>1852</v>
      </c>
      <c r="E553" s="224">
        <v>1</v>
      </c>
      <c r="F553" s="223">
        <v>9</v>
      </c>
      <c r="G553" s="306" t="s">
        <v>1852</v>
      </c>
      <c r="H553" s="306" t="s">
        <v>1852</v>
      </c>
      <c r="I553" s="308" t="s">
        <v>1852</v>
      </c>
      <c r="J553" s="306" t="s">
        <v>1852</v>
      </c>
      <c r="K553" s="306" t="s">
        <v>1852</v>
      </c>
      <c r="L553" s="308" t="s">
        <v>1852</v>
      </c>
      <c r="M553" s="306" t="s">
        <v>1852</v>
      </c>
      <c r="N553" s="306" t="s">
        <v>1852</v>
      </c>
      <c r="O553" s="224">
        <f t="shared" si="8"/>
        <v>21</v>
      </c>
      <c r="P553" s="177"/>
      <c r="Q553" s="177"/>
    </row>
    <row r="554" spans="1:20" x14ac:dyDescent="0.4">
      <c r="A554" s="310" t="s">
        <v>965</v>
      </c>
      <c r="B554" s="309" t="s">
        <v>2828</v>
      </c>
      <c r="C554" s="223">
        <v>8</v>
      </c>
      <c r="D554" s="306" t="s">
        <v>1852</v>
      </c>
      <c r="E554" s="306" t="s">
        <v>1852</v>
      </c>
      <c r="F554" s="308" t="s">
        <v>1852</v>
      </c>
      <c r="G554" s="306" t="s">
        <v>1852</v>
      </c>
      <c r="H554" s="306" t="s">
        <v>1852</v>
      </c>
      <c r="I554" s="308" t="s">
        <v>1852</v>
      </c>
      <c r="J554" s="306" t="s">
        <v>1852</v>
      </c>
      <c r="K554" s="306" t="s">
        <v>1852</v>
      </c>
      <c r="L554" s="308" t="s">
        <v>1852</v>
      </c>
      <c r="M554" s="306" t="s">
        <v>1852</v>
      </c>
      <c r="N554" s="306" t="s">
        <v>1852</v>
      </c>
      <c r="O554" s="224">
        <f t="shared" si="8"/>
        <v>8</v>
      </c>
      <c r="P554" s="177"/>
      <c r="Q554" s="177"/>
    </row>
    <row r="555" spans="1:20" ht="13.15" customHeight="1" x14ac:dyDescent="0.4">
      <c r="A555" s="310" t="s">
        <v>965</v>
      </c>
      <c r="B555" s="309" t="s">
        <v>2829</v>
      </c>
      <c r="C555" s="223">
        <v>5</v>
      </c>
      <c r="D555" s="306" t="s">
        <v>1852</v>
      </c>
      <c r="E555" s="306" t="s">
        <v>1852</v>
      </c>
      <c r="F555" s="308" t="s">
        <v>1852</v>
      </c>
      <c r="G555" s="306" t="s">
        <v>1852</v>
      </c>
      <c r="H555" s="306" t="s">
        <v>1852</v>
      </c>
      <c r="I555" s="308" t="s">
        <v>1852</v>
      </c>
      <c r="J555" s="306" t="s">
        <v>1852</v>
      </c>
      <c r="K555" s="306" t="s">
        <v>1852</v>
      </c>
      <c r="L555" s="308" t="s">
        <v>1852</v>
      </c>
      <c r="M555" s="306" t="s">
        <v>1852</v>
      </c>
      <c r="N555" s="306" t="s">
        <v>1852</v>
      </c>
      <c r="O555" s="224">
        <f t="shared" si="8"/>
        <v>5</v>
      </c>
      <c r="P555" s="177"/>
      <c r="Q555" s="177"/>
      <c r="T555" s="117"/>
    </row>
    <row r="556" spans="1:20" ht="13.15" customHeight="1" x14ac:dyDescent="0.4">
      <c r="A556" s="310" t="s">
        <v>2314</v>
      </c>
      <c r="B556" s="309" t="s">
        <v>2830</v>
      </c>
      <c r="C556" s="308" t="s">
        <v>1852</v>
      </c>
      <c r="D556" s="306" t="s">
        <v>1852</v>
      </c>
      <c r="E556" s="306" t="s">
        <v>1852</v>
      </c>
      <c r="F556" s="223">
        <v>2</v>
      </c>
      <c r="G556" s="306" t="s">
        <v>1852</v>
      </c>
      <c r="H556" s="306" t="s">
        <v>1852</v>
      </c>
      <c r="I556" s="308" t="s">
        <v>1852</v>
      </c>
      <c r="J556" s="306" t="s">
        <v>1852</v>
      </c>
      <c r="K556" s="306" t="s">
        <v>1852</v>
      </c>
      <c r="L556" s="308" t="s">
        <v>1852</v>
      </c>
      <c r="M556" s="306" t="s">
        <v>1852</v>
      </c>
      <c r="N556" s="306" t="s">
        <v>1852</v>
      </c>
      <c r="O556" s="224">
        <f t="shared" si="8"/>
        <v>2</v>
      </c>
      <c r="P556" s="233">
        <v>2</v>
      </c>
      <c r="Q556" s="233">
        <v>0</v>
      </c>
      <c r="R556" s="234">
        <v>0</v>
      </c>
      <c r="T556" s="117"/>
    </row>
    <row r="557" spans="1:20" x14ac:dyDescent="0.4">
      <c r="A557" s="310" t="s">
        <v>2317</v>
      </c>
      <c r="B557" s="309" t="s">
        <v>2831</v>
      </c>
      <c r="C557" s="223">
        <v>20</v>
      </c>
      <c r="D557" s="306" t="s">
        <v>1852</v>
      </c>
      <c r="E557" s="306" t="s">
        <v>1852</v>
      </c>
      <c r="F557" s="223">
        <v>55</v>
      </c>
      <c r="G557" s="306" t="s">
        <v>1852</v>
      </c>
      <c r="H557" s="306" t="s">
        <v>1852</v>
      </c>
      <c r="I557" s="308" t="s">
        <v>1852</v>
      </c>
      <c r="J557" s="306" t="s">
        <v>1852</v>
      </c>
      <c r="K557" s="306" t="s">
        <v>1852</v>
      </c>
      <c r="L557" s="223">
        <v>16</v>
      </c>
      <c r="M557" s="306" t="s">
        <v>1852</v>
      </c>
      <c r="N557" s="306" t="s">
        <v>1852</v>
      </c>
      <c r="O557" s="224">
        <f t="shared" si="8"/>
        <v>91</v>
      </c>
      <c r="P557" s="226">
        <v>142</v>
      </c>
      <c r="Q557" s="226">
        <v>0</v>
      </c>
      <c r="R557" s="227">
        <v>0</v>
      </c>
    </row>
    <row r="558" spans="1:20" ht="13.15" customHeight="1" x14ac:dyDescent="0.4">
      <c r="A558" s="310" t="s">
        <v>1690</v>
      </c>
      <c r="B558" s="309" t="s">
        <v>2832</v>
      </c>
      <c r="C558" s="223">
        <v>17</v>
      </c>
      <c r="D558" s="306" t="s">
        <v>1852</v>
      </c>
      <c r="E558" s="306" t="s">
        <v>1852</v>
      </c>
      <c r="F558" s="223">
        <v>23</v>
      </c>
      <c r="G558" s="306" t="s">
        <v>1852</v>
      </c>
      <c r="H558" s="306" t="s">
        <v>1852</v>
      </c>
      <c r="I558" s="308" t="s">
        <v>1852</v>
      </c>
      <c r="J558" s="306" t="s">
        <v>1852</v>
      </c>
      <c r="K558" s="306" t="s">
        <v>1852</v>
      </c>
      <c r="L558" s="223">
        <v>3</v>
      </c>
      <c r="M558" s="306" t="s">
        <v>1852</v>
      </c>
      <c r="N558" s="306" t="s">
        <v>1852</v>
      </c>
      <c r="O558" s="224">
        <f t="shared" si="8"/>
        <v>43</v>
      </c>
      <c r="P558" s="177"/>
      <c r="Q558" s="177"/>
    </row>
    <row r="559" spans="1:20" ht="15.75" x14ac:dyDescent="0.4">
      <c r="A559" s="310" t="s">
        <v>1690</v>
      </c>
      <c r="B559" s="309" t="s">
        <v>2833</v>
      </c>
      <c r="C559" s="223">
        <v>4</v>
      </c>
      <c r="D559" s="306" t="s">
        <v>1852</v>
      </c>
      <c r="E559" s="306" t="s">
        <v>1852</v>
      </c>
      <c r="F559" s="308" t="s">
        <v>1852</v>
      </c>
      <c r="G559" s="306" t="s">
        <v>1852</v>
      </c>
      <c r="H559" s="306" t="s">
        <v>1852</v>
      </c>
      <c r="I559" s="308" t="s">
        <v>1852</v>
      </c>
      <c r="J559" s="306" t="s">
        <v>1852</v>
      </c>
      <c r="K559" s="306" t="s">
        <v>1852</v>
      </c>
      <c r="L559" s="308" t="s">
        <v>1852</v>
      </c>
      <c r="M559" s="306" t="s">
        <v>1852</v>
      </c>
      <c r="N559" s="306" t="s">
        <v>1852</v>
      </c>
      <c r="O559" s="224">
        <f t="shared" si="8"/>
        <v>4</v>
      </c>
      <c r="P559" s="177"/>
      <c r="Q559" s="177"/>
    </row>
    <row r="560" spans="1:20" x14ac:dyDescent="0.4">
      <c r="A560" s="310" t="s">
        <v>1690</v>
      </c>
      <c r="B560" s="309" t="s">
        <v>2834</v>
      </c>
      <c r="C560" s="223">
        <v>4</v>
      </c>
      <c r="D560" s="306" t="s">
        <v>1852</v>
      </c>
      <c r="E560" s="306" t="s">
        <v>1852</v>
      </c>
      <c r="F560" s="308" t="s">
        <v>1852</v>
      </c>
      <c r="G560" s="306" t="s">
        <v>1852</v>
      </c>
      <c r="H560" s="306" t="s">
        <v>1852</v>
      </c>
      <c r="I560" s="308" t="s">
        <v>1852</v>
      </c>
      <c r="J560" s="306" t="s">
        <v>1852</v>
      </c>
      <c r="K560" s="306" t="s">
        <v>1852</v>
      </c>
      <c r="L560" s="308" t="s">
        <v>1852</v>
      </c>
      <c r="M560" s="306" t="s">
        <v>1852</v>
      </c>
      <c r="N560" s="306" t="s">
        <v>1852</v>
      </c>
      <c r="O560" s="224">
        <f t="shared" si="8"/>
        <v>4</v>
      </c>
      <c r="P560" s="177"/>
      <c r="Q560" s="177"/>
      <c r="T560" s="117"/>
    </row>
    <row r="561" spans="1:21" x14ac:dyDescent="0.4">
      <c r="A561" s="310" t="s">
        <v>2320</v>
      </c>
      <c r="B561" s="309" t="s">
        <v>2835</v>
      </c>
      <c r="C561" s="223">
        <v>105</v>
      </c>
      <c r="D561" s="224">
        <v>1</v>
      </c>
      <c r="E561" s="224">
        <v>1</v>
      </c>
      <c r="F561" s="223">
        <v>25</v>
      </c>
      <c r="G561" s="306" t="s">
        <v>1852</v>
      </c>
      <c r="H561" s="306" t="s">
        <v>1852</v>
      </c>
      <c r="I561" s="308" t="s">
        <v>1852</v>
      </c>
      <c r="J561" s="306" t="s">
        <v>1852</v>
      </c>
      <c r="K561" s="306" t="s">
        <v>1852</v>
      </c>
      <c r="L561" s="308" t="s">
        <v>1852</v>
      </c>
      <c r="M561" s="306" t="s">
        <v>1852</v>
      </c>
      <c r="N561" s="306" t="s">
        <v>1852</v>
      </c>
      <c r="O561" s="224">
        <f t="shared" si="8"/>
        <v>130</v>
      </c>
      <c r="P561" s="226">
        <v>143</v>
      </c>
      <c r="Q561" s="226">
        <v>1</v>
      </c>
      <c r="R561" s="240">
        <v>7.0000000000000001E-3</v>
      </c>
    </row>
    <row r="562" spans="1:21" x14ac:dyDescent="0.4">
      <c r="A562" s="310" t="s">
        <v>1691</v>
      </c>
      <c r="B562" s="309" t="s">
        <v>2746</v>
      </c>
      <c r="C562" s="223">
        <v>4</v>
      </c>
      <c r="D562" s="306" t="s">
        <v>1852</v>
      </c>
      <c r="E562" s="306" t="s">
        <v>1852</v>
      </c>
      <c r="F562" s="223">
        <v>4</v>
      </c>
      <c r="G562" s="306" t="s">
        <v>1852</v>
      </c>
      <c r="H562" s="306" t="s">
        <v>1852</v>
      </c>
      <c r="I562" s="308" t="s">
        <v>1852</v>
      </c>
      <c r="J562" s="306" t="s">
        <v>1852</v>
      </c>
      <c r="K562" s="306" t="s">
        <v>1852</v>
      </c>
      <c r="L562" s="308" t="s">
        <v>1852</v>
      </c>
      <c r="M562" s="306" t="s">
        <v>1852</v>
      </c>
      <c r="N562" s="306" t="s">
        <v>1852</v>
      </c>
      <c r="O562" s="224">
        <f t="shared" si="8"/>
        <v>8</v>
      </c>
      <c r="P562" s="177"/>
      <c r="Q562" s="177"/>
    </row>
    <row r="563" spans="1:21" x14ac:dyDescent="0.4">
      <c r="A563" s="310" t="s">
        <v>1691</v>
      </c>
      <c r="B563" s="309" t="s">
        <v>2836</v>
      </c>
      <c r="C563" s="223">
        <v>3</v>
      </c>
      <c r="D563" s="306" t="s">
        <v>1852</v>
      </c>
      <c r="E563" s="306" t="s">
        <v>1852</v>
      </c>
      <c r="F563" s="308" t="s">
        <v>1852</v>
      </c>
      <c r="G563" s="306" t="s">
        <v>1852</v>
      </c>
      <c r="H563" s="306" t="s">
        <v>1852</v>
      </c>
      <c r="I563" s="308" t="s">
        <v>1852</v>
      </c>
      <c r="J563" s="306" t="s">
        <v>1852</v>
      </c>
      <c r="K563" s="306" t="s">
        <v>1852</v>
      </c>
      <c r="L563" s="308" t="s">
        <v>1852</v>
      </c>
      <c r="M563" s="306" t="s">
        <v>1852</v>
      </c>
      <c r="N563" s="306" t="s">
        <v>1852</v>
      </c>
      <c r="O563" s="224">
        <f t="shared" si="8"/>
        <v>3</v>
      </c>
      <c r="P563" s="177"/>
      <c r="Q563" s="177"/>
    </row>
    <row r="564" spans="1:21" ht="13.15" customHeight="1" x14ac:dyDescent="0.4">
      <c r="A564" s="310" t="s">
        <v>1691</v>
      </c>
      <c r="B564" s="309" t="s">
        <v>2780</v>
      </c>
      <c r="C564" s="223">
        <v>2</v>
      </c>
      <c r="D564" s="306" t="s">
        <v>1852</v>
      </c>
      <c r="E564" s="306" t="s">
        <v>1852</v>
      </c>
      <c r="F564" s="308" t="s">
        <v>1852</v>
      </c>
      <c r="G564" s="306" t="s">
        <v>1852</v>
      </c>
      <c r="H564" s="306" t="s">
        <v>1852</v>
      </c>
      <c r="I564" s="308" t="s">
        <v>1852</v>
      </c>
      <c r="J564" s="306" t="s">
        <v>1852</v>
      </c>
      <c r="K564" s="306" t="s">
        <v>1852</v>
      </c>
      <c r="L564" s="308" t="s">
        <v>1852</v>
      </c>
      <c r="M564" s="306" t="s">
        <v>1852</v>
      </c>
      <c r="N564" s="306" t="s">
        <v>1852</v>
      </c>
      <c r="O564" s="224">
        <f t="shared" si="8"/>
        <v>2</v>
      </c>
      <c r="P564" s="177"/>
      <c r="Q564" s="177"/>
      <c r="T564" s="117"/>
      <c r="U564" s="36"/>
    </row>
    <row r="565" spans="1:21" ht="13.15" customHeight="1" x14ac:dyDescent="0.4">
      <c r="A565" s="310" t="s">
        <v>2323</v>
      </c>
      <c r="B565" s="309" t="s">
        <v>2837</v>
      </c>
      <c r="C565" s="223">
        <v>37</v>
      </c>
      <c r="D565" s="306" t="s">
        <v>1852</v>
      </c>
      <c r="E565" s="224">
        <v>1</v>
      </c>
      <c r="F565" s="308" t="s">
        <v>1852</v>
      </c>
      <c r="G565" s="306" t="s">
        <v>1852</v>
      </c>
      <c r="H565" s="306" t="s">
        <v>1852</v>
      </c>
      <c r="I565" s="223">
        <v>5</v>
      </c>
      <c r="J565" s="306" t="s">
        <v>1852</v>
      </c>
      <c r="K565" s="306" t="s">
        <v>1852</v>
      </c>
      <c r="L565" s="308" t="s">
        <v>1852</v>
      </c>
      <c r="M565" s="306" t="s">
        <v>1852</v>
      </c>
      <c r="N565" s="306" t="s">
        <v>1852</v>
      </c>
      <c r="O565" s="224">
        <f t="shared" si="8"/>
        <v>42</v>
      </c>
      <c r="P565" s="226">
        <v>66</v>
      </c>
      <c r="Q565" s="226">
        <v>2</v>
      </c>
      <c r="R565" s="240">
        <v>0.03</v>
      </c>
    </row>
    <row r="566" spans="1:21" ht="13.15" customHeight="1" x14ac:dyDescent="0.4">
      <c r="A566" s="310" t="s">
        <v>1342</v>
      </c>
      <c r="B566" s="309" t="s">
        <v>2838</v>
      </c>
      <c r="C566" s="223">
        <v>16</v>
      </c>
      <c r="D566" s="306" t="s">
        <v>1852</v>
      </c>
      <c r="E566" s="306" t="s">
        <v>1852</v>
      </c>
      <c r="F566" s="223">
        <v>8</v>
      </c>
      <c r="G566" s="306" t="s">
        <v>1852</v>
      </c>
      <c r="H566" s="224">
        <v>1</v>
      </c>
      <c r="I566" s="308" t="s">
        <v>1852</v>
      </c>
      <c r="J566" s="306" t="s">
        <v>1852</v>
      </c>
      <c r="K566" s="306" t="s">
        <v>1852</v>
      </c>
      <c r="L566" s="308" t="s">
        <v>1852</v>
      </c>
      <c r="M566" s="306" t="s">
        <v>1852</v>
      </c>
      <c r="N566" s="306" t="s">
        <v>1852</v>
      </c>
      <c r="O566" s="224">
        <f t="shared" si="8"/>
        <v>24</v>
      </c>
      <c r="P566" s="177"/>
      <c r="Q566" s="177"/>
      <c r="T566" s="117"/>
    </row>
    <row r="567" spans="1:21" ht="22.5" x14ac:dyDescent="0.4">
      <c r="A567" s="310" t="s">
        <v>2325</v>
      </c>
      <c r="B567" s="309" t="s">
        <v>2839</v>
      </c>
      <c r="C567" s="223">
        <v>11</v>
      </c>
      <c r="D567" s="306" t="s">
        <v>1852</v>
      </c>
      <c r="E567" s="224">
        <v>1</v>
      </c>
      <c r="F567" s="223">
        <v>2</v>
      </c>
      <c r="G567" s="306" t="s">
        <v>1852</v>
      </c>
      <c r="H567" s="306" t="s">
        <v>1852</v>
      </c>
      <c r="I567" s="308" t="s">
        <v>1852</v>
      </c>
      <c r="J567" s="306" t="s">
        <v>1852</v>
      </c>
      <c r="K567" s="306" t="s">
        <v>1852</v>
      </c>
      <c r="L567" s="308" t="s">
        <v>1852</v>
      </c>
      <c r="M567" s="306" t="s">
        <v>1852</v>
      </c>
      <c r="N567" s="306" t="s">
        <v>1852</v>
      </c>
      <c r="O567" s="224">
        <f t="shared" si="8"/>
        <v>13</v>
      </c>
      <c r="P567" s="233">
        <v>13</v>
      </c>
      <c r="Q567" s="233">
        <v>1</v>
      </c>
      <c r="R567" s="242">
        <v>7.6999999999999999E-2</v>
      </c>
    </row>
    <row r="568" spans="1:21" ht="13.15" customHeight="1" x14ac:dyDescent="0.4">
      <c r="A568" s="310" t="s">
        <v>2326</v>
      </c>
      <c r="B568" s="309" t="s">
        <v>2840</v>
      </c>
      <c r="C568" s="223">
        <v>11</v>
      </c>
      <c r="D568" s="306" t="s">
        <v>1852</v>
      </c>
      <c r="E568" s="306" t="s">
        <v>1852</v>
      </c>
      <c r="F568" s="223">
        <v>8</v>
      </c>
      <c r="G568" s="306" t="s">
        <v>1852</v>
      </c>
      <c r="H568" s="306" t="s">
        <v>1852</v>
      </c>
      <c r="I568" s="223">
        <v>2</v>
      </c>
      <c r="J568" s="306" t="s">
        <v>1852</v>
      </c>
      <c r="K568" s="306" t="s">
        <v>1852</v>
      </c>
      <c r="L568" s="223">
        <v>4</v>
      </c>
      <c r="M568" s="306" t="s">
        <v>1852</v>
      </c>
      <c r="N568" s="306" t="s">
        <v>1852</v>
      </c>
      <c r="O568" s="224">
        <f t="shared" si="8"/>
        <v>25</v>
      </c>
      <c r="P568" s="239">
        <v>45</v>
      </c>
      <c r="Q568" s="239">
        <v>0</v>
      </c>
      <c r="R568" s="243">
        <v>0</v>
      </c>
      <c r="T568" s="127"/>
    </row>
    <row r="569" spans="1:21" ht="13.15" customHeight="1" x14ac:dyDescent="0.4">
      <c r="A569" s="310" t="s">
        <v>2326</v>
      </c>
      <c r="B569" s="336" t="s">
        <v>2925</v>
      </c>
      <c r="C569" s="225">
        <v>4</v>
      </c>
      <c r="D569" s="306" t="s">
        <v>1852</v>
      </c>
      <c r="E569" s="306" t="s">
        <v>1852</v>
      </c>
      <c r="F569" s="225">
        <v>3</v>
      </c>
      <c r="G569" s="16" t="s">
        <v>2038</v>
      </c>
      <c r="H569" s="16" t="s">
        <v>2038</v>
      </c>
      <c r="I569" s="164" t="s">
        <v>2841</v>
      </c>
      <c r="J569" s="16" t="s">
        <v>2038</v>
      </c>
      <c r="K569" s="16" t="s">
        <v>2038</v>
      </c>
      <c r="L569" s="225">
        <v>1</v>
      </c>
      <c r="M569" s="16" t="s">
        <v>2038</v>
      </c>
      <c r="N569" s="222" t="s">
        <v>2916</v>
      </c>
      <c r="O569" s="224">
        <f t="shared" si="8"/>
        <v>8</v>
      </c>
      <c r="T569" s="127"/>
    </row>
    <row r="570" spans="1:21" x14ac:dyDescent="0.4">
      <c r="A570" s="310" t="s">
        <v>2326</v>
      </c>
      <c r="B570" s="336" t="s">
        <v>2924</v>
      </c>
      <c r="C570" s="225">
        <v>5</v>
      </c>
      <c r="D570" s="306" t="s">
        <v>1852</v>
      </c>
      <c r="E570" s="306" t="s">
        <v>1852</v>
      </c>
      <c r="F570" s="308" t="s">
        <v>1852</v>
      </c>
      <c r="G570" s="306" t="s">
        <v>1852</v>
      </c>
      <c r="H570" s="306" t="s">
        <v>1852</v>
      </c>
      <c r="I570" s="308">
        <v>1</v>
      </c>
      <c r="J570" s="306" t="s">
        <v>1852</v>
      </c>
      <c r="K570" s="306" t="s">
        <v>1852</v>
      </c>
      <c r="L570" s="308" t="s">
        <v>1852</v>
      </c>
      <c r="M570" s="306" t="s">
        <v>1852</v>
      </c>
      <c r="N570" s="306" t="s">
        <v>1852</v>
      </c>
      <c r="O570" s="224">
        <f t="shared" si="8"/>
        <v>6</v>
      </c>
      <c r="P570" s="239"/>
      <c r="Q570" s="239"/>
      <c r="R570" s="243"/>
    </row>
    <row r="571" spans="1:21" ht="13.15" customHeight="1" x14ac:dyDescent="0.4">
      <c r="A571" s="310" t="s">
        <v>1692</v>
      </c>
      <c r="B571" s="309" t="s">
        <v>2842</v>
      </c>
      <c r="C571" s="223">
        <v>3</v>
      </c>
      <c r="D571" s="306" t="s">
        <v>1852</v>
      </c>
      <c r="E571" s="306" t="s">
        <v>1852</v>
      </c>
      <c r="F571" s="223">
        <v>3</v>
      </c>
      <c r="G571" s="306" t="s">
        <v>1852</v>
      </c>
      <c r="H571" s="306" t="s">
        <v>1852</v>
      </c>
      <c r="I571" s="308" t="s">
        <v>1852</v>
      </c>
      <c r="J571" s="306" t="s">
        <v>1852</v>
      </c>
      <c r="K571" s="306" t="s">
        <v>1852</v>
      </c>
      <c r="L571" s="308" t="s">
        <v>1852</v>
      </c>
      <c r="M571" s="306" t="s">
        <v>1852</v>
      </c>
      <c r="N571" s="306" t="s">
        <v>1852</v>
      </c>
      <c r="O571" s="224">
        <f t="shared" si="8"/>
        <v>6</v>
      </c>
      <c r="P571" s="177"/>
      <c r="Q571" s="177"/>
      <c r="T571" s="117"/>
    </row>
    <row r="572" spans="1:21" ht="13.15" customHeight="1" x14ac:dyDescent="0.4">
      <c r="A572" s="310" t="s">
        <v>2331</v>
      </c>
      <c r="B572" s="309" t="s">
        <v>2839</v>
      </c>
      <c r="C572" s="223">
        <v>10</v>
      </c>
      <c r="D572" s="306" t="s">
        <v>1852</v>
      </c>
      <c r="E572" s="306" t="s">
        <v>1852</v>
      </c>
      <c r="F572" s="308" t="s">
        <v>1852</v>
      </c>
      <c r="G572" s="306" t="s">
        <v>1852</v>
      </c>
      <c r="H572" s="306" t="s">
        <v>1852</v>
      </c>
      <c r="I572" s="308" t="s">
        <v>1852</v>
      </c>
      <c r="J572" s="306" t="s">
        <v>1852</v>
      </c>
      <c r="K572" s="306" t="s">
        <v>1852</v>
      </c>
      <c r="L572" s="308" t="s">
        <v>1852</v>
      </c>
      <c r="M572" s="306" t="s">
        <v>1852</v>
      </c>
      <c r="N572" s="306" t="s">
        <v>1852</v>
      </c>
      <c r="O572" s="224">
        <f t="shared" si="8"/>
        <v>10</v>
      </c>
      <c r="P572" s="233">
        <v>10</v>
      </c>
      <c r="Q572" s="233">
        <v>0</v>
      </c>
      <c r="R572" s="234">
        <v>0</v>
      </c>
      <c r="T572" s="117"/>
    </row>
    <row r="573" spans="1:21" ht="13.15" customHeight="1" x14ac:dyDescent="0.4">
      <c r="A573" s="310" t="s">
        <v>2332</v>
      </c>
      <c r="B573" s="309" t="s">
        <v>2839</v>
      </c>
      <c r="C573" s="223">
        <v>285</v>
      </c>
      <c r="D573" s="306" t="s">
        <v>1852</v>
      </c>
      <c r="E573" s="224">
        <v>9</v>
      </c>
      <c r="F573" s="308" t="s">
        <v>1852</v>
      </c>
      <c r="G573" s="306" t="s">
        <v>1852</v>
      </c>
      <c r="H573" s="306" t="s">
        <v>1852</v>
      </c>
      <c r="I573" s="308" t="s">
        <v>1852</v>
      </c>
      <c r="J573" s="306" t="s">
        <v>1852</v>
      </c>
      <c r="K573" s="306" t="s">
        <v>1852</v>
      </c>
      <c r="L573" s="308" t="s">
        <v>1852</v>
      </c>
      <c r="M573" s="306" t="s">
        <v>1852</v>
      </c>
      <c r="N573" s="306" t="s">
        <v>1852</v>
      </c>
      <c r="O573" s="224">
        <f t="shared" si="8"/>
        <v>285</v>
      </c>
      <c r="P573" s="233">
        <v>285</v>
      </c>
      <c r="Q573" s="233">
        <v>9</v>
      </c>
      <c r="R573" s="242">
        <v>3.2000000000000001E-2</v>
      </c>
      <c r="T573" s="117"/>
    </row>
    <row r="574" spans="1:21" ht="13.15" customHeight="1" x14ac:dyDescent="0.4">
      <c r="A574" s="310" t="s">
        <v>1857</v>
      </c>
      <c r="B574" s="309" t="s">
        <v>2746</v>
      </c>
      <c r="C574" s="223">
        <v>45</v>
      </c>
      <c r="D574" s="306" t="s">
        <v>1852</v>
      </c>
      <c r="E574" s="224">
        <v>2</v>
      </c>
      <c r="F574" s="223">
        <v>32</v>
      </c>
      <c r="G574" s="306" t="s">
        <v>1852</v>
      </c>
      <c r="H574" s="306" t="s">
        <v>1852</v>
      </c>
      <c r="I574" s="308" t="s">
        <v>1852</v>
      </c>
      <c r="J574" s="306" t="s">
        <v>1852</v>
      </c>
      <c r="K574" s="306" t="s">
        <v>1852</v>
      </c>
      <c r="L574" s="308" t="s">
        <v>1852</v>
      </c>
      <c r="M574" s="306" t="s">
        <v>1852</v>
      </c>
      <c r="N574" s="306" t="s">
        <v>1852</v>
      </c>
      <c r="O574" s="224">
        <f t="shared" si="8"/>
        <v>77</v>
      </c>
      <c r="P574" s="226">
        <v>98</v>
      </c>
      <c r="Q574" s="226">
        <v>2</v>
      </c>
      <c r="R574" s="240">
        <v>0.02</v>
      </c>
    </row>
    <row r="575" spans="1:21" ht="15.75" x14ac:dyDescent="0.4">
      <c r="A575" s="310" t="s">
        <v>1693</v>
      </c>
      <c r="B575" s="309" t="s">
        <v>2843</v>
      </c>
      <c r="C575" s="223">
        <v>20</v>
      </c>
      <c r="D575" s="306" t="s">
        <v>1852</v>
      </c>
      <c r="E575" s="306" t="s">
        <v>1852</v>
      </c>
      <c r="F575" s="223">
        <v>1</v>
      </c>
      <c r="G575" s="306" t="s">
        <v>1852</v>
      </c>
      <c r="H575" s="306" t="s">
        <v>1852</v>
      </c>
      <c r="I575" s="308" t="s">
        <v>1852</v>
      </c>
      <c r="J575" s="306" t="s">
        <v>1852</v>
      </c>
      <c r="K575" s="306" t="s">
        <v>1852</v>
      </c>
      <c r="L575" s="308" t="s">
        <v>1852</v>
      </c>
      <c r="M575" s="306" t="s">
        <v>1852</v>
      </c>
      <c r="N575" s="306" t="s">
        <v>1852</v>
      </c>
      <c r="O575" s="224">
        <f t="shared" si="8"/>
        <v>21</v>
      </c>
      <c r="P575" s="177"/>
      <c r="Q575" s="177"/>
      <c r="T575" s="117"/>
    </row>
    <row r="576" spans="1:21" x14ac:dyDescent="0.4">
      <c r="A576" s="310" t="s">
        <v>2334</v>
      </c>
      <c r="B576" s="309" t="s">
        <v>2839</v>
      </c>
      <c r="C576" s="223">
        <v>9</v>
      </c>
      <c r="D576" s="306" t="s">
        <v>1852</v>
      </c>
      <c r="E576" s="224">
        <v>3</v>
      </c>
      <c r="F576" s="308" t="s">
        <v>1852</v>
      </c>
      <c r="G576" s="306" t="s">
        <v>1852</v>
      </c>
      <c r="H576" s="306" t="s">
        <v>1852</v>
      </c>
      <c r="I576" s="308" t="s">
        <v>1852</v>
      </c>
      <c r="J576" s="306" t="s">
        <v>1852</v>
      </c>
      <c r="K576" s="306" t="s">
        <v>1852</v>
      </c>
      <c r="L576" s="308" t="s">
        <v>1852</v>
      </c>
      <c r="M576" s="306" t="s">
        <v>1852</v>
      </c>
      <c r="N576" s="306" t="s">
        <v>1852</v>
      </c>
      <c r="O576" s="224">
        <f t="shared" si="8"/>
        <v>9</v>
      </c>
      <c r="P576" s="233">
        <v>9</v>
      </c>
      <c r="Q576" s="233">
        <v>3</v>
      </c>
      <c r="R576" s="242">
        <v>0.33300000000000002</v>
      </c>
      <c r="T576" s="117"/>
    </row>
    <row r="577" spans="1:20" x14ac:dyDescent="0.4">
      <c r="A577" s="310" t="s">
        <v>2039</v>
      </c>
      <c r="B577" s="309" t="s">
        <v>2839</v>
      </c>
      <c r="C577" s="223">
        <v>23</v>
      </c>
      <c r="D577" s="306" t="s">
        <v>1852</v>
      </c>
      <c r="E577" s="224">
        <v>1</v>
      </c>
      <c r="F577" s="223">
        <v>25</v>
      </c>
      <c r="G577" s="306" t="s">
        <v>1852</v>
      </c>
      <c r="H577" s="306" t="s">
        <v>1852</v>
      </c>
      <c r="I577" s="308" t="s">
        <v>1852</v>
      </c>
      <c r="J577" s="306" t="s">
        <v>1852</v>
      </c>
      <c r="K577" s="306" t="s">
        <v>1852</v>
      </c>
      <c r="L577" s="223">
        <v>1</v>
      </c>
      <c r="M577" s="306" t="s">
        <v>1852</v>
      </c>
      <c r="N577" s="306" t="s">
        <v>1852</v>
      </c>
      <c r="O577" s="224">
        <f t="shared" si="8"/>
        <v>49</v>
      </c>
      <c r="P577" s="233">
        <v>49</v>
      </c>
      <c r="Q577" s="233">
        <v>1</v>
      </c>
      <c r="R577" s="242">
        <v>0.02</v>
      </c>
      <c r="T577" s="117"/>
    </row>
    <row r="578" spans="1:20" x14ac:dyDescent="0.4">
      <c r="A578" s="310" t="s">
        <v>2141</v>
      </c>
      <c r="B578" s="309" t="s">
        <v>2746</v>
      </c>
      <c r="C578" s="223">
        <v>42</v>
      </c>
      <c r="D578" s="306" t="s">
        <v>1852</v>
      </c>
      <c r="E578" s="306" t="s">
        <v>1852</v>
      </c>
      <c r="F578" s="223">
        <v>4</v>
      </c>
      <c r="G578" s="306" t="s">
        <v>1852</v>
      </c>
      <c r="H578" s="306" t="s">
        <v>1852</v>
      </c>
      <c r="I578" s="223">
        <v>1</v>
      </c>
      <c r="J578" s="306" t="s">
        <v>1852</v>
      </c>
      <c r="K578" s="306" t="s">
        <v>1852</v>
      </c>
      <c r="L578" s="308" t="s">
        <v>1852</v>
      </c>
      <c r="M578" s="306" t="s">
        <v>1852</v>
      </c>
      <c r="N578" s="306" t="s">
        <v>1852</v>
      </c>
      <c r="O578" s="224">
        <f t="shared" si="8"/>
        <v>47</v>
      </c>
      <c r="P578" s="226">
        <v>49</v>
      </c>
      <c r="Q578" s="226">
        <v>0</v>
      </c>
      <c r="R578" s="227">
        <v>0</v>
      </c>
    </row>
    <row r="579" spans="1:20" x14ac:dyDescent="0.4">
      <c r="A579" s="310" t="s">
        <v>1376</v>
      </c>
      <c r="B579" s="309" t="s">
        <v>2844</v>
      </c>
      <c r="C579" s="223">
        <v>2</v>
      </c>
      <c r="D579" s="306" t="s">
        <v>1852</v>
      </c>
      <c r="E579" s="306" t="s">
        <v>1852</v>
      </c>
      <c r="F579" s="308" t="s">
        <v>1852</v>
      </c>
      <c r="G579" s="306" t="s">
        <v>1852</v>
      </c>
      <c r="H579" s="306" t="s">
        <v>1852</v>
      </c>
      <c r="I579" s="308" t="s">
        <v>1852</v>
      </c>
      <c r="J579" s="306" t="s">
        <v>1852</v>
      </c>
      <c r="K579" s="306" t="s">
        <v>1852</v>
      </c>
      <c r="L579" s="308" t="s">
        <v>1852</v>
      </c>
      <c r="M579" s="306" t="s">
        <v>1852</v>
      </c>
      <c r="N579" s="306" t="s">
        <v>1852</v>
      </c>
      <c r="O579" s="224">
        <f t="shared" ref="O579:O642" si="9">SUM(C579,F579,I579,L579)</f>
        <v>2</v>
      </c>
      <c r="P579" s="177"/>
      <c r="Q579" s="177"/>
      <c r="T579" s="117"/>
    </row>
    <row r="580" spans="1:20" x14ac:dyDescent="0.4">
      <c r="A580" s="310" t="s">
        <v>2845</v>
      </c>
      <c r="B580" s="309" t="s">
        <v>2839</v>
      </c>
      <c r="C580" s="223">
        <v>1</v>
      </c>
      <c r="D580" s="306" t="s">
        <v>1852</v>
      </c>
      <c r="E580" s="224">
        <v>1</v>
      </c>
      <c r="F580" s="308" t="s">
        <v>1852</v>
      </c>
      <c r="G580" s="306" t="s">
        <v>1852</v>
      </c>
      <c r="H580" s="306" t="s">
        <v>1852</v>
      </c>
      <c r="I580" s="308" t="s">
        <v>1852</v>
      </c>
      <c r="J580" s="306" t="s">
        <v>1852</v>
      </c>
      <c r="K580" s="306" t="s">
        <v>1852</v>
      </c>
      <c r="L580" s="308" t="s">
        <v>1852</v>
      </c>
      <c r="M580" s="306" t="s">
        <v>1852</v>
      </c>
      <c r="N580" s="306" t="s">
        <v>1852</v>
      </c>
      <c r="O580" s="224">
        <f t="shared" si="9"/>
        <v>1</v>
      </c>
      <c r="P580" s="233">
        <v>1</v>
      </c>
      <c r="Q580" s="233">
        <v>1</v>
      </c>
      <c r="R580" s="234">
        <v>1</v>
      </c>
      <c r="T580" s="117"/>
    </row>
    <row r="581" spans="1:20" x14ac:dyDescent="0.4">
      <c r="A581" s="310" t="s">
        <v>2335</v>
      </c>
      <c r="B581" s="309" t="s">
        <v>2839</v>
      </c>
      <c r="C581" s="223">
        <v>95</v>
      </c>
      <c r="D581" s="306" t="s">
        <v>1852</v>
      </c>
      <c r="E581" s="224">
        <v>1</v>
      </c>
      <c r="F581" s="223">
        <v>61</v>
      </c>
      <c r="G581" s="306" t="s">
        <v>1852</v>
      </c>
      <c r="H581" s="306" t="s">
        <v>1852</v>
      </c>
      <c r="I581" s="308" t="s">
        <v>1852</v>
      </c>
      <c r="J581" s="306" t="s">
        <v>1852</v>
      </c>
      <c r="K581" s="306" t="s">
        <v>1852</v>
      </c>
      <c r="L581" s="308" t="s">
        <v>1852</v>
      </c>
      <c r="M581" s="306" t="s">
        <v>1852</v>
      </c>
      <c r="N581" s="306" t="s">
        <v>1852</v>
      </c>
      <c r="O581" s="224">
        <f t="shared" si="9"/>
        <v>156</v>
      </c>
      <c r="P581" s="233">
        <v>156</v>
      </c>
      <c r="Q581" s="233">
        <v>1</v>
      </c>
      <c r="R581" s="242">
        <v>6.0000000000000001E-3</v>
      </c>
      <c r="T581" s="117"/>
    </row>
    <row r="582" spans="1:20" x14ac:dyDescent="0.4">
      <c r="A582" s="310" t="s">
        <v>1931</v>
      </c>
      <c r="B582" s="309" t="s">
        <v>2846</v>
      </c>
      <c r="C582" s="223">
        <v>29</v>
      </c>
      <c r="D582" s="306" t="s">
        <v>1852</v>
      </c>
      <c r="E582" s="306" t="s">
        <v>1852</v>
      </c>
      <c r="F582" s="223">
        <v>1</v>
      </c>
      <c r="G582" s="306" t="s">
        <v>1852</v>
      </c>
      <c r="H582" s="306" t="s">
        <v>1852</v>
      </c>
      <c r="I582" s="308" t="s">
        <v>1852</v>
      </c>
      <c r="J582" s="306" t="s">
        <v>1852</v>
      </c>
      <c r="K582" s="306" t="s">
        <v>1852</v>
      </c>
      <c r="L582" s="308" t="s">
        <v>1852</v>
      </c>
      <c r="M582" s="306" t="s">
        <v>1852</v>
      </c>
      <c r="N582" s="306" t="s">
        <v>1852</v>
      </c>
      <c r="O582" s="224">
        <f t="shared" si="9"/>
        <v>30</v>
      </c>
      <c r="P582" s="233">
        <v>30</v>
      </c>
      <c r="Q582" s="233">
        <v>0</v>
      </c>
      <c r="R582" s="234">
        <v>0</v>
      </c>
      <c r="T582" s="117"/>
    </row>
    <row r="583" spans="1:20" x14ac:dyDescent="0.4">
      <c r="A583" s="310" t="s">
        <v>2338</v>
      </c>
      <c r="B583" s="309" t="s">
        <v>2839</v>
      </c>
      <c r="C583" s="223">
        <v>30</v>
      </c>
      <c r="D583" s="306" t="s">
        <v>1852</v>
      </c>
      <c r="E583" s="224">
        <v>2</v>
      </c>
      <c r="F583" s="223">
        <v>3</v>
      </c>
      <c r="G583" s="306" t="s">
        <v>1852</v>
      </c>
      <c r="H583" s="306" t="s">
        <v>1852</v>
      </c>
      <c r="I583" s="308" t="s">
        <v>1852</v>
      </c>
      <c r="J583" s="306" t="s">
        <v>1852</v>
      </c>
      <c r="K583" s="306" t="s">
        <v>1852</v>
      </c>
      <c r="L583" s="308" t="s">
        <v>1852</v>
      </c>
      <c r="M583" s="306" t="s">
        <v>1852</v>
      </c>
      <c r="N583" s="306" t="s">
        <v>1852</v>
      </c>
      <c r="O583" s="224">
        <f t="shared" si="9"/>
        <v>33</v>
      </c>
      <c r="P583" s="233">
        <v>33</v>
      </c>
      <c r="Q583" s="233">
        <v>2</v>
      </c>
      <c r="R583" s="242">
        <v>6.0999999999999999E-2</v>
      </c>
      <c r="T583" s="117"/>
    </row>
    <row r="584" spans="1:20" x14ac:dyDescent="0.4">
      <c r="A584" s="310" t="s">
        <v>2041</v>
      </c>
      <c r="B584" s="309" t="s">
        <v>2847</v>
      </c>
      <c r="C584" s="223">
        <v>25</v>
      </c>
      <c r="D584" s="306" t="s">
        <v>1852</v>
      </c>
      <c r="E584" s="224">
        <v>1</v>
      </c>
      <c r="F584" s="308" t="s">
        <v>1852</v>
      </c>
      <c r="G584" s="306" t="s">
        <v>1852</v>
      </c>
      <c r="H584" s="306" t="s">
        <v>1852</v>
      </c>
      <c r="I584" s="308" t="s">
        <v>1852</v>
      </c>
      <c r="J584" s="306" t="s">
        <v>1852</v>
      </c>
      <c r="K584" s="306" t="s">
        <v>1852</v>
      </c>
      <c r="L584" s="308" t="s">
        <v>1852</v>
      </c>
      <c r="M584" s="306" t="s">
        <v>1852</v>
      </c>
      <c r="N584" s="306" t="s">
        <v>1852</v>
      </c>
      <c r="O584" s="224">
        <f t="shared" si="9"/>
        <v>25</v>
      </c>
      <c r="P584" s="233">
        <v>25</v>
      </c>
      <c r="Q584" s="233">
        <v>1</v>
      </c>
      <c r="R584" s="242">
        <v>0.04</v>
      </c>
      <c r="T584" s="117"/>
    </row>
    <row r="585" spans="1:20" x14ac:dyDescent="0.4">
      <c r="A585" s="310" t="s">
        <v>2341</v>
      </c>
      <c r="B585" s="309" t="s">
        <v>2839</v>
      </c>
      <c r="C585" s="223">
        <v>2</v>
      </c>
      <c r="D585" s="306" t="s">
        <v>1852</v>
      </c>
      <c r="E585" s="306" t="s">
        <v>1852</v>
      </c>
      <c r="F585" s="308" t="s">
        <v>1852</v>
      </c>
      <c r="G585" s="306" t="s">
        <v>1852</v>
      </c>
      <c r="H585" s="306" t="s">
        <v>1852</v>
      </c>
      <c r="I585" s="308" t="s">
        <v>1852</v>
      </c>
      <c r="J585" s="306" t="s">
        <v>1852</v>
      </c>
      <c r="K585" s="306" t="s">
        <v>1852</v>
      </c>
      <c r="L585" s="308" t="s">
        <v>1852</v>
      </c>
      <c r="M585" s="306" t="s">
        <v>1852</v>
      </c>
      <c r="N585" s="306" t="s">
        <v>1852</v>
      </c>
      <c r="O585" s="224">
        <f t="shared" si="9"/>
        <v>2</v>
      </c>
      <c r="P585" s="233">
        <v>2</v>
      </c>
      <c r="Q585" s="233">
        <v>0</v>
      </c>
      <c r="R585" s="234">
        <v>0</v>
      </c>
      <c r="T585" s="117"/>
    </row>
    <row r="586" spans="1:20" ht="13.15" customHeight="1" x14ac:dyDescent="0.4">
      <c r="A586" s="310" t="s">
        <v>2342</v>
      </c>
      <c r="B586" s="309" t="s">
        <v>2839</v>
      </c>
      <c r="C586" s="223">
        <v>15</v>
      </c>
      <c r="D586" s="306" t="s">
        <v>1852</v>
      </c>
      <c r="E586" s="224">
        <v>3</v>
      </c>
      <c r="F586" s="223">
        <v>4</v>
      </c>
      <c r="G586" s="306" t="s">
        <v>1852</v>
      </c>
      <c r="H586" s="306" t="s">
        <v>1852</v>
      </c>
      <c r="I586" s="308" t="s">
        <v>1852</v>
      </c>
      <c r="J586" s="306" t="s">
        <v>1852</v>
      </c>
      <c r="K586" s="306" t="s">
        <v>1852</v>
      </c>
      <c r="L586" s="308" t="s">
        <v>1852</v>
      </c>
      <c r="M586" s="306" t="s">
        <v>1852</v>
      </c>
      <c r="N586" s="306" t="s">
        <v>1852</v>
      </c>
      <c r="O586" s="224">
        <f t="shared" si="9"/>
        <v>19</v>
      </c>
      <c r="P586" s="233">
        <v>19</v>
      </c>
      <c r="Q586" s="233">
        <v>3</v>
      </c>
      <c r="R586" s="242">
        <v>0.158</v>
      </c>
      <c r="T586" s="117"/>
    </row>
    <row r="587" spans="1:20" ht="13.15" customHeight="1" x14ac:dyDescent="0.4">
      <c r="A587" s="310" t="s">
        <v>2343</v>
      </c>
      <c r="B587" s="309" t="s">
        <v>2839</v>
      </c>
      <c r="C587" s="223">
        <v>6</v>
      </c>
      <c r="D587" s="306" t="s">
        <v>1852</v>
      </c>
      <c r="E587" s="224">
        <v>3</v>
      </c>
      <c r="F587" s="308" t="s">
        <v>1852</v>
      </c>
      <c r="G587" s="306" t="s">
        <v>1852</v>
      </c>
      <c r="H587" s="306" t="s">
        <v>1852</v>
      </c>
      <c r="I587" s="308" t="s">
        <v>1852</v>
      </c>
      <c r="J587" s="306" t="s">
        <v>1852</v>
      </c>
      <c r="K587" s="306" t="s">
        <v>1852</v>
      </c>
      <c r="L587" s="308" t="s">
        <v>1852</v>
      </c>
      <c r="M587" s="306" t="s">
        <v>1852</v>
      </c>
      <c r="N587" s="306" t="s">
        <v>1852</v>
      </c>
      <c r="O587" s="224">
        <f t="shared" si="9"/>
        <v>6</v>
      </c>
      <c r="P587" s="233">
        <v>6</v>
      </c>
      <c r="Q587" s="233">
        <v>3</v>
      </c>
      <c r="R587" s="242">
        <v>0.5</v>
      </c>
      <c r="T587" s="117"/>
    </row>
    <row r="588" spans="1:20" ht="13.15" customHeight="1" x14ac:dyDescent="0.4">
      <c r="A588" s="310" t="s">
        <v>2848</v>
      </c>
      <c r="B588" s="309" t="s">
        <v>2849</v>
      </c>
      <c r="C588" s="223">
        <v>11</v>
      </c>
      <c r="D588" s="306" t="s">
        <v>1852</v>
      </c>
      <c r="E588" s="306" t="s">
        <v>1852</v>
      </c>
      <c r="F588" s="308" t="s">
        <v>1852</v>
      </c>
      <c r="G588" s="306" t="s">
        <v>1852</v>
      </c>
      <c r="H588" s="306" t="s">
        <v>1852</v>
      </c>
      <c r="I588" s="308" t="s">
        <v>1852</v>
      </c>
      <c r="J588" s="306" t="s">
        <v>1852</v>
      </c>
      <c r="K588" s="306" t="s">
        <v>1852</v>
      </c>
      <c r="L588" s="308" t="s">
        <v>1852</v>
      </c>
      <c r="M588" s="306" t="s">
        <v>1852</v>
      </c>
      <c r="N588" s="306" t="s">
        <v>1852</v>
      </c>
      <c r="O588" s="224">
        <f t="shared" si="9"/>
        <v>11</v>
      </c>
      <c r="P588" s="226">
        <v>18</v>
      </c>
      <c r="Q588" s="226">
        <v>0</v>
      </c>
      <c r="R588" s="227">
        <v>0</v>
      </c>
    </row>
    <row r="589" spans="1:20" ht="13.15" customHeight="1" x14ac:dyDescent="0.4">
      <c r="A589" s="310" t="s">
        <v>1696</v>
      </c>
      <c r="B589" s="309" t="s">
        <v>2850</v>
      </c>
      <c r="C589" s="223">
        <v>7</v>
      </c>
      <c r="D589" s="306" t="s">
        <v>1852</v>
      </c>
      <c r="E589" s="306" t="s">
        <v>1852</v>
      </c>
      <c r="F589" s="308" t="s">
        <v>1852</v>
      </c>
      <c r="G589" s="306" t="s">
        <v>1852</v>
      </c>
      <c r="H589" s="306" t="s">
        <v>1852</v>
      </c>
      <c r="I589" s="308" t="s">
        <v>1852</v>
      </c>
      <c r="J589" s="306" t="s">
        <v>1852</v>
      </c>
      <c r="K589" s="306" t="s">
        <v>1852</v>
      </c>
      <c r="L589" s="308" t="s">
        <v>1852</v>
      </c>
      <c r="M589" s="306" t="s">
        <v>1852</v>
      </c>
      <c r="N589" s="306" t="s">
        <v>1852</v>
      </c>
      <c r="O589" s="224">
        <f t="shared" si="9"/>
        <v>7</v>
      </c>
      <c r="P589" s="177"/>
      <c r="Q589" s="177"/>
      <c r="T589" s="117"/>
    </row>
    <row r="590" spans="1:20" ht="13.15" customHeight="1" x14ac:dyDescent="0.4">
      <c r="A590" s="310" t="s">
        <v>2349</v>
      </c>
      <c r="B590" s="309" t="s">
        <v>2839</v>
      </c>
      <c r="C590" s="223">
        <v>451</v>
      </c>
      <c r="D590" s="306" t="s">
        <v>1852</v>
      </c>
      <c r="E590" s="224">
        <v>35</v>
      </c>
      <c r="F590" s="223">
        <v>2178</v>
      </c>
      <c r="G590" s="224">
        <v>1</v>
      </c>
      <c r="H590" s="224">
        <v>35</v>
      </c>
      <c r="I590" s="223">
        <v>24</v>
      </c>
      <c r="J590" s="306" t="s">
        <v>1852</v>
      </c>
      <c r="K590" s="306" t="s">
        <v>1852</v>
      </c>
      <c r="L590" s="223">
        <v>38</v>
      </c>
      <c r="M590" s="306" t="s">
        <v>1852</v>
      </c>
      <c r="N590" s="306" t="s">
        <v>1852</v>
      </c>
      <c r="O590" s="224">
        <f t="shared" si="9"/>
        <v>2691</v>
      </c>
      <c r="P590" s="233">
        <v>2691</v>
      </c>
      <c r="Q590" s="233">
        <v>70</v>
      </c>
      <c r="R590" s="242">
        <v>2.5999999999999999E-2</v>
      </c>
      <c r="T590" s="117"/>
    </row>
    <row r="591" spans="1:20" ht="13.15" customHeight="1" x14ac:dyDescent="0.4">
      <c r="A591" s="310" t="s">
        <v>2352</v>
      </c>
      <c r="B591" s="309" t="s">
        <v>2839</v>
      </c>
      <c r="C591" s="223">
        <v>9</v>
      </c>
      <c r="D591" s="306" t="s">
        <v>1852</v>
      </c>
      <c r="E591" s="224">
        <v>1</v>
      </c>
      <c r="F591" s="308" t="s">
        <v>1852</v>
      </c>
      <c r="G591" s="306" t="s">
        <v>1852</v>
      </c>
      <c r="H591" s="306" t="s">
        <v>1852</v>
      </c>
      <c r="I591" s="308" t="s">
        <v>1852</v>
      </c>
      <c r="J591" s="306" t="s">
        <v>1852</v>
      </c>
      <c r="K591" s="306" t="s">
        <v>1852</v>
      </c>
      <c r="L591" s="308" t="s">
        <v>1852</v>
      </c>
      <c r="M591" s="306" t="s">
        <v>1852</v>
      </c>
      <c r="N591" s="306" t="s">
        <v>1852</v>
      </c>
      <c r="O591" s="224">
        <f t="shared" si="9"/>
        <v>9</v>
      </c>
      <c r="P591" s="233">
        <v>9</v>
      </c>
      <c r="Q591" s="233">
        <v>1</v>
      </c>
      <c r="R591" s="242">
        <v>0.111</v>
      </c>
      <c r="T591" s="117"/>
    </row>
    <row r="592" spans="1:20" ht="15.75" x14ac:dyDescent="0.4">
      <c r="A592" s="310" t="s">
        <v>1960</v>
      </c>
      <c r="B592" s="309" t="s">
        <v>2851</v>
      </c>
      <c r="C592" s="223">
        <v>6</v>
      </c>
      <c r="D592" s="306" t="s">
        <v>1852</v>
      </c>
      <c r="E592" s="306" t="s">
        <v>1852</v>
      </c>
      <c r="F592" s="308" t="s">
        <v>1852</v>
      </c>
      <c r="G592" s="306" t="s">
        <v>1852</v>
      </c>
      <c r="H592" s="306" t="s">
        <v>1852</v>
      </c>
      <c r="I592" s="308" t="s">
        <v>1852</v>
      </c>
      <c r="J592" s="306" t="s">
        <v>1852</v>
      </c>
      <c r="K592" s="306" t="s">
        <v>1852</v>
      </c>
      <c r="L592" s="308" t="s">
        <v>1852</v>
      </c>
      <c r="M592" s="306" t="s">
        <v>1852</v>
      </c>
      <c r="N592" s="306" t="s">
        <v>1852</v>
      </c>
      <c r="O592" s="224">
        <f t="shared" si="9"/>
        <v>6</v>
      </c>
      <c r="P592" s="233">
        <v>6</v>
      </c>
      <c r="Q592" s="233">
        <v>0</v>
      </c>
      <c r="R592" s="234">
        <v>0</v>
      </c>
      <c r="T592" s="117"/>
    </row>
    <row r="593" spans="1:20" x14ac:dyDescent="0.4">
      <c r="A593" s="310" t="s">
        <v>2354</v>
      </c>
      <c r="B593" s="309" t="s">
        <v>2839</v>
      </c>
      <c r="C593" s="223">
        <v>19</v>
      </c>
      <c r="D593" s="306" t="s">
        <v>1852</v>
      </c>
      <c r="E593" s="224">
        <v>1</v>
      </c>
      <c r="F593" s="308" t="s">
        <v>1852</v>
      </c>
      <c r="G593" s="306" t="s">
        <v>1852</v>
      </c>
      <c r="H593" s="306" t="s">
        <v>1852</v>
      </c>
      <c r="I593" s="308" t="s">
        <v>1852</v>
      </c>
      <c r="J593" s="306" t="s">
        <v>1852</v>
      </c>
      <c r="K593" s="306" t="s">
        <v>1852</v>
      </c>
      <c r="L593" s="308" t="s">
        <v>1852</v>
      </c>
      <c r="M593" s="306" t="s">
        <v>1852</v>
      </c>
      <c r="N593" s="306" t="s">
        <v>1852</v>
      </c>
      <c r="O593" s="224">
        <f t="shared" si="9"/>
        <v>19</v>
      </c>
      <c r="P593" s="233">
        <v>19</v>
      </c>
      <c r="Q593" s="233">
        <v>1</v>
      </c>
      <c r="R593" s="242">
        <v>5.2999999999999999E-2</v>
      </c>
      <c r="T593" s="117"/>
    </row>
    <row r="594" spans="1:20" x14ac:dyDescent="0.4">
      <c r="A594" s="310" t="s">
        <v>2355</v>
      </c>
      <c r="B594" s="309" t="s">
        <v>2839</v>
      </c>
      <c r="C594" s="223">
        <v>34</v>
      </c>
      <c r="D594" s="224">
        <v>1</v>
      </c>
      <c r="E594" s="224">
        <v>1</v>
      </c>
      <c r="F594" s="223">
        <v>59</v>
      </c>
      <c r="G594" s="306" t="s">
        <v>1852</v>
      </c>
      <c r="H594" s="224">
        <v>1</v>
      </c>
      <c r="I594" s="308" t="s">
        <v>1852</v>
      </c>
      <c r="J594" s="306" t="s">
        <v>1852</v>
      </c>
      <c r="K594" s="306" t="s">
        <v>1852</v>
      </c>
      <c r="L594" s="308" t="s">
        <v>1852</v>
      </c>
      <c r="M594" s="306" t="s">
        <v>1852</v>
      </c>
      <c r="N594" s="306" t="s">
        <v>1852</v>
      </c>
      <c r="O594" s="224">
        <f t="shared" si="9"/>
        <v>93</v>
      </c>
      <c r="P594" s="233">
        <v>93</v>
      </c>
      <c r="Q594" s="233">
        <v>2</v>
      </c>
      <c r="R594" s="242">
        <v>2.1999999999999999E-2</v>
      </c>
      <c r="T594" s="117"/>
    </row>
    <row r="595" spans="1:20" x14ac:dyDescent="0.4">
      <c r="A595" s="310" t="s">
        <v>2217</v>
      </c>
      <c r="B595" s="309" t="s">
        <v>2839</v>
      </c>
      <c r="C595" s="223">
        <v>9</v>
      </c>
      <c r="D595" s="306" t="s">
        <v>1852</v>
      </c>
      <c r="E595" s="306" t="s">
        <v>1852</v>
      </c>
      <c r="F595" s="308" t="s">
        <v>1852</v>
      </c>
      <c r="G595" s="306" t="s">
        <v>1852</v>
      </c>
      <c r="H595" s="306" t="s">
        <v>1852</v>
      </c>
      <c r="I595" s="308" t="s">
        <v>1852</v>
      </c>
      <c r="J595" s="306" t="s">
        <v>1852</v>
      </c>
      <c r="K595" s="306" t="s">
        <v>1852</v>
      </c>
      <c r="L595" s="308" t="s">
        <v>1852</v>
      </c>
      <c r="M595" s="306" t="s">
        <v>1852</v>
      </c>
      <c r="N595" s="306" t="s">
        <v>1852</v>
      </c>
      <c r="O595" s="224">
        <f t="shared" si="9"/>
        <v>9</v>
      </c>
      <c r="P595" s="233">
        <v>9</v>
      </c>
      <c r="Q595" s="233">
        <v>0</v>
      </c>
      <c r="R595" s="234">
        <v>0</v>
      </c>
      <c r="T595" s="117"/>
    </row>
    <row r="596" spans="1:20" ht="13.15" customHeight="1" x14ac:dyDescent="0.4">
      <c r="A596" s="310" t="s">
        <v>2356</v>
      </c>
      <c r="B596" s="309" t="s">
        <v>2839</v>
      </c>
      <c r="C596" s="223">
        <v>21</v>
      </c>
      <c r="D596" s="306" t="s">
        <v>1852</v>
      </c>
      <c r="E596" s="224">
        <v>1</v>
      </c>
      <c r="F596" s="223">
        <v>27</v>
      </c>
      <c r="G596" s="306" t="s">
        <v>1852</v>
      </c>
      <c r="H596" s="306" t="s">
        <v>1852</v>
      </c>
      <c r="I596" s="223">
        <v>9</v>
      </c>
      <c r="J596" s="306" t="s">
        <v>1852</v>
      </c>
      <c r="K596" s="306" t="s">
        <v>1852</v>
      </c>
      <c r="L596" s="223">
        <v>11</v>
      </c>
      <c r="M596" s="306" t="s">
        <v>1852</v>
      </c>
      <c r="N596" s="306" t="s">
        <v>1852</v>
      </c>
      <c r="O596" s="224">
        <f t="shared" si="9"/>
        <v>68</v>
      </c>
      <c r="P596" s="233">
        <v>68</v>
      </c>
      <c r="Q596" s="233">
        <v>1</v>
      </c>
      <c r="R596" s="242">
        <v>1.4999999999999999E-2</v>
      </c>
      <c r="T596" s="117"/>
    </row>
    <row r="597" spans="1:20" ht="13.15" customHeight="1" x14ac:dyDescent="0.4">
      <c r="A597" s="310" t="s">
        <v>1967</v>
      </c>
      <c r="B597" s="309" t="s">
        <v>2852</v>
      </c>
      <c r="C597" s="223">
        <v>100</v>
      </c>
      <c r="D597" s="306" t="s">
        <v>1852</v>
      </c>
      <c r="E597" s="306" t="s">
        <v>1852</v>
      </c>
      <c r="F597" s="308" t="s">
        <v>1852</v>
      </c>
      <c r="G597" s="306" t="s">
        <v>1852</v>
      </c>
      <c r="H597" s="306" t="s">
        <v>1852</v>
      </c>
      <c r="I597" s="308" t="s">
        <v>1852</v>
      </c>
      <c r="J597" s="306" t="s">
        <v>1852</v>
      </c>
      <c r="K597" s="306" t="s">
        <v>1852</v>
      </c>
      <c r="L597" s="308" t="s">
        <v>1852</v>
      </c>
      <c r="M597" s="306" t="s">
        <v>1852</v>
      </c>
      <c r="N597" s="306" t="s">
        <v>1852</v>
      </c>
      <c r="O597" s="224">
        <f t="shared" si="9"/>
        <v>100</v>
      </c>
      <c r="P597" s="233">
        <v>100</v>
      </c>
      <c r="Q597" s="233">
        <v>0</v>
      </c>
      <c r="R597" s="234">
        <v>0</v>
      </c>
      <c r="T597" s="117"/>
    </row>
    <row r="598" spans="1:20" ht="13.15" customHeight="1" x14ac:dyDescent="0.4">
      <c r="A598" s="310" t="s">
        <v>2052</v>
      </c>
      <c r="B598" s="309" t="s">
        <v>2853</v>
      </c>
      <c r="C598" s="223">
        <v>59</v>
      </c>
      <c r="D598" s="306" t="s">
        <v>1852</v>
      </c>
      <c r="E598" s="224">
        <v>10</v>
      </c>
      <c r="F598" s="223">
        <v>11</v>
      </c>
      <c r="G598" s="306" t="s">
        <v>1852</v>
      </c>
      <c r="H598" s="224">
        <v>2</v>
      </c>
      <c r="I598" s="308" t="s">
        <v>1852</v>
      </c>
      <c r="J598" s="306" t="s">
        <v>1852</v>
      </c>
      <c r="K598" s="306" t="s">
        <v>1852</v>
      </c>
      <c r="L598" s="308" t="s">
        <v>1852</v>
      </c>
      <c r="M598" s="306" t="s">
        <v>1852</v>
      </c>
      <c r="N598" s="306" t="s">
        <v>1852</v>
      </c>
      <c r="O598" s="224">
        <f t="shared" si="9"/>
        <v>70</v>
      </c>
      <c r="P598" s="226">
        <v>75</v>
      </c>
      <c r="Q598" s="226">
        <v>13</v>
      </c>
      <c r="R598" s="240">
        <v>0.17299999999999999</v>
      </c>
    </row>
    <row r="599" spans="1:20" ht="15.75" x14ac:dyDescent="0.4">
      <c r="A599" s="310" t="s">
        <v>1373</v>
      </c>
      <c r="B599" s="309" t="s">
        <v>2792</v>
      </c>
      <c r="C599" s="223">
        <v>4</v>
      </c>
      <c r="D599" s="306" t="s">
        <v>1852</v>
      </c>
      <c r="E599" s="306" t="s">
        <v>1852</v>
      </c>
      <c r="F599" s="308" t="s">
        <v>1852</v>
      </c>
      <c r="G599" s="306" t="s">
        <v>1852</v>
      </c>
      <c r="H599" s="306" t="s">
        <v>1852</v>
      </c>
      <c r="I599" s="308" t="s">
        <v>1852</v>
      </c>
      <c r="J599" s="306" t="s">
        <v>1852</v>
      </c>
      <c r="K599" s="306" t="s">
        <v>1852</v>
      </c>
      <c r="L599" s="308" t="s">
        <v>1852</v>
      </c>
      <c r="M599" s="306" t="s">
        <v>1852</v>
      </c>
      <c r="N599" s="306" t="s">
        <v>1852</v>
      </c>
      <c r="O599" s="224">
        <f t="shared" si="9"/>
        <v>4</v>
      </c>
      <c r="P599" s="177"/>
      <c r="Q599" s="177"/>
    </row>
    <row r="600" spans="1:20" x14ac:dyDescent="0.4">
      <c r="A600" s="310" t="s">
        <v>1373</v>
      </c>
      <c r="B600" s="309" t="s">
        <v>2854</v>
      </c>
      <c r="C600" s="223">
        <v>1</v>
      </c>
      <c r="D600" s="306" t="s">
        <v>1852</v>
      </c>
      <c r="E600" s="224">
        <v>1</v>
      </c>
      <c r="F600" s="308" t="s">
        <v>1852</v>
      </c>
      <c r="G600" s="306" t="s">
        <v>1852</v>
      </c>
      <c r="H600" s="306" t="s">
        <v>1852</v>
      </c>
      <c r="I600" s="308" t="s">
        <v>1852</v>
      </c>
      <c r="J600" s="306" t="s">
        <v>1852</v>
      </c>
      <c r="K600" s="306" t="s">
        <v>1852</v>
      </c>
      <c r="L600" s="308" t="s">
        <v>1852</v>
      </c>
      <c r="M600" s="306" t="s">
        <v>1852</v>
      </c>
      <c r="N600" s="306" t="s">
        <v>1852</v>
      </c>
      <c r="O600" s="224">
        <f t="shared" si="9"/>
        <v>1</v>
      </c>
      <c r="P600" s="177"/>
      <c r="Q600" s="177"/>
      <c r="T600" s="117"/>
    </row>
    <row r="601" spans="1:20" x14ac:dyDescent="0.4">
      <c r="A601" s="310" t="s">
        <v>2360</v>
      </c>
      <c r="B601" s="309" t="s">
        <v>2839</v>
      </c>
      <c r="C601" s="223">
        <v>16</v>
      </c>
      <c r="D601" s="306" t="s">
        <v>1852</v>
      </c>
      <c r="E601" s="306" t="s">
        <v>1852</v>
      </c>
      <c r="F601" s="308" t="s">
        <v>1852</v>
      </c>
      <c r="G601" s="306" t="s">
        <v>1852</v>
      </c>
      <c r="H601" s="306" t="s">
        <v>1852</v>
      </c>
      <c r="I601" s="308" t="s">
        <v>1852</v>
      </c>
      <c r="J601" s="306" t="s">
        <v>1852</v>
      </c>
      <c r="K601" s="306" t="s">
        <v>1852</v>
      </c>
      <c r="L601" s="308" t="s">
        <v>1852</v>
      </c>
      <c r="M601" s="306" t="s">
        <v>1852</v>
      </c>
      <c r="N601" s="306" t="s">
        <v>1852</v>
      </c>
      <c r="O601" s="224">
        <f t="shared" si="9"/>
        <v>16</v>
      </c>
      <c r="P601" s="233">
        <v>16</v>
      </c>
      <c r="Q601" s="233">
        <v>0</v>
      </c>
      <c r="R601" s="234">
        <v>0</v>
      </c>
      <c r="T601" s="117"/>
    </row>
    <row r="602" spans="1:20" ht="13.15" customHeight="1" x14ac:dyDescent="0.4">
      <c r="A602" s="310" t="s">
        <v>2361</v>
      </c>
      <c r="B602" s="309" t="s">
        <v>2839</v>
      </c>
      <c r="C602" s="223">
        <v>8</v>
      </c>
      <c r="D602" s="306" t="s">
        <v>1852</v>
      </c>
      <c r="E602" s="306" t="s">
        <v>1852</v>
      </c>
      <c r="F602" s="223">
        <v>8</v>
      </c>
      <c r="G602" s="306" t="s">
        <v>1852</v>
      </c>
      <c r="H602" s="306" t="s">
        <v>1852</v>
      </c>
      <c r="I602" s="308" t="s">
        <v>1852</v>
      </c>
      <c r="J602" s="306" t="s">
        <v>1852</v>
      </c>
      <c r="K602" s="306" t="s">
        <v>1852</v>
      </c>
      <c r="L602" s="308" t="s">
        <v>1852</v>
      </c>
      <c r="M602" s="306" t="s">
        <v>1852</v>
      </c>
      <c r="N602" s="306" t="s">
        <v>1852</v>
      </c>
      <c r="O602" s="224">
        <f t="shared" si="9"/>
        <v>16</v>
      </c>
      <c r="P602" s="233">
        <v>16</v>
      </c>
      <c r="Q602" s="233">
        <v>0</v>
      </c>
      <c r="R602" s="234">
        <v>0</v>
      </c>
      <c r="T602" s="117"/>
    </row>
    <row r="603" spans="1:20" ht="13.15" customHeight="1" x14ac:dyDescent="0.4">
      <c r="A603" s="310" t="s">
        <v>1973</v>
      </c>
      <c r="B603" s="309" t="s">
        <v>2855</v>
      </c>
      <c r="C603" s="223">
        <v>18</v>
      </c>
      <c r="D603" s="306" t="s">
        <v>1852</v>
      </c>
      <c r="E603" s="306" t="s">
        <v>1852</v>
      </c>
      <c r="F603" s="308" t="s">
        <v>1852</v>
      </c>
      <c r="G603" s="306" t="s">
        <v>1852</v>
      </c>
      <c r="H603" s="306" t="s">
        <v>1852</v>
      </c>
      <c r="I603" s="308" t="s">
        <v>1852</v>
      </c>
      <c r="J603" s="306" t="s">
        <v>1852</v>
      </c>
      <c r="K603" s="306" t="s">
        <v>1852</v>
      </c>
      <c r="L603" s="308" t="s">
        <v>1852</v>
      </c>
      <c r="M603" s="306" t="s">
        <v>1852</v>
      </c>
      <c r="N603" s="306" t="s">
        <v>1852</v>
      </c>
      <c r="O603" s="224">
        <f t="shared" si="9"/>
        <v>18</v>
      </c>
      <c r="P603" s="226">
        <v>35</v>
      </c>
      <c r="Q603" s="226">
        <v>0</v>
      </c>
      <c r="R603" s="227">
        <v>0</v>
      </c>
    </row>
    <row r="604" spans="1:20" ht="13.15" customHeight="1" x14ac:dyDescent="0.4">
      <c r="A604" s="310" t="s">
        <v>1366</v>
      </c>
      <c r="B604" s="309" t="s">
        <v>2856</v>
      </c>
      <c r="C604" s="223">
        <v>17</v>
      </c>
      <c r="D604" s="306" t="s">
        <v>1852</v>
      </c>
      <c r="E604" s="306" t="s">
        <v>1852</v>
      </c>
      <c r="F604" s="308" t="s">
        <v>1852</v>
      </c>
      <c r="G604" s="306" t="s">
        <v>1852</v>
      </c>
      <c r="H604" s="306" t="s">
        <v>1852</v>
      </c>
      <c r="I604" s="308" t="s">
        <v>1852</v>
      </c>
      <c r="J604" s="306" t="s">
        <v>1852</v>
      </c>
      <c r="K604" s="306" t="s">
        <v>1852</v>
      </c>
      <c r="L604" s="308" t="s">
        <v>1852</v>
      </c>
      <c r="M604" s="306" t="s">
        <v>1852</v>
      </c>
      <c r="N604" s="306" t="s">
        <v>1852</v>
      </c>
      <c r="O604" s="224">
        <f t="shared" si="9"/>
        <v>17</v>
      </c>
      <c r="P604" s="177"/>
      <c r="Q604" s="177"/>
      <c r="T604" s="117"/>
    </row>
    <row r="605" spans="1:20" x14ac:dyDescent="0.4">
      <c r="A605" s="310" t="s">
        <v>2363</v>
      </c>
      <c r="B605" s="309" t="s">
        <v>2839</v>
      </c>
      <c r="C605" s="223">
        <v>4</v>
      </c>
      <c r="D605" s="306" t="s">
        <v>1852</v>
      </c>
      <c r="E605" s="306" t="s">
        <v>1852</v>
      </c>
      <c r="F605" s="308" t="s">
        <v>1852</v>
      </c>
      <c r="G605" s="306" t="s">
        <v>1852</v>
      </c>
      <c r="H605" s="306" t="s">
        <v>1852</v>
      </c>
      <c r="I605" s="308" t="s">
        <v>1852</v>
      </c>
      <c r="J605" s="306" t="s">
        <v>1852</v>
      </c>
      <c r="K605" s="306" t="s">
        <v>1852</v>
      </c>
      <c r="L605" s="308" t="s">
        <v>1852</v>
      </c>
      <c r="M605" s="306" t="s">
        <v>1852</v>
      </c>
      <c r="N605" s="306" t="s">
        <v>1852</v>
      </c>
      <c r="O605" s="224">
        <f t="shared" si="9"/>
        <v>4</v>
      </c>
      <c r="P605" s="233">
        <v>4</v>
      </c>
      <c r="Q605" s="233">
        <v>0</v>
      </c>
      <c r="R605" s="234">
        <v>0</v>
      </c>
      <c r="T605" s="117"/>
    </row>
    <row r="606" spans="1:20" x14ac:dyDescent="0.4">
      <c r="A606" s="310" t="s">
        <v>2150</v>
      </c>
      <c r="B606" s="309" t="s">
        <v>2746</v>
      </c>
      <c r="C606" s="223">
        <v>5</v>
      </c>
      <c r="D606" s="306" t="s">
        <v>1852</v>
      </c>
      <c r="E606" s="306" t="s">
        <v>1852</v>
      </c>
      <c r="F606" s="308" t="s">
        <v>1852</v>
      </c>
      <c r="G606" s="306" t="s">
        <v>1852</v>
      </c>
      <c r="H606" s="306" t="s">
        <v>1852</v>
      </c>
      <c r="I606" s="308" t="s">
        <v>1852</v>
      </c>
      <c r="J606" s="306" t="s">
        <v>1852</v>
      </c>
      <c r="K606" s="306" t="s">
        <v>1852</v>
      </c>
      <c r="L606" s="308" t="s">
        <v>1852</v>
      </c>
      <c r="M606" s="306" t="s">
        <v>1852</v>
      </c>
      <c r="N606" s="306" t="s">
        <v>1852</v>
      </c>
      <c r="O606" s="224">
        <f t="shared" si="9"/>
        <v>5</v>
      </c>
      <c r="P606" s="233">
        <v>5</v>
      </c>
      <c r="Q606" s="233">
        <v>0</v>
      </c>
      <c r="R606" s="234">
        <v>0</v>
      </c>
      <c r="T606" s="117"/>
    </row>
    <row r="607" spans="1:20" x14ac:dyDescent="0.4">
      <c r="A607" s="310" t="s">
        <v>2364</v>
      </c>
      <c r="B607" s="309" t="s">
        <v>2857</v>
      </c>
      <c r="C607" s="223">
        <v>12</v>
      </c>
      <c r="D607" s="306" t="s">
        <v>1852</v>
      </c>
      <c r="E607" s="306" t="s">
        <v>1852</v>
      </c>
      <c r="F607" s="223">
        <v>14</v>
      </c>
      <c r="G607" s="306" t="s">
        <v>1852</v>
      </c>
      <c r="H607" s="306" t="s">
        <v>1852</v>
      </c>
      <c r="I607" s="308" t="s">
        <v>1852</v>
      </c>
      <c r="J607" s="306" t="s">
        <v>1852</v>
      </c>
      <c r="K607" s="306" t="s">
        <v>1852</v>
      </c>
      <c r="L607" s="308" t="s">
        <v>1852</v>
      </c>
      <c r="M607" s="306" t="s">
        <v>1852</v>
      </c>
      <c r="N607" s="306" t="s">
        <v>1852</v>
      </c>
      <c r="O607" s="224">
        <f t="shared" si="9"/>
        <v>26</v>
      </c>
      <c r="P607" s="226">
        <v>33</v>
      </c>
      <c r="Q607" s="226">
        <v>0</v>
      </c>
      <c r="R607" s="227">
        <v>0</v>
      </c>
    </row>
    <row r="608" spans="1:20" x14ac:dyDescent="0.4">
      <c r="A608" s="310" t="s">
        <v>1697</v>
      </c>
      <c r="B608" s="309" t="s">
        <v>2746</v>
      </c>
      <c r="C608" s="223">
        <v>4</v>
      </c>
      <c r="D608" s="306" t="s">
        <v>1852</v>
      </c>
      <c r="E608" s="306" t="s">
        <v>1852</v>
      </c>
      <c r="F608" s="308" t="s">
        <v>1852</v>
      </c>
      <c r="G608" s="306" t="s">
        <v>1852</v>
      </c>
      <c r="H608" s="306" t="s">
        <v>1852</v>
      </c>
      <c r="I608" s="308" t="s">
        <v>1852</v>
      </c>
      <c r="J608" s="306" t="s">
        <v>1852</v>
      </c>
      <c r="K608" s="306" t="s">
        <v>1852</v>
      </c>
      <c r="L608" s="308" t="s">
        <v>1852</v>
      </c>
      <c r="M608" s="306" t="s">
        <v>1852</v>
      </c>
      <c r="N608" s="306" t="s">
        <v>1852</v>
      </c>
      <c r="O608" s="224">
        <f t="shared" si="9"/>
        <v>4</v>
      </c>
      <c r="P608" s="177"/>
      <c r="Q608" s="177"/>
    </row>
    <row r="609" spans="1:20" x14ac:dyDescent="0.4">
      <c r="A609" s="310" t="s">
        <v>1697</v>
      </c>
      <c r="B609" s="309" t="s">
        <v>2858</v>
      </c>
      <c r="C609" s="223">
        <v>1</v>
      </c>
      <c r="D609" s="306" t="s">
        <v>1852</v>
      </c>
      <c r="E609" s="306" t="s">
        <v>1852</v>
      </c>
      <c r="F609" s="223">
        <v>2</v>
      </c>
      <c r="G609" s="306" t="s">
        <v>1852</v>
      </c>
      <c r="H609" s="306" t="s">
        <v>1852</v>
      </c>
      <c r="I609" s="308" t="s">
        <v>1852</v>
      </c>
      <c r="J609" s="306" t="s">
        <v>1852</v>
      </c>
      <c r="K609" s="306" t="s">
        <v>1852</v>
      </c>
      <c r="L609" s="308" t="s">
        <v>1852</v>
      </c>
      <c r="M609" s="306" t="s">
        <v>1852</v>
      </c>
      <c r="N609" s="306" t="s">
        <v>1852</v>
      </c>
      <c r="O609" s="224">
        <f t="shared" si="9"/>
        <v>3</v>
      </c>
      <c r="P609" s="177"/>
      <c r="Q609" s="177"/>
      <c r="T609" s="117"/>
    </row>
    <row r="610" spans="1:20" ht="13.15" customHeight="1" x14ac:dyDescent="0.4">
      <c r="A610" s="310" t="s">
        <v>2056</v>
      </c>
      <c r="B610" s="309" t="s">
        <v>2746</v>
      </c>
      <c r="C610" s="223">
        <v>1</v>
      </c>
      <c r="D610" s="306" t="s">
        <v>1852</v>
      </c>
      <c r="E610" s="306" t="s">
        <v>1852</v>
      </c>
      <c r="F610" s="308" t="s">
        <v>1852</v>
      </c>
      <c r="G610" s="306" t="s">
        <v>1852</v>
      </c>
      <c r="H610" s="306" t="s">
        <v>1852</v>
      </c>
      <c r="I610" s="308" t="s">
        <v>1852</v>
      </c>
      <c r="J610" s="306" t="s">
        <v>1852</v>
      </c>
      <c r="K610" s="306" t="s">
        <v>1852</v>
      </c>
      <c r="L610" s="308" t="s">
        <v>1852</v>
      </c>
      <c r="M610" s="306" t="s">
        <v>1852</v>
      </c>
      <c r="N610" s="306" t="s">
        <v>1852</v>
      </c>
      <c r="O610" s="224">
        <f t="shared" si="9"/>
        <v>1</v>
      </c>
      <c r="P610" s="233">
        <v>1</v>
      </c>
      <c r="Q610" s="233">
        <v>0</v>
      </c>
      <c r="R610" s="234">
        <v>0</v>
      </c>
      <c r="T610" s="117"/>
    </row>
    <row r="611" spans="1:20" ht="13.15" customHeight="1" x14ac:dyDescent="0.4">
      <c r="A611" s="310" t="s">
        <v>2367</v>
      </c>
      <c r="B611" s="309" t="s">
        <v>2859</v>
      </c>
      <c r="C611" s="223">
        <v>16</v>
      </c>
      <c r="D611" s="306" t="s">
        <v>1852</v>
      </c>
      <c r="E611" s="306" t="s">
        <v>1852</v>
      </c>
      <c r="F611" s="308" t="s">
        <v>1852</v>
      </c>
      <c r="G611" s="306" t="s">
        <v>1852</v>
      </c>
      <c r="H611" s="306" t="s">
        <v>1852</v>
      </c>
      <c r="I611" s="308" t="s">
        <v>1852</v>
      </c>
      <c r="J611" s="306" t="s">
        <v>1852</v>
      </c>
      <c r="K611" s="306" t="s">
        <v>1852</v>
      </c>
      <c r="L611" s="308" t="s">
        <v>1852</v>
      </c>
      <c r="M611" s="306" t="s">
        <v>1852</v>
      </c>
      <c r="N611" s="306" t="s">
        <v>1852</v>
      </c>
      <c r="O611" s="224">
        <f t="shared" si="9"/>
        <v>16</v>
      </c>
      <c r="P611" s="231">
        <v>64</v>
      </c>
      <c r="Q611" s="231">
        <v>1</v>
      </c>
      <c r="R611" s="244">
        <v>1.6E-2</v>
      </c>
    </row>
    <row r="612" spans="1:20" ht="15.75" x14ac:dyDescent="0.4">
      <c r="A612" s="310" t="s">
        <v>1698</v>
      </c>
      <c r="B612" s="309" t="s">
        <v>2860</v>
      </c>
      <c r="C612" s="223">
        <v>12</v>
      </c>
      <c r="D612" s="306" t="s">
        <v>1852</v>
      </c>
      <c r="E612" s="224">
        <v>1</v>
      </c>
      <c r="F612" s="308" t="s">
        <v>1852</v>
      </c>
      <c r="G612" s="306" t="s">
        <v>1852</v>
      </c>
      <c r="H612" s="306" t="s">
        <v>1852</v>
      </c>
      <c r="I612" s="308" t="s">
        <v>1852</v>
      </c>
      <c r="J612" s="306" t="s">
        <v>1852</v>
      </c>
      <c r="K612" s="306" t="s">
        <v>1852</v>
      </c>
      <c r="L612" s="308" t="s">
        <v>1852</v>
      </c>
      <c r="M612" s="306" t="s">
        <v>1852</v>
      </c>
      <c r="N612" s="306" t="s">
        <v>1852</v>
      </c>
      <c r="O612" s="224">
        <f t="shared" si="9"/>
        <v>12</v>
      </c>
      <c r="P612" s="177"/>
      <c r="Q612" s="177"/>
    </row>
    <row r="613" spans="1:20" ht="13.15" customHeight="1" x14ac:dyDescent="0.4">
      <c r="A613" s="310" t="s">
        <v>1698</v>
      </c>
      <c r="B613" s="309" t="s">
        <v>2861</v>
      </c>
      <c r="C613" s="223">
        <v>10</v>
      </c>
      <c r="D613" s="306" t="s">
        <v>1852</v>
      </c>
      <c r="E613" s="306" t="s">
        <v>1852</v>
      </c>
      <c r="F613" s="308" t="s">
        <v>1852</v>
      </c>
      <c r="G613" s="306" t="s">
        <v>1852</v>
      </c>
      <c r="H613" s="306" t="s">
        <v>1852</v>
      </c>
      <c r="I613" s="308" t="s">
        <v>1852</v>
      </c>
      <c r="J613" s="306" t="s">
        <v>1852</v>
      </c>
      <c r="K613" s="306" t="s">
        <v>1852</v>
      </c>
      <c r="L613" s="308" t="s">
        <v>1852</v>
      </c>
      <c r="M613" s="306" t="s">
        <v>1852</v>
      </c>
      <c r="N613" s="306" t="s">
        <v>1852</v>
      </c>
      <c r="O613" s="224">
        <f t="shared" si="9"/>
        <v>10</v>
      </c>
      <c r="P613" s="177"/>
      <c r="Q613" s="177"/>
    </row>
    <row r="614" spans="1:20" ht="13.15" customHeight="1" x14ac:dyDescent="0.4">
      <c r="A614" s="310" t="s">
        <v>1698</v>
      </c>
      <c r="B614" s="309" t="s">
        <v>2862</v>
      </c>
      <c r="C614" s="223">
        <v>7</v>
      </c>
      <c r="D614" s="306" t="s">
        <v>1852</v>
      </c>
      <c r="E614" s="306" t="s">
        <v>1852</v>
      </c>
      <c r="F614" s="308" t="s">
        <v>1852</v>
      </c>
      <c r="G614" s="306" t="s">
        <v>1852</v>
      </c>
      <c r="H614" s="306" t="s">
        <v>1852</v>
      </c>
      <c r="I614" s="308" t="s">
        <v>1852</v>
      </c>
      <c r="J614" s="306" t="s">
        <v>1852</v>
      </c>
      <c r="K614" s="306" t="s">
        <v>1852</v>
      </c>
      <c r="L614" s="308" t="s">
        <v>1852</v>
      </c>
      <c r="M614" s="306" t="s">
        <v>1852</v>
      </c>
      <c r="N614" s="306" t="s">
        <v>1852</v>
      </c>
      <c r="O614" s="224">
        <f t="shared" si="9"/>
        <v>7</v>
      </c>
      <c r="P614" s="177"/>
      <c r="Q614" s="177"/>
    </row>
    <row r="615" spans="1:20" ht="13.15" customHeight="1" x14ac:dyDescent="0.4">
      <c r="A615" s="310" t="s">
        <v>1698</v>
      </c>
      <c r="B615" s="309" t="s">
        <v>2863</v>
      </c>
      <c r="C615" s="223">
        <v>6</v>
      </c>
      <c r="D615" s="306" t="s">
        <v>1852</v>
      </c>
      <c r="E615" s="306" t="s">
        <v>1852</v>
      </c>
      <c r="F615" s="308" t="s">
        <v>1852</v>
      </c>
      <c r="G615" s="306" t="s">
        <v>1852</v>
      </c>
      <c r="H615" s="306" t="s">
        <v>1852</v>
      </c>
      <c r="I615" s="308" t="s">
        <v>1852</v>
      </c>
      <c r="J615" s="306" t="s">
        <v>1852</v>
      </c>
      <c r="K615" s="306" t="s">
        <v>1852</v>
      </c>
      <c r="L615" s="308" t="s">
        <v>1852</v>
      </c>
      <c r="M615" s="306" t="s">
        <v>1852</v>
      </c>
      <c r="N615" s="306" t="s">
        <v>1852</v>
      </c>
      <c r="O615" s="224">
        <f t="shared" si="9"/>
        <v>6</v>
      </c>
      <c r="P615" s="177"/>
      <c r="Q615" s="177"/>
    </row>
    <row r="616" spans="1:20" ht="15.75" x14ac:dyDescent="0.4">
      <c r="A616" s="310" t="s">
        <v>1698</v>
      </c>
      <c r="B616" s="309" t="s">
        <v>2864</v>
      </c>
      <c r="C616" s="223">
        <v>5</v>
      </c>
      <c r="D616" s="306" t="s">
        <v>1852</v>
      </c>
      <c r="E616" s="306" t="s">
        <v>1852</v>
      </c>
      <c r="F616" s="308" t="s">
        <v>1852</v>
      </c>
      <c r="G616" s="306" t="s">
        <v>1852</v>
      </c>
      <c r="H616" s="306" t="s">
        <v>1852</v>
      </c>
      <c r="I616" s="308" t="s">
        <v>1852</v>
      </c>
      <c r="J616" s="306" t="s">
        <v>1852</v>
      </c>
      <c r="K616" s="306" t="s">
        <v>1852</v>
      </c>
      <c r="L616" s="308" t="s">
        <v>1852</v>
      </c>
      <c r="M616" s="306" t="s">
        <v>1852</v>
      </c>
      <c r="N616" s="306" t="s">
        <v>1852</v>
      </c>
      <c r="O616" s="224">
        <f t="shared" si="9"/>
        <v>5</v>
      </c>
      <c r="P616" s="177"/>
      <c r="Q616" s="177"/>
    </row>
    <row r="617" spans="1:20" ht="13.15" customHeight="1" x14ac:dyDescent="0.4">
      <c r="A617" s="310" t="s">
        <v>1698</v>
      </c>
      <c r="B617" s="309" t="s">
        <v>2865</v>
      </c>
      <c r="C617" s="223">
        <v>2</v>
      </c>
      <c r="D617" s="306" t="s">
        <v>1852</v>
      </c>
      <c r="E617" s="306" t="s">
        <v>1852</v>
      </c>
      <c r="F617" s="223">
        <v>1</v>
      </c>
      <c r="G617" s="306" t="s">
        <v>1852</v>
      </c>
      <c r="H617" s="306" t="s">
        <v>1852</v>
      </c>
      <c r="I617" s="308" t="s">
        <v>1852</v>
      </c>
      <c r="J617" s="306" t="s">
        <v>1852</v>
      </c>
      <c r="K617" s="306" t="s">
        <v>1852</v>
      </c>
      <c r="L617" s="308" t="s">
        <v>1852</v>
      </c>
      <c r="M617" s="306" t="s">
        <v>1852</v>
      </c>
      <c r="N617" s="306" t="s">
        <v>1852</v>
      </c>
      <c r="O617" s="224">
        <f t="shared" si="9"/>
        <v>3</v>
      </c>
      <c r="P617" s="177"/>
      <c r="Q617" s="177"/>
    </row>
    <row r="618" spans="1:20" ht="15.75" x14ac:dyDescent="0.4">
      <c r="A618" s="310" t="s">
        <v>1698</v>
      </c>
      <c r="B618" s="309" t="s">
        <v>2759</v>
      </c>
      <c r="C618" s="223">
        <v>1</v>
      </c>
      <c r="D618" s="306" t="s">
        <v>1852</v>
      </c>
      <c r="E618" s="306" t="s">
        <v>1852</v>
      </c>
      <c r="F618" s="223">
        <v>1</v>
      </c>
      <c r="G618" s="306" t="s">
        <v>1852</v>
      </c>
      <c r="H618" s="306" t="s">
        <v>1852</v>
      </c>
      <c r="I618" s="308" t="s">
        <v>1852</v>
      </c>
      <c r="J618" s="306" t="s">
        <v>1852</v>
      </c>
      <c r="K618" s="306" t="s">
        <v>1852</v>
      </c>
      <c r="L618" s="308" t="s">
        <v>1852</v>
      </c>
      <c r="M618" s="306" t="s">
        <v>1852</v>
      </c>
      <c r="N618" s="306" t="s">
        <v>1852</v>
      </c>
      <c r="O618" s="224">
        <f t="shared" si="9"/>
        <v>2</v>
      </c>
      <c r="P618" s="177"/>
      <c r="Q618" s="177"/>
    </row>
    <row r="619" spans="1:20" ht="13.15" customHeight="1" x14ac:dyDescent="0.4">
      <c r="A619" s="310" t="s">
        <v>1698</v>
      </c>
      <c r="B619" s="309" t="s">
        <v>2866</v>
      </c>
      <c r="C619" s="223">
        <v>1</v>
      </c>
      <c r="D619" s="306" t="s">
        <v>1852</v>
      </c>
      <c r="E619" s="306" t="s">
        <v>1852</v>
      </c>
      <c r="F619" s="308" t="s">
        <v>1852</v>
      </c>
      <c r="G619" s="306" t="s">
        <v>1852</v>
      </c>
      <c r="H619" s="306" t="s">
        <v>1852</v>
      </c>
      <c r="I619" s="308" t="s">
        <v>1852</v>
      </c>
      <c r="J619" s="306" t="s">
        <v>1852</v>
      </c>
      <c r="K619" s="306" t="s">
        <v>1852</v>
      </c>
      <c r="L619" s="308" t="s">
        <v>1852</v>
      </c>
      <c r="M619" s="306" t="s">
        <v>1852</v>
      </c>
      <c r="N619" s="306" t="s">
        <v>1852</v>
      </c>
      <c r="O619" s="224">
        <f t="shared" si="9"/>
        <v>1</v>
      </c>
      <c r="P619" s="177"/>
      <c r="Q619" s="177"/>
    </row>
    <row r="620" spans="1:20" ht="13.15" customHeight="1" x14ac:dyDescent="0.4">
      <c r="A620" s="310" t="s">
        <v>1698</v>
      </c>
      <c r="B620" s="309" t="s">
        <v>2867</v>
      </c>
      <c r="C620" s="223">
        <v>1</v>
      </c>
      <c r="D620" s="306" t="s">
        <v>1852</v>
      </c>
      <c r="E620" s="306" t="s">
        <v>1852</v>
      </c>
      <c r="F620" s="308" t="s">
        <v>1852</v>
      </c>
      <c r="G620" s="306" t="s">
        <v>1852</v>
      </c>
      <c r="H620" s="306" t="s">
        <v>1852</v>
      </c>
      <c r="I620" s="308" t="s">
        <v>1852</v>
      </c>
      <c r="J620" s="306" t="s">
        <v>1852</v>
      </c>
      <c r="K620" s="306" t="s">
        <v>1852</v>
      </c>
      <c r="L620" s="308" t="s">
        <v>1852</v>
      </c>
      <c r="M620" s="306" t="s">
        <v>1852</v>
      </c>
      <c r="N620" s="306" t="s">
        <v>1852</v>
      </c>
      <c r="O620" s="224">
        <f t="shared" si="9"/>
        <v>1</v>
      </c>
      <c r="P620" s="177"/>
      <c r="Q620" s="177"/>
    </row>
    <row r="621" spans="1:20" x14ac:dyDescent="0.4">
      <c r="A621" s="310" t="s">
        <v>1698</v>
      </c>
      <c r="B621" s="309" t="s">
        <v>2868</v>
      </c>
      <c r="C621" s="308" t="s">
        <v>1852</v>
      </c>
      <c r="D621" s="306" t="s">
        <v>1852</v>
      </c>
      <c r="E621" s="306" t="s">
        <v>1852</v>
      </c>
      <c r="F621" s="223">
        <v>1</v>
      </c>
      <c r="G621" s="306" t="s">
        <v>1852</v>
      </c>
      <c r="H621" s="306" t="s">
        <v>1852</v>
      </c>
      <c r="I621" s="308" t="s">
        <v>1852</v>
      </c>
      <c r="J621" s="306" t="s">
        <v>1852</v>
      </c>
      <c r="K621" s="306" t="s">
        <v>1852</v>
      </c>
      <c r="L621" s="308" t="s">
        <v>1852</v>
      </c>
      <c r="M621" s="306" t="s">
        <v>1852</v>
      </c>
      <c r="N621" s="306" t="s">
        <v>1852</v>
      </c>
      <c r="O621" s="224">
        <f t="shared" si="9"/>
        <v>1</v>
      </c>
      <c r="P621" s="177"/>
      <c r="Q621" s="177"/>
      <c r="T621" s="117"/>
    </row>
    <row r="622" spans="1:20" x14ac:dyDescent="0.4">
      <c r="A622" s="310" t="s">
        <v>2207</v>
      </c>
      <c r="B622" s="309" t="s">
        <v>2869</v>
      </c>
      <c r="C622" s="223">
        <v>21</v>
      </c>
      <c r="D622" s="306" t="s">
        <v>1852</v>
      </c>
      <c r="E622" s="306" t="s">
        <v>1852</v>
      </c>
      <c r="F622" s="223">
        <v>1</v>
      </c>
      <c r="G622" s="306" t="s">
        <v>1852</v>
      </c>
      <c r="H622" s="306" t="s">
        <v>1852</v>
      </c>
      <c r="I622" s="308" t="s">
        <v>1852</v>
      </c>
      <c r="J622" s="306" t="s">
        <v>1852</v>
      </c>
      <c r="K622" s="306" t="s">
        <v>1852</v>
      </c>
      <c r="L622" s="308" t="s">
        <v>1852</v>
      </c>
      <c r="M622" s="306" t="s">
        <v>1852</v>
      </c>
      <c r="N622" s="306" t="s">
        <v>1852</v>
      </c>
      <c r="O622" s="224">
        <f t="shared" si="9"/>
        <v>22</v>
      </c>
      <c r="P622" s="226">
        <v>30</v>
      </c>
      <c r="Q622" s="226">
        <v>0</v>
      </c>
      <c r="R622" s="227">
        <v>0</v>
      </c>
    </row>
    <row r="623" spans="1:20" x14ac:dyDescent="0.4">
      <c r="A623" s="310" t="s">
        <v>1346</v>
      </c>
      <c r="B623" s="309" t="s">
        <v>2870</v>
      </c>
      <c r="C623" s="223">
        <v>5</v>
      </c>
      <c r="D623" s="306" t="s">
        <v>1852</v>
      </c>
      <c r="E623" s="306" t="s">
        <v>1852</v>
      </c>
      <c r="F623" s="308" t="s">
        <v>1852</v>
      </c>
      <c r="G623" s="306" t="s">
        <v>1852</v>
      </c>
      <c r="H623" s="306" t="s">
        <v>1852</v>
      </c>
      <c r="I623" s="308" t="s">
        <v>1852</v>
      </c>
      <c r="J623" s="306" t="s">
        <v>1852</v>
      </c>
      <c r="K623" s="306" t="s">
        <v>1852</v>
      </c>
      <c r="L623" s="308" t="s">
        <v>1852</v>
      </c>
      <c r="M623" s="306" t="s">
        <v>1852</v>
      </c>
      <c r="N623" s="306" t="s">
        <v>1852</v>
      </c>
      <c r="O623" s="224">
        <f t="shared" si="9"/>
        <v>5</v>
      </c>
      <c r="P623" s="177"/>
      <c r="Q623" s="177"/>
    </row>
    <row r="624" spans="1:20" x14ac:dyDescent="0.4">
      <c r="A624" s="310" t="s">
        <v>1346</v>
      </c>
      <c r="B624" s="309" t="s">
        <v>2871</v>
      </c>
      <c r="C624" s="223">
        <v>2</v>
      </c>
      <c r="D624" s="306" t="s">
        <v>1852</v>
      </c>
      <c r="E624" s="306" t="s">
        <v>1852</v>
      </c>
      <c r="F624" s="308" t="s">
        <v>1852</v>
      </c>
      <c r="G624" s="306" t="s">
        <v>1852</v>
      </c>
      <c r="H624" s="306" t="s">
        <v>1852</v>
      </c>
      <c r="I624" s="308" t="s">
        <v>1852</v>
      </c>
      <c r="J624" s="306" t="s">
        <v>1852</v>
      </c>
      <c r="K624" s="306" t="s">
        <v>1852</v>
      </c>
      <c r="L624" s="308" t="s">
        <v>1852</v>
      </c>
      <c r="M624" s="306" t="s">
        <v>1852</v>
      </c>
      <c r="N624" s="306" t="s">
        <v>1852</v>
      </c>
      <c r="O624" s="224">
        <f t="shared" si="9"/>
        <v>2</v>
      </c>
      <c r="P624" s="177"/>
      <c r="Q624" s="177"/>
    </row>
    <row r="625" spans="1:20" ht="13.15" customHeight="1" x14ac:dyDescent="0.4">
      <c r="A625" s="310" t="s">
        <v>1346</v>
      </c>
      <c r="B625" s="309" t="s">
        <v>2746</v>
      </c>
      <c r="C625" s="223">
        <v>1</v>
      </c>
      <c r="D625" s="306" t="s">
        <v>1852</v>
      </c>
      <c r="E625" s="306" t="s">
        <v>1852</v>
      </c>
      <c r="F625" s="308" t="s">
        <v>1852</v>
      </c>
      <c r="G625" s="306" t="s">
        <v>1852</v>
      </c>
      <c r="H625" s="306" t="s">
        <v>1852</v>
      </c>
      <c r="I625" s="308" t="s">
        <v>1852</v>
      </c>
      <c r="J625" s="306" t="s">
        <v>1852</v>
      </c>
      <c r="K625" s="306" t="s">
        <v>1852</v>
      </c>
      <c r="L625" s="308" t="s">
        <v>1852</v>
      </c>
      <c r="M625" s="306" t="s">
        <v>1852</v>
      </c>
      <c r="N625" s="306" t="s">
        <v>1852</v>
      </c>
      <c r="O625" s="224">
        <f t="shared" si="9"/>
        <v>1</v>
      </c>
      <c r="P625" s="177"/>
      <c r="Q625" s="177"/>
      <c r="T625" s="117"/>
    </row>
    <row r="626" spans="1:20" ht="13.15" customHeight="1" x14ac:dyDescent="0.4">
      <c r="A626" s="310" t="s">
        <v>1859</v>
      </c>
      <c r="B626" s="309" t="s">
        <v>2872</v>
      </c>
      <c r="C626" s="223">
        <v>49</v>
      </c>
      <c r="D626" s="306" t="s">
        <v>1852</v>
      </c>
      <c r="E626" s="306" t="s">
        <v>1852</v>
      </c>
      <c r="F626" s="308" t="s">
        <v>1852</v>
      </c>
      <c r="G626" s="306" t="s">
        <v>1852</v>
      </c>
      <c r="H626" s="306" t="s">
        <v>1852</v>
      </c>
      <c r="I626" s="308" t="s">
        <v>1852</v>
      </c>
      <c r="J626" s="306" t="s">
        <v>1852</v>
      </c>
      <c r="K626" s="306" t="s">
        <v>1852</v>
      </c>
      <c r="L626" s="308" t="s">
        <v>1852</v>
      </c>
      <c r="M626" s="306" t="s">
        <v>1852</v>
      </c>
      <c r="N626" s="306" t="s">
        <v>1852</v>
      </c>
      <c r="O626" s="224">
        <f t="shared" si="9"/>
        <v>49</v>
      </c>
      <c r="P626" s="231">
        <v>85</v>
      </c>
      <c r="Q626" s="231">
        <v>0</v>
      </c>
      <c r="R626" s="232">
        <v>0</v>
      </c>
    </row>
    <row r="627" spans="1:20" ht="13.15" customHeight="1" x14ac:dyDescent="0.4">
      <c r="A627" s="310" t="s">
        <v>1352</v>
      </c>
      <c r="B627" s="309" t="s">
        <v>2873</v>
      </c>
      <c r="C627" s="223">
        <v>3</v>
      </c>
      <c r="D627" s="306" t="s">
        <v>1852</v>
      </c>
      <c r="E627" s="306" t="s">
        <v>1852</v>
      </c>
      <c r="F627" s="223">
        <v>8</v>
      </c>
      <c r="G627" s="306" t="s">
        <v>1852</v>
      </c>
      <c r="H627" s="306" t="s">
        <v>1852</v>
      </c>
      <c r="I627" s="223">
        <v>2</v>
      </c>
      <c r="J627" s="306" t="s">
        <v>1852</v>
      </c>
      <c r="K627" s="306" t="s">
        <v>1852</v>
      </c>
      <c r="L627" s="223">
        <v>1</v>
      </c>
      <c r="M627" s="306" t="s">
        <v>1852</v>
      </c>
      <c r="N627" s="306" t="s">
        <v>1852</v>
      </c>
      <c r="O627" s="224">
        <f t="shared" si="9"/>
        <v>14</v>
      </c>
      <c r="P627" s="177"/>
      <c r="Q627" s="177"/>
    </row>
    <row r="628" spans="1:20" ht="13.15" customHeight="1" x14ac:dyDescent="0.4">
      <c r="A628" s="310" t="s">
        <v>1352</v>
      </c>
      <c r="B628" s="309" t="s">
        <v>2874</v>
      </c>
      <c r="C628" s="223">
        <v>2</v>
      </c>
      <c r="D628" s="306" t="s">
        <v>1852</v>
      </c>
      <c r="E628" s="306" t="s">
        <v>1852</v>
      </c>
      <c r="F628" s="223">
        <v>5</v>
      </c>
      <c r="G628" s="306" t="s">
        <v>1852</v>
      </c>
      <c r="H628" s="306" t="s">
        <v>1852</v>
      </c>
      <c r="I628" s="308" t="s">
        <v>1852</v>
      </c>
      <c r="J628" s="306" t="s">
        <v>1852</v>
      </c>
      <c r="K628" s="306" t="s">
        <v>1852</v>
      </c>
      <c r="L628" s="223">
        <v>1</v>
      </c>
      <c r="M628" s="306" t="s">
        <v>1852</v>
      </c>
      <c r="N628" s="306" t="s">
        <v>1852</v>
      </c>
      <c r="O628" s="224">
        <f t="shared" si="9"/>
        <v>8</v>
      </c>
      <c r="P628" s="177"/>
      <c r="Q628" s="177"/>
    </row>
    <row r="629" spans="1:20" ht="13.15" customHeight="1" x14ac:dyDescent="0.4">
      <c r="A629" s="310" t="s">
        <v>1352</v>
      </c>
      <c r="B629" s="309" t="s">
        <v>2875</v>
      </c>
      <c r="C629" s="223">
        <v>7</v>
      </c>
      <c r="D629" s="306" t="s">
        <v>1852</v>
      </c>
      <c r="E629" s="306" t="s">
        <v>1852</v>
      </c>
      <c r="F629" s="223">
        <v>1</v>
      </c>
      <c r="G629" s="306" t="s">
        <v>1852</v>
      </c>
      <c r="H629" s="306" t="s">
        <v>1852</v>
      </c>
      <c r="I629" s="308" t="s">
        <v>1852</v>
      </c>
      <c r="J629" s="306" t="s">
        <v>1852</v>
      </c>
      <c r="K629" s="306" t="s">
        <v>1852</v>
      </c>
      <c r="L629" s="308" t="s">
        <v>1852</v>
      </c>
      <c r="M629" s="306" t="s">
        <v>1852</v>
      </c>
      <c r="N629" s="306" t="s">
        <v>1852</v>
      </c>
      <c r="O629" s="224">
        <f t="shared" si="9"/>
        <v>8</v>
      </c>
      <c r="P629" s="177"/>
      <c r="Q629" s="177"/>
    </row>
    <row r="630" spans="1:20" ht="13.15" customHeight="1" x14ac:dyDescent="0.4">
      <c r="A630" s="310" t="s">
        <v>1352</v>
      </c>
      <c r="B630" s="309" t="s">
        <v>2876</v>
      </c>
      <c r="C630" s="223">
        <v>4</v>
      </c>
      <c r="D630" s="306" t="s">
        <v>1852</v>
      </c>
      <c r="E630" s="306" t="s">
        <v>1852</v>
      </c>
      <c r="F630" s="308" t="s">
        <v>1852</v>
      </c>
      <c r="G630" s="306" t="s">
        <v>1852</v>
      </c>
      <c r="H630" s="306" t="s">
        <v>1852</v>
      </c>
      <c r="I630" s="223">
        <v>2</v>
      </c>
      <c r="J630" s="306" t="s">
        <v>1852</v>
      </c>
      <c r="K630" s="306" t="s">
        <v>1852</v>
      </c>
      <c r="L630" s="308" t="s">
        <v>1852</v>
      </c>
      <c r="M630" s="306" t="s">
        <v>1852</v>
      </c>
      <c r="N630" s="306" t="s">
        <v>1852</v>
      </c>
      <c r="O630" s="224">
        <f t="shared" si="9"/>
        <v>6</v>
      </c>
      <c r="P630" s="177"/>
      <c r="Q630" s="177"/>
      <c r="T630" s="117"/>
    </row>
    <row r="631" spans="1:20" ht="33.75" x14ac:dyDescent="0.4">
      <c r="A631" s="310" t="s">
        <v>1983</v>
      </c>
      <c r="B631" s="309" t="s">
        <v>2877</v>
      </c>
      <c r="C631" s="223">
        <v>4</v>
      </c>
      <c r="D631" s="306" t="s">
        <v>1852</v>
      </c>
      <c r="E631" s="306" t="s">
        <v>1852</v>
      </c>
      <c r="F631" s="308" t="s">
        <v>1852</v>
      </c>
      <c r="G631" s="306" t="s">
        <v>1852</v>
      </c>
      <c r="H631" s="306" t="s">
        <v>1852</v>
      </c>
      <c r="I631" s="308" t="s">
        <v>1852</v>
      </c>
      <c r="J631" s="306" t="s">
        <v>1852</v>
      </c>
      <c r="K631" s="306" t="s">
        <v>1852</v>
      </c>
      <c r="L631" s="308" t="s">
        <v>1852</v>
      </c>
      <c r="M631" s="306" t="s">
        <v>1852</v>
      </c>
      <c r="N631" s="306" t="s">
        <v>1852</v>
      </c>
      <c r="O631" s="224">
        <f t="shared" si="9"/>
        <v>4</v>
      </c>
      <c r="P631" s="233">
        <v>4</v>
      </c>
      <c r="Q631" s="233">
        <v>0</v>
      </c>
      <c r="R631" s="234">
        <v>0</v>
      </c>
      <c r="T631" s="117"/>
    </row>
    <row r="632" spans="1:20" ht="13.15" customHeight="1" x14ac:dyDescent="0.4">
      <c r="A632" s="310" t="s">
        <v>2878</v>
      </c>
      <c r="B632" s="309" t="s">
        <v>2839</v>
      </c>
      <c r="C632" s="223">
        <v>4</v>
      </c>
      <c r="D632" s="306" t="s">
        <v>1852</v>
      </c>
      <c r="E632" s="306" t="s">
        <v>1852</v>
      </c>
      <c r="F632" s="308" t="s">
        <v>1852</v>
      </c>
      <c r="G632" s="306" t="s">
        <v>1852</v>
      </c>
      <c r="H632" s="306" t="s">
        <v>1852</v>
      </c>
      <c r="I632" s="308" t="s">
        <v>1852</v>
      </c>
      <c r="J632" s="306" t="s">
        <v>1852</v>
      </c>
      <c r="K632" s="306" t="s">
        <v>1852</v>
      </c>
      <c r="L632" s="308" t="s">
        <v>1852</v>
      </c>
      <c r="M632" s="306" t="s">
        <v>1852</v>
      </c>
      <c r="N632" s="306" t="s">
        <v>1852</v>
      </c>
      <c r="O632" s="224">
        <f t="shared" si="9"/>
        <v>4</v>
      </c>
      <c r="P632" s="233">
        <v>4</v>
      </c>
      <c r="Q632" s="233">
        <v>0</v>
      </c>
      <c r="R632" s="234">
        <v>0</v>
      </c>
      <c r="T632" s="117"/>
    </row>
    <row r="633" spans="1:20" ht="13.15" customHeight="1" x14ac:dyDescent="0.4">
      <c r="A633" s="310" t="s">
        <v>1867</v>
      </c>
      <c r="B633" s="309" t="s">
        <v>2879</v>
      </c>
      <c r="C633" s="223">
        <v>28</v>
      </c>
      <c r="D633" s="306" t="s">
        <v>1852</v>
      </c>
      <c r="E633" s="306" t="s">
        <v>1852</v>
      </c>
      <c r="F633" s="308" t="s">
        <v>1852</v>
      </c>
      <c r="G633" s="306" t="s">
        <v>1852</v>
      </c>
      <c r="H633" s="306" t="s">
        <v>1852</v>
      </c>
      <c r="I633" s="223">
        <v>1</v>
      </c>
      <c r="J633" s="306" t="s">
        <v>1852</v>
      </c>
      <c r="K633" s="306" t="s">
        <v>1852</v>
      </c>
      <c r="L633" s="308" t="s">
        <v>1852</v>
      </c>
      <c r="M633" s="306" t="s">
        <v>1852</v>
      </c>
      <c r="N633" s="306" t="s">
        <v>1852</v>
      </c>
      <c r="O633" s="224">
        <f t="shared" si="9"/>
        <v>29</v>
      </c>
      <c r="P633" s="231">
        <v>129</v>
      </c>
      <c r="Q633" s="231">
        <v>0</v>
      </c>
      <c r="R633" s="232">
        <v>0</v>
      </c>
    </row>
    <row r="634" spans="1:20" ht="13.15" customHeight="1" x14ac:dyDescent="0.4">
      <c r="A634" s="310" t="s">
        <v>1353</v>
      </c>
      <c r="B634" s="309" t="s">
        <v>2880</v>
      </c>
      <c r="C634" s="223">
        <v>22</v>
      </c>
      <c r="D634" s="306" t="s">
        <v>1852</v>
      </c>
      <c r="E634" s="306" t="s">
        <v>1852</v>
      </c>
      <c r="F634" s="308" t="s">
        <v>1852</v>
      </c>
      <c r="G634" s="306" t="s">
        <v>1852</v>
      </c>
      <c r="H634" s="306" t="s">
        <v>1852</v>
      </c>
      <c r="I634" s="308" t="s">
        <v>1852</v>
      </c>
      <c r="J634" s="306" t="s">
        <v>1852</v>
      </c>
      <c r="K634" s="306" t="s">
        <v>1852</v>
      </c>
      <c r="L634" s="308" t="s">
        <v>1852</v>
      </c>
      <c r="M634" s="306" t="s">
        <v>1852</v>
      </c>
      <c r="N634" s="306" t="s">
        <v>1852</v>
      </c>
      <c r="O634" s="224">
        <f t="shared" si="9"/>
        <v>22</v>
      </c>
      <c r="P634" s="177"/>
      <c r="Q634" s="177"/>
    </row>
    <row r="635" spans="1:20" ht="13.15" customHeight="1" x14ac:dyDescent="0.4">
      <c r="A635" s="310" t="s">
        <v>1353</v>
      </c>
      <c r="B635" s="309" t="s">
        <v>2881</v>
      </c>
      <c r="C635" s="223">
        <v>19</v>
      </c>
      <c r="D635" s="306" t="s">
        <v>1852</v>
      </c>
      <c r="E635" s="306" t="s">
        <v>1852</v>
      </c>
      <c r="F635" s="308" t="s">
        <v>1852</v>
      </c>
      <c r="G635" s="306" t="s">
        <v>1852</v>
      </c>
      <c r="H635" s="306" t="s">
        <v>1852</v>
      </c>
      <c r="I635" s="308" t="s">
        <v>1852</v>
      </c>
      <c r="J635" s="306" t="s">
        <v>1852</v>
      </c>
      <c r="K635" s="306" t="s">
        <v>1852</v>
      </c>
      <c r="L635" s="308" t="s">
        <v>1852</v>
      </c>
      <c r="M635" s="306" t="s">
        <v>1852</v>
      </c>
      <c r="N635" s="306" t="s">
        <v>1852</v>
      </c>
      <c r="O635" s="224">
        <f t="shared" si="9"/>
        <v>19</v>
      </c>
      <c r="P635" s="177"/>
      <c r="Q635" s="177"/>
    </row>
    <row r="636" spans="1:20" ht="13.15" customHeight="1" x14ac:dyDescent="0.4">
      <c r="A636" s="310" t="s">
        <v>1353</v>
      </c>
      <c r="B636" s="309" t="s">
        <v>2882</v>
      </c>
      <c r="C636" s="223">
        <v>18</v>
      </c>
      <c r="D636" s="306" t="s">
        <v>1852</v>
      </c>
      <c r="E636" s="306" t="s">
        <v>1852</v>
      </c>
      <c r="F636" s="308" t="s">
        <v>1852</v>
      </c>
      <c r="G636" s="306" t="s">
        <v>1852</v>
      </c>
      <c r="H636" s="306" t="s">
        <v>1852</v>
      </c>
      <c r="I636" s="308" t="s">
        <v>1852</v>
      </c>
      <c r="J636" s="306" t="s">
        <v>1852</v>
      </c>
      <c r="K636" s="306" t="s">
        <v>1852</v>
      </c>
      <c r="L636" s="308" t="s">
        <v>1852</v>
      </c>
      <c r="M636" s="306" t="s">
        <v>1852</v>
      </c>
      <c r="N636" s="306" t="s">
        <v>1852</v>
      </c>
      <c r="O636" s="224">
        <f t="shared" si="9"/>
        <v>18</v>
      </c>
      <c r="P636" s="177"/>
      <c r="Q636" s="177"/>
    </row>
    <row r="637" spans="1:20" ht="13.15" customHeight="1" x14ac:dyDescent="0.4">
      <c r="A637" s="310" t="s">
        <v>1353</v>
      </c>
      <c r="B637" s="309" t="s">
        <v>2772</v>
      </c>
      <c r="C637" s="223">
        <v>11</v>
      </c>
      <c r="D637" s="306" t="s">
        <v>1852</v>
      </c>
      <c r="E637" s="306" t="s">
        <v>1852</v>
      </c>
      <c r="F637" s="308" t="s">
        <v>1852</v>
      </c>
      <c r="G637" s="306" t="s">
        <v>1852</v>
      </c>
      <c r="H637" s="306" t="s">
        <v>1852</v>
      </c>
      <c r="I637" s="223">
        <v>4</v>
      </c>
      <c r="J637" s="306" t="s">
        <v>1852</v>
      </c>
      <c r="K637" s="306" t="s">
        <v>1852</v>
      </c>
      <c r="L637" s="308" t="s">
        <v>1852</v>
      </c>
      <c r="M637" s="306" t="s">
        <v>1852</v>
      </c>
      <c r="N637" s="306" t="s">
        <v>1852</v>
      </c>
      <c r="O637" s="224">
        <f t="shared" si="9"/>
        <v>15</v>
      </c>
      <c r="P637" s="177"/>
      <c r="Q637" s="177"/>
    </row>
    <row r="638" spans="1:20" ht="13.15" customHeight="1" x14ac:dyDescent="0.4">
      <c r="A638" s="310" t="s">
        <v>1353</v>
      </c>
      <c r="B638" s="309" t="s">
        <v>2883</v>
      </c>
      <c r="C638" s="223">
        <v>13</v>
      </c>
      <c r="D638" s="306" t="s">
        <v>1852</v>
      </c>
      <c r="E638" s="306" t="s">
        <v>1852</v>
      </c>
      <c r="F638" s="308" t="s">
        <v>1852</v>
      </c>
      <c r="G638" s="306" t="s">
        <v>1852</v>
      </c>
      <c r="H638" s="306" t="s">
        <v>1852</v>
      </c>
      <c r="I638" s="308" t="s">
        <v>1852</v>
      </c>
      <c r="J638" s="306" t="s">
        <v>1852</v>
      </c>
      <c r="K638" s="306" t="s">
        <v>1852</v>
      </c>
      <c r="L638" s="308" t="s">
        <v>1852</v>
      </c>
      <c r="M638" s="306" t="s">
        <v>1852</v>
      </c>
      <c r="N638" s="306" t="s">
        <v>1852</v>
      </c>
      <c r="O638" s="224">
        <f t="shared" si="9"/>
        <v>13</v>
      </c>
      <c r="P638" s="177"/>
      <c r="Q638" s="177"/>
    </row>
    <row r="639" spans="1:20" ht="15.75" x14ac:dyDescent="0.4">
      <c r="A639" s="310" t="s">
        <v>1353</v>
      </c>
      <c r="B639" s="309" t="s">
        <v>2884</v>
      </c>
      <c r="C639" s="223">
        <v>8</v>
      </c>
      <c r="D639" s="306" t="s">
        <v>1852</v>
      </c>
      <c r="E639" s="306" t="s">
        <v>1852</v>
      </c>
      <c r="F639" s="308" t="s">
        <v>1852</v>
      </c>
      <c r="G639" s="306" t="s">
        <v>1852</v>
      </c>
      <c r="H639" s="306" t="s">
        <v>1852</v>
      </c>
      <c r="I639" s="308" t="s">
        <v>1852</v>
      </c>
      <c r="J639" s="306" t="s">
        <v>1852</v>
      </c>
      <c r="K639" s="306" t="s">
        <v>1852</v>
      </c>
      <c r="L639" s="308" t="s">
        <v>1852</v>
      </c>
      <c r="M639" s="306" t="s">
        <v>1852</v>
      </c>
      <c r="N639" s="306" t="s">
        <v>1852</v>
      </c>
      <c r="O639" s="224">
        <f t="shared" si="9"/>
        <v>8</v>
      </c>
      <c r="P639" s="177"/>
      <c r="Q639" s="177"/>
    </row>
    <row r="640" spans="1:20" x14ac:dyDescent="0.4">
      <c r="A640" s="310" t="s">
        <v>1353</v>
      </c>
      <c r="B640" s="309" t="s">
        <v>2885</v>
      </c>
      <c r="C640" s="223">
        <v>4</v>
      </c>
      <c r="D640" s="306" t="s">
        <v>1852</v>
      </c>
      <c r="E640" s="306" t="s">
        <v>1852</v>
      </c>
      <c r="F640" s="308" t="s">
        <v>1852</v>
      </c>
      <c r="G640" s="306" t="s">
        <v>1852</v>
      </c>
      <c r="H640" s="306" t="s">
        <v>1852</v>
      </c>
      <c r="I640" s="308" t="s">
        <v>1852</v>
      </c>
      <c r="J640" s="306" t="s">
        <v>1852</v>
      </c>
      <c r="K640" s="306" t="s">
        <v>1852</v>
      </c>
      <c r="L640" s="308" t="s">
        <v>1852</v>
      </c>
      <c r="M640" s="306" t="s">
        <v>1852</v>
      </c>
      <c r="N640" s="306" t="s">
        <v>1852</v>
      </c>
      <c r="O640" s="224">
        <f t="shared" si="9"/>
        <v>4</v>
      </c>
      <c r="P640" s="177"/>
      <c r="Q640" s="177"/>
    </row>
    <row r="641" spans="1:20" ht="13.15" customHeight="1" x14ac:dyDescent="0.4">
      <c r="A641" s="310" t="s">
        <v>1353</v>
      </c>
      <c r="B641" s="309" t="s">
        <v>2886</v>
      </c>
      <c r="C641" s="308" t="s">
        <v>1852</v>
      </c>
      <c r="D641" s="306" t="s">
        <v>1852</v>
      </c>
      <c r="E641" s="306" t="s">
        <v>1852</v>
      </c>
      <c r="F641" s="223">
        <v>1</v>
      </c>
      <c r="G641" s="306" t="s">
        <v>1852</v>
      </c>
      <c r="H641" s="306" t="s">
        <v>1852</v>
      </c>
      <c r="I641" s="308" t="s">
        <v>1852</v>
      </c>
      <c r="J641" s="306" t="s">
        <v>1852</v>
      </c>
      <c r="K641" s="306" t="s">
        <v>1852</v>
      </c>
      <c r="L641" s="308" t="s">
        <v>1852</v>
      </c>
      <c r="M641" s="306" t="s">
        <v>1852</v>
      </c>
      <c r="N641" s="306" t="s">
        <v>1852</v>
      </c>
      <c r="O641" s="224">
        <f t="shared" si="9"/>
        <v>1</v>
      </c>
      <c r="P641" s="177"/>
      <c r="Q641" s="177"/>
      <c r="T641" s="117"/>
    </row>
    <row r="642" spans="1:20" x14ac:dyDescent="0.4">
      <c r="A642" s="310" t="s">
        <v>2887</v>
      </c>
      <c r="B642" s="309" t="s">
        <v>2839</v>
      </c>
      <c r="C642" s="223">
        <v>12</v>
      </c>
      <c r="D642" s="306" t="s">
        <v>1852</v>
      </c>
      <c r="E642" s="306" t="s">
        <v>1852</v>
      </c>
      <c r="F642" s="223">
        <v>1</v>
      </c>
      <c r="G642" s="306" t="s">
        <v>1852</v>
      </c>
      <c r="H642" s="306" t="s">
        <v>1852</v>
      </c>
      <c r="I642" s="308" t="s">
        <v>1852</v>
      </c>
      <c r="J642" s="306" t="s">
        <v>1852</v>
      </c>
      <c r="K642" s="306" t="s">
        <v>1852</v>
      </c>
      <c r="L642" s="308" t="s">
        <v>1852</v>
      </c>
      <c r="M642" s="306" t="s">
        <v>1852</v>
      </c>
      <c r="N642" s="306" t="s">
        <v>1852</v>
      </c>
      <c r="O642" s="224">
        <f t="shared" si="9"/>
        <v>13</v>
      </c>
      <c r="P642" s="233">
        <v>13</v>
      </c>
      <c r="Q642" s="233">
        <v>0</v>
      </c>
      <c r="R642" s="234">
        <v>0</v>
      </c>
      <c r="T642" s="117"/>
    </row>
    <row r="643" spans="1:20" x14ac:dyDescent="0.4">
      <c r="A643" s="310" t="s">
        <v>2888</v>
      </c>
      <c r="B643" s="309" t="s">
        <v>2839</v>
      </c>
      <c r="C643" s="223">
        <v>3</v>
      </c>
      <c r="D643" s="306" t="s">
        <v>1852</v>
      </c>
      <c r="E643" s="306" t="s">
        <v>1852</v>
      </c>
      <c r="F643" s="308" t="s">
        <v>1852</v>
      </c>
      <c r="G643" s="306" t="s">
        <v>1852</v>
      </c>
      <c r="H643" s="306" t="s">
        <v>1852</v>
      </c>
      <c r="I643" s="308" t="s">
        <v>1852</v>
      </c>
      <c r="J643" s="306" t="s">
        <v>1852</v>
      </c>
      <c r="K643" s="306" t="s">
        <v>1852</v>
      </c>
      <c r="L643" s="308" t="s">
        <v>1852</v>
      </c>
      <c r="M643" s="306" t="s">
        <v>1852</v>
      </c>
      <c r="N643" s="306" t="s">
        <v>1852</v>
      </c>
      <c r="O643" s="224">
        <f t="shared" ref="O643:O682" si="10">SUM(C643,F643,I643,L643)</f>
        <v>3</v>
      </c>
      <c r="P643" s="233">
        <v>3</v>
      </c>
      <c r="Q643" s="233">
        <v>0</v>
      </c>
      <c r="R643" s="234">
        <v>0</v>
      </c>
      <c r="T643" s="117"/>
    </row>
    <row r="644" spans="1:20" x14ac:dyDescent="0.4">
      <c r="A644" s="310" t="s">
        <v>2390</v>
      </c>
      <c r="B644" s="309" t="s">
        <v>2839</v>
      </c>
      <c r="C644" s="223">
        <v>7</v>
      </c>
      <c r="D644" s="306" t="s">
        <v>1852</v>
      </c>
      <c r="E644" s="306" t="s">
        <v>1852</v>
      </c>
      <c r="F644" s="223">
        <v>3</v>
      </c>
      <c r="G644" s="306" t="s">
        <v>1852</v>
      </c>
      <c r="H644" s="306" t="s">
        <v>1852</v>
      </c>
      <c r="I644" s="308" t="s">
        <v>1852</v>
      </c>
      <c r="J644" s="306" t="s">
        <v>1852</v>
      </c>
      <c r="K644" s="307" t="s">
        <v>1852</v>
      </c>
      <c r="L644" s="308" t="s">
        <v>1852</v>
      </c>
      <c r="M644" s="306" t="s">
        <v>1852</v>
      </c>
      <c r="N644" s="306" t="s">
        <v>1852</v>
      </c>
      <c r="O644" s="224">
        <f t="shared" si="10"/>
        <v>10</v>
      </c>
      <c r="P644" s="233">
        <v>10</v>
      </c>
      <c r="Q644" s="233">
        <v>0</v>
      </c>
      <c r="R644" s="234">
        <v>0</v>
      </c>
      <c r="T644" s="127"/>
    </row>
    <row r="645" spans="1:20" ht="13.15" customHeight="1" x14ac:dyDescent="0.4">
      <c r="A645" s="310" t="s">
        <v>2391</v>
      </c>
      <c r="B645" s="309" t="s">
        <v>2839</v>
      </c>
      <c r="C645" s="223">
        <v>2</v>
      </c>
      <c r="D645" s="306" t="s">
        <v>1852</v>
      </c>
      <c r="E645" s="306" t="s">
        <v>1852</v>
      </c>
      <c r="F645" s="308" t="s">
        <v>1852</v>
      </c>
      <c r="G645" s="306" t="s">
        <v>1852</v>
      </c>
      <c r="H645" s="306" t="s">
        <v>1852</v>
      </c>
      <c r="I645" s="308" t="s">
        <v>1852</v>
      </c>
      <c r="J645" s="306" t="s">
        <v>1852</v>
      </c>
      <c r="K645" s="307" t="s">
        <v>1852</v>
      </c>
      <c r="L645" s="308" t="s">
        <v>1852</v>
      </c>
      <c r="M645" s="306" t="s">
        <v>1852</v>
      </c>
      <c r="N645" s="306" t="s">
        <v>1852</v>
      </c>
      <c r="O645" s="224">
        <f t="shared" si="10"/>
        <v>2</v>
      </c>
      <c r="P645" s="233">
        <v>2</v>
      </c>
      <c r="Q645" s="233">
        <v>0</v>
      </c>
      <c r="R645" s="234">
        <v>0</v>
      </c>
      <c r="T645" s="117"/>
    </row>
    <row r="646" spans="1:20" ht="22.5" x14ac:dyDescent="0.4">
      <c r="A646" s="310" t="s">
        <v>1984</v>
      </c>
      <c r="B646" s="309" t="s">
        <v>2889</v>
      </c>
      <c r="C646" s="223">
        <v>5</v>
      </c>
      <c r="D646" s="306" t="s">
        <v>1852</v>
      </c>
      <c r="E646" s="306" t="s">
        <v>1852</v>
      </c>
      <c r="F646" s="223">
        <v>1</v>
      </c>
      <c r="G646" s="306" t="s">
        <v>1852</v>
      </c>
      <c r="H646" s="306" t="s">
        <v>1852</v>
      </c>
      <c r="I646" s="308" t="s">
        <v>1852</v>
      </c>
      <c r="J646" s="306" t="s">
        <v>1852</v>
      </c>
      <c r="K646" s="307" t="s">
        <v>1852</v>
      </c>
      <c r="L646" s="308" t="s">
        <v>1852</v>
      </c>
      <c r="M646" s="306" t="s">
        <v>1852</v>
      </c>
      <c r="N646" s="306" t="s">
        <v>1852</v>
      </c>
      <c r="O646" s="224">
        <f t="shared" si="10"/>
        <v>6</v>
      </c>
      <c r="P646" s="233">
        <v>6</v>
      </c>
      <c r="Q646" s="233">
        <v>0</v>
      </c>
      <c r="R646" s="234">
        <v>0</v>
      </c>
      <c r="T646" s="117"/>
    </row>
    <row r="647" spans="1:20" ht="13.15" customHeight="1" x14ac:dyDescent="0.4">
      <c r="A647" s="310" t="s">
        <v>1991</v>
      </c>
      <c r="B647" s="309" t="s">
        <v>2746</v>
      </c>
      <c r="C647" s="223">
        <v>1</v>
      </c>
      <c r="D647" s="306" t="s">
        <v>1852</v>
      </c>
      <c r="E647" s="306" t="s">
        <v>1852</v>
      </c>
      <c r="F647" s="308" t="s">
        <v>1852</v>
      </c>
      <c r="G647" s="306" t="s">
        <v>1852</v>
      </c>
      <c r="H647" s="306" t="s">
        <v>1852</v>
      </c>
      <c r="I647" s="308" t="s">
        <v>1852</v>
      </c>
      <c r="J647" s="306" t="s">
        <v>1852</v>
      </c>
      <c r="K647" s="299" t="s">
        <v>1852</v>
      </c>
      <c r="L647" s="308" t="s">
        <v>1852</v>
      </c>
      <c r="M647" s="306" t="s">
        <v>1852</v>
      </c>
      <c r="N647" s="306" t="s">
        <v>1852</v>
      </c>
      <c r="O647" s="224">
        <f t="shared" si="10"/>
        <v>1</v>
      </c>
      <c r="P647" s="233">
        <v>1</v>
      </c>
      <c r="Q647" s="233">
        <v>0</v>
      </c>
      <c r="R647" s="234">
        <v>0</v>
      </c>
      <c r="T647" s="117"/>
    </row>
    <row r="648" spans="1:20" ht="22.5" x14ac:dyDescent="0.4">
      <c r="A648" s="310" t="s">
        <v>2395</v>
      </c>
      <c r="B648" s="309" t="s">
        <v>2839</v>
      </c>
      <c r="C648" s="223">
        <v>12</v>
      </c>
      <c r="D648" s="306" t="s">
        <v>1852</v>
      </c>
      <c r="E648" s="306" t="s">
        <v>1852</v>
      </c>
      <c r="F648" s="308" t="s">
        <v>1852</v>
      </c>
      <c r="G648" s="306" t="s">
        <v>1852</v>
      </c>
      <c r="H648" s="306" t="s">
        <v>1852</v>
      </c>
      <c r="I648" s="308" t="s">
        <v>1852</v>
      </c>
      <c r="J648" s="306" t="s">
        <v>1852</v>
      </c>
      <c r="K648" s="299" t="s">
        <v>1852</v>
      </c>
      <c r="L648" s="308" t="s">
        <v>1852</v>
      </c>
      <c r="M648" s="306" t="s">
        <v>1852</v>
      </c>
      <c r="N648" s="306" t="s">
        <v>1852</v>
      </c>
      <c r="O648" s="224">
        <f t="shared" si="10"/>
        <v>12</v>
      </c>
      <c r="P648" s="233">
        <v>12</v>
      </c>
      <c r="Q648" s="233">
        <v>0</v>
      </c>
      <c r="R648" s="234">
        <v>0</v>
      </c>
      <c r="T648" s="117"/>
    </row>
    <row r="649" spans="1:20" x14ac:dyDescent="0.4">
      <c r="A649" s="310" t="s">
        <v>2396</v>
      </c>
      <c r="B649" s="309" t="s">
        <v>2839</v>
      </c>
      <c r="C649" s="223">
        <v>11</v>
      </c>
      <c r="D649" s="306" t="s">
        <v>1852</v>
      </c>
      <c r="E649" s="224">
        <v>1</v>
      </c>
      <c r="F649" s="223">
        <v>1</v>
      </c>
      <c r="G649" s="306" t="s">
        <v>1852</v>
      </c>
      <c r="H649" s="306" t="s">
        <v>1852</v>
      </c>
      <c r="I649" s="308" t="s">
        <v>1852</v>
      </c>
      <c r="J649" s="306" t="s">
        <v>1852</v>
      </c>
      <c r="K649" s="299" t="s">
        <v>1852</v>
      </c>
      <c r="L649" s="308" t="s">
        <v>1852</v>
      </c>
      <c r="M649" s="306" t="s">
        <v>1852</v>
      </c>
      <c r="N649" s="306" t="s">
        <v>1852</v>
      </c>
      <c r="O649" s="224">
        <f t="shared" si="10"/>
        <v>12</v>
      </c>
      <c r="P649" s="233">
        <v>12</v>
      </c>
      <c r="Q649" s="233">
        <v>1</v>
      </c>
      <c r="R649" s="234">
        <v>0.08</v>
      </c>
      <c r="T649" s="117"/>
    </row>
    <row r="650" spans="1:20" ht="13.15" customHeight="1" x14ac:dyDescent="0.4">
      <c r="A650" s="310" t="s">
        <v>2162</v>
      </c>
      <c r="B650" s="309" t="s">
        <v>2746</v>
      </c>
      <c r="C650" s="223">
        <v>14</v>
      </c>
      <c r="D650" s="306" t="s">
        <v>1852</v>
      </c>
      <c r="E650" s="306" t="s">
        <v>1852</v>
      </c>
      <c r="F650" s="223">
        <v>9</v>
      </c>
      <c r="G650" s="306" t="s">
        <v>1852</v>
      </c>
      <c r="H650" s="224">
        <v>1</v>
      </c>
      <c r="I650" s="308" t="s">
        <v>1852</v>
      </c>
      <c r="J650" s="306" t="s">
        <v>1852</v>
      </c>
      <c r="K650" s="299" t="s">
        <v>1852</v>
      </c>
      <c r="L650" s="308" t="s">
        <v>1852</v>
      </c>
      <c r="M650" s="306" t="s">
        <v>1852</v>
      </c>
      <c r="N650" s="306" t="s">
        <v>1852</v>
      </c>
      <c r="O650" s="224">
        <f t="shared" si="10"/>
        <v>23</v>
      </c>
      <c r="P650" s="233">
        <v>23</v>
      </c>
      <c r="Q650" s="233">
        <v>1</v>
      </c>
      <c r="R650" s="234">
        <v>0.04</v>
      </c>
      <c r="T650" s="117"/>
    </row>
    <row r="651" spans="1:20" ht="13.15" customHeight="1" x14ac:dyDescent="0.4">
      <c r="A651" s="310" t="s">
        <v>2166</v>
      </c>
      <c r="B651" s="309" t="s">
        <v>2890</v>
      </c>
      <c r="C651" s="223">
        <v>37</v>
      </c>
      <c r="D651" s="306" t="s">
        <v>1852</v>
      </c>
      <c r="E651" s="306" t="s">
        <v>1852</v>
      </c>
      <c r="F651" s="223">
        <v>13</v>
      </c>
      <c r="G651" s="306" t="s">
        <v>1852</v>
      </c>
      <c r="H651" s="224">
        <v>1</v>
      </c>
      <c r="I651" s="308" t="s">
        <v>1852</v>
      </c>
      <c r="J651" s="306" t="s">
        <v>1852</v>
      </c>
      <c r="K651" s="299" t="s">
        <v>1852</v>
      </c>
      <c r="L651" s="308" t="s">
        <v>1852</v>
      </c>
      <c r="M651" s="306" t="s">
        <v>1852</v>
      </c>
      <c r="N651" s="306" t="s">
        <v>1852</v>
      </c>
      <c r="O651" s="224">
        <f t="shared" si="10"/>
        <v>50</v>
      </c>
      <c r="P651" s="226">
        <v>65</v>
      </c>
      <c r="Q651" s="226">
        <v>1</v>
      </c>
      <c r="R651" s="240">
        <v>1.4999999999999999E-2</v>
      </c>
    </row>
    <row r="652" spans="1:20" x14ac:dyDescent="0.4">
      <c r="A652" s="310" t="s">
        <v>1347</v>
      </c>
      <c r="B652" s="309" t="s">
        <v>2891</v>
      </c>
      <c r="C652" s="223">
        <v>10</v>
      </c>
      <c r="D652" s="306" t="s">
        <v>1852</v>
      </c>
      <c r="E652" s="306" t="s">
        <v>1852</v>
      </c>
      <c r="F652" s="308" t="s">
        <v>1852</v>
      </c>
      <c r="G652" s="306" t="s">
        <v>1852</v>
      </c>
      <c r="H652" s="306" t="s">
        <v>1852</v>
      </c>
      <c r="I652" s="308" t="s">
        <v>1852</v>
      </c>
      <c r="J652" s="306" t="s">
        <v>1852</v>
      </c>
      <c r="K652" s="299" t="s">
        <v>1852</v>
      </c>
      <c r="L652" s="308" t="s">
        <v>1852</v>
      </c>
      <c r="M652" s="306" t="s">
        <v>1852</v>
      </c>
      <c r="N652" s="306" t="s">
        <v>1852</v>
      </c>
      <c r="O652" s="224">
        <f t="shared" si="10"/>
        <v>10</v>
      </c>
      <c r="P652" s="177"/>
      <c r="Q652" s="177"/>
    </row>
    <row r="653" spans="1:20" ht="13.15" customHeight="1" x14ac:dyDescent="0.4">
      <c r="A653" s="310" t="s">
        <v>1347</v>
      </c>
      <c r="B653" s="309" t="s">
        <v>2746</v>
      </c>
      <c r="C653" s="223">
        <v>4</v>
      </c>
      <c r="D653" s="306" t="s">
        <v>1852</v>
      </c>
      <c r="E653" s="306" t="s">
        <v>1852</v>
      </c>
      <c r="F653" s="308" t="s">
        <v>1852</v>
      </c>
      <c r="G653" s="306" t="s">
        <v>1852</v>
      </c>
      <c r="H653" s="306" t="s">
        <v>1852</v>
      </c>
      <c r="I653" s="308" t="s">
        <v>1852</v>
      </c>
      <c r="J653" s="306" t="s">
        <v>1852</v>
      </c>
      <c r="K653" s="299" t="s">
        <v>1852</v>
      </c>
      <c r="L653" s="308" t="s">
        <v>1852</v>
      </c>
      <c r="M653" s="306" t="s">
        <v>1852</v>
      </c>
      <c r="N653" s="306" t="s">
        <v>1852</v>
      </c>
      <c r="O653" s="224">
        <f t="shared" si="10"/>
        <v>4</v>
      </c>
      <c r="P653" s="177"/>
      <c r="Q653" s="177"/>
    </row>
    <row r="654" spans="1:20" ht="15.75" x14ac:dyDescent="0.4">
      <c r="A654" s="310" t="s">
        <v>1347</v>
      </c>
      <c r="B654" s="309" t="s">
        <v>2892</v>
      </c>
      <c r="C654" s="223">
        <v>1</v>
      </c>
      <c r="D654" s="306" t="s">
        <v>1852</v>
      </c>
      <c r="E654" s="306" t="s">
        <v>1852</v>
      </c>
      <c r="F654" s="308" t="s">
        <v>1852</v>
      </c>
      <c r="G654" s="306" t="s">
        <v>1852</v>
      </c>
      <c r="H654" s="306" t="s">
        <v>1852</v>
      </c>
      <c r="I654" s="308" t="s">
        <v>1852</v>
      </c>
      <c r="J654" s="306" t="s">
        <v>1852</v>
      </c>
      <c r="K654" s="299" t="s">
        <v>1852</v>
      </c>
      <c r="L654" s="308" t="s">
        <v>1852</v>
      </c>
      <c r="M654" s="306" t="s">
        <v>1852</v>
      </c>
      <c r="N654" s="306" t="s">
        <v>1852</v>
      </c>
      <c r="O654" s="224">
        <f t="shared" si="10"/>
        <v>1</v>
      </c>
      <c r="P654" s="177"/>
      <c r="Q654" s="177"/>
      <c r="T654" s="117"/>
    </row>
    <row r="655" spans="1:20" x14ac:dyDescent="0.4">
      <c r="A655" s="310" t="s">
        <v>2893</v>
      </c>
      <c r="B655" s="309" t="s">
        <v>2839</v>
      </c>
      <c r="C655" s="223">
        <v>2</v>
      </c>
      <c r="D655" s="306" t="s">
        <v>1852</v>
      </c>
      <c r="E655" s="306" t="s">
        <v>1852</v>
      </c>
      <c r="F655" s="308" t="s">
        <v>1852</v>
      </c>
      <c r="G655" s="306" t="s">
        <v>1852</v>
      </c>
      <c r="H655" s="306" t="s">
        <v>1852</v>
      </c>
      <c r="I655" s="308" t="s">
        <v>1852</v>
      </c>
      <c r="J655" s="306" t="s">
        <v>1852</v>
      </c>
      <c r="K655" s="299" t="s">
        <v>1852</v>
      </c>
      <c r="L655" s="308" t="s">
        <v>1852</v>
      </c>
      <c r="M655" s="306" t="s">
        <v>1852</v>
      </c>
      <c r="N655" s="306" t="s">
        <v>1852</v>
      </c>
      <c r="O655" s="224">
        <f t="shared" si="10"/>
        <v>2</v>
      </c>
      <c r="P655" s="233">
        <v>2</v>
      </c>
      <c r="Q655" s="233">
        <v>0</v>
      </c>
      <c r="R655" s="234">
        <v>0</v>
      </c>
      <c r="T655" s="117"/>
    </row>
    <row r="656" spans="1:20" x14ac:dyDescent="0.4">
      <c r="A656" s="310" t="s">
        <v>2171</v>
      </c>
      <c r="B656" s="309" t="s">
        <v>2746</v>
      </c>
      <c r="C656" s="223">
        <v>12</v>
      </c>
      <c r="D656" s="306" t="s">
        <v>1852</v>
      </c>
      <c r="E656" s="306" t="s">
        <v>1852</v>
      </c>
      <c r="F656" s="308" t="s">
        <v>1852</v>
      </c>
      <c r="G656" s="306" t="s">
        <v>1852</v>
      </c>
      <c r="H656" s="306" t="s">
        <v>1852</v>
      </c>
      <c r="I656" s="308" t="s">
        <v>1852</v>
      </c>
      <c r="J656" s="306" t="s">
        <v>1852</v>
      </c>
      <c r="K656" s="299" t="s">
        <v>1852</v>
      </c>
      <c r="L656" s="308" t="s">
        <v>1852</v>
      </c>
      <c r="M656" s="306" t="s">
        <v>1852</v>
      </c>
      <c r="N656" s="306" t="s">
        <v>1852</v>
      </c>
      <c r="O656" s="224">
        <f t="shared" si="10"/>
        <v>12</v>
      </c>
      <c r="P656" s="226">
        <v>15</v>
      </c>
      <c r="Q656" s="226">
        <v>0</v>
      </c>
      <c r="R656" s="227">
        <v>0</v>
      </c>
    </row>
    <row r="657" spans="1:20" ht="13.15" customHeight="1" x14ac:dyDescent="0.4">
      <c r="A657" s="310" t="s">
        <v>1683</v>
      </c>
      <c r="B657" s="309" t="s">
        <v>2894</v>
      </c>
      <c r="C657" s="308" t="s">
        <v>1852</v>
      </c>
      <c r="D657" s="306" t="s">
        <v>1852</v>
      </c>
      <c r="E657" s="306" t="s">
        <v>1852</v>
      </c>
      <c r="F657" s="223">
        <v>3</v>
      </c>
      <c r="G657" s="306" t="s">
        <v>1852</v>
      </c>
      <c r="H657" s="306" t="s">
        <v>1852</v>
      </c>
      <c r="I657" s="308" t="s">
        <v>1852</v>
      </c>
      <c r="J657" s="306" t="s">
        <v>1852</v>
      </c>
      <c r="K657" s="299" t="s">
        <v>1852</v>
      </c>
      <c r="L657" s="308" t="s">
        <v>1852</v>
      </c>
      <c r="M657" s="306" t="s">
        <v>1852</v>
      </c>
      <c r="N657" s="306" t="s">
        <v>1852</v>
      </c>
      <c r="O657" s="224">
        <f t="shared" si="10"/>
        <v>3</v>
      </c>
      <c r="P657" s="177"/>
      <c r="Q657" s="177"/>
      <c r="T657" s="127"/>
    </row>
    <row r="658" spans="1:20" ht="13.15" customHeight="1" x14ac:dyDescent="0.4">
      <c r="A658" s="310" t="s">
        <v>2399</v>
      </c>
      <c r="B658" s="309" t="s">
        <v>2839</v>
      </c>
      <c r="C658" s="223">
        <v>1</v>
      </c>
      <c r="D658" s="306" t="s">
        <v>1852</v>
      </c>
      <c r="E658" s="306" t="s">
        <v>1852</v>
      </c>
      <c r="F658" s="308" t="s">
        <v>1852</v>
      </c>
      <c r="G658" s="306" t="s">
        <v>1852</v>
      </c>
      <c r="H658" s="306" t="s">
        <v>1852</v>
      </c>
      <c r="I658" s="308" t="s">
        <v>1852</v>
      </c>
      <c r="J658" s="306" t="s">
        <v>1852</v>
      </c>
      <c r="K658" s="299" t="s">
        <v>1852</v>
      </c>
      <c r="L658" s="308" t="s">
        <v>1852</v>
      </c>
      <c r="M658" s="306" t="s">
        <v>1852</v>
      </c>
      <c r="N658" s="306" t="s">
        <v>1852</v>
      </c>
      <c r="O658" s="224">
        <f t="shared" si="10"/>
        <v>1</v>
      </c>
      <c r="P658" s="233">
        <v>1</v>
      </c>
      <c r="Q658" s="233">
        <v>0</v>
      </c>
      <c r="R658" s="234">
        <v>0</v>
      </c>
      <c r="T658" s="117"/>
    </row>
    <row r="659" spans="1:20" ht="13.15" customHeight="1" x14ac:dyDescent="0.4">
      <c r="A659" s="310" t="s">
        <v>2400</v>
      </c>
      <c r="B659" s="309" t="s">
        <v>2839</v>
      </c>
      <c r="C659" s="223">
        <v>18</v>
      </c>
      <c r="D659" s="306" t="s">
        <v>1852</v>
      </c>
      <c r="E659" s="224">
        <v>1</v>
      </c>
      <c r="F659" s="308" t="s">
        <v>1852</v>
      </c>
      <c r="G659" s="306" t="s">
        <v>1852</v>
      </c>
      <c r="H659" s="306" t="s">
        <v>1852</v>
      </c>
      <c r="I659" s="308" t="s">
        <v>1852</v>
      </c>
      <c r="J659" s="306" t="s">
        <v>1852</v>
      </c>
      <c r="K659" s="299" t="s">
        <v>1852</v>
      </c>
      <c r="L659" s="308" t="s">
        <v>1852</v>
      </c>
      <c r="M659" s="306" t="s">
        <v>1852</v>
      </c>
      <c r="N659" s="306" t="s">
        <v>1852</v>
      </c>
      <c r="O659" s="224">
        <f t="shared" si="10"/>
        <v>18</v>
      </c>
      <c r="P659" s="233">
        <v>18</v>
      </c>
      <c r="Q659" s="233">
        <v>1</v>
      </c>
      <c r="R659" s="242">
        <v>5.6000000000000001E-2</v>
      </c>
      <c r="T659" s="117"/>
    </row>
    <row r="660" spans="1:20" ht="13.15" customHeight="1" x14ac:dyDescent="0.4">
      <c r="A660" s="310" t="s">
        <v>2401</v>
      </c>
      <c r="B660" s="309" t="s">
        <v>2839</v>
      </c>
      <c r="C660" s="223">
        <v>19</v>
      </c>
      <c r="D660" s="306" t="s">
        <v>1852</v>
      </c>
      <c r="E660" s="306" t="s">
        <v>1852</v>
      </c>
      <c r="F660" s="223">
        <v>27</v>
      </c>
      <c r="G660" s="306" t="s">
        <v>1852</v>
      </c>
      <c r="H660" s="306" t="s">
        <v>1852</v>
      </c>
      <c r="I660" s="223">
        <v>1</v>
      </c>
      <c r="J660" s="306" t="s">
        <v>1852</v>
      </c>
      <c r="K660" s="299" t="s">
        <v>1852</v>
      </c>
      <c r="L660" s="223">
        <v>4</v>
      </c>
      <c r="M660" s="306" t="s">
        <v>1852</v>
      </c>
      <c r="N660" s="306" t="s">
        <v>1852</v>
      </c>
      <c r="O660" s="224">
        <f t="shared" si="10"/>
        <v>51</v>
      </c>
      <c r="P660" s="233">
        <v>51</v>
      </c>
      <c r="Q660" s="233">
        <v>0</v>
      </c>
      <c r="R660" s="234">
        <v>0</v>
      </c>
      <c r="T660" s="117"/>
    </row>
    <row r="661" spans="1:20" ht="22.5" x14ac:dyDescent="0.4">
      <c r="A661" s="310" t="s">
        <v>2895</v>
      </c>
      <c r="B661" s="309" t="s">
        <v>2839</v>
      </c>
      <c r="C661" s="223">
        <v>9</v>
      </c>
      <c r="D661" s="306" t="s">
        <v>1852</v>
      </c>
      <c r="E661" s="306" t="s">
        <v>1852</v>
      </c>
      <c r="F661" s="308" t="s">
        <v>1852</v>
      </c>
      <c r="G661" s="306" t="s">
        <v>1852</v>
      </c>
      <c r="H661" s="306" t="s">
        <v>1852</v>
      </c>
      <c r="I661" s="308" t="s">
        <v>1852</v>
      </c>
      <c r="J661" s="306" t="s">
        <v>1852</v>
      </c>
      <c r="K661" s="299" t="s">
        <v>1852</v>
      </c>
      <c r="L661" s="308" t="s">
        <v>1852</v>
      </c>
      <c r="M661" s="306" t="s">
        <v>1852</v>
      </c>
      <c r="N661" s="306" t="s">
        <v>1852</v>
      </c>
      <c r="O661" s="224">
        <f t="shared" si="10"/>
        <v>9</v>
      </c>
      <c r="P661" s="233">
        <v>9</v>
      </c>
      <c r="Q661" s="233">
        <v>0</v>
      </c>
      <c r="R661" s="234">
        <v>0</v>
      </c>
      <c r="T661" s="117"/>
    </row>
    <row r="662" spans="1:20" x14ac:dyDescent="0.4">
      <c r="A662" s="310" t="s">
        <v>2174</v>
      </c>
      <c r="B662" s="309" t="s">
        <v>2896</v>
      </c>
      <c r="C662" s="223">
        <v>7</v>
      </c>
      <c r="D662" s="306" t="s">
        <v>1852</v>
      </c>
      <c r="E662" s="306" t="s">
        <v>1852</v>
      </c>
      <c r="F662" s="308" t="s">
        <v>1852</v>
      </c>
      <c r="G662" s="306" t="s">
        <v>1852</v>
      </c>
      <c r="H662" s="306" t="s">
        <v>1852</v>
      </c>
      <c r="I662" s="308" t="s">
        <v>1852</v>
      </c>
      <c r="J662" s="306" t="s">
        <v>1852</v>
      </c>
      <c r="K662" s="299" t="s">
        <v>1852</v>
      </c>
      <c r="L662" s="308" t="s">
        <v>1852</v>
      </c>
      <c r="M662" s="306" t="s">
        <v>1852</v>
      </c>
      <c r="N662" s="306" t="s">
        <v>1852</v>
      </c>
      <c r="O662" s="224">
        <f t="shared" si="10"/>
        <v>7</v>
      </c>
      <c r="P662" s="226">
        <v>13</v>
      </c>
      <c r="Q662" s="226">
        <v>0</v>
      </c>
      <c r="R662" s="227">
        <v>0</v>
      </c>
    </row>
    <row r="663" spans="1:20" ht="13.15" customHeight="1" x14ac:dyDescent="0.4">
      <c r="A663" s="310" t="s">
        <v>1348</v>
      </c>
      <c r="B663" s="309" t="s">
        <v>2746</v>
      </c>
      <c r="C663" s="223">
        <v>4</v>
      </c>
      <c r="D663" s="306" t="s">
        <v>1852</v>
      </c>
      <c r="E663" s="306" t="s">
        <v>1852</v>
      </c>
      <c r="F663" s="223">
        <v>1</v>
      </c>
      <c r="G663" s="306" t="s">
        <v>1852</v>
      </c>
      <c r="H663" s="306" t="s">
        <v>1852</v>
      </c>
      <c r="I663" s="223">
        <v>1</v>
      </c>
      <c r="J663" s="306" t="s">
        <v>1852</v>
      </c>
      <c r="K663" s="299" t="s">
        <v>1852</v>
      </c>
      <c r="L663" s="308" t="s">
        <v>1852</v>
      </c>
      <c r="M663" s="306" t="s">
        <v>1852</v>
      </c>
      <c r="N663" s="306" t="s">
        <v>1852</v>
      </c>
      <c r="O663" s="224">
        <f t="shared" si="10"/>
        <v>6</v>
      </c>
      <c r="P663" s="177"/>
      <c r="Q663" s="177"/>
      <c r="T663" s="117"/>
    </row>
    <row r="664" spans="1:20" ht="13.15" customHeight="1" x14ac:dyDescent="0.4">
      <c r="A664" s="310" t="s">
        <v>2405</v>
      </c>
      <c r="B664" s="309" t="s">
        <v>2839</v>
      </c>
      <c r="C664" s="223">
        <v>10</v>
      </c>
      <c r="D664" s="306" t="s">
        <v>1852</v>
      </c>
      <c r="E664" s="224">
        <v>1</v>
      </c>
      <c r="F664" s="223">
        <v>11</v>
      </c>
      <c r="G664" s="306" t="s">
        <v>1852</v>
      </c>
      <c r="H664" s="306" t="s">
        <v>1852</v>
      </c>
      <c r="I664" s="308" t="s">
        <v>1852</v>
      </c>
      <c r="J664" s="306" t="s">
        <v>1852</v>
      </c>
      <c r="K664" s="299" t="s">
        <v>1852</v>
      </c>
      <c r="L664" s="223">
        <v>3</v>
      </c>
      <c r="M664" s="306" t="s">
        <v>1852</v>
      </c>
      <c r="N664" s="306" t="s">
        <v>1852</v>
      </c>
      <c r="O664" s="224">
        <f t="shared" si="10"/>
        <v>24</v>
      </c>
      <c r="P664" s="233">
        <v>24</v>
      </c>
      <c r="Q664" s="233">
        <v>1</v>
      </c>
      <c r="R664" s="242">
        <v>4.2000000000000003E-2</v>
      </c>
      <c r="T664" s="117"/>
    </row>
    <row r="665" spans="1:20" ht="22.5" x14ac:dyDescent="0.4">
      <c r="A665" s="310" t="s">
        <v>2406</v>
      </c>
      <c r="B665" s="309" t="s">
        <v>2897</v>
      </c>
      <c r="C665" s="223">
        <v>8</v>
      </c>
      <c r="D665" s="306" t="s">
        <v>1852</v>
      </c>
      <c r="E665" s="306" t="s">
        <v>1852</v>
      </c>
      <c r="F665" s="308" t="s">
        <v>1852</v>
      </c>
      <c r="G665" s="306" t="s">
        <v>1852</v>
      </c>
      <c r="H665" s="306" t="s">
        <v>1852</v>
      </c>
      <c r="I665" s="308" t="s">
        <v>1852</v>
      </c>
      <c r="J665" s="306" t="s">
        <v>1852</v>
      </c>
      <c r="K665" s="299" t="s">
        <v>1852</v>
      </c>
      <c r="L665" s="308" t="s">
        <v>1852</v>
      </c>
      <c r="M665" s="306" t="s">
        <v>1852</v>
      </c>
      <c r="N665" s="306" t="s">
        <v>1852</v>
      </c>
      <c r="O665" s="224">
        <f t="shared" si="10"/>
        <v>8</v>
      </c>
      <c r="P665" s="226">
        <v>15</v>
      </c>
      <c r="Q665" s="226">
        <v>0</v>
      </c>
      <c r="R665" s="227">
        <v>0</v>
      </c>
    </row>
    <row r="666" spans="1:20" ht="13.15" customHeight="1" x14ac:dyDescent="0.4">
      <c r="A666" s="310" t="s">
        <v>2432</v>
      </c>
      <c r="B666" s="336" t="s">
        <v>1348</v>
      </c>
      <c r="C666" s="223">
        <v>7</v>
      </c>
      <c r="D666" s="306" t="s">
        <v>1852</v>
      </c>
      <c r="E666" s="306" t="s">
        <v>1852</v>
      </c>
      <c r="F666" s="308" t="s">
        <v>1852</v>
      </c>
      <c r="G666" s="306" t="s">
        <v>1852</v>
      </c>
      <c r="H666" s="306" t="s">
        <v>1852</v>
      </c>
      <c r="I666" s="308" t="s">
        <v>1852</v>
      </c>
      <c r="J666" s="306" t="s">
        <v>1852</v>
      </c>
      <c r="K666" s="299" t="s">
        <v>1852</v>
      </c>
      <c r="L666" s="308" t="s">
        <v>1852</v>
      </c>
      <c r="M666" s="306" t="s">
        <v>1852</v>
      </c>
      <c r="N666" s="306" t="s">
        <v>1852</v>
      </c>
      <c r="O666" s="224">
        <f t="shared" si="10"/>
        <v>7</v>
      </c>
      <c r="P666" s="177"/>
      <c r="Q666" s="177"/>
      <c r="T666" s="117"/>
    </row>
    <row r="667" spans="1:20" ht="22.5" x14ac:dyDescent="0.4">
      <c r="A667" s="310" t="s">
        <v>1999</v>
      </c>
      <c r="B667" s="309" t="s">
        <v>2753</v>
      </c>
      <c r="C667" s="223">
        <v>1</v>
      </c>
      <c r="D667" s="306" t="s">
        <v>1852</v>
      </c>
      <c r="E667" s="306" t="s">
        <v>1852</v>
      </c>
      <c r="F667" s="308" t="s">
        <v>1852</v>
      </c>
      <c r="G667" s="306" t="s">
        <v>1852</v>
      </c>
      <c r="H667" s="306" t="s">
        <v>1852</v>
      </c>
      <c r="I667" s="308" t="s">
        <v>1852</v>
      </c>
      <c r="J667" s="306" t="s">
        <v>1852</v>
      </c>
      <c r="K667" s="299" t="s">
        <v>1852</v>
      </c>
      <c r="L667" s="308" t="s">
        <v>1852</v>
      </c>
      <c r="M667" s="306" t="s">
        <v>1852</v>
      </c>
      <c r="N667" s="306" t="s">
        <v>1852</v>
      </c>
      <c r="O667" s="224">
        <f t="shared" si="10"/>
        <v>1</v>
      </c>
      <c r="P667" s="233">
        <v>1</v>
      </c>
      <c r="Q667" s="233">
        <v>0</v>
      </c>
      <c r="R667" s="234">
        <v>0</v>
      </c>
      <c r="T667" s="117"/>
    </row>
    <row r="668" spans="1:20" ht="13.15" customHeight="1" x14ac:dyDescent="0.4">
      <c r="A668" s="310" t="s">
        <v>2898</v>
      </c>
      <c r="B668" s="309" t="s">
        <v>2899</v>
      </c>
      <c r="C668" s="223">
        <v>16</v>
      </c>
      <c r="D668" s="306" t="s">
        <v>1852</v>
      </c>
      <c r="E668" s="224">
        <v>2</v>
      </c>
      <c r="F668" s="308" t="s">
        <v>1852</v>
      </c>
      <c r="G668" s="306" t="s">
        <v>1852</v>
      </c>
      <c r="H668" s="306" t="s">
        <v>1852</v>
      </c>
      <c r="I668" s="308" t="s">
        <v>1852</v>
      </c>
      <c r="J668" s="306" t="s">
        <v>1852</v>
      </c>
      <c r="K668" s="299" t="s">
        <v>1852</v>
      </c>
      <c r="L668" s="308" t="s">
        <v>1852</v>
      </c>
      <c r="M668" s="306" t="s">
        <v>1852</v>
      </c>
      <c r="N668" s="306" t="s">
        <v>1852</v>
      </c>
      <c r="O668" s="224">
        <f t="shared" si="10"/>
        <v>16</v>
      </c>
      <c r="P668" s="233">
        <v>16</v>
      </c>
      <c r="Q668" s="233">
        <v>2</v>
      </c>
      <c r="R668" s="242">
        <v>0.125</v>
      </c>
      <c r="T668" s="117"/>
    </row>
    <row r="669" spans="1:20" ht="13.15" customHeight="1" x14ac:dyDescent="0.4">
      <c r="A669" s="310" t="s">
        <v>2409</v>
      </c>
      <c r="B669" s="309" t="s">
        <v>2900</v>
      </c>
      <c r="C669" s="223">
        <v>25</v>
      </c>
      <c r="D669" s="306" t="s">
        <v>1852</v>
      </c>
      <c r="E669" s="306" t="s">
        <v>1852</v>
      </c>
      <c r="F669" s="223">
        <v>26</v>
      </c>
      <c r="G669" s="306" t="s">
        <v>1852</v>
      </c>
      <c r="H669" s="306" t="s">
        <v>1852</v>
      </c>
      <c r="I669" s="223">
        <v>8</v>
      </c>
      <c r="J669" s="306" t="s">
        <v>1852</v>
      </c>
      <c r="K669" s="299" t="s">
        <v>1852</v>
      </c>
      <c r="L669" s="308" t="s">
        <v>1852</v>
      </c>
      <c r="M669" s="306" t="s">
        <v>1852</v>
      </c>
      <c r="N669" s="306" t="s">
        <v>1852</v>
      </c>
      <c r="O669" s="224">
        <f t="shared" si="10"/>
        <v>59</v>
      </c>
      <c r="P669" s="231">
        <v>111</v>
      </c>
      <c r="Q669" s="231">
        <v>2</v>
      </c>
      <c r="R669" s="244">
        <v>1.7999999999999999E-2</v>
      </c>
    </row>
    <row r="670" spans="1:20" x14ac:dyDescent="0.4">
      <c r="A670" s="310" t="s">
        <v>1349</v>
      </c>
      <c r="B670" s="309" t="s">
        <v>2901</v>
      </c>
      <c r="C670" s="223">
        <v>21</v>
      </c>
      <c r="D670" s="306" t="s">
        <v>1852</v>
      </c>
      <c r="E670" s="224">
        <v>1</v>
      </c>
      <c r="F670" s="223">
        <v>2</v>
      </c>
      <c r="G670" s="306" t="s">
        <v>1852</v>
      </c>
      <c r="H670" s="306" t="s">
        <v>1852</v>
      </c>
      <c r="I670" s="223">
        <v>1</v>
      </c>
      <c r="J670" s="306" t="s">
        <v>1852</v>
      </c>
      <c r="K670" s="299" t="s">
        <v>1852</v>
      </c>
      <c r="L670" s="308" t="s">
        <v>1852</v>
      </c>
      <c r="M670" s="306" t="s">
        <v>1852</v>
      </c>
      <c r="N670" s="306" t="s">
        <v>1852</v>
      </c>
      <c r="O670" s="224">
        <f t="shared" si="10"/>
        <v>24</v>
      </c>
      <c r="P670" s="177"/>
      <c r="Q670" s="177"/>
    </row>
    <row r="671" spans="1:20" ht="13.15" customHeight="1" x14ac:dyDescent="0.4">
      <c r="A671" s="310" t="s">
        <v>1349</v>
      </c>
      <c r="B671" s="309" t="s">
        <v>2780</v>
      </c>
      <c r="C671" s="223">
        <v>9</v>
      </c>
      <c r="D671" s="306" t="s">
        <v>1852</v>
      </c>
      <c r="E671" s="306" t="s">
        <v>1852</v>
      </c>
      <c r="F671" s="223">
        <v>3</v>
      </c>
      <c r="G671" s="306" t="s">
        <v>1852</v>
      </c>
      <c r="H671" s="306" t="s">
        <v>1852</v>
      </c>
      <c r="I671" s="308" t="s">
        <v>1852</v>
      </c>
      <c r="J671" s="306" t="s">
        <v>1852</v>
      </c>
      <c r="K671" s="299" t="s">
        <v>1852</v>
      </c>
      <c r="L671" s="308" t="s">
        <v>1852</v>
      </c>
      <c r="M671" s="306" t="s">
        <v>1852</v>
      </c>
      <c r="N671" s="306" t="s">
        <v>1852</v>
      </c>
      <c r="O671" s="224">
        <f t="shared" si="10"/>
        <v>12</v>
      </c>
      <c r="P671" s="340"/>
      <c r="Q671" s="340"/>
    </row>
    <row r="672" spans="1:20" ht="15.75" x14ac:dyDescent="0.4">
      <c r="A672" s="310" t="s">
        <v>1349</v>
      </c>
      <c r="B672" s="309" t="s">
        <v>2902</v>
      </c>
      <c r="C672" s="223">
        <v>10</v>
      </c>
      <c r="D672" s="306" t="s">
        <v>1852</v>
      </c>
      <c r="E672" s="306" t="s">
        <v>1852</v>
      </c>
      <c r="F672" s="308" t="s">
        <v>1852</v>
      </c>
      <c r="G672" s="306" t="s">
        <v>1852</v>
      </c>
      <c r="H672" s="306" t="s">
        <v>1852</v>
      </c>
      <c r="I672" s="308" t="s">
        <v>1852</v>
      </c>
      <c r="J672" s="306" t="s">
        <v>1852</v>
      </c>
      <c r="K672" s="299" t="s">
        <v>1852</v>
      </c>
      <c r="L672" s="308" t="s">
        <v>1852</v>
      </c>
      <c r="M672" s="306" t="s">
        <v>1852</v>
      </c>
      <c r="N672" s="306" t="s">
        <v>1852</v>
      </c>
      <c r="O672" s="224">
        <f t="shared" si="10"/>
        <v>10</v>
      </c>
      <c r="P672" s="177"/>
      <c r="Q672" s="177"/>
    </row>
    <row r="673" spans="1:20" ht="13.15" customHeight="1" x14ac:dyDescent="0.4">
      <c r="A673" s="310" t="s">
        <v>1349</v>
      </c>
      <c r="B673" s="309" t="s">
        <v>2903</v>
      </c>
      <c r="C673" s="223">
        <v>6</v>
      </c>
      <c r="D673" s="306" t="s">
        <v>1852</v>
      </c>
      <c r="E673" s="224">
        <v>1</v>
      </c>
      <c r="F673" s="308" t="s">
        <v>1852</v>
      </c>
      <c r="G673" s="306" t="s">
        <v>1852</v>
      </c>
      <c r="H673" s="306" t="s">
        <v>1852</v>
      </c>
      <c r="I673" s="308" t="s">
        <v>1852</v>
      </c>
      <c r="J673" s="306" t="s">
        <v>1852</v>
      </c>
      <c r="K673" s="299" t="s">
        <v>1852</v>
      </c>
      <c r="L673" s="308" t="s">
        <v>1852</v>
      </c>
      <c r="M673" s="306" t="s">
        <v>1852</v>
      </c>
      <c r="N673" s="306" t="s">
        <v>1852</v>
      </c>
      <c r="O673" s="224">
        <f t="shared" si="10"/>
        <v>6</v>
      </c>
      <c r="P673" s="177"/>
      <c r="Q673" s="177"/>
      <c r="T673" s="117"/>
    </row>
    <row r="674" spans="1:20" ht="13.15" customHeight="1" x14ac:dyDescent="0.4">
      <c r="A674" s="310" t="s">
        <v>2178</v>
      </c>
      <c r="B674" s="309" t="s">
        <v>2904</v>
      </c>
      <c r="C674" s="223">
        <v>4</v>
      </c>
      <c r="D674" s="306" t="s">
        <v>1852</v>
      </c>
      <c r="E674" s="306" t="s">
        <v>1852</v>
      </c>
      <c r="F674" s="308" t="s">
        <v>1852</v>
      </c>
      <c r="G674" s="306" t="s">
        <v>1852</v>
      </c>
      <c r="H674" s="306" t="s">
        <v>1852</v>
      </c>
      <c r="I674" s="308" t="s">
        <v>1852</v>
      </c>
      <c r="J674" s="306" t="s">
        <v>1852</v>
      </c>
      <c r="K674" s="299" t="s">
        <v>1852</v>
      </c>
      <c r="L674" s="308" t="s">
        <v>1852</v>
      </c>
      <c r="M674" s="306" t="s">
        <v>1852</v>
      </c>
      <c r="N674" s="306" t="s">
        <v>1852</v>
      </c>
      <c r="O674" s="224">
        <f t="shared" si="10"/>
        <v>4</v>
      </c>
      <c r="P674" s="233">
        <v>4</v>
      </c>
      <c r="Q674" s="233">
        <v>0</v>
      </c>
      <c r="R674" s="234">
        <v>0</v>
      </c>
      <c r="T674" s="117"/>
    </row>
    <row r="675" spans="1:20" x14ac:dyDescent="0.4">
      <c r="A675" s="310" t="s">
        <v>2415</v>
      </c>
      <c r="B675" s="309" t="s">
        <v>2746</v>
      </c>
      <c r="C675" s="223">
        <v>77</v>
      </c>
      <c r="D675" s="306" t="s">
        <v>1852</v>
      </c>
      <c r="E675" s="306" t="s">
        <v>1852</v>
      </c>
      <c r="F675" s="223">
        <v>15</v>
      </c>
      <c r="G675" s="306" t="s">
        <v>1852</v>
      </c>
      <c r="H675" s="306" t="s">
        <v>1852</v>
      </c>
      <c r="I675" s="223">
        <v>3</v>
      </c>
      <c r="J675" s="306" t="s">
        <v>1852</v>
      </c>
      <c r="K675" s="299" t="s">
        <v>1852</v>
      </c>
      <c r="L675" s="308" t="s">
        <v>1852</v>
      </c>
      <c r="M675" s="306" t="s">
        <v>1852</v>
      </c>
      <c r="N675" s="306" t="s">
        <v>1852</v>
      </c>
      <c r="O675" s="224">
        <f t="shared" si="10"/>
        <v>95</v>
      </c>
      <c r="P675" s="233">
        <v>95</v>
      </c>
      <c r="Q675" s="233">
        <v>0</v>
      </c>
      <c r="R675" s="234">
        <v>0</v>
      </c>
      <c r="T675" s="117"/>
    </row>
    <row r="676" spans="1:20" x14ac:dyDescent="0.4">
      <c r="A676" s="310" t="s">
        <v>2905</v>
      </c>
      <c r="B676" s="309" t="s">
        <v>2839</v>
      </c>
      <c r="C676" s="223">
        <v>8</v>
      </c>
      <c r="D676" s="306" t="s">
        <v>1852</v>
      </c>
      <c r="E676" s="306" t="s">
        <v>1852</v>
      </c>
      <c r="F676" s="308" t="s">
        <v>1852</v>
      </c>
      <c r="G676" s="306" t="s">
        <v>1852</v>
      </c>
      <c r="H676" s="306" t="s">
        <v>1852</v>
      </c>
      <c r="I676" s="308" t="s">
        <v>1852</v>
      </c>
      <c r="J676" s="306" t="s">
        <v>1852</v>
      </c>
      <c r="K676" s="299" t="s">
        <v>1852</v>
      </c>
      <c r="L676" s="308" t="s">
        <v>1852</v>
      </c>
      <c r="M676" s="306" t="s">
        <v>1852</v>
      </c>
      <c r="N676" s="306" t="s">
        <v>1852</v>
      </c>
      <c r="O676" s="224">
        <f t="shared" si="10"/>
        <v>8</v>
      </c>
      <c r="P676" s="233">
        <v>8</v>
      </c>
      <c r="Q676" s="233">
        <v>0</v>
      </c>
      <c r="R676" s="234">
        <v>0</v>
      </c>
      <c r="T676" s="117"/>
    </row>
    <row r="677" spans="1:20" x14ac:dyDescent="0.4">
      <c r="A677" s="310" t="s">
        <v>2180</v>
      </c>
      <c r="B677" s="309" t="s">
        <v>2906</v>
      </c>
      <c r="C677" s="308" t="s">
        <v>1852</v>
      </c>
      <c r="D677" s="306" t="s">
        <v>1852</v>
      </c>
      <c r="E677" s="306" t="s">
        <v>1852</v>
      </c>
      <c r="F677" s="223">
        <v>18</v>
      </c>
      <c r="G677" s="306" t="s">
        <v>1852</v>
      </c>
      <c r="H677" s="306" t="s">
        <v>1852</v>
      </c>
      <c r="I677" s="308" t="s">
        <v>1852</v>
      </c>
      <c r="J677" s="306" t="s">
        <v>1852</v>
      </c>
      <c r="K677" s="299" t="s">
        <v>1852</v>
      </c>
      <c r="L677" s="308" t="s">
        <v>1852</v>
      </c>
      <c r="M677" s="306" t="s">
        <v>1852</v>
      </c>
      <c r="N677" s="306" t="s">
        <v>1852</v>
      </c>
      <c r="O677" s="224">
        <f t="shared" si="10"/>
        <v>18</v>
      </c>
      <c r="P677" s="226">
        <v>44</v>
      </c>
      <c r="Q677" s="226">
        <v>0</v>
      </c>
      <c r="R677" s="227">
        <v>0</v>
      </c>
    </row>
    <row r="678" spans="1:20" x14ac:dyDescent="0.4">
      <c r="A678" s="310" t="s">
        <v>1350</v>
      </c>
      <c r="B678" s="309" t="s">
        <v>2907</v>
      </c>
      <c r="C678" s="223">
        <v>12</v>
      </c>
      <c r="D678" s="306" t="s">
        <v>1852</v>
      </c>
      <c r="E678" s="306" t="s">
        <v>1852</v>
      </c>
      <c r="F678" s="308" t="s">
        <v>1852</v>
      </c>
      <c r="G678" s="306" t="s">
        <v>1852</v>
      </c>
      <c r="H678" s="306" t="s">
        <v>1852</v>
      </c>
      <c r="I678" s="308" t="s">
        <v>1852</v>
      </c>
      <c r="J678" s="306" t="s">
        <v>1852</v>
      </c>
      <c r="K678" s="299" t="s">
        <v>1852</v>
      </c>
      <c r="L678" s="308" t="s">
        <v>1852</v>
      </c>
      <c r="M678" s="306" t="s">
        <v>1852</v>
      </c>
      <c r="N678" s="306" t="s">
        <v>1852</v>
      </c>
      <c r="O678" s="224">
        <f t="shared" si="10"/>
        <v>12</v>
      </c>
      <c r="P678" s="177"/>
      <c r="Q678" s="177"/>
    </row>
    <row r="679" spans="1:20" x14ac:dyDescent="0.4">
      <c r="A679" s="310" t="s">
        <v>1350</v>
      </c>
      <c r="B679" s="309" t="s">
        <v>2746</v>
      </c>
      <c r="C679" s="308" t="s">
        <v>1852</v>
      </c>
      <c r="D679" s="306" t="s">
        <v>1852</v>
      </c>
      <c r="E679" s="306" t="s">
        <v>1852</v>
      </c>
      <c r="F679" s="223">
        <v>8</v>
      </c>
      <c r="G679" s="306" t="s">
        <v>1852</v>
      </c>
      <c r="H679" s="306" t="s">
        <v>1852</v>
      </c>
      <c r="I679" s="308" t="s">
        <v>1852</v>
      </c>
      <c r="J679" s="306" t="s">
        <v>1852</v>
      </c>
      <c r="K679" s="299" t="s">
        <v>1852</v>
      </c>
      <c r="L679" s="308" t="s">
        <v>1852</v>
      </c>
      <c r="M679" s="306" t="s">
        <v>1852</v>
      </c>
      <c r="N679" s="306" t="s">
        <v>1852</v>
      </c>
      <c r="O679" s="224">
        <f t="shared" si="10"/>
        <v>8</v>
      </c>
      <c r="P679" s="177"/>
      <c r="Q679" s="177"/>
    </row>
    <row r="680" spans="1:20" x14ac:dyDescent="0.4">
      <c r="A680" s="310" t="s">
        <v>1350</v>
      </c>
      <c r="B680" s="309" t="s">
        <v>2908</v>
      </c>
      <c r="C680" s="223">
        <v>6</v>
      </c>
      <c r="D680" s="306" t="s">
        <v>1852</v>
      </c>
      <c r="E680" s="306" t="s">
        <v>1852</v>
      </c>
      <c r="F680" s="308" t="s">
        <v>1852</v>
      </c>
      <c r="G680" s="306" t="s">
        <v>1852</v>
      </c>
      <c r="H680" s="306" t="s">
        <v>1852</v>
      </c>
      <c r="I680" s="308" t="s">
        <v>1852</v>
      </c>
      <c r="J680" s="306" t="s">
        <v>1852</v>
      </c>
      <c r="K680" s="299" t="s">
        <v>1852</v>
      </c>
      <c r="L680" s="308" t="s">
        <v>1852</v>
      </c>
      <c r="M680" s="306" t="s">
        <v>1852</v>
      </c>
      <c r="N680" s="306" t="s">
        <v>1852</v>
      </c>
      <c r="O680" s="224">
        <f t="shared" si="10"/>
        <v>6</v>
      </c>
      <c r="P680" s="177"/>
      <c r="Q680" s="177"/>
      <c r="T680" s="117"/>
    </row>
    <row r="681" spans="1:20" x14ac:dyDescent="0.4">
      <c r="A681" s="310" t="s">
        <v>2020</v>
      </c>
      <c r="B681" s="309" t="s">
        <v>2909</v>
      </c>
      <c r="C681" s="223">
        <v>17</v>
      </c>
      <c r="D681" s="306" t="s">
        <v>1852</v>
      </c>
      <c r="E681" s="306" t="s">
        <v>1852</v>
      </c>
      <c r="F681" s="223">
        <v>4</v>
      </c>
      <c r="G681" s="306" t="s">
        <v>1852</v>
      </c>
      <c r="H681" s="306" t="s">
        <v>1852</v>
      </c>
      <c r="I681" s="308" t="s">
        <v>1852</v>
      </c>
      <c r="J681" s="306" t="s">
        <v>1852</v>
      </c>
      <c r="K681" s="299" t="s">
        <v>1852</v>
      </c>
      <c r="L681" s="308" t="s">
        <v>1852</v>
      </c>
      <c r="M681" s="306" t="s">
        <v>1852</v>
      </c>
      <c r="N681" s="306" t="s">
        <v>1852</v>
      </c>
      <c r="O681" s="224">
        <f t="shared" si="10"/>
        <v>21</v>
      </c>
      <c r="P681" s="226">
        <v>36</v>
      </c>
      <c r="Q681" s="226">
        <v>0</v>
      </c>
      <c r="R681" s="227">
        <v>0</v>
      </c>
    </row>
    <row r="682" spans="1:20" ht="13.15" customHeight="1" x14ac:dyDescent="0.4">
      <c r="A682" s="310" t="s">
        <v>1370</v>
      </c>
      <c r="B682" s="309" t="s">
        <v>2910</v>
      </c>
      <c r="C682" s="223">
        <v>12</v>
      </c>
      <c r="D682" s="306" t="s">
        <v>1852</v>
      </c>
      <c r="E682" s="306" t="s">
        <v>1852</v>
      </c>
      <c r="F682" s="223">
        <v>3</v>
      </c>
      <c r="G682" s="306" t="s">
        <v>1852</v>
      </c>
      <c r="H682" s="306" t="s">
        <v>1852</v>
      </c>
      <c r="I682" s="308" t="s">
        <v>1852</v>
      </c>
      <c r="J682" s="306" t="s">
        <v>1852</v>
      </c>
      <c r="K682" s="299" t="s">
        <v>1852</v>
      </c>
      <c r="L682" s="308" t="s">
        <v>1852</v>
      </c>
      <c r="M682" s="306" t="s">
        <v>1852</v>
      </c>
      <c r="N682" s="306" t="s">
        <v>1852</v>
      </c>
      <c r="O682" s="224">
        <f t="shared" si="10"/>
        <v>15</v>
      </c>
      <c r="P682" s="177"/>
      <c r="Q682" s="177"/>
    </row>
    <row r="683" spans="1:20" x14ac:dyDescent="0.4">
      <c r="A683" s="341" t="s">
        <v>2183</v>
      </c>
      <c r="B683" s="342"/>
      <c r="C683" s="343">
        <f>SUM(C3:C682)</f>
        <v>130132</v>
      </c>
      <c r="D683" s="343">
        <f t="shared" ref="D683:O683" si="11">SUM(D3:D682)</f>
        <v>79</v>
      </c>
      <c r="E683" s="343">
        <f t="shared" si="11"/>
        <v>2201</v>
      </c>
      <c r="F683" s="343">
        <f t="shared" si="11"/>
        <v>94035</v>
      </c>
      <c r="G683" s="343">
        <f t="shared" si="11"/>
        <v>41</v>
      </c>
      <c r="H683" s="343">
        <f t="shared" si="11"/>
        <v>519</v>
      </c>
      <c r="I683" s="343">
        <f t="shared" si="11"/>
        <v>5562</v>
      </c>
      <c r="J683" s="343">
        <f t="shared" si="11"/>
        <v>3</v>
      </c>
      <c r="K683" s="343">
        <f t="shared" si="11"/>
        <v>21</v>
      </c>
      <c r="L683" s="343">
        <f t="shared" si="11"/>
        <v>15503</v>
      </c>
      <c r="M683" s="343">
        <f t="shared" si="11"/>
        <v>9</v>
      </c>
      <c r="N683" s="343">
        <f t="shared" si="11"/>
        <v>8</v>
      </c>
      <c r="O683" s="343">
        <f t="shared" si="11"/>
        <v>245232</v>
      </c>
      <c r="P683" s="211">
        <f>SUM(P3:P682)</f>
        <v>245232</v>
      </c>
      <c r="Q683" s="211">
        <f>SUM(Q3:Q682)</f>
        <v>2749</v>
      </c>
      <c r="R683" s="211">
        <f>SUM(R3:R682)</f>
        <v>7.8609999999999962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83DF-B39E-4F0C-BCD8-2E13033C26F8}">
  <dimension ref="A1:BI659"/>
  <sheetViews>
    <sheetView topLeftCell="A413" workbookViewId="0">
      <selection activeCell="A420" sqref="A420"/>
    </sheetView>
  </sheetViews>
  <sheetFormatPr defaultRowHeight="13.15" x14ac:dyDescent="0.4"/>
  <cols>
    <col min="1" max="9" width="10.2109375" customWidth="1"/>
    <col min="10" max="15" width="11.2109375" customWidth="1"/>
  </cols>
  <sheetData>
    <row r="1" spans="1:61" ht="13.15" customHeight="1" x14ac:dyDescent="0.4">
      <c r="A1" s="83" t="s">
        <v>2435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</row>
    <row r="2" spans="1:61" ht="22.15" customHeight="1" x14ac:dyDescent="0.4">
      <c r="A2" s="2" t="s">
        <v>646</v>
      </c>
      <c r="B2" s="2" t="s">
        <v>647</v>
      </c>
      <c r="C2" s="35" t="s">
        <v>648</v>
      </c>
      <c r="D2" s="34" t="s">
        <v>649</v>
      </c>
      <c r="E2" s="34" t="s">
        <v>650</v>
      </c>
      <c r="F2" s="35" t="s">
        <v>651</v>
      </c>
      <c r="G2" s="34" t="s">
        <v>652</v>
      </c>
      <c r="H2" s="34" t="s">
        <v>653</v>
      </c>
      <c r="I2" s="35" t="s">
        <v>654</v>
      </c>
      <c r="J2" s="34" t="s">
        <v>655</v>
      </c>
      <c r="K2" s="34" t="s">
        <v>656</v>
      </c>
      <c r="L2" s="35" t="s">
        <v>657</v>
      </c>
      <c r="M2" s="34" t="s">
        <v>658</v>
      </c>
      <c r="N2" s="34" t="s">
        <v>659</v>
      </c>
      <c r="O2" s="34" t="s">
        <v>1389</v>
      </c>
      <c r="P2" s="4" t="s">
        <v>0</v>
      </c>
      <c r="Q2" s="4" t="s">
        <v>1</v>
      </c>
      <c r="R2" s="38" t="s">
        <v>2</v>
      </c>
    </row>
    <row r="3" spans="1:61" ht="13.15" customHeight="1" x14ac:dyDescent="0.4">
      <c r="A3" s="284" t="s">
        <v>1375</v>
      </c>
      <c r="B3" s="228" t="s">
        <v>1700</v>
      </c>
      <c r="C3" s="275">
        <v>1748</v>
      </c>
      <c r="D3" s="228" t="s">
        <v>1701</v>
      </c>
      <c r="E3" s="276">
        <v>17</v>
      </c>
      <c r="F3" s="275">
        <v>2322</v>
      </c>
      <c r="G3" s="276">
        <v>1</v>
      </c>
      <c r="H3" s="276">
        <v>8</v>
      </c>
      <c r="I3" s="275">
        <v>83</v>
      </c>
      <c r="J3" s="228" t="s">
        <v>1701</v>
      </c>
      <c r="K3" s="228" t="s">
        <v>1701</v>
      </c>
      <c r="L3" s="275">
        <v>362</v>
      </c>
      <c r="M3" s="228" t="s">
        <v>1701</v>
      </c>
      <c r="N3" s="228" t="s">
        <v>1701</v>
      </c>
      <c r="O3" s="275">
        <f t="shared" ref="O3:O66" si="0">SUM(C3,F3,I3,L3)</f>
        <v>4515</v>
      </c>
      <c r="P3" s="278">
        <v>14480</v>
      </c>
      <c r="Q3" s="279">
        <v>77</v>
      </c>
      <c r="R3" s="280">
        <v>5.0000000000000001E-3</v>
      </c>
    </row>
    <row r="4" spans="1:61" ht="31.5" x14ac:dyDescent="0.4">
      <c r="A4" s="285" t="s">
        <v>1375</v>
      </c>
      <c r="B4" s="228" t="s">
        <v>1702</v>
      </c>
      <c r="C4" s="275">
        <v>2026</v>
      </c>
      <c r="D4" s="228" t="s">
        <v>1701</v>
      </c>
      <c r="E4" s="276">
        <v>26</v>
      </c>
      <c r="F4" s="275">
        <v>2009</v>
      </c>
      <c r="G4" s="276">
        <v>1</v>
      </c>
      <c r="H4" s="276">
        <v>5</v>
      </c>
      <c r="I4" s="275">
        <v>133</v>
      </c>
      <c r="J4" s="228" t="s">
        <v>1701</v>
      </c>
      <c r="K4" s="228" t="s">
        <v>1701</v>
      </c>
      <c r="L4" s="275">
        <v>300</v>
      </c>
      <c r="M4" s="228" t="s">
        <v>1701</v>
      </c>
      <c r="N4" s="228" t="s">
        <v>1701</v>
      </c>
      <c r="O4" s="275">
        <f t="shared" si="0"/>
        <v>4468</v>
      </c>
    </row>
    <row r="5" spans="1:61" ht="13.15" customHeight="1" x14ac:dyDescent="0.4">
      <c r="A5" s="285" t="s">
        <v>1375</v>
      </c>
      <c r="B5" s="228" t="s">
        <v>1703</v>
      </c>
      <c r="C5" s="275">
        <v>974</v>
      </c>
      <c r="D5" s="228" t="s">
        <v>1701</v>
      </c>
      <c r="E5" s="276">
        <v>7</v>
      </c>
      <c r="F5" s="275">
        <v>817</v>
      </c>
      <c r="G5" s="276">
        <v>3</v>
      </c>
      <c r="H5" s="276">
        <v>3</v>
      </c>
      <c r="I5" s="275">
        <v>26</v>
      </c>
      <c r="J5" s="228" t="s">
        <v>1701</v>
      </c>
      <c r="K5" s="228" t="s">
        <v>1701</v>
      </c>
      <c r="L5" s="275">
        <v>94</v>
      </c>
      <c r="M5" s="228" t="s">
        <v>1701</v>
      </c>
      <c r="N5" s="228" t="s">
        <v>1701</v>
      </c>
      <c r="O5" s="275">
        <f t="shared" si="0"/>
        <v>1911</v>
      </c>
    </row>
    <row r="6" spans="1:61" ht="42" x14ac:dyDescent="0.4">
      <c r="A6" s="285" t="s">
        <v>1375</v>
      </c>
      <c r="B6" s="228" t="s">
        <v>1704</v>
      </c>
      <c r="C6" s="275">
        <v>489</v>
      </c>
      <c r="D6" s="228" t="s">
        <v>1701</v>
      </c>
      <c r="E6" s="276">
        <v>4</v>
      </c>
      <c r="F6" s="275">
        <v>580</v>
      </c>
      <c r="G6" s="228" t="s">
        <v>1701</v>
      </c>
      <c r="H6" s="276">
        <v>1</v>
      </c>
      <c r="I6" s="275">
        <v>33</v>
      </c>
      <c r="J6" s="228" t="s">
        <v>1701</v>
      </c>
      <c r="K6" s="228" t="s">
        <v>1701</v>
      </c>
      <c r="L6" s="275">
        <v>112</v>
      </c>
      <c r="M6" s="228" t="s">
        <v>1701</v>
      </c>
      <c r="N6" s="228" t="s">
        <v>1701</v>
      </c>
      <c r="O6" s="275">
        <f t="shared" si="0"/>
        <v>1214</v>
      </c>
    </row>
    <row r="7" spans="1:61" x14ac:dyDescent="0.4">
      <c r="A7" s="285" t="s">
        <v>1375</v>
      </c>
      <c r="B7" s="228" t="s">
        <v>1705</v>
      </c>
      <c r="C7" s="275">
        <v>372</v>
      </c>
      <c r="D7" s="228" t="s">
        <v>1701</v>
      </c>
      <c r="E7" s="276">
        <v>2</v>
      </c>
      <c r="F7" s="275">
        <v>359</v>
      </c>
      <c r="G7" s="228" t="s">
        <v>1701</v>
      </c>
      <c r="H7" s="276">
        <v>1</v>
      </c>
      <c r="I7" s="275">
        <v>30</v>
      </c>
      <c r="J7" s="228" t="s">
        <v>1701</v>
      </c>
      <c r="K7" s="228" t="s">
        <v>1701</v>
      </c>
      <c r="L7" s="275">
        <v>71</v>
      </c>
      <c r="M7" s="228" t="s">
        <v>1701</v>
      </c>
      <c r="N7" s="228" t="s">
        <v>1701</v>
      </c>
      <c r="O7" s="275">
        <f t="shared" si="0"/>
        <v>832</v>
      </c>
    </row>
    <row r="8" spans="1:61" ht="13.15" customHeight="1" x14ac:dyDescent="0.4">
      <c r="A8" s="285" t="s">
        <v>1375</v>
      </c>
      <c r="B8" s="228" t="s">
        <v>1706</v>
      </c>
      <c r="C8" s="275">
        <v>344</v>
      </c>
      <c r="D8" s="228" t="s">
        <v>1701</v>
      </c>
      <c r="E8" s="228" t="s">
        <v>1701</v>
      </c>
      <c r="F8" s="275">
        <v>422</v>
      </c>
      <c r="G8" s="228" t="s">
        <v>1701</v>
      </c>
      <c r="H8" s="276">
        <v>2</v>
      </c>
      <c r="I8" s="275">
        <v>13</v>
      </c>
      <c r="J8" s="228" t="s">
        <v>1701</v>
      </c>
      <c r="K8" s="228" t="s">
        <v>1701</v>
      </c>
      <c r="L8" s="275">
        <v>43</v>
      </c>
      <c r="M8" s="228" t="s">
        <v>1701</v>
      </c>
      <c r="N8" s="228" t="s">
        <v>1701</v>
      </c>
      <c r="O8" s="275">
        <f t="shared" si="0"/>
        <v>822</v>
      </c>
    </row>
    <row r="9" spans="1:61" ht="21" x14ac:dyDescent="0.4">
      <c r="A9" s="285" t="s">
        <v>1375</v>
      </c>
      <c r="B9" s="228" t="s">
        <v>1707</v>
      </c>
      <c r="C9" s="275">
        <v>180</v>
      </c>
      <c r="D9" s="228" t="s">
        <v>1701</v>
      </c>
      <c r="E9" s="228" t="s">
        <v>1701</v>
      </c>
      <c r="F9" s="275">
        <v>368</v>
      </c>
      <c r="G9" s="228" t="s">
        <v>1701</v>
      </c>
      <c r="H9" s="228" t="s">
        <v>1701</v>
      </c>
      <c r="I9" s="275">
        <v>7</v>
      </c>
      <c r="J9" s="228" t="s">
        <v>1701</v>
      </c>
      <c r="K9" s="228" t="s">
        <v>1701</v>
      </c>
      <c r="L9" s="275">
        <v>35</v>
      </c>
      <c r="M9" s="228" t="s">
        <v>1701</v>
      </c>
      <c r="N9" s="228" t="s">
        <v>1701</v>
      </c>
      <c r="O9" s="275">
        <f t="shared" si="0"/>
        <v>590</v>
      </c>
    </row>
    <row r="10" spans="1:61" x14ac:dyDescent="0.4">
      <c r="A10" s="285" t="s">
        <v>1375</v>
      </c>
      <c r="B10" s="228" t="s">
        <v>1708</v>
      </c>
      <c r="C10" s="275">
        <v>71</v>
      </c>
      <c r="D10" s="228" t="s">
        <v>1701</v>
      </c>
      <c r="E10" s="276">
        <v>1</v>
      </c>
      <c r="F10" s="275">
        <v>15</v>
      </c>
      <c r="G10" s="228" t="s">
        <v>1701</v>
      </c>
      <c r="H10" s="228" t="s">
        <v>1701</v>
      </c>
      <c r="I10" s="277" t="s">
        <v>1701</v>
      </c>
      <c r="J10" s="228" t="s">
        <v>1701</v>
      </c>
      <c r="K10" s="228" t="s">
        <v>1701</v>
      </c>
      <c r="L10" s="275">
        <v>2</v>
      </c>
      <c r="M10" s="228" t="s">
        <v>1701</v>
      </c>
      <c r="N10" s="228" t="s">
        <v>1701</v>
      </c>
      <c r="O10" s="275">
        <f t="shared" si="0"/>
        <v>88</v>
      </c>
    </row>
    <row r="11" spans="1:61" x14ac:dyDescent="0.4">
      <c r="A11" s="247" t="s">
        <v>1375</v>
      </c>
      <c r="B11" s="228" t="s">
        <v>1709</v>
      </c>
      <c r="C11" s="277" t="s">
        <v>1701</v>
      </c>
      <c r="D11" s="228" t="s">
        <v>1701</v>
      </c>
      <c r="E11" s="228" t="s">
        <v>1701</v>
      </c>
      <c r="F11" s="275">
        <v>40</v>
      </c>
      <c r="G11" s="228" t="s">
        <v>1701</v>
      </c>
      <c r="H11" s="228" t="s">
        <v>1701</v>
      </c>
      <c r="I11" s="277" t="s">
        <v>1701</v>
      </c>
      <c r="J11" s="228" t="s">
        <v>1701</v>
      </c>
      <c r="K11" s="228" t="s">
        <v>1701</v>
      </c>
      <c r="L11" s="277" t="s">
        <v>1701</v>
      </c>
      <c r="M11" s="228" t="s">
        <v>1701</v>
      </c>
      <c r="N11" s="228" t="s">
        <v>1701</v>
      </c>
      <c r="O11" s="275">
        <f t="shared" si="0"/>
        <v>40</v>
      </c>
    </row>
    <row r="12" spans="1:61" x14ac:dyDescent="0.4">
      <c r="A12" s="289" t="s">
        <v>1710</v>
      </c>
      <c r="B12" s="228" t="s">
        <v>1711</v>
      </c>
      <c r="C12" s="275">
        <v>482</v>
      </c>
      <c r="D12" s="228" t="s">
        <v>1701</v>
      </c>
      <c r="E12" s="276">
        <v>2</v>
      </c>
      <c r="F12" s="275">
        <v>228</v>
      </c>
      <c r="G12" s="228" t="s">
        <v>1701</v>
      </c>
      <c r="H12" s="228" t="s">
        <v>1701</v>
      </c>
      <c r="I12" s="275">
        <v>3</v>
      </c>
      <c r="J12" s="228" t="s">
        <v>1701</v>
      </c>
      <c r="K12" s="228" t="s">
        <v>1701</v>
      </c>
      <c r="L12" s="277" t="s">
        <v>1701</v>
      </c>
      <c r="M12" s="228" t="s">
        <v>1701</v>
      </c>
      <c r="N12" s="228" t="s">
        <v>1701</v>
      </c>
      <c r="O12" s="275">
        <f t="shared" si="0"/>
        <v>713</v>
      </c>
      <c r="P12" s="286">
        <v>1072</v>
      </c>
      <c r="Q12" s="287">
        <v>4</v>
      </c>
      <c r="R12" s="288">
        <v>4.0000000000000001E-3</v>
      </c>
    </row>
    <row r="13" spans="1:61" x14ac:dyDescent="0.4">
      <c r="A13" s="290" t="s">
        <v>1334</v>
      </c>
      <c r="B13" s="228" t="s">
        <v>1712</v>
      </c>
      <c r="C13" s="275">
        <v>104</v>
      </c>
      <c r="D13" s="228" t="s">
        <v>1701</v>
      </c>
      <c r="E13" s="228" t="s">
        <v>1701</v>
      </c>
      <c r="F13" s="275">
        <v>113</v>
      </c>
      <c r="G13" s="228" t="s">
        <v>1701</v>
      </c>
      <c r="H13" s="276">
        <v>1</v>
      </c>
      <c r="I13" s="277" t="s">
        <v>1701</v>
      </c>
      <c r="J13" s="228" t="s">
        <v>1701</v>
      </c>
      <c r="K13" s="228" t="s">
        <v>1701</v>
      </c>
      <c r="L13" s="277" t="s">
        <v>1701</v>
      </c>
      <c r="M13" s="228" t="s">
        <v>1701</v>
      </c>
      <c r="N13" s="228" t="s">
        <v>1701</v>
      </c>
      <c r="O13" s="275">
        <f t="shared" si="0"/>
        <v>217</v>
      </c>
    </row>
    <row r="14" spans="1:61" ht="13.15" customHeight="1" x14ac:dyDescent="0.4">
      <c r="A14" s="290" t="s">
        <v>1334</v>
      </c>
      <c r="B14" s="228" t="s">
        <v>1713</v>
      </c>
      <c r="C14" s="275">
        <v>84</v>
      </c>
      <c r="D14" s="228" t="s">
        <v>1701</v>
      </c>
      <c r="E14" s="276">
        <v>1</v>
      </c>
      <c r="F14" s="275">
        <v>55</v>
      </c>
      <c r="G14" s="228" t="s">
        <v>1701</v>
      </c>
      <c r="H14" s="228" t="s">
        <v>1701</v>
      </c>
      <c r="I14" s="277" t="s">
        <v>1701</v>
      </c>
      <c r="J14" s="228" t="s">
        <v>1701</v>
      </c>
      <c r="K14" s="228" t="s">
        <v>1701</v>
      </c>
      <c r="L14" s="277" t="s">
        <v>1701</v>
      </c>
      <c r="M14" s="228" t="s">
        <v>1701</v>
      </c>
      <c r="N14" s="228" t="s">
        <v>1701</v>
      </c>
      <c r="O14" s="275">
        <f t="shared" si="0"/>
        <v>139</v>
      </c>
    </row>
    <row r="15" spans="1:61" ht="13.15" customHeight="1" x14ac:dyDescent="0.4">
      <c r="A15" s="291" t="s">
        <v>1334</v>
      </c>
      <c r="B15" s="228" t="s">
        <v>1714</v>
      </c>
      <c r="C15" s="275">
        <v>3</v>
      </c>
      <c r="D15" s="228" t="s">
        <v>1701</v>
      </c>
      <c r="E15" s="228" t="s">
        <v>1701</v>
      </c>
      <c r="F15" s="277" t="s">
        <v>1701</v>
      </c>
      <c r="G15" s="228" t="s">
        <v>1701</v>
      </c>
      <c r="H15" s="228" t="s">
        <v>1701</v>
      </c>
      <c r="I15" s="277" t="s">
        <v>1701</v>
      </c>
      <c r="J15" s="228" t="s">
        <v>1701</v>
      </c>
      <c r="K15" s="228" t="s">
        <v>1701</v>
      </c>
      <c r="L15" s="277" t="s">
        <v>1701</v>
      </c>
      <c r="M15" s="228" t="s">
        <v>1701</v>
      </c>
      <c r="N15" s="228" t="s">
        <v>1701</v>
      </c>
      <c r="O15" s="275">
        <f t="shared" si="0"/>
        <v>3</v>
      </c>
    </row>
    <row r="16" spans="1:61" ht="13.15" customHeight="1" x14ac:dyDescent="0.4">
      <c r="A16" s="284" t="s">
        <v>1715</v>
      </c>
      <c r="B16" s="228" t="s">
        <v>1716</v>
      </c>
      <c r="C16" s="275">
        <v>7208</v>
      </c>
      <c r="D16" s="276">
        <v>20</v>
      </c>
      <c r="E16" s="276">
        <v>96</v>
      </c>
      <c r="F16" s="275">
        <v>4203</v>
      </c>
      <c r="G16" s="276">
        <v>6</v>
      </c>
      <c r="H16" s="276">
        <v>11</v>
      </c>
      <c r="I16" s="275">
        <v>218</v>
      </c>
      <c r="J16" s="228" t="s">
        <v>1701</v>
      </c>
      <c r="K16" s="228" t="s">
        <v>1701</v>
      </c>
      <c r="L16" s="275">
        <v>661</v>
      </c>
      <c r="M16" s="276">
        <v>1</v>
      </c>
      <c r="N16" s="276">
        <v>1</v>
      </c>
      <c r="O16" s="275">
        <f t="shared" si="0"/>
        <v>12290</v>
      </c>
      <c r="P16" s="278">
        <v>32309</v>
      </c>
      <c r="Q16" s="279">
        <v>242</v>
      </c>
      <c r="R16" s="280">
        <v>7.0000000000000001E-3</v>
      </c>
    </row>
    <row r="17" spans="1:15" ht="21" x14ac:dyDescent="0.4">
      <c r="A17" s="285" t="s">
        <v>1335</v>
      </c>
      <c r="B17" s="228" t="s">
        <v>1717</v>
      </c>
      <c r="C17" s="275">
        <v>3161</v>
      </c>
      <c r="D17" s="276">
        <v>2</v>
      </c>
      <c r="E17" s="276">
        <v>34</v>
      </c>
      <c r="F17" s="275">
        <v>3239</v>
      </c>
      <c r="G17" s="276">
        <v>4</v>
      </c>
      <c r="H17" s="276">
        <v>15</v>
      </c>
      <c r="I17" s="275">
        <v>112</v>
      </c>
      <c r="J17" s="228" t="s">
        <v>1701</v>
      </c>
      <c r="K17" s="228" t="s">
        <v>1701</v>
      </c>
      <c r="L17" s="275">
        <v>619</v>
      </c>
      <c r="M17" s="228" t="s">
        <v>1701</v>
      </c>
      <c r="N17" s="228" t="s">
        <v>1701</v>
      </c>
      <c r="O17" s="275">
        <f t="shared" si="0"/>
        <v>7131</v>
      </c>
    </row>
    <row r="18" spans="1:15" x14ac:dyDescent="0.4">
      <c r="A18" s="285" t="s">
        <v>1335</v>
      </c>
      <c r="B18" s="228" t="s">
        <v>1718</v>
      </c>
      <c r="C18" s="275">
        <v>1795</v>
      </c>
      <c r="D18" s="276">
        <v>2</v>
      </c>
      <c r="E18" s="276">
        <v>24</v>
      </c>
      <c r="F18" s="275">
        <v>1787</v>
      </c>
      <c r="G18" s="276">
        <v>3</v>
      </c>
      <c r="H18" s="276">
        <v>5</v>
      </c>
      <c r="I18" s="275">
        <v>88</v>
      </c>
      <c r="J18" s="228" t="s">
        <v>1701</v>
      </c>
      <c r="K18" s="228" t="s">
        <v>1701</v>
      </c>
      <c r="L18" s="275">
        <v>464</v>
      </c>
      <c r="M18" s="276">
        <v>3</v>
      </c>
      <c r="N18" s="228" t="s">
        <v>1701</v>
      </c>
      <c r="O18" s="275">
        <f t="shared" si="0"/>
        <v>4134</v>
      </c>
    </row>
    <row r="19" spans="1:15" ht="13.15" customHeight="1" x14ac:dyDescent="0.4">
      <c r="A19" s="285" t="s">
        <v>1335</v>
      </c>
      <c r="B19" s="228" t="s">
        <v>1719</v>
      </c>
      <c r="C19" s="275">
        <v>1646</v>
      </c>
      <c r="D19" s="276">
        <v>1</v>
      </c>
      <c r="E19" s="276">
        <v>9</v>
      </c>
      <c r="F19" s="275">
        <v>1639</v>
      </c>
      <c r="G19" s="276">
        <v>1</v>
      </c>
      <c r="H19" s="276">
        <v>7</v>
      </c>
      <c r="I19" s="275">
        <v>68</v>
      </c>
      <c r="J19" s="228" t="s">
        <v>1701</v>
      </c>
      <c r="K19" s="228" t="s">
        <v>1701</v>
      </c>
      <c r="L19" s="275">
        <v>266</v>
      </c>
      <c r="M19" s="228" t="s">
        <v>1701</v>
      </c>
      <c r="N19" s="228" t="s">
        <v>1701</v>
      </c>
      <c r="O19" s="275">
        <f t="shared" si="0"/>
        <v>3619</v>
      </c>
    </row>
    <row r="20" spans="1:15" ht="13.15" customHeight="1" x14ac:dyDescent="0.4">
      <c r="A20" s="285" t="s">
        <v>1335</v>
      </c>
      <c r="B20" s="228" t="s">
        <v>1720</v>
      </c>
      <c r="C20" s="275">
        <v>1479</v>
      </c>
      <c r="D20" s="276">
        <v>1</v>
      </c>
      <c r="E20" s="276">
        <v>23</v>
      </c>
      <c r="F20" s="275">
        <v>1594</v>
      </c>
      <c r="G20" s="228" t="s">
        <v>1701</v>
      </c>
      <c r="H20" s="276">
        <v>6</v>
      </c>
      <c r="I20" s="275">
        <v>39</v>
      </c>
      <c r="J20" s="228" t="s">
        <v>1701</v>
      </c>
      <c r="K20" s="228" t="s">
        <v>1701</v>
      </c>
      <c r="L20" s="275">
        <v>240</v>
      </c>
      <c r="M20" s="228" t="s">
        <v>1701</v>
      </c>
      <c r="N20" s="228" t="s">
        <v>1701</v>
      </c>
      <c r="O20" s="275">
        <f t="shared" si="0"/>
        <v>3352</v>
      </c>
    </row>
    <row r="21" spans="1:15" ht="21" x14ac:dyDescent="0.4">
      <c r="A21" s="285" t="s">
        <v>1335</v>
      </c>
      <c r="B21" s="228" t="s">
        <v>1721</v>
      </c>
      <c r="C21" s="275">
        <v>492</v>
      </c>
      <c r="D21" s="228" t="s">
        <v>1701</v>
      </c>
      <c r="E21" s="276">
        <v>4</v>
      </c>
      <c r="F21" s="275">
        <v>496</v>
      </c>
      <c r="G21" s="228" t="s">
        <v>1701</v>
      </c>
      <c r="H21" s="228" t="s">
        <v>1701</v>
      </c>
      <c r="I21" s="275">
        <v>21</v>
      </c>
      <c r="J21" s="228" t="s">
        <v>1701</v>
      </c>
      <c r="K21" s="228" t="s">
        <v>1701</v>
      </c>
      <c r="L21" s="275">
        <v>125</v>
      </c>
      <c r="M21" s="228" t="s">
        <v>1701</v>
      </c>
      <c r="N21" s="228" t="s">
        <v>1701</v>
      </c>
      <c r="O21" s="275">
        <f t="shared" si="0"/>
        <v>1134</v>
      </c>
    </row>
    <row r="22" spans="1:15" x14ac:dyDescent="0.4">
      <c r="A22" s="285" t="s">
        <v>1335</v>
      </c>
      <c r="B22" s="228" t="s">
        <v>1722</v>
      </c>
      <c r="C22" s="275">
        <v>85</v>
      </c>
      <c r="D22" s="228" t="s">
        <v>1701</v>
      </c>
      <c r="E22" s="276">
        <v>1</v>
      </c>
      <c r="F22" s="275">
        <v>95</v>
      </c>
      <c r="G22" s="228" t="s">
        <v>1701</v>
      </c>
      <c r="H22" s="228" t="s">
        <v>1701</v>
      </c>
      <c r="I22" s="275">
        <v>5</v>
      </c>
      <c r="J22" s="228" t="s">
        <v>1701</v>
      </c>
      <c r="K22" s="228" t="s">
        <v>1701</v>
      </c>
      <c r="L22" s="275">
        <v>1</v>
      </c>
      <c r="M22" s="228" t="s">
        <v>1701</v>
      </c>
      <c r="N22" s="228" t="s">
        <v>1701</v>
      </c>
      <c r="O22" s="275">
        <f t="shared" si="0"/>
        <v>186</v>
      </c>
    </row>
    <row r="23" spans="1:15" ht="13.15" customHeight="1" x14ac:dyDescent="0.4">
      <c r="A23" s="285" t="s">
        <v>1335</v>
      </c>
      <c r="B23" s="228" t="s">
        <v>1723</v>
      </c>
      <c r="C23" s="275">
        <v>87</v>
      </c>
      <c r="D23" s="228" t="s">
        <v>1701</v>
      </c>
      <c r="E23" s="276">
        <v>3</v>
      </c>
      <c r="F23" s="275">
        <v>20</v>
      </c>
      <c r="G23" s="228" t="s">
        <v>1701</v>
      </c>
      <c r="H23" s="228" t="s">
        <v>1701</v>
      </c>
      <c r="I23" s="275">
        <v>8</v>
      </c>
      <c r="J23" s="228" t="s">
        <v>1701</v>
      </c>
      <c r="K23" s="228" t="s">
        <v>1701</v>
      </c>
      <c r="L23" s="275">
        <v>2</v>
      </c>
      <c r="M23" s="228" t="s">
        <v>1701</v>
      </c>
      <c r="N23" s="228" t="s">
        <v>1701</v>
      </c>
      <c r="O23" s="275">
        <f t="shared" si="0"/>
        <v>117</v>
      </c>
    </row>
    <row r="24" spans="1:15" x14ac:dyDescent="0.4">
      <c r="A24" s="285" t="s">
        <v>1335</v>
      </c>
      <c r="B24" s="228" t="s">
        <v>1724</v>
      </c>
      <c r="C24" s="275">
        <v>97</v>
      </c>
      <c r="D24" s="228" t="s">
        <v>1701</v>
      </c>
      <c r="E24" s="228" t="s">
        <v>1701</v>
      </c>
      <c r="F24" s="275">
        <v>5</v>
      </c>
      <c r="G24" s="228" t="s">
        <v>1701</v>
      </c>
      <c r="H24" s="228" t="s">
        <v>1701</v>
      </c>
      <c r="I24" s="277" t="s">
        <v>1701</v>
      </c>
      <c r="J24" s="228" t="s">
        <v>1701</v>
      </c>
      <c r="K24" s="228" t="s">
        <v>1701</v>
      </c>
      <c r="L24" s="277" t="s">
        <v>1701</v>
      </c>
      <c r="M24" s="228" t="s">
        <v>1701</v>
      </c>
      <c r="N24" s="228" t="s">
        <v>1701</v>
      </c>
      <c r="O24" s="275">
        <f t="shared" si="0"/>
        <v>102</v>
      </c>
    </row>
    <row r="25" spans="1:15" x14ac:dyDescent="0.4">
      <c r="A25" s="285" t="s">
        <v>1335</v>
      </c>
      <c r="B25" s="228" t="s">
        <v>1725</v>
      </c>
      <c r="C25" s="275">
        <v>45</v>
      </c>
      <c r="D25" s="228" t="s">
        <v>1701</v>
      </c>
      <c r="E25" s="228" t="s">
        <v>1701</v>
      </c>
      <c r="F25" s="275">
        <v>34</v>
      </c>
      <c r="G25" s="228" t="s">
        <v>1701</v>
      </c>
      <c r="H25" s="228" t="s">
        <v>1701</v>
      </c>
      <c r="I25" s="277" t="s">
        <v>1701</v>
      </c>
      <c r="J25" s="228" t="s">
        <v>1701</v>
      </c>
      <c r="K25" s="228" t="s">
        <v>1701</v>
      </c>
      <c r="L25" s="275">
        <v>9</v>
      </c>
      <c r="M25" s="228" t="s">
        <v>1701</v>
      </c>
      <c r="N25" s="228" t="s">
        <v>1701</v>
      </c>
      <c r="O25" s="275">
        <f t="shared" si="0"/>
        <v>88</v>
      </c>
    </row>
    <row r="26" spans="1:15" x14ac:dyDescent="0.4">
      <c r="A26" s="285" t="s">
        <v>1335</v>
      </c>
      <c r="B26" s="228" t="s">
        <v>1726</v>
      </c>
      <c r="C26" s="275">
        <v>74</v>
      </c>
      <c r="D26" s="228" t="s">
        <v>1701</v>
      </c>
      <c r="E26" s="228" t="s">
        <v>1701</v>
      </c>
      <c r="F26" s="275">
        <v>6</v>
      </c>
      <c r="G26" s="228" t="s">
        <v>1701</v>
      </c>
      <c r="H26" s="228" t="s">
        <v>1701</v>
      </c>
      <c r="I26" s="277" t="s">
        <v>1701</v>
      </c>
      <c r="J26" s="228" t="s">
        <v>1701</v>
      </c>
      <c r="K26" s="228" t="s">
        <v>1701</v>
      </c>
      <c r="L26" s="275">
        <v>2</v>
      </c>
      <c r="M26" s="228" t="s">
        <v>1701</v>
      </c>
      <c r="N26" s="228" t="s">
        <v>1701</v>
      </c>
      <c r="O26" s="275">
        <f t="shared" si="0"/>
        <v>82</v>
      </c>
    </row>
    <row r="27" spans="1:15" ht="13.15" customHeight="1" x14ac:dyDescent="0.4">
      <c r="A27" s="285" t="s">
        <v>1335</v>
      </c>
      <c r="B27" s="228" t="s">
        <v>1727</v>
      </c>
      <c r="C27" s="275">
        <v>41</v>
      </c>
      <c r="D27" s="228" t="s">
        <v>1701</v>
      </c>
      <c r="E27" s="276">
        <v>1</v>
      </c>
      <c r="F27" s="275">
        <v>4</v>
      </c>
      <c r="G27" s="228" t="s">
        <v>1701</v>
      </c>
      <c r="H27" s="228" t="s">
        <v>1701</v>
      </c>
      <c r="I27" s="277" t="s">
        <v>1701</v>
      </c>
      <c r="J27" s="228" t="s">
        <v>1701</v>
      </c>
      <c r="K27" s="228" t="s">
        <v>1701</v>
      </c>
      <c r="L27" s="277" t="s">
        <v>1701</v>
      </c>
      <c r="M27" s="228" t="s">
        <v>1701</v>
      </c>
      <c r="N27" s="228" t="s">
        <v>1701</v>
      </c>
      <c r="O27" s="275">
        <f t="shared" si="0"/>
        <v>45</v>
      </c>
    </row>
    <row r="28" spans="1:15" ht="21" x14ac:dyDescent="0.4">
      <c r="A28" s="285" t="s">
        <v>1335</v>
      </c>
      <c r="B28" s="228" t="s">
        <v>1728</v>
      </c>
      <c r="C28" s="275">
        <v>14</v>
      </c>
      <c r="D28" s="228" t="s">
        <v>1701</v>
      </c>
      <c r="E28" s="228" t="s">
        <v>1701</v>
      </c>
      <c r="F28" s="277" t="s">
        <v>1701</v>
      </c>
      <c r="G28" s="228" t="s">
        <v>1701</v>
      </c>
      <c r="H28" s="228" t="s">
        <v>1701</v>
      </c>
      <c r="I28" s="277" t="s">
        <v>1701</v>
      </c>
      <c r="J28" s="228" t="s">
        <v>1701</v>
      </c>
      <c r="K28" s="228" t="s">
        <v>1701</v>
      </c>
      <c r="L28" s="277" t="s">
        <v>1701</v>
      </c>
      <c r="M28" s="228" t="s">
        <v>1701</v>
      </c>
      <c r="N28" s="228" t="s">
        <v>1701</v>
      </c>
      <c r="O28" s="275">
        <f t="shared" si="0"/>
        <v>14</v>
      </c>
    </row>
    <row r="29" spans="1:15" x14ac:dyDescent="0.4">
      <c r="A29" s="285" t="s">
        <v>1335</v>
      </c>
      <c r="B29" s="228" t="s">
        <v>1729</v>
      </c>
      <c r="C29" s="275">
        <v>5</v>
      </c>
      <c r="D29" s="228" t="s">
        <v>1701</v>
      </c>
      <c r="E29" s="276">
        <v>1</v>
      </c>
      <c r="F29" s="275">
        <v>2</v>
      </c>
      <c r="G29" s="228" t="s">
        <v>1701</v>
      </c>
      <c r="H29" s="228" t="s">
        <v>1701</v>
      </c>
      <c r="I29" s="275">
        <v>1</v>
      </c>
      <c r="J29" s="228" t="s">
        <v>1701</v>
      </c>
      <c r="K29" s="228" t="s">
        <v>1701</v>
      </c>
      <c r="L29" s="277" t="s">
        <v>1701</v>
      </c>
      <c r="M29" s="228" t="s">
        <v>1701</v>
      </c>
      <c r="N29" s="228" t="s">
        <v>1701</v>
      </c>
      <c r="O29" s="275">
        <f t="shared" si="0"/>
        <v>8</v>
      </c>
    </row>
    <row r="30" spans="1:15" x14ac:dyDescent="0.4">
      <c r="A30" s="285" t="s">
        <v>1335</v>
      </c>
      <c r="B30" s="228" t="s">
        <v>1730</v>
      </c>
      <c r="C30" s="275">
        <v>5</v>
      </c>
      <c r="D30" s="228" t="s">
        <v>1701</v>
      </c>
      <c r="E30" s="276">
        <v>1</v>
      </c>
      <c r="F30" s="277" t="s">
        <v>1701</v>
      </c>
      <c r="G30" s="228" t="s">
        <v>1701</v>
      </c>
      <c r="H30" s="228" t="s">
        <v>1701</v>
      </c>
      <c r="I30" s="277" t="s">
        <v>1701</v>
      </c>
      <c r="J30" s="228" t="s">
        <v>1701</v>
      </c>
      <c r="K30" s="228" t="s">
        <v>1701</v>
      </c>
      <c r="L30" s="277" t="s">
        <v>1701</v>
      </c>
      <c r="M30" s="228" t="s">
        <v>1701</v>
      </c>
      <c r="N30" s="228" t="s">
        <v>1701</v>
      </c>
      <c r="O30" s="275">
        <f t="shared" si="0"/>
        <v>5</v>
      </c>
    </row>
    <row r="31" spans="1:15" ht="13.15" customHeight="1" x14ac:dyDescent="0.4">
      <c r="A31" s="285" t="s">
        <v>1335</v>
      </c>
      <c r="B31" s="228" t="s">
        <v>1731</v>
      </c>
      <c r="C31" s="275">
        <v>1</v>
      </c>
      <c r="D31" s="228" t="s">
        <v>1701</v>
      </c>
      <c r="E31" s="228" t="s">
        <v>1701</v>
      </c>
      <c r="F31" s="277" t="s">
        <v>1701</v>
      </c>
      <c r="G31" s="228" t="s">
        <v>1701</v>
      </c>
      <c r="H31" s="228" t="s">
        <v>1701</v>
      </c>
      <c r="I31" s="277" t="s">
        <v>1701</v>
      </c>
      <c r="J31" s="228" t="s">
        <v>1701</v>
      </c>
      <c r="K31" s="228" t="s">
        <v>1701</v>
      </c>
      <c r="L31" s="277" t="s">
        <v>1701</v>
      </c>
      <c r="M31" s="228" t="s">
        <v>1701</v>
      </c>
      <c r="N31" s="228" t="s">
        <v>1701</v>
      </c>
      <c r="O31" s="275">
        <f t="shared" si="0"/>
        <v>1</v>
      </c>
    </row>
    <row r="32" spans="1:15" ht="21" x14ac:dyDescent="0.4">
      <c r="A32" s="247" t="s">
        <v>1335</v>
      </c>
      <c r="B32" s="228" t="s">
        <v>1732</v>
      </c>
      <c r="C32" s="277" t="s">
        <v>1701</v>
      </c>
      <c r="D32" s="228" t="s">
        <v>1701</v>
      </c>
      <c r="E32" s="228" t="s">
        <v>1701</v>
      </c>
      <c r="F32" s="277" t="s">
        <v>1701</v>
      </c>
      <c r="G32" s="228" t="s">
        <v>1701</v>
      </c>
      <c r="H32" s="228" t="s">
        <v>1701</v>
      </c>
      <c r="I32" s="277" t="s">
        <v>1701</v>
      </c>
      <c r="J32" s="228" t="s">
        <v>1701</v>
      </c>
      <c r="K32" s="228" t="s">
        <v>1701</v>
      </c>
      <c r="L32" s="275">
        <v>1</v>
      </c>
      <c r="M32" s="228" t="s">
        <v>1701</v>
      </c>
      <c r="N32" s="228" t="s">
        <v>1701</v>
      </c>
      <c r="O32" s="275">
        <f t="shared" si="0"/>
        <v>1</v>
      </c>
    </row>
    <row r="33" spans="1:18" ht="13.15" customHeight="1" x14ac:dyDescent="0.4">
      <c r="A33" s="201" t="s">
        <v>1733</v>
      </c>
      <c r="B33" s="228" t="s">
        <v>1701</v>
      </c>
      <c r="C33" s="275">
        <v>937</v>
      </c>
      <c r="D33" s="228" t="s">
        <v>1701</v>
      </c>
      <c r="E33" s="228" t="s">
        <v>1701</v>
      </c>
      <c r="F33" s="275">
        <v>828</v>
      </c>
      <c r="G33" s="276">
        <v>1</v>
      </c>
      <c r="H33" s="276">
        <v>1</v>
      </c>
      <c r="I33" s="275">
        <v>12</v>
      </c>
      <c r="J33" s="228" t="s">
        <v>1701</v>
      </c>
      <c r="K33" s="228" t="s">
        <v>1701</v>
      </c>
      <c r="L33" s="275">
        <v>231</v>
      </c>
      <c r="M33" s="228" t="s">
        <v>1701</v>
      </c>
      <c r="N33" s="228" t="s">
        <v>1701</v>
      </c>
      <c r="O33" s="275">
        <f t="shared" si="0"/>
        <v>2008</v>
      </c>
      <c r="P33" s="281">
        <v>2008</v>
      </c>
      <c r="Q33" s="282">
        <v>1</v>
      </c>
      <c r="R33" s="283">
        <v>0</v>
      </c>
    </row>
    <row r="34" spans="1:18" x14ac:dyDescent="0.4">
      <c r="A34" s="289" t="s">
        <v>1734</v>
      </c>
      <c r="B34" s="228" t="s">
        <v>1735</v>
      </c>
      <c r="C34" s="275">
        <v>3312</v>
      </c>
      <c r="D34" s="228" t="s">
        <v>1701</v>
      </c>
      <c r="E34" s="276">
        <v>34</v>
      </c>
      <c r="F34" s="275">
        <v>1937</v>
      </c>
      <c r="G34" s="276">
        <v>1</v>
      </c>
      <c r="H34" s="276">
        <v>7</v>
      </c>
      <c r="I34" s="275">
        <v>98</v>
      </c>
      <c r="J34" s="228" t="s">
        <v>1701</v>
      </c>
      <c r="K34" s="228" t="s">
        <v>1701</v>
      </c>
      <c r="L34" s="275">
        <v>191</v>
      </c>
      <c r="M34" s="228" t="s">
        <v>1701</v>
      </c>
      <c r="N34" s="228" t="s">
        <v>1701</v>
      </c>
      <c r="O34" s="275">
        <f t="shared" si="0"/>
        <v>5538</v>
      </c>
      <c r="P34" s="286">
        <v>5736</v>
      </c>
      <c r="Q34" s="287">
        <v>43</v>
      </c>
      <c r="R34" s="288">
        <v>7.0000000000000001E-3</v>
      </c>
    </row>
    <row r="35" spans="1:18" x14ac:dyDescent="0.4">
      <c r="A35" s="291" t="s">
        <v>1336</v>
      </c>
      <c r="B35" s="228" t="s">
        <v>1736</v>
      </c>
      <c r="C35" s="275">
        <v>76</v>
      </c>
      <c r="D35" s="228" t="s">
        <v>1701</v>
      </c>
      <c r="E35" s="276">
        <v>2</v>
      </c>
      <c r="F35" s="275">
        <v>118</v>
      </c>
      <c r="G35" s="228" t="s">
        <v>1701</v>
      </c>
      <c r="H35" s="228" t="s">
        <v>1701</v>
      </c>
      <c r="I35" s="277" t="s">
        <v>1701</v>
      </c>
      <c r="J35" s="228" t="s">
        <v>1701</v>
      </c>
      <c r="K35" s="228" t="s">
        <v>1701</v>
      </c>
      <c r="L35" s="275">
        <v>4</v>
      </c>
      <c r="M35" s="228" t="s">
        <v>1701</v>
      </c>
      <c r="N35" s="228" t="s">
        <v>1701</v>
      </c>
      <c r="O35" s="275">
        <f t="shared" si="0"/>
        <v>198</v>
      </c>
    </row>
    <row r="36" spans="1:18" ht="13.15" customHeight="1" x14ac:dyDescent="0.4">
      <c r="A36" s="289" t="s">
        <v>1737</v>
      </c>
      <c r="B36" s="228" t="s">
        <v>1738</v>
      </c>
      <c r="C36" s="275">
        <v>2240</v>
      </c>
      <c r="D36" s="228" t="s">
        <v>1701</v>
      </c>
      <c r="E36" s="276">
        <v>54</v>
      </c>
      <c r="F36" s="275">
        <v>1952</v>
      </c>
      <c r="G36" s="276">
        <v>6</v>
      </c>
      <c r="H36" s="276">
        <v>13</v>
      </c>
      <c r="I36" s="275">
        <v>63</v>
      </c>
      <c r="J36" s="228" t="s">
        <v>1701</v>
      </c>
      <c r="K36" s="228" t="s">
        <v>1701</v>
      </c>
      <c r="L36" s="275">
        <v>235</v>
      </c>
      <c r="M36" s="228" t="s">
        <v>1701</v>
      </c>
      <c r="N36" s="228" t="s">
        <v>1701</v>
      </c>
      <c r="O36" s="275">
        <f t="shared" si="0"/>
        <v>4490</v>
      </c>
      <c r="P36" s="286">
        <v>4552</v>
      </c>
      <c r="Q36" s="287">
        <v>70</v>
      </c>
      <c r="R36" s="288">
        <v>1.4999999999999999E-2</v>
      </c>
    </row>
    <row r="37" spans="1:18" ht="13.15" customHeight="1" x14ac:dyDescent="0.4">
      <c r="A37" s="291" t="s">
        <v>1688</v>
      </c>
      <c r="B37" s="228" t="s">
        <v>1739</v>
      </c>
      <c r="C37" s="275">
        <v>30</v>
      </c>
      <c r="D37" s="228" t="s">
        <v>1701</v>
      </c>
      <c r="E37" s="276">
        <v>3</v>
      </c>
      <c r="F37" s="275">
        <v>31</v>
      </c>
      <c r="G37" s="228" t="s">
        <v>1701</v>
      </c>
      <c r="H37" s="228" t="s">
        <v>1701</v>
      </c>
      <c r="I37" s="277" t="s">
        <v>1701</v>
      </c>
      <c r="J37" s="228" t="s">
        <v>1701</v>
      </c>
      <c r="K37" s="228" t="s">
        <v>1701</v>
      </c>
      <c r="L37" s="275">
        <v>1</v>
      </c>
      <c r="M37" s="228" t="s">
        <v>1701</v>
      </c>
      <c r="N37" s="228" t="s">
        <v>1701</v>
      </c>
      <c r="O37" s="275">
        <f t="shared" si="0"/>
        <v>62</v>
      </c>
    </row>
    <row r="38" spans="1:18" ht="13.15" customHeight="1" x14ac:dyDescent="0.4">
      <c r="A38" s="284" t="s">
        <v>1740</v>
      </c>
      <c r="B38" s="228" t="s">
        <v>1741</v>
      </c>
      <c r="C38" s="275">
        <v>343</v>
      </c>
      <c r="D38" s="228" t="s">
        <v>1701</v>
      </c>
      <c r="E38" s="276">
        <v>3</v>
      </c>
      <c r="F38" s="275">
        <v>798</v>
      </c>
      <c r="G38" s="276">
        <v>1</v>
      </c>
      <c r="H38" s="276">
        <v>4</v>
      </c>
      <c r="I38" s="275">
        <v>24</v>
      </c>
      <c r="J38" s="228" t="s">
        <v>1701</v>
      </c>
      <c r="K38" s="228" t="s">
        <v>1701</v>
      </c>
      <c r="L38" s="275">
        <v>155</v>
      </c>
      <c r="M38" s="228" t="s">
        <v>1701</v>
      </c>
      <c r="N38" s="228" t="s">
        <v>1701</v>
      </c>
      <c r="O38" s="275">
        <f t="shared" si="0"/>
        <v>1320</v>
      </c>
      <c r="P38" s="278">
        <v>4914</v>
      </c>
      <c r="Q38" s="279">
        <v>27</v>
      </c>
      <c r="R38" s="280">
        <v>5.0000000000000001E-3</v>
      </c>
    </row>
    <row r="39" spans="1:18" ht="13.15" customHeight="1" x14ac:dyDescent="0.4">
      <c r="A39" s="285" t="s">
        <v>1337</v>
      </c>
      <c r="B39" s="228" t="s">
        <v>1742</v>
      </c>
      <c r="C39" s="275">
        <v>442</v>
      </c>
      <c r="D39" s="228" t="s">
        <v>1701</v>
      </c>
      <c r="E39" s="276">
        <v>3</v>
      </c>
      <c r="F39" s="275">
        <v>617</v>
      </c>
      <c r="G39" s="276">
        <v>1</v>
      </c>
      <c r="H39" s="276">
        <v>2</v>
      </c>
      <c r="I39" s="275">
        <v>8</v>
      </c>
      <c r="J39" s="228" t="s">
        <v>1701</v>
      </c>
      <c r="K39" s="228" t="s">
        <v>1701</v>
      </c>
      <c r="L39" s="275">
        <v>141</v>
      </c>
      <c r="M39" s="228" t="s">
        <v>1701</v>
      </c>
      <c r="N39" s="228" t="s">
        <v>1701</v>
      </c>
      <c r="O39" s="275">
        <f t="shared" si="0"/>
        <v>1208</v>
      </c>
    </row>
    <row r="40" spans="1:18" ht="21" x14ac:dyDescent="0.4">
      <c r="A40" s="285" t="s">
        <v>1337</v>
      </c>
      <c r="B40" s="228" t="s">
        <v>1743</v>
      </c>
      <c r="C40" s="275">
        <v>409</v>
      </c>
      <c r="D40" s="228" t="s">
        <v>1701</v>
      </c>
      <c r="E40" s="276">
        <v>4</v>
      </c>
      <c r="F40" s="275">
        <v>542</v>
      </c>
      <c r="G40" s="276">
        <v>1</v>
      </c>
      <c r="H40" s="276">
        <v>1</v>
      </c>
      <c r="I40" s="275">
        <v>8</v>
      </c>
      <c r="J40" s="228" t="s">
        <v>1701</v>
      </c>
      <c r="K40" s="228" t="s">
        <v>1701</v>
      </c>
      <c r="L40" s="275">
        <v>110</v>
      </c>
      <c r="M40" s="228" t="s">
        <v>1701</v>
      </c>
      <c r="N40" s="228" t="s">
        <v>1701</v>
      </c>
      <c r="O40" s="275">
        <f t="shared" si="0"/>
        <v>1069</v>
      </c>
    </row>
    <row r="41" spans="1:18" x14ac:dyDescent="0.4">
      <c r="A41" s="285" t="s">
        <v>1337</v>
      </c>
      <c r="B41" s="228" t="s">
        <v>1744</v>
      </c>
      <c r="C41" s="275">
        <v>361</v>
      </c>
      <c r="D41" s="228" t="s">
        <v>1701</v>
      </c>
      <c r="E41" s="276">
        <v>3</v>
      </c>
      <c r="F41" s="275">
        <v>510</v>
      </c>
      <c r="G41" s="228" t="s">
        <v>1701</v>
      </c>
      <c r="H41" s="228" t="s">
        <v>1701</v>
      </c>
      <c r="I41" s="275">
        <v>11</v>
      </c>
      <c r="J41" s="228" t="s">
        <v>1701</v>
      </c>
      <c r="K41" s="228" t="s">
        <v>1701</v>
      </c>
      <c r="L41" s="275">
        <v>90</v>
      </c>
      <c r="M41" s="228" t="s">
        <v>1701</v>
      </c>
      <c r="N41" s="228" t="s">
        <v>1701</v>
      </c>
      <c r="O41" s="275">
        <f t="shared" si="0"/>
        <v>972</v>
      </c>
    </row>
    <row r="42" spans="1:18" x14ac:dyDescent="0.4">
      <c r="A42" s="285" t="s">
        <v>1337</v>
      </c>
      <c r="B42" s="228" t="s">
        <v>1723</v>
      </c>
      <c r="C42" s="275">
        <v>79</v>
      </c>
      <c r="D42" s="228" t="s">
        <v>1701</v>
      </c>
      <c r="E42" s="276">
        <v>2</v>
      </c>
      <c r="F42" s="275">
        <v>40</v>
      </c>
      <c r="G42" s="228" t="s">
        <v>1701</v>
      </c>
      <c r="H42" s="228" t="s">
        <v>1701</v>
      </c>
      <c r="I42" s="275">
        <v>4</v>
      </c>
      <c r="J42" s="228" t="s">
        <v>1701</v>
      </c>
      <c r="K42" s="228" t="s">
        <v>1701</v>
      </c>
      <c r="L42" s="275">
        <v>14</v>
      </c>
      <c r="M42" s="228" t="s">
        <v>1701</v>
      </c>
      <c r="N42" s="228" t="s">
        <v>1701</v>
      </c>
      <c r="O42" s="275">
        <f t="shared" si="0"/>
        <v>137</v>
      </c>
    </row>
    <row r="43" spans="1:18" x14ac:dyDescent="0.4">
      <c r="A43" s="285" t="s">
        <v>1337</v>
      </c>
      <c r="B43" s="228" t="s">
        <v>1745</v>
      </c>
      <c r="C43" s="275">
        <v>37</v>
      </c>
      <c r="D43" s="228" t="s">
        <v>1701</v>
      </c>
      <c r="E43" s="228" t="s">
        <v>1701</v>
      </c>
      <c r="F43" s="275">
        <v>38</v>
      </c>
      <c r="G43" s="228" t="s">
        <v>1701</v>
      </c>
      <c r="H43" s="276">
        <v>3</v>
      </c>
      <c r="I43" s="275">
        <v>6</v>
      </c>
      <c r="J43" s="228" t="s">
        <v>1701</v>
      </c>
      <c r="K43" s="228" t="s">
        <v>1701</v>
      </c>
      <c r="L43" s="277" t="s">
        <v>1701</v>
      </c>
      <c r="M43" s="228" t="s">
        <v>1701</v>
      </c>
      <c r="N43" s="228" t="s">
        <v>1701</v>
      </c>
      <c r="O43" s="275">
        <f t="shared" si="0"/>
        <v>81</v>
      </c>
    </row>
    <row r="44" spans="1:18" x14ac:dyDescent="0.4">
      <c r="A44" s="285" t="s">
        <v>1337</v>
      </c>
      <c r="B44" s="228" t="s">
        <v>1746</v>
      </c>
      <c r="C44" s="275">
        <v>11</v>
      </c>
      <c r="D44" s="228" t="s">
        <v>1701</v>
      </c>
      <c r="E44" s="228" t="s">
        <v>1701</v>
      </c>
      <c r="F44" s="275">
        <v>35</v>
      </c>
      <c r="G44" s="228" t="s">
        <v>1701</v>
      </c>
      <c r="H44" s="228" t="s">
        <v>1701</v>
      </c>
      <c r="I44" s="277" t="s">
        <v>1701</v>
      </c>
      <c r="J44" s="228" t="s">
        <v>1701</v>
      </c>
      <c r="K44" s="228" t="s">
        <v>1701</v>
      </c>
      <c r="L44" s="275">
        <v>9</v>
      </c>
      <c r="M44" s="228" t="s">
        <v>1701</v>
      </c>
      <c r="N44" s="228" t="s">
        <v>1701</v>
      </c>
      <c r="O44" s="275">
        <f t="shared" si="0"/>
        <v>55</v>
      </c>
    </row>
    <row r="45" spans="1:18" x14ac:dyDescent="0.4">
      <c r="A45" s="285" t="s">
        <v>1337</v>
      </c>
      <c r="B45" s="228" t="s">
        <v>1747</v>
      </c>
      <c r="C45" s="275">
        <v>17</v>
      </c>
      <c r="D45" s="276">
        <v>1</v>
      </c>
      <c r="E45" s="276">
        <v>2</v>
      </c>
      <c r="F45" s="275">
        <v>22</v>
      </c>
      <c r="G45" s="228" t="s">
        <v>1701</v>
      </c>
      <c r="H45" s="228" t="s">
        <v>1701</v>
      </c>
      <c r="I45" s="275">
        <v>2</v>
      </c>
      <c r="J45" s="228" t="s">
        <v>1701</v>
      </c>
      <c r="K45" s="228" t="s">
        <v>1701</v>
      </c>
      <c r="L45" s="275">
        <v>3</v>
      </c>
      <c r="M45" s="228" t="s">
        <v>1701</v>
      </c>
      <c r="N45" s="228" t="s">
        <v>1701</v>
      </c>
      <c r="O45" s="275">
        <f t="shared" si="0"/>
        <v>44</v>
      </c>
    </row>
    <row r="46" spans="1:18" x14ac:dyDescent="0.4">
      <c r="A46" s="285" t="s">
        <v>1337</v>
      </c>
      <c r="B46" s="228" t="s">
        <v>1748</v>
      </c>
      <c r="C46" s="275">
        <v>12</v>
      </c>
      <c r="D46" s="228" t="s">
        <v>1701</v>
      </c>
      <c r="E46" s="228" t="s">
        <v>1701</v>
      </c>
      <c r="F46" s="275">
        <v>5</v>
      </c>
      <c r="G46" s="228" t="s">
        <v>1701</v>
      </c>
      <c r="H46" s="228" t="s">
        <v>1701</v>
      </c>
      <c r="I46" s="275">
        <v>2</v>
      </c>
      <c r="J46" s="228" t="s">
        <v>1701</v>
      </c>
      <c r="K46" s="228" t="s">
        <v>1701</v>
      </c>
      <c r="L46" s="275">
        <v>1</v>
      </c>
      <c r="M46" s="228" t="s">
        <v>1701</v>
      </c>
      <c r="N46" s="228" t="s">
        <v>1701</v>
      </c>
      <c r="O46" s="275">
        <f t="shared" si="0"/>
        <v>20</v>
      </c>
    </row>
    <row r="47" spans="1:18" ht="13.15" customHeight="1" x14ac:dyDescent="0.4">
      <c r="A47" s="285" t="s">
        <v>1337</v>
      </c>
      <c r="B47" s="228" t="s">
        <v>1749</v>
      </c>
      <c r="C47" s="275">
        <v>6</v>
      </c>
      <c r="D47" s="228" t="s">
        <v>1701</v>
      </c>
      <c r="E47" s="228" t="s">
        <v>1701</v>
      </c>
      <c r="F47" s="277" t="s">
        <v>1701</v>
      </c>
      <c r="G47" s="228" t="s">
        <v>1701</v>
      </c>
      <c r="H47" s="228" t="s">
        <v>1701</v>
      </c>
      <c r="I47" s="275">
        <v>1</v>
      </c>
      <c r="J47" s="228" t="s">
        <v>1701</v>
      </c>
      <c r="K47" s="228" t="s">
        <v>1701</v>
      </c>
      <c r="L47" s="277" t="s">
        <v>1701</v>
      </c>
      <c r="M47" s="228" t="s">
        <v>1701</v>
      </c>
      <c r="N47" s="228" t="s">
        <v>1701</v>
      </c>
      <c r="O47" s="275">
        <f t="shared" si="0"/>
        <v>7</v>
      </c>
    </row>
    <row r="48" spans="1:18" ht="21" x14ac:dyDescent="0.4">
      <c r="A48" s="247" t="s">
        <v>1337</v>
      </c>
      <c r="B48" s="228" t="s">
        <v>1750</v>
      </c>
      <c r="C48" s="275">
        <v>1</v>
      </c>
      <c r="D48" s="228" t="s">
        <v>1701</v>
      </c>
      <c r="E48" s="228" t="s">
        <v>1701</v>
      </c>
      <c r="F48" s="277" t="s">
        <v>1701</v>
      </c>
      <c r="G48" s="228" t="s">
        <v>1701</v>
      </c>
      <c r="H48" s="228" t="s">
        <v>1701</v>
      </c>
      <c r="I48" s="277" t="s">
        <v>1701</v>
      </c>
      <c r="J48" s="228" t="s">
        <v>1701</v>
      </c>
      <c r="K48" s="228" t="s">
        <v>1701</v>
      </c>
      <c r="L48" s="277" t="s">
        <v>1701</v>
      </c>
      <c r="M48" s="228" t="s">
        <v>1701</v>
      </c>
      <c r="N48" s="228" t="s">
        <v>1701</v>
      </c>
      <c r="O48" s="275">
        <f t="shared" si="0"/>
        <v>1</v>
      </c>
    </row>
    <row r="49" spans="1:18" ht="13.15" customHeight="1" x14ac:dyDescent="0.4">
      <c r="A49" s="284" t="s">
        <v>1751</v>
      </c>
      <c r="B49" s="228" t="s">
        <v>1752</v>
      </c>
      <c r="C49" s="275">
        <v>7568</v>
      </c>
      <c r="D49" s="276">
        <v>2</v>
      </c>
      <c r="E49" s="276">
        <v>168</v>
      </c>
      <c r="F49" s="275">
        <v>6272</v>
      </c>
      <c r="G49" s="276">
        <v>4</v>
      </c>
      <c r="H49" s="276">
        <v>24</v>
      </c>
      <c r="I49" s="275">
        <v>743</v>
      </c>
      <c r="J49" s="276">
        <v>5</v>
      </c>
      <c r="K49" s="276">
        <v>9</v>
      </c>
      <c r="L49" s="275">
        <v>1191</v>
      </c>
      <c r="M49" s="276">
        <v>9</v>
      </c>
      <c r="N49" s="276">
        <v>3</v>
      </c>
      <c r="O49" s="275">
        <f t="shared" si="0"/>
        <v>15774</v>
      </c>
      <c r="P49" s="278">
        <v>25391</v>
      </c>
      <c r="Q49" s="279">
        <v>307</v>
      </c>
      <c r="R49" s="280">
        <v>1.2E-2</v>
      </c>
    </row>
    <row r="50" spans="1:18" x14ac:dyDescent="0.4">
      <c r="A50" s="285" t="s">
        <v>1338</v>
      </c>
      <c r="B50" s="228" t="s">
        <v>1753</v>
      </c>
      <c r="C50" s="275">
        <v>1967</v>
      </c>
      <c r="D50" s="276">
        <v>1</v>
      </c>
      <c r="E50" s="276">
        <v>42</v>
      </c>
      <c r="F50" s="275">
        <v>760</v>
      </c>
      <c r="G50" s="228" t="s">
        <v>1701</v>
      </c>
      <c r="H50" s="276">
        <v>3</v>
      </c>
      <c r="I50" s="275">
        <v>137</v>
      </c>
      <c r="J50" s="228" t="s">
        <v>1701</v>
      </c>
      <c r="K50" s="276">
        <v>3</v>
      </c>
      <c r="L50" s="275">
        <v>159</v>
      </c>
      <c r="M50" s="228" t="s">
        <v>1701</v>
      </c>
      <c r="N50" s="228" t="s">
        <v>1701</v>
      </c>
      <c r="O50" s="275">
        <f t="shared" si="0"/>
        <v>3023</v>
      </c>
    </row>
    <row r="51" spans="1:18" ht="13.15" customHeight="1" x14ac:dyDescent="0.4">
      <c r="A51" s="285" t="s">
        <v>1338</v>
      </c>
      <c r="B51" s="228" t="s">
        <v>1754</v>
      </c>
      <c r="C51" s="275">
        <v>1096</v>
      </c>
      <c r="D51" s="228" t="s">
        <v>1701</v>
      </c>
      <c r="E51" s="276">
        <v>17</v>
      </c>
      <c r="F51" s="275">
        <v>867</v>
      </c>
      <c r="G51" s="276">
        <v>1</v>
      </c>
      <c r="H51" s="276">
        <v>3</v>
      </c>
      <c r="I51" s="275">
        <v>65</v>
      </c>
      <c r="J51" s="228" t="s">
        <v>1701</v>
      </c>
      <c r="K51" s="228" t="s">
        <v>1701</v>
      </c>
      <c r="L51" s="275">
        <v>186</v>
      </c>
      <c r="M51" s="228" t="s">
        <v>1701</v>
      </c>
      <c r="N51" s="228" t="s">
        <v>1701</v>
      </c>
      <c r="O51" s="275">
        <f t="shared" si="0"/>
        <v>2214</v>
      </c>
    </row>
    <row r="52" spans="1:18" ht="21" x14ac:dyDescent="0.4">
      <c r="A52" s="285" t="s">
        <v>1338</v>
      </c>
      <c r="B52" s="228" t="s">
        <v>1755</v>
      </c>
      <c r="C52" s="275">
        <v>1048</v>
      </c>
      <c r="D52" s="276">
        <v>2</v>
      </c>
      <c r="E52" s="276">
        <v>14</v>
      </c>
      <c r="F52" s="275">
        <v>745</v>
      </c>
      <c r="G52" s="228" t="s">
        <v>1701</v>
      </c>
      <c r="H52" s="228" t="s">
        <v>1701</v>
      </c>
      <c r="I52" s="275">
        <v>92</v>
      </c>
      <c r="J52" s="228" t="s">
        <v>1701</v>
      </c>
      <c r="K52" s="276">
        <v>1</v>
      </c>
      <c r="L52" s="275">
        <v>169</v>
      </c>
      <c r="M52" s="228" t="s">
        <v>1701</v>
      </c>
      <c r="N52" s="276">
        <v>1</v>
      </c>
      <c r="O52" s="275">
        <f t="shared" si="0"/>
        <v>2054</v>
      </c>
    </row>
    <row r="53" spans="1:18" x14ac:dyDescent="0.4">
      <c r="A53" s="285" t="s">
        <v>1338</v>
      </c>
      <c r="B53" s="228" t="s">
        <v>1756</v>
      </c>
      <c r="C53" s="275">
        <v>788</v>
      </c>
      <c r="D53" s="228" t="s">
        <v>1701</v>
      </c>
      <c r="E53" s="276">
        <v>9</v>
      </c>
      <c r="F53" s="275">
        <v>245</v>
      </c>
      <c r="G53" s="228" t="s">
        <v>1701</v>
      </c>
      <c r="H53" s="228" t="s">
        <v>1701</v>
      </c>
      <c r="I53" s="275">
        <v>68</v>
      </c>
      <c r="J53" s="228" t="s">
        <v>1701</v>
      </c>
      <c r="K53" s="228" t="s">
        <v>1701</v>
      </c>
      <c r="L53" s="275">
        <v>37</v>
      </c>
      <c r="M53" s="228" t="s">
        <v>1701</v>
      </c>
      <c r="N53" s="228" t="s">
        <v>1701</v>
      </c>
      <c r="O53" s="275">
        <f t="shared" si="0"/>
        <v>1138</v>
      </c>
    </row>
    <row r="54" spans="1:18" x14ac:dyDescent="0.4">
      <c r="A54" s="285" t="s">
        <v>1338</v>
      </c>
      <c r="B54" s="228" t="s">
        <v>1757</v>
      </c>
      <c r="C54" s="275">
        <v>396</v>
      </c>
      <c r="D54" s="228" t="s">
        <v>1701</v>
      </c>
      <c r="E54" s="276">
        <v>1</v>
      </c>
      <c r="F54" s="275">
        <v>248</v>
      </c>
      <c r="G54" s="228" t="s">
        <v>1701</v>
      </c>
      <c r="H54" s="276">
        <v>1</v>
      </c>
      <c r="I54" s="275">
        <v>6</v>
      </c>
      <c r="J54" s="228" t="s">
        <v>1701</v>
      </c>
      <c r="K54" s="228" t="s">
        <v>1701</v>
      </c>
      <c r="L54" s="275">
        <v>44</v>
      </c>
      <c r="M54" s="228" t="s">
        <v>1701</v>
      </c>
      <c r="N54" s="228" t="s">
        <v>1701</v>
      </c>
      <c r="O54" s="275">
        <f t="shared" si="0"/>
        <v>694</v>
      </c>
    </row>
    <row r="55" spans="1:18" x14ac:dyDescent="0.4">
      <c r="A55" s="285" t="s">
        <v>1338</v>
      </c>
      <c r="B55" s="228" t="s">
        <v>1758</v>
      </c>
      <c r="C55" s="275">
        <v>253</v>
      </c>
      <c r="D55" s="228" t="s">
        <v>1701</v>
      </c>
      <c r="E55" s="276">
        <v>3</v>
      </c>
      <c r="F55" s="275">
        <v>31</v>
      </c>
      <c r="G55" s="228" t="s">
        <v>1701</v>
      </c>
      <c r="H55" s="276">
        <v>1</v>
      </c>
      <c r="I55" s="275">
        <v>4</v>
      </c>
      <c r="J55" s="228" t="s">
        <v>1701</v>
      </c>
      <c r="K55" s="228" t="s">
        <v>1701</v>
      </c>
      <c r="L55" s="275">
        <v>9</v>
      </c>
      <c r="M55" s="228" t="s">
        <v>1701</v>
      </c>
      <c r="N55" s="228" t="s">
        <v>1701</v>
      </c>
      <c r="O55" s="275">
        <f t="shared" si="0"/>
        <v>297</v>
      </c>
    </row>
    <row r="56" spans="1:18" x14ac:dyDescent="0.4">
      <c r="A56" s="285" t="s">
        <v>1338</v>
      </c>
      <c r="B56" s="228" t="s">
        <v>1759</v>
      </c>
      <c r="C56" s="275">
        <v>123</v>
      </c>
      <c r="D56" s="228" t="s">
        <v>1701</v>
      </c>
      <c r="E56" s="276">
        <v>1</v>
      </c>
      <c r="F56" s="275">
        <v>2</v>
      </c>
      <c r="G56" s="228" t="s">
        <v>1701</v>
      </c>
      <c r="H56" s="228" t="s">
        <v>1701</v>
      </c>
      <c r="I56" s="275">
        <v>2</v>
      </c>
      <c r="J56" s="228" t="s">
        <v>1701</v>
      </c>
      <c r="K56" s="228" t="s">
        <v>1701</v>
      </c>
      <c r="L56" s="277" t="s">
        <v>1701</v>
      </c>
      <c r="M56" s="228" t="s">
        <v>1701</v>
      </c>
      <c r="N56" s="228" t="s">
        <v>1701</v>
      </c>
      <c r="O56" s="275">
        <f t="shared" si="0"/>
        <v>127</v>
      </c>
    </row>
    <row r="57" spans="1:18" x14ac:dyDescent="0.4">
      <c r="A57" s="285" t="s">
        <v>1338</v>
      </c>
      <c r="B57" s="228" t="s">
        <v>1731</v>
      </c>
      <c r="C57" s="275">
        <v>30</v>
      </c>
      <c r="D57" s="228" t="s">
        <v>1701</v>
      </c>
      <c r="E57" s="276">
        <v>1</v>
      </c>
      <c r="F57" s="275">
        <v>3</v>
      </c>
      <c r="G57" s="228" t="s">
        <v>1701</v>
      </c>
      <c r="H57" s="228" t="s">
        <v>1701</v>
      </c>
      <c r="I57" s="277" t="s">
        <v>1701</v>
      </c>
      <c r="J57" s="228" t="s">
        <v>1701</v>
      </c>
      <c r="K57" s="228" t="s">
        <v>1701</v>
      </c>
      <c r="L57" s="277" t="s">
        <v>1701</v>
      </c>
      <c r="M57" s="228" t="s">
        <v>1701</v>
      </c>
      <c r="N57" s="228" t="s">
        <v>1701</v>
      </c>
      <c r="O57" s="275">
        <f t="shared" si="0"/>
        <v>33</v>
      </c>
    </row>
    <row r="58" spans="1:18" x14ac:dyDescent="0.4">
      <c r="A58" s="285" t="s">
        <v>1338</v>
      </c>
      <c r="B58" s="228" t="s">
        <v>1760</v>
      </c>
      <c r="C58" s="275">
        <v>18</v>
      </c>
      <c r="D58" s="228" t="s">
        <v>1701</v>
      </c>
      <c r="E58" s="228" t="s">
        <v>1701</v>
      </c>
      <c r="F58" s="275">
        <v>4</v>
      </c>
      <c r="G58" s="228" t="s">
        <v>1701</v>
      </c>
      <c r="H58" s="276">
        <v>2</v>
      </c>
      <c r="I58" s="277" t="s">
        <v>1701</v>
      </c>
      <c r="J58" s="228" t="s">
        <v>1701</v>
      </c>
      <c r="K58" s="228" t="s">
        <v>1701</v>
      </c>
      <c r="L58" s="275">
        <v>1</v>
      </c>
      <c r="M58" s="228" t="s">
        <v>1701</v>
      </c>
      <c r="N58" s="228" t="s">
        <v>1701</v>
      </c>
      <c r="O58" s="275">
        <f t="shared" si="0"/>
        <v>23</v>
      </c>
    </row>
    <row r="59" spans="1:18" ht="13.15" customHeight="1" x14ac:dyDescent="0.4">
      <c r="A59" s="247" t="s">
        <v>1338</v>
      </c>
      <c r="B59" s="228" t="s">
        <v>1761</v>
      </c>
      <c r="C59" s="275">
        <v>11</v>
      </c>
      <c r="D59" s="228" t="s">
        <v>1701</v>
      </c>
      <c r="E59" s="228" t="s">
        <v>1701</v>
      </c>
      <c r="F59" s="275">
        <v>3</v>
      </c>
      <c r="G59" s="228" t="s">
        <v>1701</v>
      </c>
      <c r="H59" s="228" t="s">
        <v>1701</v>
      </c>
      <c r="I59" s="277" t="s">
        <v>1701</v>
      </c>
      <c r="J59" s="228" t="s">
        <v>1701</v>
      </c>
      <c r="K59" s="228" t="s">
        <v>1701</v>
      </c>
      <c r="L59" s="277" t="s">
        <v>1701</v>
      </c>
      <c r="M59" s="228" t="s">
        <v>1701</v>
      </c>
      <c r="N59" s="228" t="s">
        <v>1701</v>
      </c>
      <c r="O59" s="275">
        <f t="shared" si="0"/>
        <v>14</v>
      </c>
    </row>
    <row r="60" spans="1:18" x14ac:dyDescent="0.4">
      <c r="A60" s="284" t="s">
        <v>1762</v>
      </c>
      <c r="B60" s="228" t="s">
        <v>1763</v>
      </c>
      <c r="C60" s="275">
        <v>165</v>
      </c>
      <c r="D60" s="228" t="s">
        <v>1701</v>
      </c>
      <c r="E60" s="276">
        <v>5</v>
      </c>
      <c r="F60" s="275">
        <v>91</v>
      </c>
      <c r="G60" s="228" t="s">
        <v>1701</v>
      </c>
      <c r="H60" s="228" t="s">
        <v>1701</v>
      </c>
      <c r="I60" s="275">
        <v>1</v>
      </c>
      <c r="J60" s="228" t="s">
        <v>1701</v>
      </c>
      <c r="K60" s="228" t="s">
        <v>1701</v>
      </c>
      <c r="L60" s="275">
        <v>4</v>
      </c>
      <c r="M60" s="228" t="s">
        <v>1701</v>
      </c>
      <c r="N60" s="228" t="s">
        <v>1701</v>
      </c>
      <c r="O60" s="275">
        <f t="shared" si="0"/>
        <v>261</v>
      </c>
      <c r="P60" s="279">
        <v>711</v>
      </c>
      <c r="Q60" s="279">
        <v>14</v>
      </c>
      <c r="R60" s="280">
        <v>0.02</v>
      </c>
    </row>
    <row r="61" spans="1:18" x14ac:dyDescent="0.4">
      <c r="A61" s="285" t="s">
        <v>1339</v>
      </c>
      <c r="B61" s="228" t="s">
        <v>1764</v>
      </c>
      <c r="C61" s="275">
        <v>73</v>
      </c>
      <c r="D61" s="228" t="s">
        <v>1701</v>
      </c>
      <c r="E61" s="276">
        <v>3</v>
      </c>
      <c r="F61" s="275">
        <v>73</v>
      </c>
      <c r="G61" s="228" t="s">
        <v>1701</v>
      </c>
      <c r="H61" s="228" t="s">
        <v>1701</v>
      </c>
      <c r="I61" s="277" t="s">
        <v>1701</v>
      </c>
      <c r="J61" s="228" t="s">
        <v>1701</v>
      </c>
      <c r="K61" s="228" t="s">
        <v>1701</v>
      </c>
      <c r="L61" s="275">
        <v>5</v>
      </c>
      <c r="M61" s="228" t="s">
        <v>1701</v>
      </c>
      <c r="N61" s="228" t="s">
        <v>1701</v>
      </c>
      <c r="O61" s="275">
        <f t="shared" si="0"/>
        <v>151</v>
      </c>
    </row>
    <row r="62" spans="1:18" x14ac:dyDescent="0.4">
      <c r="A62" s="285" t="s">
        <v>1339</v>
      </c>
      <c r="B62" s="228" t="s">
        <v>1765</v>
      </c>
      <c r="C62" s="275">
        <v>68</v>
      </c>
      <c r="D62" s="228" t="s">
        <v>1701</v>
      </c>
      <c r="E62" s="276">
        <v>2</v>
      </c>
      <c r="F62" s="275">
        <v>47</v>
      </c>
      <c r="G62" s="228" t="s">
        <v>1701</v>
      </c>
      <c r="H62" s="276">
        <v>1</v>
      </c>
      <c r="I62" s="275">
        <v>2</v>
      </c>
      <c r="J62" s="228" t="s">
        <v>1701</v>
      </c>
      <c r="K62" s="228" t="s">
        <v>1701</v>
      </c>
      <c r="L62" s="277" t="s">
        <v>1701</v>
      </c>
      <c r="M62" s="228" t="s">
        <v>1701</v>
      </c>
      <c r="N62" s="228" t="s">
        <v>1701</v>
      </c>
      <c r="O62" s="275">
        <f t="shared" si="0"/>
        <v>117</v>
      </c>
    </row>
    <row r="63" spans="1:18" x14ac:dyDescent="0.4">
      <c r="A63" s="285" t="s">
        <v>1339</v>
      </c>
      <c r="B63" s="228" t="s">
        <v>1766</v>
      </c>
      <c r="C63" s="275">
        <v>28</v>
      </c>
      <c r="D63" s="228" t="s">
        <v>1701</v>
      </c>
      <c r="E63" s="228" t="s">
        <v>1701</v>
      </c>
      <c r="F63" s="275">
        <v>50</v>
      </c>
      <c r="G63" s="228" t="s">
        <v>1701</v>
      </c>
      <c r="H63" s="276">
        <v>1</v>
      </c>
      <c r="I63" s="277" t="s">
        <v>1701</v>
      </c>
      <c r="J63" s="228" t="s">
        <v>1701</v>
      </c>
      <c r="K63" s="228" t="s">
        <v>1701</v>
      </c>
      <c r="L63" s="277" t="s">
        <v>1701</v>
      </c>
      <c r="M63" s="228" t="s">
        <v>1701</v>
      </c>
      <c r="N63" s="228" t="s">
        <v>1701</v>
      </c>
      <c r="O63" s="275">
        <f t="shared" si="0"/>
        <v>78</v>
      </c>
    </row>
    <row r="64" spans="1:18" x14ac:dyDescent="0.4">
      <c r="A64" s="285" t="s">
        <v>1339</v>
      </c>
      <c r="B64" s="228" t="s">
        <v>1767</v>
      </c>
      <c r="C64" s="275">
        <v>37</v>
      </c>
      <c r="D64" s="228" t="s">
        <v>1701</v>
      </c>
      <c r="E64" s="276">
        <v>1</v>
      </c>
      <c r="F64" s="275">
        <v>12</v>
      </c>
      <c r="G64" s="228" t="s">
        <v>1701</v>
      </c>
      <c r="H64" s="228" t="s">
        <v>1701</v>
      </c>
      <c r="I64" s="277" t="s">
        <v>1701</v>
      </c>
      <c r="J64" s="228" t="s">
        <v>1701</v>
      </c>
      <c r="K64" s="228" t="s">
        <v>1701</v>
      </c>
      <c r="L64" s="277" t="s">
        <v>1701</v>
      </c>
      <c r="M64" s="228" t="s">
        <v>1701</v>
      </c>
      <c r="N64" s="228" t="s">
        <v>1701</v>
      </c>
      <c r="O64" s="275">
        <f t="shared" si="0"/>
        <v>49</v>
      </c>
    </row>
    <row r="65" spans="1:18" x14ac:dyDescent="0.4">
      <c r="A65" s="285" t="s">
        <v>1339</v>
      </c>
      <c r="B65" s="228" t="s">
        <v>1768</v>
      </c>
      <c r="C65" s="275">
        <v>19</v>
      </c>
      <c r="D65" s="228" t="s">
        <v>1701</v>
      </c>
      <c r="E65" s="228" t="s">
        <v>1701</v>
      </c>
      <c r="F65" s="275">
        <v>5</v>
      </c>
      <c r="G65" s="228" t="s">
        <v>1701</v>
      </c>
      <c r="H65" s="228" t="s">
        <v>1701</v>
      </c>
      <c r="I65" s="277" t="s">
        <v>1701</v>
      </c>
      <c r="J65" s="228" t="s">
        <v>1701</v>
      </c>
      <c r="K65" s="228" t="s">
        <v>1701</v>
      </c>
      <c r="L65" s="277" t="s">
        <v>1701</v>
      </c>
      <c r="M65" s="228" t="s">
        <v>1701</v>
      </c>
      <c r="N65" s="228" t="s">
        <v>1701</v>
      </c>
      <c r="O65" s="275">
        <f t="shared" si="0"/>
        <v>24</v>
      </c>
    </row>
    <row r="66" spans="1:18" x14ac:dyDescent="0.4">
      <c r="A66" s="285" t="s">
        <v>1339</v>
      </c>
      <c r="B66" s="228" t="s">
        <v>1769</v>
      </c>
      <c r="C66" s="275">
        <v>14</v>
      </c>
      <c r="D66" s="228" t="s">
        <v>1701</v>
      </c>
      <c r="E66" s="276">
        <v>1</v>
      </c>
      <c r="F66" s="275">
        <v>5</v>
      </c>
      <c r="G66" s="228" t="s">
        <v>1701</v>
      </c>
      <c r="H66" s="228" t="s">
        <v>1701</v>
      </c>
      <c r="I66" s="277" t="s">
        <v>1701</v>
      </c>
      <c r="J66" s="228" t="s">
        <v>1701</v>
      </c>
      <c r="K66" s="228" t="s">
        <v>1701</v>
      </c>
      <c r="L66" s="277" t="s">
        <v>1701</v>
      </c>
      <c r="M66" s="228" t="s">
        <v>1701</v>
      </c>
      <c r="N66" s="228" t="s">
        <v>1701</v>
      </c>
      <c r="O66" s="275">
        <f t="shared" si="0"/>
        <v>19</v>
      </c>
    </row>
    <row r="67" spans="1:18" x14ac:dyDescent="0.4">
      <c r="A67" s="247" t="s">
        <v>1339</v>
      </c>
      <c r="B67" s="228" t="s">
        <v>1770</v>
      </c>
      <c r="C67" s="275">
        <v>10</v>
      </c>
      <c r="D67" s="228" t="s">
        <v>1701</v>
      </c>
      <c r="E67" s="228" t="s">
        <v>1701</v>
      </c>
      <c r="F67" s="275">
        <v>2</v>
      </c>
      <c r="G67" s="228" t="s">
        <v>1701</v>
      </c>
      <c r="H67" s="228" t="s">
        <v>1701</v>
      </c>
      <c r="I67" s="277" t="s">
        <v>1701</v>
      </c>
      <c r="J67" s="228" t="s">
        <v>1701</v>
      </c>
      <c r="K67" s="228" t="s">
        <v>1701</v>
      </c>
      <c r="L67" s="277" t="s">
        <v>1701</v>
      </c>
      <c r="M67" s="228" t="s">
        <v>1701</v>
      </c>
      <c r="N67" s="228" t="s">
        <v>1701</v>
      </c>
      <c r="O67" s="275">
        <f t="shared" ref="O67:O130" si="1">SUM(C67,F67,I67,L67)</f>
        <v>12</v>
      </c>
    </row>
    <row r="68" spans="1:18" x14ac:dyDescent="0.4">
      <c r="A68" s="289" t="s">
        <v>1771</v>
      </c>
      <c r="B68" s="228" t="s">
        <v>1772</v>
      </c>
      <c r="C68" s="275">
        <v>325</v>
      </c>
      <c r="D68" s="228" t="s">
        <v>1701</v>
      </c>
      <c r="E68" s="276">
        <v>1</v>
      </c>
      <c r="F68" s="275">
        <v>290</v>
      </c>
      <c r="G68" s="276">
        <v>1</v>
      </c>
      <c r="H68" s="276">
        <v>2</v>
      </c>
      <c r="I68" s="275">
        <v>11</v>
      </c>
      <c r="J68" s="228" t="s">
        <v>1701</v>
      </c>
      <c r="K68" s="228" t="s">
        <v>1701</v>
      </c>
      <c r="L68" s="275">
        <v>8</v>
      </c>
      <c r="M68" s="228" t="s">
        <v>1701</v>
      </c>
      <c r="N68" s="228" t="s">
        <v>1701</v>
      </c>
      <c r="O68" s="275">
        <f t="shared" si="1"/>
        <v>634</v>
      </c>
      <c r="P68" s="286">
        <v>1646</v>
      </c>
      <c r="Q68" s="287">
        <v>4</v>
      </c>
      <c r="R68" s="288">
        <v>2E-3</v>
      </c>
    </row>
    <row r="69" spans="1:18" x14ac:dyDescent="0.4">
      <c r="A69" s="290" t="s">
        <v>1340</v>
      </c>
      <c r="B69" s="228" t="s">
        <v>1773</v>
      </c>
      <c r="C69" s="275">
        <v>239</v>
      </c>
      <c r="D69" s="276">
        <v>1</v>
      </c>
      <c r="E69" s="228" t="s">
        <v>1701</v>
      </c>
      <c r="F69" s="275">
        <v>224</v>
      </c>
      <c r="G69" s="228" t="s">
        <v>1701</v>
      </c>
      <c r="H69" s="276">
        <v>1</v>
      </c>
      <c r="I69" s="275">
        <v>14</v>
      </c>
      <c r="J69" s="228" t="s">
        <v>1701</v>
      </c>
      <c r="K69" s="228" t="s">
        <v>1701</v>
      </c>
      <c r="L69" s="275">
        <v>13</v>
      </c>
      <c r="M69" s="228" t="s">
        <v>1701</v>
      </c>
      <c r="N69" s="228" t="s">
        <v>1701</v>
      </c>
      <c r="O69" s="275">
        <f t="shared" si="1"/>
        <v>490</v>
      </c>
    </row>
    <row r="70" spans="1:18" x14ac:dyDescent="0.4">
      <c r="A70" s="290" t="s">
        <v>1340</v>
      </c>
      <c r="B70" s="228" t="s">
        <v>1774</v>
      </c>
      <c r="C70" s="275">
        <v>232</v>
      </c>
      <c r="D70" s="228" t="s">
        <v>1701</v>
      </c>
      <c r="E70" s="228" t="s">
        <v>1701</v>
      </c>
      <c r="F70" s="275">
        <v>229</v>
      </c>
      <c r="G70" s="228" t="s">
        <v>1701</v>
      </c>
      <c r="H70" s="228" t="s">
        <v>1701</v>
      </c>
      <c r="I70" s="275">
        <v>8</v>
      </c>
      <c r="J70" s="228" t="s">
        <v>1701</v>
      </c>
      <c r="K70" s="228" t="s">
        <v>1701</v>
      </c>
      <c r="L70" s="275">
        <v>15</v>
      </c>
      <c r="M70" s="228" t="s">
        <v>1701</v>
      </c>
      <c r="N70" s="228" t="s">
        <v>1701</v>
      </c>
      <c r="O70" s="275">
        <f t="shared" si="1"/>
        <v>484</v>
      </c>
    </row>
    <row r="71" spans="1:18" ht="13.15" customHeight="1" x14ac:dyDescent="0.4">
      <c r="A71" s="291" t="s">
        <v>1340</v>
      </c>
      <c r="B71" s="228" t="s">
        <v>1775</v>
      </c>
      <c r="C71" s="275">
        <v>10</v>
      </c>
      <c r="D71" s="228" t="s">
        <v>1701</v>
      </c>
      <c r="E71" s="228" t="s">
        <v>1701</v>
      </c>
      <c r="F71" s="275">
        <v>28</v>
      </c>
      <c r="G71" s="228" t="s">
        <v>1701</v>
      </c>
      <c r="H71" s="228" t="s">
        <v>1701</v>
      </c>
      <c r="I71" s="277" t="s">
        <v>1701</v>
      </c>
      <c r="J71" s="228" t="s">
        <v>1701</v>
      </c>
      <c r="K71" s="228" t="s">
        <v>1701</v>
      </c>
      <c r="L71" s="277" t="s">
        <v>1701</v>
      </c>
      <c r="M71" s="228" t="s">
        <v>1701</v>
      </c>
      <c r="N71" s="228" t="s">
        <v>1701</v>
      </c>
      <c r="O71" s="275">
        <f t="shared" si="1"/>
        <v>38</v>
      </c>
    </row>
    <row r="72" spans="1:18" x14ac:dyDescent="0.4">
      <c r="A72" s="289" t="s">
        <v>1776</v>
      </c>
      <c r="B72" s="228" t="s">
        <v>1777</v>
      </c>
      <c r="C72" s="275">
        <v>681</v>
      </c>
      <c r="D72" s="228" t="s">
        <v>1701</v>
      </c>
      <c r="E72" s="276">
        <v>13</v>
      </c>
      <c r="F72" s="275">
        <v>1035</v>
      </c>
      <c r="G72" s="276">
        <v>1</v>
      </c>
      <c r="H72" s="276">
        <v>5</v>
      </c>
      <c r="I72" s="275">
        <v>33</v>
      </c>
      <c r="J72" s="228" t="s">
        <v>1701</v>
      </c>
      <c r="K72" s="228" t="s">
        <v>1701</v>
      </c>
      <c r="L72" s="275">
        <v>60</v>
      </c>
      <c r="M72" s="228" t="s">
        <v>1701</v>
      </c>
      <c r="N72" s="228" t="s">
        <v>1701</v>
      </c>
      <c r="O72" s="275">
        <f t="shared" si="1"/>
        <v>1809</v>
      </c>
      <c r="P72" s="286">
        <v>1887</v>
      </c>
      <c r="Q72" s="287">
        <v>18</v>
      </c>
      <c r="R72" s="288">
        <v>0.01</v>
      </c>
    </row>
    <row r="73" spans="1:18" ht="13.15" customHeight="1" x14ac:dyDescent="0.4">
      <c r="A73" s="291" t="s">
        <v>1341</v>
      </c>
      <c r="B73" s="228" t="s">
        <v>1778</v>
      </c>
      <c r="C73" s="275">
        <v>70</v>
      </c>
      <c r="D73" s="228" t="s">
        <v>1701</v>
      </c>
      <c r="E73" s="228" t="s">
        <v>1701</v>
      </c>
      <c r="F73" s="275">
        <v>3</v>
      </c>
      <c r="G73" s="228" t="s">
        <v>1701</v>
      </c>
      <c r="H73" s="228" t="s">
        <v>1701</v>
      </c>
      <c r="I73" s="275">
        <v>3</v>
      </c>
      <c r="J73" s="228" t="s">
        <v>1701</v>
      </c>
      <c r="K73" s="228" t="s">
        <v>1701</v>
      </c>
      <c r="L73" s="275">
        <v>2</v>
      </c>
      <c r="M73" s="228" t="s">
        <v>1701</v>
      </c>
      <c r="N73" s="228" t="s">
        <v>1701</v>
      </c>
      <c r="O73" s="275">
        <f t="shared" si="1"/>
        <v>78</v>
      </c>
    </row>
    <row r="74" spans="1:18" x14ac:dyDescent="0.4">
      <c r="A74" s="289" t="s">
        <v>1779</v>
      </c>
      <c r="B74" s="228" t="s">
        <v>1780</v>
      </c>
      <c r="C74" s="275">
        <v>24176</v>
      </c>
      <c r="D74" s="276">
        <v>6</v>
      </c>
      <c r="E74" s="276">
        <v>94</v>
      </c>
      <c r="F74" s="275">
        <v>9978</v>
      </c>
      <c r="G74" s="276">
        <v>12</v>
      </c>
      <c r="H74" s="276">
        <v>24</v>
      </c>
      <c r="I74" s="275">
        <v>874</v>
      </c>
      <c r="J74" s="228" t="s">
        <v>1701</v>
      </c>
      <c r="K74" s="228" t="s">
        <v>1701</v>
      </c>
      <c r="L74" s="275">
        <v>2701</v>
      </c>
      <c r="M74" s="228" t="s">
        <v>1701</v>
      </c>
      <c r="N74" s="228" t="s">
        <v>1701</v>
      </c>
      <c r="O74" s="275">
        <f t="shared" si="1"/>
        <v>37729</v>
      </c>
      <c r="P74" s="286">
        <v>38593</v>
      </c>
      <c r="Q74" s="287">
        <v>125</v>
      </c>
      <c r="R74" s="288">
        <v>3.0000000000000001E-3</v>
      </c>
    </row>
    <row r="75" spans="1:18" ht="13.15" customHeight="1" x14ac:dyDescent="0.4">
      <c r="A75" s="290" t="s">
        <v>965</v>
      </c>
      <c r="B75" s="228" t="s">
        <v>1781</v>
      </c>
      <c r="C75" s="275">
        <v>598</v>
      </c>
      <c r="D75" s="228" t="s">
        <v>1701</v>
      </c>
      <c r="E75" s="276">
        <v>4</v>
      </c>
      <c r="F75" s="275">
        <v>158</v>
      </c>
      <c r="G75" s="228" t="s">
        <v>1701</v>
      </c>
      <c r="H75" s="276">
        <v>1</v>
      </c>
      <c r="I75" s="275">
        <v>27</v>
      </c>
      <c r="J75" s="228" t="s">
        <v>1701</v>
      </c>
      <c r="K75" s="228" t="s">
        <v>1701</v>
      </c>
      <c r="L75" s="275">
        <v>2</v>
      </c>
      <c r="M75" s="228" t="s">
        <v>1701</v>
      </c>
      <c r="N75" s="228" t="s">
        <v>1701</v>
      </c>
      <c r="O75" s="275">
        <f t="shared" si="1"/>
        <v>785</v>
      </c>
    </row>
    <row r="76" spans="1:18" x14ac:dyDescent="0.4">
      <c r="A76" s="291" t="s">
        <v>965</v>
      </c>
      <c r="B76" s="228" t="s">
        <v>1782</v>
      </c>
      <c r="C76" s="275">
        <v>59</v>
      </c>
      <c r="D76" s="228" t="s">
        <v>1701</v>
      </c>
      <c r="E76" s="276">
        <v>2</v>
      </c>
      <c r="F76" s="275">
        <v>16</v>
      </c>
      <c r="G76" s="228" t="s">
        <v>1701</v>
      </c>
      <c r="H76" s="228" t="s">
        <v>1701</v>
      </c>
      <c r="I76" s="275">
        <v>4</v>
      </c>
      <c r="J76" s="228" t="s">
        <v>1701</v>
      </c>
      <c r="K76" s="228" t="s">
        <v>1701</v>
      </c>
      <c r="L76" s="277" t="s">
        <v>1701</v>
      </c>
      <c r="M76" s="228" t="s">
        <v>1701</v>
      </c>
      <c r="N76" s="228" t="s">
        <v>1701</v>
      </c>
      <c r="O76" s="275">
        <f t="shared" si="1"/>
        <v>79</v>
      </c>
    </row>
    <row r="77" spans="1:18" ht="13.15" customHeight="1" x14ac:dyDescent="0.4">
      <c r="A77" s="292" t="s">
        <v>1783</v>
      </c>
      <c r="B77" s="228" t="s">
        <v>1701</v>
      </c>
      <c r="C77" s="275">
        <v>317</v>
      </c>
      <c r="D77" s="228" t="s">
        <v>1701</v>
      </c>
      <c r="E77" s="276">
        <v>5</v>
      </c>
      <c r="F77" s="275">
        <v>116</v>
      </c>
      <c r="G77" s="228" t="s">
        <v>1701</v>
      </c>
      <c r="H77" s="228" t="s">
        <v>1701</v>
      </c>
      <c r="I77" s="275">
        <v>12</v>
      </c>
      <c r="J77" s="228" t="s">
        <v>1701</v>
      </c>
      <c r="K77" s="228" t="s">
        <v>1701</v>
      </c>
      <c r="L77" s="275">
        <v>7</v>
      </c>
      <c r="M77" s="228" t="s">
        <v>1701</v>
      </c>
      <c r="N77" s="228" t="s">
        <v>1701</v>
      </c>
      <c r="O77" s="275">
        <f t="shared" si="1"/>
        <v>452</v>
      </c>
      <c r="P77" s="282">
        <v>452</v>
      </c>
      <c r="Q77" s="282">
        <v>5</v>
      </c>
      <c r="R77" s="283">
        <v>1.0999999999999999E-2</v>
      </c>
    </row>
    <row r="78" spans="1:18" x14ac:dyDescent="0.4">
      <c r="A78" s="284" t="s">
        <v>1784</v>
      </c>
      <c r="B78" s="228" t="s">
        <v>1760</v>
      </c>
      <c r="C78" s="275">
        <v>520</v>
      </c>
      <c r="D78" s="228" t="s">
        <v>1701</v>
      </c>
      <c r="E78" s="276">
        <v>5</v>
      </c>
      <c r="F78" s="275">
        <v>908</v>
      </c>
      <c r="G78" s="276">
        <v>1</v>
      </c>
      <c r="H78" s="228" t="s">
        <v>1701</v>
      </c>
      <c r="I78" s="275">
        <v>32</v>
      </c>
      <c r="J78" s="228" t="s">
        <v>1701</v>
      </c>
      <c r="K78" s="228" t="s">
        <v>1701</v>
      </c>
      <c r="L78" s="275">
        <v>88</v>
      </c>
      <c r="M78" s="228" t="s">
        <v>1701</v>
      </c>
      <c r="N78" s="228" t="s">
        <v>1701</v>
      </c>
      <c r="O78" s="275">
        <f t="shared" si="1"/>
        <v>1548</v>
      </c>
      <c r="P78" s="278">
        <v>2737</v>
      </c>
      <c r="Q78" s="279">
        <v>9</v>
      </c>
      <c r="R78" s="280">
        <v>3.0000000000000001E-3</v>
      </c>
    </row>
    <row r="79" spans="1:18" x14ac:dyDescent="0.4">
      <c r="A79" s="285" t="s">
        <v>1342</v>
      </c>
      <c r="B79" s="228" t="s">
        <v>1785</v>
      </c>
      <c r="C79" s="275">
        <v>254</v>
      </c>
      <c r="D79" s="228" t="s">
        <v>1701</v>
      </c>
      <c r="E79" s="276">
        <v>1</v>
      </c>
      <c r="F79" s="275">
        <v>235</v>
      </c>
      <c r="G79" s="228" t="s">
        <v>1701</v>
      </c>
      <c r="H79" s="276">
        <v>1</v>
      </c>
      <c r="I79" s="275">
        <v>5</v>
      </c>
      <c r="J79" s="228" t="s">
        <v>1701</v>
      </c>
      <c r="K79" s="228" t="s">
        <v>1701</v>
      </c>
      <c r="L79" s="275">
        <v>15</v>
      </c>
      <c r="M79" s="228" t="s">
        <v>1701</v>
      </c>
      <c r="N79" s="228" t="s">
        <v>1701</v>
      </c>
      <c r="O79" s="275">
        <f t="shared" si="1"/>
        <v>509</v>
      </c>
    </row>
    <row r="80" spans="1:18" x14ac:dyDescent="0.4">
      <c r="A80" s="285" t="s">
        <v>1342</v>
      </c>
      <c r="B80" s="228" t="s">
        <v>1786</v>
      </c>
      <c r="C80" s="275">
        <v>158</v>
      </c>
      <c r="D80" s="228" t="s">
        <v>1701</v>
      </c>
      <c r="E80" s="228" t="s">
        <v>1701</v>
      </c>
      <c r="F80" s="275">
        <v>170</v>
      </c>
      <c r="G80" s="228" t="s">
        <v>1701</v>
      </c>
      <c r="H80" s="228" t="s">
        <v>1701</v>
      </c>
      <c r="I80" s="275">
        <v>4</v>
      </c>
      <c r="J80" s="228" t="s">
        <v>1701</v>
      </c>
      <c r="K80" s="228" t="s">
        <v>1701</v>
      </c>
      <c r="L80" s="275">
        <v>14</v>
      </c>
      <c r="M80" s="228" t="s">
        <v>1701</v>
      </c>
      <c r="N80" s="228" t="s">
        <v>1701</v>
      </c>
      <c r="O80" s="275">
        <f t="shared" si="1"/>
        <v>346</v>
      </c>
    </row>
    <row r="81" spans="1:18" x14ac:dyDescent="0.4">
      <c r="A81" s="285" t="s">
        <v>1342</v>
      </c>
      <c r="B81" s="228" t="s">
        <v>1787</v>
      </c>
      <c r="C81" s="275">
        <v>72</v>
      </c>
      <c r="D81" s="228" t="s">
        <v>1701</v>
      </c>
      <c r="E81" s="228" t="s">
        <v>1701</v>
      </c>
      <c r="F81" s="275">
        <v>66</v>
      </c>
      <c r="G81" s="228" t="s">
        <v>1701</v>
      </c>
      <c r="H81" s="276">
        <v>1</v>
      </c>
      <c r="I81" s="275">
        <v>4</v>
      </c>
      <c r="J81" s="228" t="s">
        <v>1701</v>
      </c>
      <c r="K81" s="228" t="s">
        <v>1701</v>
      </c>
      <c r="L81" s="275">
        <v>12</v>
      </c>
      <c r="M81" s="228" t="s">
        <v>1701</v>
      </c>
      <c r="N81" s="228" t="s">
        <v>1701</v>
      </c>
      <c r="O81" s="275">
        <f t="shared" si="1"/>
        <v>154</v>
      </c>
    </row>
    <row r="82" spans="1:18" x14ac:dyDescent="0.4">
      <c r="A82" s="285" t="s">
        <v>1342</v>
      </c>
      <c r="B82" s="228" t="s">
        <v>1788</v>
      </c>
      <c r="C82" s="275">
        <v>68</v>
      </c>
      <c r="D82" s="228" t="s">
        <v>1701</v>
      </c>
      <c r="E82" s="276">
        <v>1</v>
      </c>
      <c r="F82" s="275">
        <v>46</v>
      </c>
      <c r="G82" s="228" t="s">
        <v>1701</v>
      </c>
      <c r="H82" s="228" t="s">
        <v>1701</v>
      </c>
      <c r="I82" s="275">
        <v>2</v>
      </c>
      <c r="J82" s="228" t="s">
        <v>1701</v>
      </c>
      <c r="K82" s="228" t="s">
        <v>1701</v>
      </c>
      <c r="L82" s="275">
        <v>5</v>
      </c>
      <c r="M82" s="228" t="s">
        <v>1701</v>
      </c>
      <c r="N82" s="228" t="s">
        <v>1701</v>
      </c>
      <c r="O82" s="275">
        <f t="shared" si="1"/>
        <v>121</v>
      </c>
    </row>
    <row r="83" spans="1:18" x14ac:dyDescent="0.4">
      <c r="A83" s="285" t="s">
        <v>1342</v>
      </c>
      <c r="B83" s="228" t="s">
        <v>1789</v>
      </c>
      <c r="C83" s="275">
        <v>17</v>
      </c>
      <c r="D83" s="228" t="s">
        <v>1701</v>
      </c>
      <c r="E83" s="228" t="s">
        <v>1701</v>
      </c>
      <c r="F83" s="275">
        <v>19</v>
      </c>
      <c r="G83" s="228" t="s">
        <v>1701</v>
      </c>
      <c r="H83" s="228" t="s">
        <v>1701</v>
      </c>
      <c r="I83" s="277" t="s">
        <v>1701</v>
      </c>
      <c r="J83" s="228" t="s">
        <v>1701</v>
      </c>
      <c r="K83" s="228" t="s">
        <v>1701</v>
      </c>
      <c r="L83" s="277" t="s">
        <v>1701</v>
      </c>
      <c r="M83" s="228" t="s">
        <v>1701</v>
      </c>
      <c r="N83" s="228" t="s">
        <v>1701</v>
      </c>
      <c r="O83" s="275">
        <f t="shared" si="1"/>
        <v>36</v>
      </c>
    </row>
    <row r="84" spans="1:18" x14ac:dyDescent="0.4">
      <c r="A84" s="285" t="s">
        <v>1342</v>
      </c>
      <c r="B84" s="228" t="s">
        <v>1790</v>
      </c>
      <c r="C84" s="275">
        <v>12</v>
      </c>
      <c r="D84" s="228" t="s">
        <v>1701</v>
      </c>
      <c r="E84" s="228" t="s">
        <v>1701</v>
      </c>
      <c r="F84" s="277" t="s">
        <v>1701</v>
      </c>
      <c r="G84" s="228" t="s">
        <v>1701</v>
      </c>
      <c r="H84" s="228" t="s">
        <v>1701</v>
      </c>
      <c r="I84" s="277" t="s">
        <v>1701</v>
      </c>
      <c r="J84" s="228" t="s">
        <v>1701</v>
      </c>
      <c r="K84" s="228" t="s">
        <v>1701</v>
      </c>
      <c r="L84" s="277" t="s">
        <v>1701</v>
      </c>
      <c r="M84" s="228" t="s">
        <v>1701</v>
      </c>
      <c r="N84" s="228" t="s">
        <v>1701</v>
      </c>
      <c r="O84" s="275">
        <f t="shared" si="1"/>
        <v>12</v>
      </c>
    </row>
    <row r="85" spans="1:18" x14ac:dyDescent="0.4">
      <c r="A85" s="285" t="s">
        <v>1342</v>
      </c>
      <c r="B85" s="228" t="s">
        <v>1791</v>
      </c>
      <c r="C85" s="275">
        <v>2</v>
      </c>
      <c r="D85" s="228" t="s">
        <v>1701</v>
      </c>
      <c r="E85" s="228" t="s">
        <v>1701</v>
      </c>
      <c r="F85" s="275">
        <v>3</v>
      </c>
      <c r="G85" s="228" t="s">
        <v>1701</v>
      </c>
      <c r="H85" s="228" t="s">
        <v>1701</v>
      </c>
      <c r="I85" s="277" t="s">
        <v>1701</v>
      </c>
      <c r="J85" s="228" t="s">
        <v>1701</v>
      </c>
      <c r="K85" s="228" t="s">
        <v>1701</v>
      </c>
      <c r="L85" s="275">
        <v>1</v>
      </c>
      <c r="M85" s="228" t="s">
        <v>1701</v>
      </c>
      <c r="N85" s="228" t="s">
        <v>1701</v>
      </c>
      <c r="O85" s="275">
        <f t="shared" si="1"/>
        <v>6</v>
      </c>
    </row>
    <row r="86" spans="1:18" ht="13.15" customHeight="1" x14ac:dyDescent="0.4">
      <c r="A86" s="247" t="s">
        <v>1342</v>
      </c>
      <c r="B86" s="228" t="s">
        <v>1792</v>
      </c>
      <c r="C86" s="275">
        <v>5</v>
      </c>
      <c r="D86" s="228" t="s">
        <v>1701</v>
      </c>
      <c r="E86" s="228" t="s">
        <v>1701</v>
      </c>
      <c r="F86" s="277" t="s">
        <v>1701</v>
      </c>
      <c r="G86" s="228" t="s">
        <v>1701</v>
      </c>
      <c r="H86" s="228" t="s">
        <v>1701</v>
      </c>
      <c r="I86" s="277" t="s">
        <v>1701</v>
      </c>
      <c r="J86" s="228" t="s">
        <v>1701</v>
      </c>
      <c r="K86" s="228" t="s">
        <v>1701</v>
      </c>
      <c r="L86" s="277" t="s">
        <v>1701</v>
      </c>
      <c r="M86" s="228" t="s">
        <v>1701</v>
      </c>
      <c r="N86" s="228" t="s">
        <v>1701</v>
      </c>
      <c r="O86" s="275">
        <f t="shared" si="1"/>
        <v>5</v>
      </c>
    </row>
    <row r="87" spans="1:18" x14ac:dyDescent="0.4">
      <c r="A87" s="289" t="s">
        <v>1793</v>
      </c>
      <c r="B87" s="228" t="s">
        <v>1778</v>
      </c>
      <c r="C87" s="275">
        <v>2010</v>
      </c>
      <c r="D87" s="276">
        <v>1</v>
      </c>
      <c r="E87" s="276">
        <v>33</v>
      </c>
      <c r="F87" s="275">
        <v>1511</v>
      </c>
      <c r="G87" s="228" t="s">
        <v>1701</v>
      </c>
      <c r="H87" s="276">
        <v>4</v>
      </c>
      <c r="I87" s="275">
        <v>36</v>
      </c>
      <c r="J87" s="228" t="s">
        <v>1701</v>
      </c>
      <c r="K87" s="228" t="s">
        <v>1701</v>
      </c>
      <c r="L87" s="275">
        <v>130</v>
      </c>
      <c r="M87" s="228" t="s">
        <v>1701</v>
      </c>
      <c r="N87" s="228" t="s">
        <v>1701</v>
      </c>
      <c r="O87" s="275">
        <f t="shared" si="1"/>
        <v>3687</v>
      </c>
      <c r="P87" s="286">
        <v>3859</v>
      </c>
      <c r="Q87" s="287">
        <v>40</v>
      </c>
      <c r="R87" s="288">
        <v>0.01</v>
      </c>
    </row>
    <row r="88" spans="1:18" x14ac:dyDescent="0.4">
      <c r="A88" s="291" t="s">
        <v>1343</v>
      </c>
      <c r="B88" s="228" t="s">
        <v>1794</v>
      </c>
      <c r="C88" s="275">
        <v>81</v>
      </c>
      <c r="D88" s="228" t="s">
        <v>1701</v>
      </c>
      <c r="E88" s="276">
        <v>3</v>
      </c>
      <c r="F88" s="275">
        <v>86</v>
      </c>
      <c r="G88" s="228" t="s">
        <v>1701</v>
      </c>
      <c r="H88" s="228" t="s">
        <v>1701</v>
      </c>
      <c r="I88" s="275">
        <v>4</v>
      </c>
      <c r="J88" s="228" t="s">
        <v>1701</v>
      </c>
      <c r="K88" s="228" t="s">
        <v>1701</v>
      </c>
      <c r="L88" s="275">
        <v>1</v>
      </c>
      <c r="M88" s="228" t="s">
        <v>1701</v>
      </c>
      <c r="N88" s="228" t="s">
        <v>1701</v>
      </c>
      <c r="O88" s="275">
        <f t="shared" si="1"/>
        <v>172</v>
      </c>
    </row>
    <row r="89" spans="1:18" ht="13.15" customHeight="1" x14ac:dyDescent="0.4">
      <c r="A89" s="202" t="s">
        <v>1795</v>
      </c>
      <c r="B89" s="228" t="s">
        <v>1796</v>
      </c>
      <c r="C89" s="275">
        <v>2567</v>
      </c>
      <c r="D89" s="228" t="s">
        <v>1701</v>
      </c>
      <c r="E89" s="276">
        <v>32</v>
      </c>
      <c r="F89" s="275">
        <v>2231</v>
      </c>
      <c r="G89" s="276">
        <v>3</v>
      </c>
      <c r="H89" s="276">
        <v>15</v>
      </c>
      <c r="I89" s="275">
        <v>59</v>
      </c>
      <c r="J89" s="276">
        <v>1</v>
      </c>
      <c r="K89" s="228" t="s">
        <v>1701</v>
      </c>
      <c r="L89" s="275">
        <v>210</v>
      </c>
      <c r="M89" s="228" t="s">
        <v>1701</v>
      </c>
      <c r="N89" s="228" t="s">
        <v>1701</v>
      </c>
      <c r="O89" s="275">
        <f t="shared" si="1"/>
        <v>5067</v>
      </c>
      <c r="P89" s="281">
        <v>5067</v>
      </c>
      <c r="Q89" s="282">
        <v>47</v>
      </c>
      <c r="R89" s="283">
        <v>8.9999999999999993E-3</v>
      </c>
    </row>
    <row r="90" spans="1:18" ht="21" x14ac:dyDescent="0.4">
      <c r="A90" s="289" t="s">
        <v>1797</v>
      </c>
      <c r="B90" s="228" t="s">
        <v>1798</v>
      </c>
      <c r="C90" s="275">
        <v>384</v>
      </c>
      <c r="D90" s="228" t="s">
        <v>1701</v>
      </c>
      <c r="E90" s="276">
        <v>2</v>
      </c>
      <c r="F90" s="275">
        <v>433</v>
      </c>
      <c r="G90" s="228" t="s">
        <v>1701</v>
      </c>
      <c r="H90" s="228" t="s">
        <v>1701</v>
      </c>
      <c r="I90" s="275">
        <v>13</v>
      </c>
      <c r="J90" s="228" t="s">
        <v>1701</v>
      </c>
      <c r="K90" s="228" t="s">
        <v>1701</v>
      </c>
      <c r="L90" s="275">
        <v>32</v>
      </c>
      <c r="M90" s="228" t="s">
        <v>1701</v>
      </c>
      <c r="N90" s="228" t="s">
        <v>1701</v>
      </c>
      <c r="O90" s="275">
        <f t="shared" si="1"/>
        <v>862</v>
      </c>
      <c r="P90" s="287">
        <v>866</v>
      </c>
      <c r="Q90" s="287">
        <v>2</v>
      </c>
      <c r="R90" s="288">
        <v>2E-3</v>
      </c>
    </row>
    <row r="91" spans="1:18" ht="21" x14ac:dyDescent="0.4">
      <c r="A91" s="291" t="s">
        <v>2422</v>
      </c>
      <c r="B91" s="228" t="s">
        <v>1799</v>
      </c>
      <c r="C91" s="275">
        <v>4</v>
      </c>
      <c r="D91" s="228" t="s">
        <v>1701</v>
      </c>
      <c r="E91" s="228" t="s">
        <v>1701</v>
      </c>
      <c r="F91" s="277" t="s">
        <v>1701</v>
      </c>
      <c r="G91" s="228" t="s">
        <v>1701</v>
      </c>
      <c r="H91" s="228" t="s">
        <v>1701</v>
      </c>
      <c r="I91" s="277" t="s">
        <v>1701</v>
      </c>
      <c r="J91" s="228" t="s">
        <v>1701</v>
      </c>
      <c r="K91" s="228" t="s">
        <v>1701</v>
      </c>
      <c r="L91" s="277" t="s">
        <v>1701</v>
      </c>
      <c r="M91" s="228" t="s">
        <v>1701</v>
      </c>
      <c r="N91" s="228" t="s">
        <v>1701</v>
      </c>
      <c r="O91" s="275">
        <f t="shared" si="1"/>
        <v>4</v>
      </c>
    </row>
    <row r="92" spans="1:18" x14ac:dyDescent="0.4">
      <c r="A92" s="289" t="s">
        <v>1800</v>
      </c>
      <c r="B92" s="228" t="s">
        <v>1801</v>
      </c>
      <c r="C92" s="275">
        <v>1560</v>
      </c>
      <c r="D92" s="228" t="s">
        <v>1701</v>
      </c>
      <c r="E92" s="276">
        <v>25</v>
      </c>
      <c r="F92" s="275">
        <v>2848</v>
      </c>
      <c r="G92" s="276">
        <v>2</v>
      </c>
      <c r="H92" s="276">
        <v>3</v>
      </c>
      <c r="I92" s="275">
        <v>87</v>
      </c>
      <c r="J92" s="228" t="s">
        <v>1701</v>
      </c>
      <c r="K92" s="228" t="s">
        <v>1701</v>
      </c>
      <c r="L92" s="275">
        <v>438</v>
      </c>
      <c r="M92" s="276">
        <v>1</v>
      </c>
      <c r="N92" s="228" t="s">
        <v>1701</v>
      </c>
      <c r="O92" s="275">
        <f t="shared" si="1"/>
        <v>4933</v>
      </c>
      <c r="P92" s="286">
        <v>4936</v>
      </c>
      <c r="Q92" s="287">
        <v>28</v>
      </c>
      <c r="R92" s="288">
        <v>6.0000000000000001E-3</v>
      </c>
    </row>
    <row r="93" spans="1:18" ht="13.15" customHeight="1" x14ac:dyDescent="0.4">
      <c r="A93" s="291" t="s">
        <v>1675</v>
      </c>
      <c r="B93" s="228" t="s">
        <v>1802</v>
      </c>
      <c r="C93" s="277" t="s">
        <v>1701</v>
      </c>
      <c r="D93" s="228" t="s">
        <v>1701</v>
      </c>
      <c r="E93" s="228" t="s">
        <v>1701</v>
      </c>
      <c r="F93" s="275">
        <v>3</v>
      </c>
      <c r="G93" s="228" t="s">
        <v>1701</v>
      </c>
      <c r="H93" s="228" t="s">
        <v>1701</v>
      </c>
      <c r="I93" s="277" t="s">
        <v>1701</v>
      </c>
      <c r="J93" s="228" t="s">
        <v>1701</v>
      </c>
      <c r="K93" s="228" t="s">
        <v>1701</v>
      </c>
      <c r="L93" s="277" t="s">
        <v>1701</v>
      </c>
      <c r="M93" s="228" t="s">
        <v>1701</v>
      </c>
      <c r="N93" s="228" t="s">
        <v>1701</v>
      </c>
      <c r="O93" s="275">
        <f t="shared" si="1"/>
        <v>3</v>
      </c>
    </row>
    <row r="94" spans="1:18" x14ac:dyDescent="0.4">
      <c r="A94" s="289" t="s">
        <v>1803</v>
      </c>
      <c r="B94" s="228" t="s">
        <v>1804</v>
      </c>
      <c r="C94" s="275">
        <v>2144</v>
      </c>
      <c r="D94" s="276">
        <v>2</v>
      </c>
      <c r="E94" s="276">
        <v>36</v>
      </c>
      <c r="F94" s="275">
        <v>2922</v>
      </c>
      <c r="G94" s="276">
        <v>2</v>
      </c>
      <c r="H94" s="276">
        <v>14</v>
      </c>
      <c r="I94" s="275">
        <v>19</v>
      </c>
      <c r="J94" s="228" t="s">
        <v>1701</v>
      </c>
      <c r="K94" s="228" t="s">
        <v>1701</v>
      </c>
      <c r="L94" s="275">
        <v>599</v>
      </c>
      <c r="M94" s="228" t="s">
        <v>1701</v>
      </c>
      <c r="N94" s="228" t="s">
        <v>1701</v>
      </c>
      <c r="O94" s="275">
        <f t="shared" si="1"/>
        <v>5684</v>
      </c>
      <c r="P94" s="286">
        <v>8018</v>
      </c>
      <c r="Q94" s="287">
        <v>61</v>
      </c>
      <c r="R94" s="288">
        <v>8.0000000000000002E-3</v>
      </c>
    </row>
    <row r="95" spans="1:18" x14ac:dyDescent="0.4">
      <c r="A95" s="290" t="s">
        <v>1344</v>
      </c>
      <c r="B95" s="228" t="s">
        <v>1805</v>
      </c>
      <c r="C95" s="275">
        <v>736</v>
      </c>
      <c r="D95" s="228" t="s">
        <v>1701</v>
      </c>
      <c r="E95" s="276">
        <v>5</v>
      </c>
      <c r="F95" s="275">
        <v>1297</v>
      </c>
      <c r="G95" s="276">
        <v>1</v>
      </c>
      <c r="H95" s="276">
        <v>4</v>
      </c>
      <c r="I95" s="275">
        <v>29</v>
      </c>
      <c r="J95" s="228" t="s">
        <v>1701</v>
      </c>
      <c r="K95" s="228" t="s">
        <v>1701</v>
      </c>
      <c r="L95" s="275">
        <v>184</v>
      </c>
      <c r="M95" s="228" t="s">
        <v>1701</v>
      </c>
      <c r="N95" s="228" t="s">
        <v>1701</v>
      </c>
      <c r="O95" s="275">
        <f t="shared" si="1"/>
        <v>2246</v>
      </c>
    </row>
    <row r="96" spans="1:18" x14ac:dyDescent="0.4">
      <c r="A96" s="291" t="s">
        <v>1344</v>
      </c>
      <c r="B96" s="228" t="s">
        <v>1806</v>
      </c>
      <c r="C96" s="275">
        <v>27</v>
      </c>
      <c r="D96" s="228" t="s">
        <v>1701</v>
      </c>
      <c r="E96" s="228" t="s">
        <v>1701</v>
      </c>
      <c r="F96" s="275">
        <v>61</v>
      </c>
      <c r="G96" s="228" t="s">
        <v>1701</v>
      </c>
      <c r="H96" s="276">
        <v>2</v>
      </c>
      <c r="I96" s="277" t="s">
        <v>1701</v>
      </c>
      <c r="J96" s="228" t="s">
        <v>1701</v>
      </c>
      <c r="K96" s="228" t="s">
        <v>1701</v>
      </c>
      <c r="L96" s="277" t="s">
        <v>1701</v>
      </c>
      <c r="M96" s="228" t="s">
        <v>1701</v>
      </c>
      <c r="N96" s="228" t="s">
        <v>1701</v>
      </c>
      <c r="O96" s="275">
        <f t="shared" si="1"/>
        <v>88</v>
      </c>
    </row>
    <row r="97" spans="1:18" x14ac:dyDescent="0.4">
      <c r="A97" s="284" t="s">
        <v>1807</v>
      </c>
      <c r="B97" s="228" t="s">
        <v>1808</v>
      </c>
      <c r="C97" s="275">
        <v>214</v>
      </c>
      <c r="D97" s="228" t="s">
        <v>1701</v>
      </c>
      <c r="E97" s="276">
        <v>2</v>
      </c>
      <c r="F97" s="275">
        <v>297</v>
      </c>
      <c r="G97" s="228" t="s">
        <v>1701</v>
      </c>
      <c r="H97" s="276">
        <v>1</v>
      </c>
      <c r="I97" s="277" t="s">
        <v>1701</v>
      </c>
      <c r="J97" s="228" t="s">
        <v>1701</v>
      </c>
      <c r="K97" s="228" t="s">
        <v>1701</v>
      </c>
      <c r="L97" s="275">
        <v>19</v>
      </c>
      <c r="M97" s="228" t="s">
        <v>1701</v>
      </c>
      <c r="N97" s="228" t="s">
        <v>1701</v>
      </c>
      <c r="O97" s="275">
        <f t="shared" si="1"/>
        <v>530</v>
      </c>
      <c r="P97" s="279">
        <v>700</v>
      </c>
      <c r="Q97" s="279">
        <v>3</v>
      </c>
      <c r="R97" s="280">
        <v>4.0000000000000001E-3</v>
      </c>
    </row>
    <row r="98" spans="1:18" x14ac:dyDescent="0.4">
      <c r="A98" s="285" t="s">
        <v>1345</v>
      </c>
      <c r="B98" s="228" t="s">
        <v>1809</v>
      </c>
      <c r="C98" s="275">
        <v>14</v>
      </c>
      <c r="D98" s="228" t="s">
        <v>1701</v>
      </c>
      <c r="E98" s="228" t="s">
        <v>1701</v>
      </c>
      <c r="F98" s="275">
        <v>23</v>
      </c>
      <c r="G98" s="228" t="s">
        <v>1701</v>
      </c>
      <c r="H98" s="228" t="s">
        <v>1701</v>
      </c>
      <c r="I98" s="277" t="s">
        <v>1701</v>
      </c>
      <c r="J98" s="228" t="s">
        <v>1701</v>
      </c>
      <c r="K98" s="228" t="s">
        <v>1701</v>
      </c>
      <c r="L98" s="275">
        <v>4</v>
      </c>
      <c r="M98" s="228" t="s">
        <v>1701</v>
      </c>
      <c r="N98" s="228" t="s">
        <v>1701</v>
      </c>
      <c r="O98" s="275">
        <f t="shared" si="1"/>
        <v>41</v>
      </c>
    </row>
    <row r="99" spans="1:18" x14ac:dyDescent="0.4">
      <c r="A99" s="285" t="s">
        <v>1345</v>
      </c>
      <c r="B99" s="228" t="s">
        <v>1810</v>
      </c>
      <c r="C99" s="275">
        <v>15</v>
      </c>
      <c r="D99" s="228" t="s">
        <v>1701</v>
      </c>
      <c r="E99" s="228" t="s">
        <v>1701</v>
      </c>
      <c r="F99" s="275">
        <v>10</v>
      </c>
      <c r="G99" s="228" t="s">
        <v>1701</v>
      </c>
      <c r="H99" s="228" t="s">
        <v>1701</v>
      </c>
      <c r="I99" s="277" t="s">
        <v>1701</v>
      </c>
      <c r="J99" s="228" t="s">
        <v>1701</v>
      </c>
      <c r="K99" s="228" t="s">
        <v>1701</v>
      </c>
      <c r="L99" s="275">
        <v>1</v>
      </c>
      <c r="M99" s="228" t="s">
        <v>1701</v>
      </c>
      <c r="N99" s="228" t="s">
        <v>1701</v>
      </c>
      <c r="O99" s="275">
        <f t="shared" si="1"/>
        <v>26</v>
      </c>
    </row>
    <row r="100" spans="1:18" x14ac:dyDescent="0.4">
      <c r="A100" s="285" t="s">
        <v>1345</v>
      </c>
      <c r="B100" s="228" t="s">
        <v>1811</v>
      </c>
      <c r="C100" s="275">
        <v>8</v>
      </c>
      <c r="D100" s="228" t="s">
        <v>1701</v>
      </c>
      <c r="E100" s="228" t="s">
        <v>1701</v>
      </c>
      <c r="F100" s="275">
        <v>12</v>
      </c>
      <c r="G100" s="228" t="s">
        <v>1701</v>
      </c>
      <c r="H100" s="228" t="s">
        <v>1701</v>
      </c>
      <c r="I100" s="277" t="s">
        <v>1701</v>
      </c>
      <c r="J100" s="228" t="s">
        <v>1701</v>
      </c>
      <c r="K100" s="228" t="s">
        <v>1701</v>
      </c>
      <c r="L100" s="275">
        <v>1</v>
      </c>
      <c r="M100" s="228" t="s">
        <v>1701</v>
      </c>
      <c r="N100" s="228" t="s">
        <v>1701</v>
      </c>
      <c r="O100" s="275">
        <f t="shared" si="1"/>
        <v>21</v>
      </c>
    </row>
    <row r="101" spans="1:18" x14ac:dyDescent="0.4">
      <c r="A101" s="285" t="s">
        <v>1345</v>
      </c>
      <c r="B101" s="228" t="s">
        <v>1812</v>
      </c>
      <c r="C101" s="275">
        <v>8</v>
      </c>
      <c r="D101" s="228" t="s">
        <v>1701</v>
      </c>
      <c r="E101" s="228" t="s">
        <v>1701</v>
      </c>
      <c r="F101" s="275">
        <v>11</v>
      </c>
      <c r="G101" s="228" t="s">
        <v>1701</v>
      </c>
      <c r="H101" s="228" t="s">
        <v>1701</v>
      </c>
      <c r="I101" s="277" t="s">
        <v>1701</v>
      </c>
      <c r="J101" s="228" t="s">
        <v>1701</v>
      </c>
      <c r="K101" s="228" t="s">
        <v>1701</v>
      </c>
      <c r="L101" s="275">
        <v>2</v>
      </c>
      <c r="M101" s="228" t="s">
        <v>1701</v>
      </c>
      <c r="N101" s="228" t="s">
        <v>1701</v>
      </c>
      <c r="O101" s="275">
        <f t="shared" si="1"/>
        <v>21</v>
      </c>
    </row>
    <row r="102" spans="1:18" x14ac:dyDescent="0.4">
      <c r="A102" s="285" t="s">
        <v>1345</v>
      </c>
      <c r="B102" s="228" t="s">
        <v>1813</v>
      </c>
      <c r="C102" s="275">
        <v>9</v>
      </c>
      <c r="D102" s="228" t="s">
        <v>1701</v>
      </c>
      <c r="E102" s="228" t="s">
        <v>1701</v>
      </c>
      <c r="F102" s="275">
        <v>8</v>
      </c>
      <c r="G102" s="228" t="s">
        <v>1701</v>
      </c>
      <c r="H102" s="228" t="s">
        <v>1701</v>
      </c>
      <c r="I102" s="277" t="s">
        <v>1701</v>
      </c>
      <c r="J102" s="228" t="s">
        <v>1701</v>
      </c>
      <c r="K102" s="228" t="s">
        <v>1701</v>
      </c>
      <c r="L102" s="275">
        <v>2</v>
      </c>
      <c r="M102" s="228" t="s">
        <v>1701</v>
      </c>
      <c r="N102" s="228" t="s">
        <v>1701</v>
      </c>
      <c r="O102" s="275">
        <f t="shared" si="1"/>
        <v>19</v>
      </c>
    </row>
    <row r="103" spans="1:18" x14ac:dyDescent="0.4">
      <c r="A103" s="285" t="s">
        <v>1345</v>
      </c>
      <c r="B103" s="228" t="s">
        <v>1814</v>
      </c>
      <c r="C103" s="275">
        <v>6</v>
      </c>
      <c r="D103" s="228" t="s">
        <v>1701</v>
      </c>
      <c r="E103" s="228" t="s">
        <v>1701</v>
      </c>
      <c r="F103" s="275">
        <v>6</v>
      </c>
      <c r="G103" s="228" t="s">
        <v>1701</v>
      </c>
      <c r="H103" s="228" t="s">
        <v>1701</v>
      </c>
      <c r="I103" s="275">
        <v>1</v>
      </c>
      <c r="J103" s="228" t="s">
        <v>1701</v>
      </c>
      <c r="K103" s="228" t="s">
        <v>1701</v>
      </c>
      <c r="L103" s="277" t="s">
        <v>1701</v>
      </c>
      <c r="M103" s="228" t="s">
        <v>1701</v>
      </c>
      <c r="N103" s="228" t="s">
        <v>1701</v>
      </c>
      <c r="O103" s="275">
        <f t="shared" si="1"/>
        <v>13</v>
      </c>
    </row>
    <row r="104" spans="1:18" x14ac:dyDescent="0.4">
      <c r="A104" s="285" t="s">
        <v>1345</v>
      </c>
      <c r="B104" s="228" t="s">
        <v>1815</v>
      </c>
      <c r="C104" s="275">
        <v>5</v>
      </c>
      <c r="D104" s="228" t="s">
        <v>1701</v>
      </c>
      <c r="E104" s="228" t="s">
        <v>1701</v>
      </c>
      <c r="F104" s="275">
        <v>4</v>
      </c>
      <c r="G104" s="228" t="s">
        <v>1701</v>
      </c>
      <c r="H104" s="228" t="s">
        <v>1701</v>
      </c>
      <c r="I104" s="277" t="s">
        <v>1701</v>
      </c>
      <c r="J104" s="228" t="s">
        <v>1701</v>
      </c>
      <c r="K104" s="228" t="s">
        <v>1701</v>
      </c>
      <c r="L104" s="277" t="s">
        <v>1701</v>
      </c>
      <c r="M104" s="228" t="s">
        <v>1701</v>
      </c>
      <c r="N104" s="228" t="s">
        <v>1701</v>
      </c>
      <c r="O104" s="275">
        <f t="shared" si="1"/>
        <v>9</v>
      </c>
    </row>
    <row r="105" spans="1:18" x14ac:dyDescent="0.4">
      <c r="A105" s="285" t="s">
        <v>1345</v>
      </c>
      <c r="B105" s="228" t="s">
        <v>1816</v>
      </c>
      <c r="C105" s="275">
        <v>5</v>
      </c>
      <c r="D105" s="228" t="s">
        <v>1701</v>
      </c>
      <c r="E105" s="228" t="s">
        <v>1701</v>
      </c>
      <c r="F105" s="275">
        <v>3</v>
      </c>
      <c r="G105" s="228" t="s">
        <v>1701</v>
      </c>
      <c r="H105" s="228" t="s">
        <v>1701</v>
      </c>
      <c r="I105" s="277" t="s">
        <v>1701</v>
      </c>
      <c r="J105" s="228" t="s">
        <v>1701</v>
      </c>
      <c r="K105" s="228" t="s">
        <v>1701</v>
      </c>
      <c r="L105" s="277" t="s">
        <v>1701</v>
      </c>
      <c r="M105" s="228" t="s">
        <v>1701</v>
      </c>
      <c r="N105" s="228" t="s">
        <v>1701</v>
      </c>
      <c r="O105" s="275">
        <f t="shared" si="1"/>
        <v>8</v>
      </c>
    </row>
    <row r="106" spans="1:18" x14ac:dyDescent="0.4">
      <c r="A106" s="285" t="s">
        <v>1345</v>
      </c>
      <c r="B106" s="228" t="s">
        <v>1817</v>
      </c>
      <c r="C106" s="275">
        <v>2</v>
      </c>
      <c r="D106" s="228" t="s">
        <v>1701</v>
      </c>
      <c r="E106" s="228" t="s">
        <v>1701</v>
      </c>
      <c r="F106" s="275">
        <v>5</v>
      </c>
      <c r="G106" s="228" t="s">
        <v>1701</v>
      </c>
      <c r="H106" s="228" t="s">
        <v>1701</v>
      </c>
      <c r="I106" s="277" t="s">
        <v>1701</v>
      </c>
      <c r="J106" s="228" t="s">
        <v>1701</v>
      </c>
      <c r="K106" s="228" t="s">
        <v>1701</v>
      </c>
      <c r="L106" s="277" t="s">
        <v>1701</v>
      </c>
      <c r="M106" s="228" t="s">
        <v>1701</v>
      </c>
      <c r="N106" s="228" t="s">
        <v>1701</v>
      </c>
      <c r="O106" s="275">
        <f t="shared" si="1"/>
        <v>7</v>
      </c>
    </row>
    <row r="107" spans="1:18" x14ac:dyDescent="0.4">
      <c r="A107" s="285" t="s">
        <v>1345</v>
      </c>
      <c r="B107" s="228" t="s">
        <v>1818</v>
      </c>
      <c r="C107" s="275">
        <v>2</v>
      </c>
      <c r="D107" s="228" t="s">
        <v>1701</v>
      </c>
      <c r="E107" s="228" t="s">
        <v>1701</v>
      </c>
      <c r="F107" s="275">
        <v>2</v>
      </c>
      <c r="G107" s="228" t="s">
        <v>1701</v>
      </c>
      <c r="H107" s="228" t="s">
        <v>1701</v>
      </c>
      <c r="I107" s="277" t="s">
        <v>1701</v>
      </c>
      <c r="J107" s="228" t="s">
        <v>1701</v>
      </c>
      <c r="K107" s="228" t="s">
        <v>1701</v>
      </c>
      <c r="L107" s="277" t="s">
        <v>1701</v>
      </c>
      <c r="M107" s="228" t="s">
        <v>1701</v>
      </c>
      <c r="N107" s="228" t="s">
        <v>1701</v>
      </c>
      <c r="O107" s="275">
        <f t="shared" si="1"/>
        <v>4</v>
      </c>
    </row>
    <row r="108" spans="1:18" ht="13.15" customHeight="1" x14ac:dyDescent="0.4">
      <c r="A108" s="247" t="s">
        <v>1345</v>
      </c>
      <c r="B108" s="228" t="s">
        <v>1819</v>
      </c>
      <c r="C108" s="277" t="s">
        <v>1701</v>
      </c>
      <c r="D108" s="228" t="s">
        <v>1701</v>
      </c>
      <c r="E108" s="228" t="s">
        <v>1701</v>
      </c>
      <c r="F108" s="275">
        <v>1</v>
      </c>
      <c r="G108" s="228" t="s">
        <v>1701</v>
      </c>
      <c r="H108" s="228" t="s">
        <v>1701</v>
      </c>
      <c r="I108" s="277" t="s">
        <v>1701</v>
      </c>
      <c r="J108" s="228" t="s">
        <v>1701</v>
      </c>
      <c r="K108" s="228" t="s">
        <v>1701</v>
      </c>
      <c r="L108" s="277" t="s">
        <v>1701</v>
      </c>
      <c r="M108" s="228" t="s">
        <v>1701</v>
      </c>
      <c r="N108" s="228" t="s">
        <v>1701</v>
      </c>
      <c r="O108" s="275">
        <f t="shared" si="1"/>
        <v>1</v>
      </c>
    </row>
    <row r="109" spans="1:18" x14ac:dyDescent="0.4">
      <c r="A109" s="289" t="s">
        <v>1820</v>
      </c>
      <c r="B109" s="228" t="s">
        <v>1821</v>
      </c>
      <c r="C109" s="275">
        <v>543</v>
      </c>
      <c r="D109" s="228" t="s">
        <v>1701</v>
      </c>
      <c r="E109" s="276">
        <v>13</v>
      </c>
      <c r="F109" s="275">
        <v>325</v>
      </c>
      <c r="G109" s="228" t="s">
        <v>1701</v>
      </c>
      <c r="H109" s="276">
        <v>2</v>
      </c>
      <c r="I109" s="277" t="s">
        <v>1701</v>
      </c>
      <c r="J109" s="228" t="s">
        <v>1701</v>
      </c>
      <c r="K109" s="228" t="s">
        <v>1701</v>
      </c>
      <c r="L109" s="277" t="s">
        <v>1701</v>
      </c>
      <c r="M109" s="228" t="s">
        <v>1701</v>
      </c>
      <c r="N109" s="228" t="s">
        <v>1701</v>
      </c>
      <c r="O109" s="275">
        <f t="shared" si="1"/>
        <v>868</v>
      </c>
      <c r="P109" s="286">
        <v>1949</v>
      </c>
      <c r="Q109" s="287">
        <v>26</v>
      </c>
      <c r="R109" s="288">
        <v>1.2999999999999999E-2</v>
      </c>
    </row>
    <row r="110" spans="1:18" x14ac:dyDescent="0.4">
      <c r="A110" s="290" t="s">
        <v>1346</v>
      </c>
      <c r="B110" s="228" t="s">
        <v>1822</v>
      </c>
      <c r="C110" s="275">
        <v>320</v>
      </c>
      <c r="D110" s="228" t="s">
        <v>1701</v>
      </c>
      <c r="E110" s="276">
        <v>4</v>
      </c>
      <c r="F110" s="275">
        <v>81</v>
      </c>
      <c r="G110" s="228" t="s">
        <v>1701</v>
      </c>
      <c r="H110" s="276">
        <v>1</v>
      </c>
      <c r="I110" s="277" t="s">
        <v>1701</v>
      </c>
      <c r="J110" s="228" t="s">
        <v>1701</v>
      </c>
      <c r="K110" s="228" t="s">
        <v>1701</v>
      </c>
      <c r="L110" s="275">
        <v>2</v>
      </c>
      <c r="M110" s="228" t="s">
        <v>1701</v>
      </c>
      <c r="N110" s="228" t="s">
        <v>1701</v>
      </c>
      <c r="O110" s="275">
        <f t="shared" si="1"/>
        <v>403</v>
      </c>
    </row>
    <row r="111" spans="1:18" x14ac:dyDescent="0.4">
      <c r="A111" s="290" t="s">
        <v>1346</v>
      </c>
      <c r="B111" s="228" t="s">
        <v>1823</v>
      </c>
      <c r="C111" s="275">
        <v>298</v>
      </c>
      <c r="D111" s="276">
        <v>2</v>
      </c>
      <c r="E111" s="276">
        <v>3</v>
      </c>
      <c r="F111" s="275">
        <v>60</v>
      </c>
      <c r="G111" s="228" t="s">
        <v>1701</v>
      </c>
      <c r="H111" s="228" t="s">
        <v>1701</v>
      </c>
      <c r="I111" s="277" t="s">
        <v>1701</v>
      </c>
      <c r="J111" s="228" t="s">
        <v>1701</v>
      </c>
      <c r="K111" s="228" t="s">
        <v>1701</v>
      </c>
      <c r="L111" s="275">
        <v>1</v>
      </c>
      <c r="M111" s="228" t="s">
        <v>1701</v>
      </c>
      <c r="N111" s="228" t="s">
        <v>1701</v>
      </c>
      <c r="O111" s="275">
        <f t="shared" si="1"/>
        <v>359</v>
      </c>
    </row>
    <row r="112" spans="1:18" ht="13.15" customHeight="1" x14ac:dyDescent="0.4">
      <c r="A112" s="290" t="s">
        <v>1346</v>
      </c>
      <c r="B112" s="228" t="s">
        <v>1824</v>
      </c>
      <c r="C112" s="275">
        <v>233</v>
      </c>
      <c r="D112" s="228" t="s">
        <v>1701</v>
      </c>
      <c r="E112" s="276">
        <v>3</v>
      </c>
      <c r="F112" s="275">
        <v>41</v>
      </c>
      <c r="G112" s="228" t="s">
        <v>1701</v>
      </c>
      <c r="H112" s="228" t="s">
        <v>1701</v>
      </c>
      <c r="I112" s="277" t="s">
        <v>1701</v>
      </c>
      <c r="J112" s="228" t="s">
        <v>1701</v>
      </c>
      <c r="K112" s="228" t="s">
        <v>1701</v>
      </c>
      <c r="L112" s="277" t="s">
        <v>1701</v>
      </c>
      <c r="M112" s="228" t="s">
        <v>1701</v>
      </c>
      <c r="N112" s="228" t="s">
        <v>1701</v>
      </c>
      <c r="O112" s="275">
        <f t="shared" si="1"/>
        <v>274</v>
      </c>
    </row>
    <row r="113" spans="1:18" x14ac:dyDescent="0.4">
      <c r="A113" s="290" t="s">
        <v>1346</v>
      </c>
      <c r="B113" s="228" t="s">
        <v>1825</v>
      </c>
      <c r="C113" s="275">
        <v>36</v>
      </c>
      <c r="D113" s="228" t="s">
        <v>1701</v>
      </c>
      <c r="E113" s="228" t="s">
        <v>1701</v>
      </c>
      <c r="F113" s="275">
        <v>4</v>
      </c>
      <c r="G113" s="228" t="s">
        <v>1701</v>
      </c>
      <c r="H113" s="228" t="s">
        <v>1701</v>
      </c>
      <c r="I113" s="277" t="s">
        <v>1701</v>
      </c>
      <c r="J113" s="228" t="s">
        <v>1701</v>
      </c>
      <c r="K113" s="228" t="s">
        <v>1701</v>
      </c>
      <c r="L113" s="277" t="s">
        <v>1701</v>
      </c>
      <c r="M113" s="228" t="s">
        <v>1701</v>
      </c>
      <c r="N113" s="228" t="s">
        <v>1701</v>
      </c>
      <c r="O113" s="275">
        <f t="shared" si="1"/>
        <v>40</v>
      </c>
    </row>
    <row r="114" spans="1:18" x14ac:dyDescent="0.4">
      <c r="A114" s="291" t="s">
        <v>1346</v>
      </c>
      <c r="B114" s="228" t="s">
        <v>1826</v>
      </c>
      <c r="C114" s="275">
        <v>5</v>
      </c>
      <c r="D114" s="228" t="s">
        <v>1701</v>
      </c>
      <c r="E114" s="228" t="s">
        <v>1701</v>
      </c>
      <c r="F114" s="277" t="s">
        <v>1701</v>
      </c>
      <c r="G114" s="228" t="s">
        <v>1701</v>
      </c>
      <c r="H114" s="228" t="s">
        <v>1701</v>
      </c>
      <c r="I114" s="277" t="s">
        <v>1701</v>
      </c>
      <c r="J114" s="228" t="s">
        <v>1701</v>
      </c>
      <c r="K114" s="228" t="s">
        <v>1701</v>
      </c>
      <c r="L114" s="277" t="s">
        <v>1701</v>
      </c>
      <c r="M114" s="228" t="s">
        <v>1701</v>
      </c>
      <c r="N114" s="228" t="s">
        <v>1701</v>
      </c>
      <c r="O114" s="275">
        <f t="shared" si="1"/>
        <v>5</v>
      </c>
    </row>
    <row r="115" spans="1:18" ht="13.15" customHeight="1" x14ac:dyDescent="0.4">
      <c r="A115" s="202" t="s">
        <v>1827</v>
      </c>
      <c r="B115" s="228" t="s">
        <v>1701</v>
      </c>
      <c r="C115" s="275">
        <v>460</v>
      </c>
      <c r="D115" s="228" t="s">
        <v>1701</v>
      </c>
      <c r="E115" s="276">
        <v>2</v>
      </c>
      <c r="F115" s="275">
        <v>397</v>
      </c>
      <c r="G115" s="228" t="s">
        <v>1701</v>
      </c>
      <c r="H115" s="276">
        <v>1</v>
      </c>
      <c r="I115" s="275">
        <v>21</v>
      </c>
      <c r="J115" s="228" t="s">
        <v>1701</v>
      </c>
      <c r="K115" s="228" t="s">
        <v>1701</v>
      </c>
      <c r="L115" s="275">
        <v>32</v>
      </c>
      <c r="M115" s="228" t="s">
        <v>1701</v>
      </c>
      <c r="N115" s="228" t="s">
        <v>1701</v>
      </c>
      <c r="O115" s="275">
        <f t="shared" si="1"/>
        <v>910</v>
      </c>
      <c r="P115" s="282">
        <v>910</v>
      </c>
      <c r="Q115" s="282">
        <v>3</v>
      </c>
      <c r="R115" s="283">
        <v>3.0000000000000001E-3</v>
      </c>
    </row>
    <row r="116" spans="1:18" x14ac:dyDescent="0.4">
      <c r="A116" s="289" t="s">
        <v>1828</v>
      </c>
      <c r="B116" s="228" t="s">
        <v>1829</v>
      </c>
      <c r="C116" s="275">
        <v>1213</v>
      </c>
      <c r="D116" s="276">
        <v>1</v>
      </c>
      <c r="E116" s="276">
        <v>14</v>
      </c>
      <c r="F116" s="275">
        <v>785</v>
      </c>
      <c r="G116" s="276">
        <v>2</v>
      </c>
      <c r="H116" s="276">
        <v>4</v>
      </c>
      <c r="I116" s="275">
        <v>44</v>
      </c>
      <c r="J116" s="228" t="s">
        <v>1701</v>
      </c>
      <c r="K116" s="228" t="s">
        <v>1701</v>
      </c>
      <c r="L116" s="275">
        <v>75</v>
      </c>
      <c r="M116" s="228" t="s">
        <v>1701</v>
      </c>
      <c r="N116" s="228" t="s">
        <v>1701</v>
      </c>
      <c r="O116" s="275">
        <f t="shared" si="1"/>
        <v>2117</v>
      </c>
      <c r="P116" s="286">
        <v>2430</v>
      </c>
      <c r="Q116" s="287">
        <v>20</v>
      </c>
      <c r="R116" s="288">
        <v>8.0000000000000002E-3</v>
      </c>
    </row>
    <row r="117" spans="1:18" x14ac:dyDescent="0.4">
      <c r="A117" s="290" t="s">
        <v>1347</v>
      </c>
      <c r="B117" s="228" t="s">
        <v>1830</v>
      </c>
      <c r="C117" s="275">
        <v>114</v>
      </c>
      <c r="D117" s="228" t="s">
        <v>1701</v>
      </c>
      <c r="E117" s="276">
        <v>2</v>
      </c>
      <c r="F117" s="275">
        <v>61</v>
      </c>
      <c r="G117" s="228" t="s">
        <v>1701</v>
      </c>
      <c r="H117" s="228" t="s">
        <v>1701</v>
      </c>
      <c r="I117" s="275">
        <v>4</v>
      </c>
      <c r="J117" s="228" t="s">
        <v>1701</v>
      </c>
      <c r="K117" s="228" t="s">
        <v>1701</v>
      </c>
      <c r="L117" s="277" t="s">
        <v>1701</v>
      </c>
      <c r="M117" s="228" t="s">
        <v>1701</v>
      </c>
      <c r="N117" s="228" t="s">
        <v>1701</v>
      </c>
      <c r="O117" s="275">
        <f t="shared" si="1"/>
        <v>179</v>
      </c>
    </row>
    <row r="118" spans="1:18" x14ac:dyDescent="0.4">
      <c r="A118" s="291" t="s">
        <v>1347</v>
      </c>
      <c r="B118" s="228" t="s">
        <v>1831</v>
      </c>
      <c r="C118" s="275">
        <v>20</v>
      </c>
      <c r="D118" s="228" t="s">
        <v>1701</v>
      </c>
      <c r="E118" s="228" t="s">
        <v>1701</v>
      </c>
      <c r="F118" s="275">
        <v>112</v>
      </c>
      <c r="G118" s="228" t="s">
        <v>1701</v>
      </c>
      <c r="H118" s="228" t="s">
        <v>1701</v>
      </c>
      <c r="I118" s="277" t="s">
        <v>1701</v>
      </c>
      <c r="J118" s="228" t="s">
        <v>1701</v>
      </c>
      <c r="K118" s="228" t="s">
        <v>1701</v>
      </c>
      <c r="L118" s="275">
        <v>2</v>
      </c>
      <c r="M118" s="228" t="s">
        <v>1701</v>
      </c>
      <c r="N118" s="228" t="s">
        <v>1701</v>
      </c>
      <c r="O118" s="275">
        <f t="shared" si="1"/>
        <v>134</v>
      </c>
    </row>
    <row r="119" spans="1:18" ht="13.15" customHeight="1" x14ac:dyDescent="0.4">
      <c r="A119" s="202" t="s">
        <v>1832</v>
      </c>
      <c r="B119" s="228" t="s">
        <v>1701</v>
      </c>
      <c r="C119" s="275">
        <v>4145</v>
      </c>
      <c r="D119" s="276">
        <v>1</v>
      </c>
      <c r="E119" s="276">
        <v>31</v>
      </c>
      <c r="F119" s="275">
        <v>1493</v>
      </c>
      <c r="G119" s="276">
        <v>1</v>
      </c>
      <c r="H119" s="276">
        <v>9</v>
      </c>
      <c r="I119" s="275">
        <v>122</v>
      </c>
      <c r="J119" s="228" t="s">
        <v>1701</v>
      </c>
      <c r="K119" s="228" t="s">
        <v>1701</v>
      </c>
      <c r="L119" s="275">
        <v>883</v>
      </c>
      <c r="M119" s="276">
        <v>1</v>
      </c>
      <c r="N119" s="228" t="s">
        <v>1701</v>
      </c>
      <c r="O119" s="275">
        <f t="shared" si="1"/>
        <v>6643</v>
      </c>
      <c r="P119" s="281">
        <v>6643</v>
      </c>
      <c r="Q119" s="282">
        <v>40</v>
      </c>
      <c r="R119" s="283">
        <v>6.0000000000000001E-3</v>
      </c>
    </row>
    <row r="120" spans="1:18" x14ac:dyDescent="0.4">
      <c r="A120" s="289" t="s">
        <v>1833</v>
      </c>
      <c r="B120" s="228" t="s">
        <v>1834</v>
      </c>
      <c r="C120" s="275">
        <v>2104</v>
      </c>
      <c r="D120" s="276">
        <v>1</v>
      </c>
      <c r="E120" s="276">
        <v>33</v>
      </c>
      <c r="F120" s="275">
        <v>1389</v>
      </c>
      <c r="G120" s="276">
        <v>1</v>
      </c>
      <c r="H120" s="276">
        <v>4</v>
      </c>
      <c r="I120" s="275">
        <v>169</v>
      </c>
      <c r="J120" s="228" t="s">
        <v>1701</v>
      </c>
      <c r="K120" s="228" t="s">
        <v>1701</v>
      </c>
      <c r="L120" s="275">
        <v>319</v>
      </c>
      <c r="M120" s="228" t="s">
        <v>1701</v>
      </c>
      <c r="N120" s="228" t="s">
        <v>1701</v>
      </c>
      <c r="O120" s="275">
        <f t="shared" si="1"/>
        <v>3981</v>
      </c>
      <c r="P120" s="286">
        <v>4244</v>
      </c>
      <c r="Q120" s="287">
        <v>42</v>
      </c>
      <c r="R120" s="288">
        <v>0.01</v>
      </c>
    </row>
    <row r="121" spans="1:18" x14ac:dyDescent="0.4">
      <c r="A121" s="290" t="s">
        <v>1348</v>
      </c>
      <c r="B121" s="228" t="s">
        <v>1835</v>
      </c>
      <c r="C121" s="275">
        <v>112</v>
      </c>
      <c r="D121" s="276">
        <v>0</v>
      </c>
      <c r="E121" s="276">
        <v>2</v>
      </c>
      <c r="F121" s="275">
        <v>24</v>
      </c>
      <c r="G121" s="228" t="s">
        <v>1701</v>
      </c>
      <c r="H121" s="228" t="s">
        <v>1701</v>
      </c>
      <c r="I121" s="277" t="s">
        <v>1701</v>
      </c>
      <c r="J121" s="228" t="s">
        <v>1701</v>
      </c>
      <c r="K121" s="228" t="s">
        <v>1701</v>
      </c>
      <c r="L121" s="275">
        <v>1</v>
      </c>
      <c r="M121" s="228" t="s">
        <v>1701</v>
      </c>
      <c r="N121" s="228" t="s">
        <v>1701</v>
      </c>
      <c r="O121" s="275">
        <f t="shared" si="1"/>
        <v>137</v>
      </c>
    </row>
    <row r="122" spans="1:18" x14ac:dyDescent="0.4">
      <c r="A122" s="290" t="s">
        <v>1348</v>
      </c>
      <c r="B122" s="228" t="s">
        <v>1836</v>
      </c>
      <c r="C122" s="275">
        <v>41</v>
      </c>
      <c r="D122" s="228" t="s">
        <v>1701</v>
      </c>
      <c r="E122" s="276">
        <v>1</v>
      </c>
      <c r="F122" s="277" t="s">
        <v>1701</v>
      </c>
      <c r="G122" s="228" t="s">
        <v>1701</v>
      </c>
      <c r="H122" s="228" t="s">
        <v>1701</v>
      </c>
      <c r="I122" s="277" t="s">
        <v>1701</v>
      </c>
      <c r="J122" s="228" t="s">
        <v>1701</v>
      </c>
      <c r="K122" s="228" t="s">
        <v>1701</v>
      </c>
      <c r="L122" s="277" t="s">
        <v>1701</v>
      </c>
      <c r="M122" s="228" t="s">
        <v>1701</v>
      </c>
      <c r="N122" s="228" t="s">
        <v>1701</v>
      </c>
      <c r="O122" s="275">
        <f t="shared" si="1"/>
        <v>41</v>
      </c>
    </row>
    <row r="123" spans="1:18" ht="13.15" customHeight="1" x14ac:dyDescent="0.4">
      <c r="A123" s="290" t="s">
        <v>1348</v>
      </c>
      <c r="B123" s="228" t="s">
        <v>1837</v>
      </c>
      <c r="C123" s="275">
        <v>22</v>
      </c>
      <c r="D123" s="228" t="s">
        <v>1701</v>
      </c>
      <c r="E123" s="276">
        <v>2</v>
      </c>
      <c r="F123" s="275">
        <v>13</v>
      </c>
      <c r="G123" s="228" t="s">
        <v>1701</v>
      </c>
      <c r="H123" s="228" t="s">
        <v>1701</v>
      </c>
      <c r="I123" s="275">
        <v>3</v>
      </c>
      <c r="J123" s="228" t="s">
        <v>1701</v>
      </c>
      <c r="K123" s="228" t="s">
        <v>1701</v>
      </c>
      <c r="L123" s="277" t="s">
        <v>1701</v>
      </c>
      <c r="M123" s="228" t="s">
        <v>1701</v>
      </c>
      <c r="N123" s="228" t="s">
        <v>1701</v>
      </c>
      <c r="O123" s="275">
        <f t="shared" si="1"/>
        <v>38</v>
      </c>
    </row>
    <row r="124" spans="1:18" ht="13.15" customHeight="1" x14ac:dyDescent="0.4">
      <c r="A124" s="290" t="s">
        <v>1348</v>
      </c>
      <c r="B124" s="228" t="s">
        <v>1838</v>
      </c>
      <c r="C124" s="275">
        <v>26</v>
      </c>
      <c r="D124" s="228" t="s">
        <v>1701</v>
      </c>
      <c r="E124" s="228" t="s">
        <v>1701</v>
      </c>
      <c r="F124" s="275">
        <v>4</v>
      </c>
      <c r="G124" s="228" t="s">
        <v>1701</v>
      </c>
      <c r="H124" s="228" t="s">
        <v>1701</v>
      </c>
      <c r="I124" s="275">
        <v>1</v>
      </c>
      <c r="J124" s="228" t="s">
        <v>1701</v>
      </c>
      <c r="K124" s="228" t="s">
        <v>1701</v>
      </c>
      <c r="L124" s="277" t="s">
        <v>1701</v>
      </c>
      <c r="M124" s="228" t="s">
        <v>1701</v>
      </c>
      <c r="N124" s="228" t="s">
        <v>1701</v>
      </c>
      <c r="O124" s="275">
        <f t="shared" si="1"/>
        <v>31</v>
      </c>
    </row>
    <row r="125" spans="1:18" ht="13.15" customHeight="1" x14ac:dyDescent="0.4">
      <c r="A125" s="291" t="s">
        <v>1348</v>
      </c>
      <c r="B125" s="228" t="s">
        <v>1839</v>
      </c>
      <c r="C125" s="275">
        <v>16</v>
      </c>
      <c r="D125" s="228" t="s">
        <v>1701</v>
      </c>
      <c r="E125" s="228" t="s">
        <v>1701</v>
      </c>
      <c r="F125" s="277" t="s">
        <v>1701</v>
      </c>
      <c r="G125" s="228" t="s">
        <v>1701</v>
      </c>
      <c r="H125" s="228" t="s">
        <v>1701</v>
      </c>
      <c r="I125" s="277" t="s">
        <v>1701</v>
      </c>
      <c r="J125" s="228" t="s">
        <v>1701</v>
      </c>
      <c r="K125" s="228" t="s">
        <v>1701</v>
      </c>
      <c r="L125" s="277" t="s">
        <v>1701</v>
      </c>
      <c r="M125" s="228" t="s">
        <v>1701</v>
      </c>
      <c r="N125" s="228" t="s">
        <v>1701</v>
      </c>
      <c r="O125" s="275">
        <f t="shared" si="1"/>
        <v>16</v>
      </c>
    </row>
    <row r="126" spans="1:18" x14ac:dyDescent="0.4">
      <c r="A126" s="289" t="s">
        <v>1840</v>
      </c>
      <c r="B126" s="228" t="s">
        <v>1841</v>
      </c>
      <c r="C126" s="275">
        <v>1962</v>
      </c>
      <c r="D126" s="276">
        <v>1</v>
      </c>
      <c r="E126" s="276">
        <v>26</v>
      </c>
      <c r="F126" s="275">
        <v>1154</v>
      </c>
      <c r="G126" s="276">
        <v>1</v>
      </c>
      <c r="H126" s="276">
        <v>8</v>
      </c>
      <c r="I126" s="275">
        <v>82</v>
      </c>
      <c r="J126" s="228" t="s">
        <v>1701</v>
      </c>
      <c r="K126" s="228" t="s">
        <v>1701</v>
      </c>
      <c r="L126" s="275">
        <v>145</v>
      </c>
      <c r="M126" s="276">
        <v>1</v>
      </c>
      <c r="N126" s="228" t="s">
        <v>1701</v>
      </c>
      <c r="O126" s="275">
        <f t="shared" si="1"/>
        <v>3343</v>
      </c>
      <c r="P126" s="286">
        <v>4184</v>
      </c>
      <c r="Q126" s="287">
        <v>36</v>
      </c>
      <c r="R126" s="288">
        <v>8.9999999999999993E-3</v>
      </c>
    </row>
    <row r="127" spans="1:18" x14ac:dyDescent="0.4">
      <c r="A127" s="290" t="s">
        <v>1349</v>
      </c>
      <c r="B127" s="228" t="s">
        <v>1794</v>
      </c>
      <c r="C127" s="275">
        <v>417</v>
      </c>
      <c r="D127" s="228" t="s">
        <v>1701</v>
      </c>
      <c r="E127" s="276">
        <v>2</v>
      </c>
      <c r="F127" s="275">
        <v>318</v>
      </c>
      <c r="G127" s="228" t="s">
        <v>1701</v>
      </c>
      <c r="H127" s="228" t="s">
        <v>1701</v>
      </c>
      <c r="I127" s="275">
        <v>42</v>
      </c>
      <c r="J127" s="228" t="s">
        <v>1701</v>
      </c>
      <c r="K127" s="228" t="s">
        <v>1701</v>
      </c>
      <c r="L127" s="275">
        <v>59</v>
      </c>
      <c r="M127" s="228" t="s">
        <v>1701</v>
      </c>
      <c r="N127" s="228" t="s">
        <v>1701</v>
      </c>
      <c r="O127" s="275">
        <f t="shared" si="1"/>
        <v>836</v>
      </c>
    </row>
    <row r="128" spans="1:18" x14ac:dyDescent="0.4">
      <c r="A128" s="291" t="s">
        <v>1349</v>
      </c>
      <c r="B128" s="228" t="s">
        <v>1842</v>
      </c>
      <c r="C128" s="275">
        <v>2</v>
      </c>
      <c r="D128" s="228" t="s">
        <v>1701</v>
      </c>
      <c r="E128" s="228" t="s">
        <v>1701</v>
      </c>
      <c r="F128" s="275">
        <v>1</v>
      </c>
      <c r="G128" s="228" t="s">
        <v>1701</v>
      </c>
      <c r="H128" s="228" t="s">
        <v>1701</v>
      </c>
      <c r="I128" s="275">
        <v>1</v>
      </c>
      <c r="J128" s="228" t="s">
        <v>1701</v>
      </c>
      <c r="K128" s="228" t="s">
        <v>1701</v>
      </c>
      <c r="L128" s="275">
        <v>1</v>
      </c>
      <c r="M128" s="228" t="s">
        <v>1701</v>
      </c>
      <c r="N128" s="228" t="s">
        <v>1701</v>
      </c>
      <c r="O128" s="275">
        <f t="shared" si="1"/>
        <v>5</v>
      </c>
    </row>
    <row r="129" spans="1:18" ht="13.15" customHeight="1" x14ac:dyDescent="0.4">
      <c r="A129" s="202" t="s">
        <v>1843</v>
      </c>
      <c r="B129" s="228" t="s">
        <v>1701</v>
      </c>
      <c r="C129" s="275">
        <v>4989</v>
      </c>
      <c r="D129" s="276">
        <v>6</v>
      </c>
      <c r="E129" s="276">
        <v>129</v>
      </c>
      <c r="F129" s="275">
        <v>6517</v>
      </c>
      <c r="G129" s="276">
        <v>6</v>
      </c>
      <c r="H129" s="276">
        <v>76</v>
      </c>
      <c r="I129" s="275">
        <v>686</v>
      </c>
      <c r="J129" s="228" t="s">
        <v>1701</v>
      </c>
      <c r="K129" s="228" t="s">
        <v>1701</v>
      </c>
      <c r="L129" s="275">
        <v>1352</v>
      </c>
      <c r="M129" s="276">
        <v>1</v>
      </c>
      <c r="N129" s="228" t="s">
        <v>1701</v>
      </c>
      <c r="O129" s="275">
        <f t="shared" si="1"/>
        <v>13544</v>
      </c>
      <c r="P129" s="281">
        <v>13544</v>
      </c>
      <c r="Q129" s="282">
        <v>205</v>
      </c>
      <c r="R129" s="283">
        <v>1.4999999999999999E-2</v>
      </c>
    </row>
    <row r="130" spans="1:18" x14ac:dyDescent="0.4">
      <c r="A130" s="284" t="s">
        <v>1844</v>
      </c>
      <c r="B130" s="228" t="s">
        <v>1845</v>
      </c>
      <c r="C130" s="275">
        <v>1037</v>
      </c>
      <c r="D130" s="276">
        <v>1</v>
      </c>
      <c r="E130" s="276">
        <v>11</v>
      </c>
      <c r="F130" s="275">
        <v>1144</v>
      </c>
      <c r="G130" s="228" t="s">
        <v>1701</v>
      </c>
      <c r="H130" s="276">
        <v>11</v>
      </c>
      <c r="I130" s="275">
        <v>47</v>
      </c>
      <c r="J130" s="228" t="s">
        <v>1701</v>
      </c>
      <c r="K130" s="228" t="s">
        <v>1701</v>
      </c>
      <c r="L130" s="275">
        <v>181</v>
      </c>
      <c r="M130" s="228" t="s">
        <v>1701</v>
      </c>
      <c r="N130" s="228" t="s">
        <v>1701</v>
      </c>
      <c r="O130" s="275">
        <f t="shared" si="1"/>
        <v>2409</v>
      </c>
      <c r="P130" s="278">
        <v>5764</v>
      </c>
      <c r="Q130" s="279">
        <v>76</v>
      </c>
      <c r="R130" s="280">
        <v>1.2999999999999999E-2</v>
      </c>
    </row>
    <row r="131" spans="1:18" x14ac:dyDescent="0.4">
      <c r="A131" s="285" t="s">
        <v>1350</v>
      </c>
      <c r="B131" s="228" t="s">
        <v>1747</v>
      </c>
      <c r="C131" s="275">
        <v>681</v>
      </c>
      <c r="D131" s="228" t="s">
        <v>1701</v>
      </c>
      <c r="E131" s="276">
        <v>10</v>
      </c>
      <c r="F131" s="275">
        <v>617</v>
      </c>
      <c r="G131" s="228" t="s">
        <v>1701</v>
      </c>
      <c r="H131" s="276">
        <v>5</v>
      </c>
      <c r="I131" s="275">
        <v>31</v>
      </c>
      <c r="J131" s="228" t="s">
        <v>1701</v>
      </c>
      <c r="K131" s="228" t="s">
        <v>1701</v>
      </c>
      <c r="L131" s="275">
        <v>57</v>
      </c>
      <c r="M131" s="228" t="s">
        <v>1701</v>
      </c>
      <c r="N131" s="228" t="s">
        <v>1701</v>
      </c>
      <c r="O131" s="275">
        <f t="shared" ref="O131:O194" si="2">SUM(C131,F131,I131,L131)</f>
        <v>1386</v>
      </c>
    </row>
    <row r="132" spans="1:18" ht="13.15" customHeight="1" x14ac:dyDescent="0.4">
      <c r="A132" s="285" t="s">
        <v>1350</v>
      </c>
      <c r="B132" s="228" t="s">
        <v>1846</v>
      </c>
      <c r="C132" s="275">
        <v>563</v>
      </c>
      <c r="D132" s="228" t="s">
        <v>1701</v>
      </c>
      <c r="E132" s="276">
        <v>12</v>
      </c>
      <c r="F132" s="275">
        <v>536</v>
      </c>
      <c r="G132" s="228" t="s">
        <v>1701</v>
      </c>
      <c r="H132" s="276">
        <v>9</v>
      </c>
      <c r="I132" s="275">
        <v>42</v>
      </c>
      <c r="J132" s="228" t="s">
        <v>1701</v>
      </c>
      <c r="K132" s="228" t="s">
        <v>1701</v>
      </c>
      <c r="L132" s="275">
        <v>63</v>
      </c>
      <c r="M132" s="228" t="s">
        <v>1701</v>
      </c>
      <c r="N132" s="228" t="s">
        <v>1701</v>
      </c>
      <c r="O132" s="275">
        <f t="shared" si="2"/>
        <v>1204</v>
      </c>
    </row>
    <row r="133" spans="1:18" ht="13.15" customHeight="1" x14ac:dyDescent="0.4">
      <c r="A133" s="285" t="s">
        <v>1350</v>
      </c>
      <c r="B133" s="228" t="s">
        <v>1847</v>
      </c>
      <c r="C133" s="275">
        <v>202</v>
      </c>
      <c r="D133" s="228" t="s">
        <v>1701</v>
      </c>
      <c r="E133" s="276">
        <v>3</v>
      </c>
      <c r="F133" s="275">
        <v>147</v>
      </c>
      <c r="G133" s="228" t="s">
        <v>1701</v>
      </c>
      <c r="H133" s="228" t="s">
        <v>1701</v>
      </c>
      <c r="I133" s="277" t="s">
        <v>1701</v>
      </c>
      <c r="J133" s="228" t="s">
        <v>1701</v>
      </c>
      <c r="K133" s="228" t="s">
        <v>1701</v>
      </c>
      <c r="L133" s="275">
        <v>17</v>
      </c>
      <c r="M133" s="228" t="s">
        <v>1701</v>
      </c>
      <c r="N133" s="228" t="s">
        <v>1701</v>
      </c>
      <c r="O133" s="275">
        <f t="shared" si="2"/>
        <v>366</v>
      </c>
    </row>
    <row r="134" spans="1:18" ht="21" x14ac:dyDescent="0.4">
      <c r="A134" s="285" t="s">
        <v>1350</v>
      </c>
      <c r="B134" s="228" t="s">
        <v>1848</v>
      </c>
      <c r="C134" s="275">
        <v>276</v>
      </c>
      <c r="D134" s="228" t="s">
        <v>1701</v>
      </c>
      <c r="E134" s="276">
        <v>13</v>
      </c>
      <c r="F134" s="275">
        <v>59</v>
      </c>
      <c r="G134" s="276">
        <v>1</v>
      </c>
      <c r="H134" s="276">
        <v>1</v>
      </c>
      <c r="I134" s="275">
        <v>15</v>
      </c>
      <c r="J134" s="228" t="s">
        <v>1701</v>
      </c>
      <c r="K134" s="228" t="s">
        <v>1701</v>
      </c>
      <c r="L134" s="277" t="s">
        <v>1701</v>
      </c>
      <c r="M134" s="228" t="s">
        <v>1701</v>
      </c>
      <c r="N134" s="228" t="s">
        <v>1701</v>
      </c>
      <c r="O134" s="275">
        <f t="shared" si="2"/>
        <v>350</v>
      </c>
    </row>
    <row r="135" spans="1:18" ht="13.15" customHeight="1" x14ac:dyDescent="0.4">
      <c r="A135" s="285" t="s">
        <v>1350</v>
      </c>
      <c r="B135" s="228" t="s">
        <v>1849</v>
      </c>
      <c r="C135" s="275">
        <v>30</v>
      </c>
      <c r="D135" s="228" t="s">
        <v>1701</v>
      </c>
      <c r="E135" s="276">
        <v>1</v>
      </c>
      <c r="F135" s="275">
        <v>11</v>
      </c>
      <c r="G135" s="228" t="s">
        <v>1701</v>
      </c>
      <c r="H135" s="228" t="s">
        <v>1701</v>
      </c>
      <c r="I135" s="277" t="s">
        <v>1701</v>
      </c>
      <c r="J135" s="228" t="s">
        <v>1701</v>
      </c>
      <c r="K135" s="228" t="s">
        <v>1701</v>
      </c>
      <c r="L135" s="277" t="s">
        <v>1701</v>
      </c>
      <c r="M135" s="228" t="s">
        <v>1701</v>
      </c>
      <c r="N135" s="228" t="s">
        <v>1701</v>
      </c>
      <c r="O135" s="275">
        <f t="shared" si="2"/>
        <v>41</v>
      </c>
    </row>
    <row r="136" spans="1:18" ht="21" x14ac:dyDescent="0.4">
      <c r="A136" s="247" t="s">
        <v>1350</v>
      </c>
      <c r="B136" s="228" t="s">
        <v>1850</v>
      </c>
      <c r="C136" s="275">
        <v>7</v>
      </c>
      <c r="D136" s="228" t="s">
        <v>1701</v>
      </c>
      <c r="E136" s="228" t="s">
        <v>1701</v>
      </c>
      <c r="F136" s="275">
        <v>1</v>
      </c>
      <c r="G136" s="228" t="s">
        <v>1701</v>
      </c>
      <c r="H136" s="228" t="s">
        <v>1701</v>
      </c>
      <c r="I136" s="277" t="s">
        <v>1701</v>
      </c>
      <c r="J136" s="228" t="s">
        <v>1701</v>
      </c>
      <c r="K136" s="228" t="s">
        <v>1701</v>
      </c>
      <c r="L136" s="277" t="s">
        <v>1701</v>
      </c>
      <c r="M136" s="228" t="s">
        <v>1701</v>
      </c>
      <c r="N136" s="228" t="s">
        <v>1701</v>
      </c>
      <c r="O136" s="275">
        <f t="shared" si="2"/>
        <v>8</v>
      </c>
    </row>
    <row r="137" spans="1:18" ht="13.15" customHeight="1" x14ac:dyDescent="0.4">
      <c r="A137" s="238" t="s">
        <v>1851</v>
      </c>
      <c r="B137" s="222" t="s">
        <v>1852</v>
      </c>
      <c r="C137" s="223">
        <v>849</v>
      </c>
      <c r="D137" s="222" t="s">
        <v>1852</v>
      </c>
      <c r="E137" s="224">
        <v>2</v>
      </c>
      <c r="F137" s="223">
        <v>1472</v>
      </c>
      <c r="G137" s="222" t="s">
        <v>1852</v>
      </c>
      <c r="H137" s="224">
        <v>3</v>
      </c>
      <c r="I137" s="223">
        <v>77</v>
      </c>
      <c r="J137" s="222" t="s">
        <v>1852</v>
      </c>
      <c r="K137" s="222" t="s">
        <v>1852</v>
      </c>
      <c r="L137" s="223">
        <v>735</v>
      </c>
      <c r="M137" s="222" t="s">
        <v>1852</v>
      </c>
      <c r="N137" s="222" t="s">
        <v>1852</v>
      </c>
      <c r="O137" s="275">
        <f t="shared" si="2"/>
        <v>3133</v>
      </c>
      <c r="P137" s="250">
        <v>3133</v>
      </c>
      <c r="Q137" s="233">
        <v>5</v>
      </c>
      <c r="R137" s="242">
        <v>2E-3</v>
      </c>
    </row>
    <row r="138" spans="1:18" x14ac:dyDescent="0.4">
      <c r="A138" s="229" t="s">
        <v>1853</v>
      </c>
      <c r="B138" s="222" t="s">
        <v>1854</v>
      </c>
      <c r="C138" s="223">
        <v>227</v>
      </c>
      <c r="D138" s="222" t="s">
        <v>1852</v>
      </c>
      <c r="E138" s="224">
        <v>4</v>
      </c>
      <c r="F138" s="223">
        <v>670</v>
      </c>
      <c r="G138" s="224">
        <v>1</v>
      </c>
      <c r="H138" s="224">
        <v>4</v>
      </c>
      <c r="I138" s="223">
        <v>24</v>
      </c>
      <c r="J138" s="222" t="s">
        <v>1852</v>
      </c>
      <c r="K138" s="222" t="s">
        <v>1852</v>
      </c>
      <c r="L138" s="223">
        <v>154</v>
      </c>
      <c r="M138" s="222" t="s">
        <v>1852</v>
      </c>
      <c r="N138" s="222" t="s">
        <v>1852</v>
      </c>
      <c r="O138" s="275">
        <f t="shared" si="2"/>
        <v>1075</v>
      </c>
      <c r="P138" s="274">
        <v>1457</v>
      </c>
      <c r="Q138" s="226">
        <v>11</v>
      </c>
      <c r="R138" s="240">
        <v>8.0000000000000002E-3</v>
      </c>
    </row>
    <row r="139" spans="1:18" x14ac:dyDescent="0.4">
      <c r="A139" s="230" t="s">
        <v>1351</v>
      </c>
      <c r="B139" s="222" t="s">
        <v>1855</v>
      </c>
      <c r="C139" s="223">
        <v>158</v>
      </c>
      <c r="D139" s="222" t="s">
        <v>1852</v>
      </c>
      <c r="E139" s="224">
        <v>2</v>
      </c>
      <c r="F139" s="223">
        <v>181</v>
      </c>
      <c r="G139" s="222" t="s">
        <v>1852</v>
      </c>
      <c r="H139" s="224">
        <v>1</v>
      </c>
      <c r="I139" s="223">
        <v>11</v>
      </c>
      <c r="J139" s="222" t="s">
        <v>1852</v>
      </c>
      <c r="K139" s="222" t="s">
        <v>1852</v>
      </c>
      <c r="L139" s="223">
        <v>32</v>
      </c>
      <c r="M139" s="222" t="s">
        <v>1852</v>
      </c>
      <c r="N139" s="222" t="s">
        <v>1852</v>
      </c>
      <c r="O139" s="275">
        <f t="shared" si="2"/>
        <v>382</v>
      </c>
    </row>
    <row r="140" spans="1:18" x14ac:dyDescent="0.4">
      <c r="A140" s="238" t="s">
        <v>1856</v>
      </c>
      <c r="B140" s="222" t="s">
        <v>1852</v>
      </c>
      <c r="C140" s="223">
        <v>212</v>
      </c>
      <c r="D140" s="222" t="s">
        <v>1852</v>
      </c>
      <c r="E140" s="224">
        <v>3</v>
      </c>
      <c r="F140" s="223">
        <v>178</v>
      </c>
      <c r="G140" s="222" t="s">
        <v>1852</v>
      </c>
      <c r="H140" s="224">
        <v>3</v>
      </c>
      <c r="I140" s="225" t="s">
        <v>1852</v>
      </c>
      <c r="J140" s="222" t="s">
        <v>1852</v>
      </c>
      <c r="K140" s="222" t="s">
        <v>1852</v>
      </c>
      <c r="L140" s="225" t="s">
        <v>1852</v>
      </c>
      <c r="M140" s="222" t="s">
        <v>1852</v>
      </c>
      <c r="N140" s="222" t="s">
        <v>1852</v>
      </c>
      <c r="O140" s="275">
        <f t="shared" si="2"/>
        <v>390</v>
      </c>
      <c r="P140" s="233">
        <v>390</v>
      </c>
      <c r="Q140" s="233">
        <v>6</v>
      </c>
      <c r="R140" s="234">
        <v>0.02</v>
      </c>
    </row>
    <row r="141" spans="1:18" x14ac:dyDescent="0.4">
      <c r="A141" s="203" t="s">
        <v>1857</v>
      </c>
      <c r="B141" s="222" t="s">
        <v>1852</v>
      </c>
      <c r="C141" s="223">
        <v>1836</v>
      </c>
      <c r="D141" s="224">
        <v>1</v>
      </c>
      <c r="E141" s="224">
        <v>28</v>
      </c>
      <c r="F141" s="223">
        <v>1885</v>
      </c>
      <c r="G141" s="222" t="s">
        <v>1852</v>
      </c>
      <c r="H141" s="224">
        <v>6</v>
      </c>
      <c r="I141" s="223">
        <v>74</v>
      </c>
      <c r="J141" s="222" t="s">
        <v>1852</v>
      </c>
      <c r="K141" s="222" t="s">
        <v>1852</v>
      </c>
      <c r="L141" s="223">
        <v>290</v>
      </c>
      <c r="M141" s="222" t="s">
        <v>1852</v>
      </c>
      <c r="N141" s="222" t="s">
        <v>1852</v>
      </c>
      <c r="O141" s="275">
        <f t="shared" si="2"/>
        <v>4085</v>
      </c>
      <c r="P141" s="250">
        <v>4085</v>
      </c>
      <c r="Q141" s="233">
        <v>34</v>
      </c>
      <c r="R141" s="242">
        <v>8.0000000000000002E-3</v>
      </c>
    </row>
    <row r="142" spans="1:18" ht="13.15" customHeight="1" x14ac:dyDescent="0.4">
      <c r="A142" s="203" t="s">
        <v>1858</v>
      </c>
      <c r="B142" s="222" t="s">
        <v>1852</v>
      </c>
      <c r="C142" s="223">
        <v>153</v>
      </c>
      <c r="D142" s="222" t="s">
        <v>1852</v>
      </c>
      <c r="E142" s="224">
        <v>3</v>
      </c>
      <c r="F142" s="223">
        <v>383</v>
      </c>
      <c r="G142" s="222" t="s">
        <v>1852</v>
      </c>
      <c r="H142" s="222" t="s">
        <v>1852</v>
      </c>
      <c r="I142" s="223">
        <v>5</v>
      </c>
      <c r="J142" s="222" t="s">
        <v>1852</v>
      </c>
      <c r="K142" s="222" t="s">
        <v>1852</v>
      </c>
      <c r="L142" s="223">
        <v>36</v>
      </c>
      <c r="M142" s="222" t="s">
        <v>1852</v>
      </c>
      <c r="N142" s="222" t="s">
        <v>1852</v>
      </c>
      <c r="O142" s="275">
        <f t="shared" si="2"/>
        <v>577</v>
      </c>
      <c r="P142" s="233">
        <v>577</v>
      </c>
      <c r="Q142" s="233">
        <v>3</v>
      </c>
      <c r="R142" s="242">
        <v>5.0000000000000001E-3</v>
      </c>
    </row>
    <row r="143" spans="1:18" ht="13.15" customHeight="1" x14ac:dyDescent="0.4">
      <c r="A143" s="235" t="s">
        <v>1859</v>
      </c>
      <c r="B143" s="222" t="s">
        <v>1860</v>
      </c>
      <c r="C143" s="223">
        <v>506</v>
      </c>
      <c r="D143" s="222" t="s">
        <v>1852</v>
      </c>
      <c r="E143" s="224">
        <v>1</v>
      </c>
      <c r="F143" s="223">
        <v>566</v>
      </c>
      <c r="G143" s="222" t="s">
        <v>1852</v>
      </c>
      <c r="H143" s="222" t="s">
        <v>1852</v>
      </c>
      <c r="I143" s="223">
        <v>65</v>
      </c>
      <c r="J143" s="222" t="s">
        <v>1852</v>
      </c>
      <c r="K143" s="222" t="s">
        <v>1852</v>
      </c>
      <c r="L143" s="223">
        <v>132</v>
      </c>
      <c r="M143" s="222" t="s">
        <v>1852</v>
      </c>
      <c r="N143" s="222" t="s">
        <v>1852</v>
      </c>
      <c r="O143" s="275">
        <f t="shared" si="2"/>
        <v>1269</v>
      </c>
      <c r="P143" s="273">
        <v>4512</v>
      </c>
      <c r="Q143" s="231">
        <v>10</v>
      </c>
      <c r="R143" s="244">
        <v>2E-3</v>
      </c>
    </row>
    <row r="144" spans="1:18" ht="22.5" x14ac:dyDescent="0.4">
      <c r="A144" s="236" t="s">
        <v>1352</v>
      </c>
      <c r="B144" s="222" t="s">
        <v>1861</v>
      </c>
      <c r="C144" s="223">
        <v>567</v>
      </c>
      <c r="D144" s="222" t="s">
        <v>1852</v>
      </c>
      <c r="E144" s="224">
        <v>1</v>
      </c>
      <c r="F144" s="223">
        <v>501</v>
      </c>
      <c r="G144" s="222" t="s">
        <v>1852</v>
      </c>
      <c r="H144" s="224">
        <v>1</v>
      </c>
      <c r="I144" s="223">
        <v>30</v>
      </c>
      <c r="J144" s="222" t="s">
        <v>1852</v>
      </c>
      <c r="K144" s="222" t="s">
        <v>1852</v>
      </c>
      <c r="L144" s="223">
        <v>97</v>
      </c>
      <c r="M144" s="222" t="s">
        <v>1852</v>
      </c>
      <c r="N144" s="222" t="s">
        <v>1852</v>
      </c>
      <c r="O144" s="275">
        <f t="shared" si="2"/>
        <v>1195</v>
      </c>
    </row>
    <row r="145" spans="1:18" ht="13.15" customHeight="1" x14ac:dyDescent="0.4">
      <c r="A145" s="236" t="s">
        <v>1352</v>
      </c>
      <c r="B145" s="222" t="s">
        <v>1862</v>
      </c>
      <c r="C145" s="223">
        <v>414</v>
      </c>
      <c r="D145" s="222" t="s">
        <v>1852</v>
      </c>
      <c r="E145" s="224">
        <v>1</v>
      </c>
      <c r="F145" s="223">
        <v>583</v>
      </c>
      <c r="G145" s="224">
        <v>1</v>
      </c>
      <c r="H145" s="224">
        <v>1</v>
      </c>
      <c r="I145" s="223">
        <v>61</v>
      </c>
      <c r="J145" s="222" t="s">
        <v>1852</v>
      </c>
      <c r="K145" s="222" t="s">
        <v>1852</v>
      </c>
      <c r="L145" s="223">
        <v>110</v>
      </c>
      <c r="M145" s="222" t="s">
        <v>1852</v>
      </c>
      <c r="N145" s="222" t="s">
        <v>1852</v>
      </c>
      <c r="O145" s="275">
        <f t="shared" si="2"/>
        <v>1168</v>
      </c>
    </row>
    <row r="146" spans="1:18" ht="13.15" customHeight="1" x14ac:dyDescent="0.4">
      <c r="A146" s="236" t="s">
        <v>1352</v>
      </c>
      <c r="B146" s="222" t="s">
        <v>1863</v>
      </c>
      <c r="C146" s="223">
        <v>414</v>
      </c>
      <c r="D146" s="222" t="s">
        <v>1852</v>
      </c>
      <c r="E146" s="224">
        <v>4</v>
      </c>
      <c r="F146" s="223">
        <v>321</v>
      </c>
      <c r="G146" s="222" t="s">
        <v>1852</v>
      </c>
      <c r="H146" s="222" t="s">
        <v>1852</v>
      </c>
      <c r="I146" s="223">
        <v>21</v>
      </c>
      <c r="J146" s="222" t="s">
        <v>1852</v>
      </c>
      <c r="K146" s="222" t="s">
        <v>1852</v>
      </c>
      <c r="L146" s="223">
        <v>56</v>
      </c>
      <c r="M146" s="222" t="s">
        <v>1852</v>
      </c>
      <c r="N146" s="222" t="s">
        <v>1852</v>
      </c>
      <c r="O146" s="275">
        <f t="shared" si="2"/>
        <v>812</v>
      </c>
    </row>
    <row r="147" spans="1:18" x14ac:dyDescent="0.4">
      <c r="A147" s="236" t="s">
        <v>1352</v>
      </c>
      <c r="B147" s="222" t="s">
        <v>1864</v>
      </c>
      <c r="C147" s="223">
        <v>25</v>
      </c>
      <c r="D147" s="222" t="s">
        <v>1852</v>
      </c>
      <c r="E147" s="222" t="s">
        <v>1852</v>
      </c>
      <c r="F147" s="223">
        <v>1</v>
      </c>
      <c r="G147" s="222" t="s">
        <v>1852</v>
      </c>
      <c r="H147" s="222" t="s">
        <v>1852</v>
      </c>
      <c r="I147" s="225" t="s">
        <v>1852</v>
      </c>
      <c r="J147" s="222" t="s">
        <v>1852</v>
      </c>
      <c r="K147" s="222" t="s">
        <v>1852</v>
      </c>
      <c r="L147" s="225" t="s">
        <v>1852</v>
      </c>
      <c r="M147" s="222" t="s">
        <v>1852</v>
      </c>
      <c r="N147" s="222" t="s">
        <v>1852</v>
      </c>
      <c r="O147" s="275">
        <f t="shared" si="2"/>
        <v>26</v>
      </c>
    </row>
    <row r="148" spans="1:18" ht="13.15" customHeight="1" x14ac:dyDescent="0.4">
      <c r="A148" s="236" t="s">
        <v>1352</v>
      </c>
      <c r="B148" s="222" t="s">
        <v>1865</v>
      </c>
      <c r="C148" s="223">
        <v>14</v>
      </c>
      <c r="D148" s="222" t="s">
        <v>1852</v>
      </c>
      <c r="E148" s="224">
        <v>1</v>
      </c>
      <c r="F148" s="223">
        <v>9</v>
      </c>
      <c r="G148" s="222" t="s">
        <v>1852</v>
      </c>
      <c r="H148" s="222" t="s">
        <v>1852</v>
      </c>
      <c r="I148" s="225" t="s">
        <v>1852</v>
      </c>
      <c r="J148" s="222" t="s">
        <v>1852</v>
      </c>
      <c r="K148" s="222" t="s">
        <v>1852</v>
      </c>
      <c r="L148" s="225" t="s">
        <v>1852</v>
      </c>
      <c r="M148" s="222" t="s">
        <v>1852</v>
      </c>
      <c r="N148" s="222" t="s">
        <v>1852</v>
      </c>
      <c r="O148" s="275">
        <f t="shared" si="2"/>
        <v>23</v>
      </c>
    </row>
    <row r="149" spans="1:18" ht="13.15" customHeight="1" x14ac:dyDescent="0.4">
      <c r="A149" s="237" t="s">
        <v>1352</v>
      </c>
      <c r="B149" s="222" t="s">
        <v>1866</v>
      </c>
      <c r="C149" s="223">
        <v>18</v>
      </c>
      <c r="D149" s="222" t="s">
        <v>1852</v>
      </c>
      <c r="E149" s="222" t="s">
        <v>1852</v>
      </c>
      <c r="F149" s="223">
        <v>1</v>
      </c>
      <c r="G149" s="222" t="s">
        <v>1852</v>
      </c>
      <c r="H149" s="222" t="s">
        <v>1852</v>
      </c>
      <c r="I149" s="225" t="s">
        <v>1852</v>
      </c>
      <c r="J149" s="222" t="s">
        <v>1852</v>
      </c>
      <c r="K149" s="222" t="s">
        <v>1852</v>
      </c>
      <c r="L149" s="225" t="s">
        <v>1852</v>
      </c>
      <c r="M149" s="222" t="s">
        <v>1852</v>
      </c>
      <c r="N149" s="222" t="s">
        <v>1852</v>
      </c>
      <c r="O149" s="275">
        <f t="shared" si="2"/>
        <v>19</v>
      </c>
    </row>
    <row r="150" spans="1:18" x14ac:dyDescent="0.4">
      <c r="A150" s="235" t="s">
        <v>1867</v>
      </c>
      <c r="B150" s="222" t="s">
        <v>1868</v>
      </c>
      <c r="C150" s="223">
        <v>955</v>
      </c>
      <c r="D150" s="222" t="s">
        <v>1852</v>
      </c>
      <c r="E150" s="224">
        <v>5</v>
      </c>
      <c r="F150" s="223">
        <v>1434</v>
      </c>
      <c r="G150" s="222" t="s">
        <v>1852</v>
      </c>
      <c r="H150" s="224">
        <v>1</v>
      </c>
      <c r="I150" s="223">
        <v>79</v>
      </c>
      <c r="J150" s="222" t="s">
        <v>1852</v>
      </c>
      <c r="K150" s="222" t="s">
        <v>1852</v>
      </c>
      <c r="L150" s="223">
        <v>448</v>
      </c>
      <c r="M150" s="222" t="s">
        <v>1852</v>
      </c>
      <c r="N150" s="224">
        <v>1</v>
      </c>
      <c r="O150" s="275">
        <f t="shared" si="2"/>
        <v>2916</v>
      </c>
      <c r="P150" s="273">
        <v>6918</v>
      </c>
      <c r="Q150" s="231">
        <v>15</v>
      </c>
      <c r="R150" s="244">
        <v>2E-3</v>
      </c>
    </row>
    <row r="151" spans="1:18" x14ac:dyDescent="0.4">
      <c r="A151" s="236" t="s">
        <v>1353</v>
      </c>
      <c r="B151" s="222" t="s">
        <v>1869</v>
      </c>
      <c r="C151" s="223">
        <v>443</v>
      </c>
      <c r="D151" s="222" t="s">
        <v>1852</v>
      </c>
      <c r="E151" s="224">
        <v>2</v>
      </c>
      <c r="F151" s="223">
        <v>1004</v>
      </c>
      <c r="G151" s="222" t="s">
        <v>1852</v>
      </c>
      <c r="H151" s="224">
        <v>1</v>
      </c>
      <c r="I151" s="223">
        <v>38</v>
      </c>
      <c r="J151" s="222" t="s">
        <v>1852</v>
      </c>
      <c r="K151" s="222" t="s">
        <v>1852</v>
      </c>
      <c r="L151" s="223">
        <v>178</v>
      </c>
      <c r="M151" s="222" t="s">
        <v>1852</v>
      </c>
      <c r="N151" s="222" t="s">
        <v>1852</v>
      </c>
      <c r="O151" s="275">
        <f t="shared" si="2"/>
        <v>1663</v>
      </c>
    </row>
    <row r="152" spans="1:18" x14ac:dyDescent="0.4">
      <c r="A152" s="236" t="s">
        <v>1353</v>
      </c>
      <c r="B152" s="222" t="s">
        <v>1870</v>
      </c>
      <c r="C152" s="223">
        <v>258</v>
      </c>
      <c r="D152" s="222" t="s">
        <v>1852</v>
      </c>
      <c r="E152" s="224">
        <v>2</v>
      </c>
      <c r="F152" s="223">
        <v>437</v>
      </c>
      <c r="G152" s="222" t="s">
        <v>1852</v>
      </c>
      <c r="H152" s="222" t="s">
        <v>1852</v>
      </c>
      <c r="I152" s="223">
        <v>7</v>
      </c>
      <c r="J152" s="222" t="s">
        <v>1852</v>
      </c>
      <c r="K152" s="222" t="s">
        <v>1852</v>
      </c>
      <c r="L152" s="223">
        <v>50</v>
      </c>
      <c r="M152" s="222" t="s">
        <v>1852</v>
      </c>
      <c r="N152" s="222" t="s">
        <v>1852</v>
      </c>
      <c r="O152" s="275">
        <f t="shared" si="2"/>
        <v>752</v>
      </c>
    </row>
    <row r="153" spans="1:18" ht="13.15" customHeight="1" x14ac:dyDescent="0.4">
      <c r="A153" s="236" t="s">
        <v>1353</v>
      </c>
      <c r="B153" s="222" t="s">
        <v>1871</v>
      </c>
      <c r="C153" s="223">
        <v>258</v>
      </c>
      <c r="D153" s="222" t="s">
        <v>1852</v>
      </c>
      <c r="E153" s="224">
        <v>2</v>
      </c>
      <c r="F153" s="223">
        <v>375</v>
      </c>
      <c r="G153" s="222" t="s">
        <v>1852</v>
      </c>
      <c r="H153" s="222" t="s">
        <v>1852</v>
      </c>
      <c r="I153" s="223">
        <v>9</v>
      </c>
      <c r="J153" s="222" t="s">
        <v>1852</v>
      </c>
      <c r="K153" s="222" t="s">
        <v>1852</v>
      </c>
      <c r="L153" s="223">
        <v>23</v>
      </c>
      <c r="M153" s="222" t="s">
        <v>1852</v>
      </c>
      <c r="N153" s="222" t="s">
        <v>1852</v>
      </c>
      <c r="O153" s="275">
        <f t="shared" si="2"/>
        <v>665</v>
      </c>
    </row>
    <row r="154" spans="1:18" ht="22.5" x14ac:dyDescent="0.4">
      <c r="A154" s="236" t="s">
        <v>1353</v>
      </c>
      <c r="B154" s="222" t="s">
        <v>1872</v>
      </c>
      <c r="C154" s="223">
        <v>154</v>
      </c>
      <c r="D154" s="222" t="s">
        <v>1852</v>
      </c>
      <c r="E154" s="224">
        <v>0</v>
      </c>
      <c r="F154" s="223">
        <v>259</v>
      </c>
      <c r="G154" s="222" t="s">
        <v>1852</v>
      </c>
      <c r="H154" s="224">
        <v>1</v>
      </c>
      <c r="I154" s="223">
        <v>15</v>
      </c>
      <c r="J154" s="222" t="s">
        <v>1852</v>
      </c>
      <c r="K154" s="222" t="s">
        <v>1852</v>
      </c>
      <c r="L154" s="223">
        <v>71</v>
      </c>
      <c r="M154" s="222" t="s">
        <v>1852</v>
      </c>
      <c r="N154" s="222" t="s">
        <v>1852</v>
      </c>
      <c r="O154" s="275">
        <f t="shared" si="2"/>
        <v>499</v>
      </c>
    </row>
    <row r="155" spans="1:18" x14ac:dyDescent="0.4">
      <c r="A155" s="236" t="s">
        <v>1353</v>
      </c>
      <c r="B155" s="222" t="s">
        <v>1873</v>
      </c>
      <c r="C155" s="223">
        <v>109</v>
      </c>
      <c r="D155" s="222" t="s">
        <v>1852</v>
      </c>
      <c r="E155" s="222" t="s">
        <v>1852</v>
      </c>
      <c r="F155" s="223">
        <v>286</v>
      </c>
      <c r="G155" s="224">
        <v>1</v>
      </c>
      <c r="H155" s="222" t="s">
        <v>1852</v>
      </c>
      <c r="I155" s="223">
        <v>1</v>
      </c>
      <c r="J155" s="222" t="s">
        <v>1852</v>
      </c>
      <c r="K155" s="222" t="s">
        <v>1852</v>
      </c>
      <c r="L155" s="223">
        <v>26</v>
      </c>
      <c r="M155" s="222" t="s">
        <v>1852</v>
      </c>
      <c r="N155" s="222" t="s">
        <v>1852</v>
      </c>
      <c r="O155" s="275">
        <f t="shared" si="2"/>
        <v>422</v>
      </c>
    </row>
    <row r="156" spans="1:18" ht="13.15" customHeight="1" x14ac:dyDescent="0.4">
      <c r="A156" s="237" t="s">
        <v>1353</v>
      </c>
      <c r="B156" s="222" t="s">
        <v>1874</v>
      </c>
      <c r="C156" s="225" t="s">
        <v>1852</v>
      </c>
      <c r="D156" s="222" t="s">
        <v>1852</v>
      </c>
      <c r="E156" s="222" t="s">
        <v>1852</v>
      </c>
      <c r="F156" s="223">
        <v>1</v>
      </c>
      <c r="G156" s="222" t="s">
        <v>1852</v>
      </c>
      <c r="H156" s="222" t="s">
        <v>1852</v>
      </c>
      <c r="I156" s="225" t="s">
        <v>1852</v>
      </c>
      <c r="J156" s="222" t="s">
        <v>1852</v>
      </c>
      <c r="K156" s="222" t="s">
        <v>1852</v>
      </c>
      <c r="L156" s="225" t="s">
        <v>1852</v>
      </c>
      <c r="M156" s="222" t="s">
        <v>1852</v>
      </c>
      <c r="N156" s="222" t="s">
        <v>1852</v>
      </c>
      <c r="O156" s="275">
        <f t="shared" si="2"/>
        <v>1</v>
      </c>
    </row>
    <row r="157" spans="1:18" ht="22.5" x14ac:dyDescent="0.4">
      <c r="A157" s="235" t="s">
        <v>1875</v>
      </c>
      <c r="B157" s="222" t="s">
        <v>1876</v>
      </c>
      <c r="C157" s="225" t="s">
        <v>1852</v>
      </c>
      <c r="D157" s="222" t="s">
        <v>1852</v>
      </c>
      <c r="E157" s="222" t="s">
        <v>1852</v>
      </c>
      <c r="F157" s="223">
        <v>40</v>
      </c>
      <c r="G157" s="222" t="s">
        <v>1852</v>
      </c>
      <c r="H157" s="222" t="s">
        <v>1852</v>
      </c>
      <c r="I157" s="225" t="s">
        <v>1852</v>
      </c>
      <c r="J157" s="222" t="s">
        <v>1852</v>
      </c>
      <c r="K157" s="222" t="s">
        <v>1852</v>
      </c>
      <c r="L157" s="225" t="s">
        <v>1852</v>
      </c>
      <c r="M157" s="222" t="s">
        <v>1852</v>
      </c>
      <c r="N157" s="222" t="s">
        <v>1852</v>
      </c>
      <c r="O157" s="275">
        <f t="shared" si="2"/>
        <v>40</v>
      </c>
      <c r="P157" s="261">
        <v>122</v>
      </c>
      <c r="Q157" s="261">
        <v>5</v>
      </c>
      <c r="R157" s="263">
        <v>4.1000000000000002E-2</v>
      </c>
    </row>
    <row r="158" spans="1:18" ht="13.15" customHeight="1" x14ac:dyDescent="0.4">
      <c r="A158" s="236" t="s">
        <v>1354</v>
      </c>
      <c r="B158" s="222" t="s">
        <v>1877</v>
      </c>
      <c r="C158" s="223">
        <v>25</v>
      </c>
      <c r="D158" s="222" t="s">
        <v>1852</v>
      </c>
      <c r="E158" s="224">
        <v>4</v>
      </c>
      <c r="F158" s="223">
        <v>4</v>
      </c>
      <c r="G158" s="222" t="s">
        <v>1852</v>
      </c>
      <c r="H158" s="222" t="s">
        <v>1852</v>
      </c>
      <c r="I158" s="225" t="s">
        <v>1852</v>
      </c>
      <c r="J158" s="222" t="s">
        <v>1852</v>
      </c>
      <c r="K158" s="222" t="s">
        <v>1852</v>
      </c>
      <c r="L158" s="225" t="s">
        <v>1852</v>
      </c>
      <c r="M158" s="222" t="s">
        <v>1852</v>
      </c>
      <c r="N158" s="222" t="s">
        <v>1852</v>
      </c>
      <c r="O158" s="275">
        <f t="shared" si="2"/>
        <v>29</v>
      </c>
    </row>
    <row r="159" spans="1:18" x14ac:dyDescent="0.4">
      <c r="A159" s="236" t="s">
        <v>1354</v>
      </c>
      <c r="B159" s="222" t="s">
        <v>1878</v>
      </c>
      <c r="C159" s="223">
        <v>15</v>
      </c>
      <c r="D159" s="222" t="s">
        <v>1852</v>
      </c>
      <c r="E159" s="222" t="s">
        <v>1852</v>
      </c>
      <c r="F159" s="223">
        <v>7</v>
      </c>
      <c r="G159" s="222" t="s">
        <v>1852</v>
      </c>
      <c r="H159" s="224">
        <v>1</v>
      </c>
      <c r="I159" s="225" t="s">
        <v>1852</v>
      </c>
      <c r="J159" s="222" t="s">
        <v>1852</v>
      </c>
      <c r="K159" s="222" t="s">
        <v>1852</v>
      </c>
      <c r="L159" s="225" t="s">
        <v>1852</v>
      </c>
      <c r="M159" s="222" t="s">
        <v>1852</v>
      </c>
      <c r="N159" s="222" t="s">
        <v>1852</v>
      </c>
      <c r="O159" s="275">
        <f t="shared" si="2"/>
        <v>22</v>
      </c>
    </row>
    <row r="160" spans="1:18" ht="13.15" customHeight="1" x14ac:dyDescent="0.4">
      <c r="A160" s="236" t="s">
        <v>1354</v>
      </c>
      <c r="B160" s="222" t="s">
        <v>1879</v>
      </c>
      <c r="C160" s="223">
        <v>10</v>
      </c>
      <c r="D160" s="222" t="s">
        <v>1852</v>
      </c>
      <c r="E160" s="222" t="s">
        <v>1852</v>
      </c>
      <c r="F160" s="223">
        <v>2</v>
      </c>
      <c r="G160" s="222" t="s">
        <v>1852</v>
      </c>
      <c r="H160" s="222" t="s">
        <v>1852</v>
      </c>
      <c r="I160" s="225" t="s">
        <v>1852</v>
      </c>
      <c r="J160" s="222" t="s">
        <v>1852</v>
      </c>
      <c r="K160" s="222" t="s">
        <v>1852</v>
      </c>
      <c r="L160" s="225" t="s">
        <v>1852</v>
      </c>
      <c r="M160" s="222" t="s">
        <v>1852</v>
      </c>
      <c r="N160" s="222" t="s">
        <v>1852</v>
      </c>
      <c r="O160" s="275">
        <f t="shared" si="2"/>
        <v>12</v>
      </c>
    </row>
    <row r="161" spans="1:18" ht="13.15" customHeight="1" x14ac:dyDescent="0.4">
      <c r="A161" s="236" t="s">
        <v>1354</v>
      </c>
      <c r="B161" s="222" t="s">
        <v>1880</v>
      </c>
      <c r="C161" s="223">
        <v>4</v>
      </c>
      <c r="D161" s="222" t="s">
        <v>1852</v>
      </c>
      <c r="E161" s="222" t="s">
        <v>1852</v>
      </c>
      <c r="F161" s="223">
        <v>1</v>
      </c>
      <c r="G161" s="222" t="s">
        <v>1852</v>
      </c>
      <c r="H161" s="222" t="s">
        <v>1852</v>
      </c>
      <c r="I161" s="225" t="s">
        <v>1852</v>
      </c>
      <c r="J161" s="222" t="s">
        <v>1852</v>
      </c>
      <c r="K161" s="222" t="s">
        <v>1852</v>
      </c>
      <c r="L161" s="225" t="s">
        <v>1852</v>
      </c>
      <c r="M161" s="222" t="s">
        <v>1852</v>
      </c>
      <c r="N161" s="222" t="s">
        <v>1852</v>
      </c>
      <c r="O161" s="275">
        <f t="shared" si="2"/>
        <v>5</v>
      </c>
    </row>
    <row r="162" spans="1:18" ht="22.5" x14ac:dyDescent="0.4">
      <c r="A162" s="236" t="s">
        <v>1354</v>
      </c>
      <c r="B162" s="222" t="s">
        <v>1881</v>
      </c>
      <c r="C162" s="223">
        <v>4</v>
      </c>
      <c r="D162" s="222" t="s">
        <v>1852</v>
      </c>
      <c r="E162" s="222" t="s">
        <v>1852</v>
      </c>
      <c r="F162" s="223">
        <v>1</v>
      </c>
      <c r="G162" s="222" t="s">
        <v>1852</v>
      </c>
      <c r="H162" s="222" t="s">
        <v>1852</v>
      </c>
      <c r="I162" s="225" t="s">
        <v>1852</v>
      </c>
      <c r="J162" s="222" t="s">
        <v>1852</v>
      </c>
      <c r="K162" s="222" t="s">
        <v>1852</v>
      </c>
      <c r="L162" s="225" t="s">
        <v>1852</v>
      </c>
      <c r="M162" s="222" t="s">
        <v>1852</v>
      </c>
      <c r="N162" s="222" t="s">
        <v>1852</v>
      </c>
      <c r="O162" s="275">
        <f t="shared" si="2"/>
        <v>5</v>
      </c>
    </row>
    <row r="163" spans="1:18" x14ac:dyDescent="0.4">
      <c r="A163" s="236" t="s">
        <v>1354</v>
      </c>
      <c r="B163" s="222" t="s">
        <v>1882</v>
      </c>
      <c r="C163" s="223">
        <v>4</v>
      </c>
      <c r="D163" s="222" t="s">
        <v>1852</v>
      </c>
      <c r="E163" s="222" t="s">
        <v>1852</v>
      </c>
      <c r="F163" s="225" t="s">
        <v>1852</v>
      </c>
      <c r="G163" s="222" t="s">
        <v>1852</v>
      </c>
      <c r="H163" s="222" t="s">
        <v>1852</v>
      </c>
      <c r="I163" s="225" t="s">
        <v>1852</v>
      </c>
      <c r="J163" s="222" t="s">
        <v>1852</v>
      </c>
      <c r="K163" s="222" t="s">
        <v>1852</v>
      </c>
      <c r="L163" s="225" t="s">
        <v>1852</v>
      </c>
      <c r="M163" s="222" t="s">
        <v>1852</v>
      </c>
      <c r="N163" s="222" t="s">
        <v>1852</v>
      </c>
      <c r="O163" s="275">
        <f t="shared" si="2"/>
        <v>4</v>
      </c>
    </row>
    <row r="164" spans="1:18" ht="13.15" customHeight="1" x14ac:dyDescent="0.4">
      <c r="A164" s="236" t="s">
        <v>1354</v>
      </c>
      <c r="B164" s="222" t="s">
        <v>1883</v>
      </c>
      <c r="C164" s="223">
        <v>3</v>
      </c>
      <c r="D164" s="222" t="s">
        <v>1852</v>
      </c>
      <c r="E164" s="222" t="s">
        <v>1852</v>
      </c>
      <c r="F164" s="223">
        <v>1</v>
      </c>
      <c r="G164" s="222" t="s">
        <v>1852</v>
      </c>
      <c r="H164" s="222" t="s">
        <v>1852</v>
      </c>
      <c r="I164" s="225" t="s">
        <v>1852</v>
      </c>
      <c r="J164" s="222" t="s">
        <v>1852</v>
      </c>
      <c r="K164" s="222" t="s">
        <v>1852</v>
      </c>
      <c r="L164" s="225" t="s">
        <v>1852</v>
      </c>
      <c r="M164" s="222" t="s">
        <v>1852</v>
      </c>
      <c r="N164" s="222" t="s">
        <v>1852</v>
      </c>
      <c r="O164" s="275">
        <f t="shared" si="2"/>
        <v>4</v>
      </c>
    </row>
    <row r="165" spans="1:18" ht="22.5" x14ac:dyDescent="0.4">
      <c r="A165" s="237" t="s">
        <v>1354</v>
      </c>
      <c r="B165" s="222" t="s">
        <v>1884</v>
      </c>
      <c r="C165" s="225" t="s">
        <v>1852</v>
      </c>
      <c r="D165" s="222" t="s">
        <v>1852</v>
      </c>
      <c r="E165" s="222" t="s">
        <v>1852</v>
      </c>
      <c r="F165" s="223">
        <v>1</v>
      </c>
      <c r="G165" s="222" t="s">
        <v>1852</v>
      </c>
      <c r="H165" s="222" t="s">
        <v>1852</v>
      </c>
      <c r="I165" s="225" t="s">
        <v>1852</v>
      </c>
      <c r="J165" s="222" t="s">
        <v>1852</v>
      </c>
      <c r="K165" s="222" t="s">
        <v>1852</v>
      </c>
      <c r="L165" s="225" t="s">
        <v>1852</v>
      </c>
      <c r="M165" s="222" t="s">
        <v>1852</v>
      </c>
      <c r="N165" s="222" t="s">
        <v>1852</v>
      </c>
      <c r="O165" s="275">
        <f t="shared" si="2"/>
        <v>1</v>
      </c>
    </row>
    <row r="166" spans="1:18" ht="13.15" customHeight="1" x14ac:dyDescent="0.4">
      <c r="A166" s="203" t="s">
        <v>1885</v>
      </c>
      <c r="B166" s="222" t="s">
        <v>1886</v>
      </c>
      <c r="C166" s="223">
        <v>479</v>
      </c>
      <c r="D166" s="222" t="s">
        <v>1852</v>
      </c>
      <c r="E166" s="224">
        <v>45</v>
      </c>
      <c r="F166" s="223">
        <v>323</v>
      </c>
      <c r="G166" s="224">
        <v>1</v>
      </c>
      <c r="H166" s="224">
        <v>3</v>
      </c>
      <c r="I166" s="223">
        <v>22</v>
      </c>
      <c r="J166" s="222" t="s">
        <v>1852</v>
      </c>
      <c r="K166" s="222" t="s">
        <v>1852</v>
      </c>
      <c r="L166" s="223">
        <v>19</v>
      </c>
      <c r="M166" s="222" t="s">
        <v>1852</v>
      </c>
      <c r="N166" s="222" t="s">
        <v>1852</v>
      </c>
      <c r="O166" s="275">
        <f t="shared" si="2"/>
        <v>843</v>
      </c>
      <c r="P166" s="266">
        <v>843</v>
      </c>
      <c r="Q166" s="266">
        <v>48</v>
      </c>
      <c r="R166" s="267">
        <v>5.7000000000000002E-2</v>
      </c>
    </row>
    <row r="167" spans="1:18" ht="22.5" x14ac:dyDescent="0.4">
      <c r="A167" s="229" t="s">
        <v>1887</v>
      </c>
      <c r="B167" s="222" t="s">
        <v>1888</v>
      </c>
      <c r="C167" s="223">
        <v>171</v>
      </c>
      <c r="D167" s="222" t="s">
        <v>1852</v>
      </c>
      <c r="E167" s="224">
        <v>4</v>
      </c>
      <c r="F167" s="223">
        <v>10</v>
      </c>
      <c r="G167" s="222" t="s">
        <v>1852</v>
      </c>
      <c r="H167" s="222" t="s">
        <v>1852</v>
      </c>
      <c r="I167" s="225" t="s">
        <v>1852</v>
      </c>
      <c r="J167" s="222" t="s">
        <v>1852</v>
      </c>
      <c r="K167" s="222" t="s">
        <v>1852</v>
      </c>
      <c r="L167" s="225" t="s">
        <v>1852</v>
      </c>
      <c r="M167" s="222" t="s">
        <v>1852</v>
      </c>
      <c r="N167" s="222" t="s">
        <v>1852</v>
      </c>
      <c r="O167" s="275">
        <f t="shared" si="2"/>
        <v>181</v>
      </c>
      <c r="P167" s="261">
        <v>361</v>
      </c>
      <c r="Q167" s="261">
        <v>11</v>
      </c>
      <c r="R167" s="265">
        <v>0.03</v>
      </c>
    </row>
    <row r="168" spans="1:18" x14ac:dyDescent="0.4">
      <c r="A168" s="241" t="s">
        <v>1355</v>
      </c>
      <c r="B168" s="222" t="s">
        <v>1889</v>
      </c>
      <c r="C168" s="223">
        <v>78</v>
      </c>
      <c r="D168" s="222" t="s">
        <v>1852</v>
      </c>
      <c r="E168" s="224">
        <v>2</v>
      </c>
      <c r="F168" s="223">
        <v>8</v>
      </c>
      <c r="G168" s="222" t="s">
        <v>1852</v>
      </c>
      <c r="H168" s="222" t="s">
        <v>1852</v>
      </c>
      <c r="I168" s="225" t="s">
        <v>1852</v>
      </c>
      <c r="J168" s="222" t="s">
        <v>1852</v>
      </c>
      <c r="K168" s="222" t="s">
        <v>1852</v>
      </c>
      <c r="L168" s="225" t="s">
        <v>1852</v>
      </c>
      <c r="M168" s="222" t="s">
        <v>1852</v>
      </c>
      <c r="N168" s="222" t="s">
        <v>1852</v>
      </c>
      <c r="O168" s="275">
        <f t="shared" si="2"/>
        <v>86</v>
      </c>
    </row>
    <row r="169" spans="1:18" x14ac:dyDescent="0.4">
      <c r="A169" s="241" t="s">
        <v>1355</v>
      </c>
      <c r="B169" s="222" t="s">
        <v>1890</v>
      </c>
      <c r="C169" s="223">
        <v>28</v>
      </c>
      <c r="D169" s="222" t="s">
        <v>1852</v>
      </c>
      <c r="E169" s="222" t="s">
        <v>1852</v>
      </c>
      <c r="F169" s="223">
        <v>10</v>
      </c>
      <c r="G169" s="222" t="s">
        <v>1852</v>
      </c>
      <c r="H169" s="222" t="s">
        <v>1852</v>
      </c>
      <c r="I169" s="225" t="s">
        <v>1852</v>
      </c>
      <c r="J169" s="222" t="s">
        <v>1852</v>
      </c>
      <c r="K169" s="222" t="s">
        <v>1852</v>
      </c>
      <c r="L169" s="225" t="s">
        <v>1852</v>
      </c>
      <c r="M169" s="222" t="s">
        <v>1852</v>
      </c>
      <c r="N169" s="222" t="s">
        <v>1852</v>
      </c>
      <c r="O169" s="275">
        <f t="shared" si="2"/>
        <v>38</v>
      </c>
    </row>
    <row r="170" spans="1:18" x14ac:dyDescent="0.4">
      <c r="A170" s="241" t="s">
        <v>1355</v>
      </c>
      <c r="B170" s="222" t="s">
        <v>1891</v>
      </c>
      <c r="C170" s="223">
        <v>27</v>
      </c>
      <c r="D170" s="222" t="s">
        <v>1852</v>
      </c>
      <c r="E170" s="224">
        <v>2</v>
      </c>
      <c r="F170" s="223">
        <v>2</v>
      </c>
      <c r="G170" s="222" t="s">
        <v>1852</v>
      </c>
      <c r="H170" s="222" t="s">
        <v>1852</v>
      </c>
      <c r="I170" s="225" t="s">
        <v>1852</v>
      </c>
      <c r="J170" s="222" t="s">
        <v>1852</v>
      </c>
      <c r="K170" s="222" t="s">
        <v>1852</v>
      </c>
      <c r="L170" s="225" t="s">
        <v>1852</v>
      </c>
      <c r="M170" s="222" t="s">
        <v>1852</v>
      </c>
      <c r="N170" s="222" t="s">
        <v>1852</v>
      </c>
      <c r="O170" s="275">
        <f t="shared" si="2"/>
        <v>29</v>
      </c>
    </row>
    <row r="171" spans="1:18" x14ac:dyDescent="0.4">
      <c r="A171" s="241" t="s">
        <v>1355</v>
      </c>
      <c r="B171" s="222" t="s">
        <v>1892</v>
      </c>
      <c r="C171" s="223">
        <v>24</v>
      </c>
      <c r="D171" s="222" t="s">
        <v>1852</v>
      </c>
      <c r="E171" s="224">
        <v>2</v>
      </c>
      <c r="F171" s="225" t="s">
        <v>1852</v>
      </c>
      <c r="G171" s="222" t="s">
        <v>1852</v>
      </c>
      <c r="H171" s="222" t="s">
        <v>1852</v>
      </c>
      <c r="I171" s="225" t="s">
        <v>1852</v>
      </c>
      <c r="J171" s="222" t="s">
        <v>1852</v>
      </c>
      <c r="K171" s="222" t="s">
        <v>1852</v>
      </c>
      <c r="L171" s="225" t="s">
        <v>1852</v>
      </c>
      <c r="M171" s="222" t="s">
        <v>1852</v>
      </c>
      <c r="N171" s="222" t="s">
        <v>1852</v>
      </c>
      <c r="O171" s="275">
        <f t="shared" si="2"/>
        <v>24</v>
      </c>
    </row>
    <row r="172" spans="1:18" x14ac:dyDescent="0.4">
      <c r="A172" s="230" t="s">
        <v>1355</v>
      </c>
      <c r="B172" s="222" t="s">
        <v>1893</v>
      </c>
      <c r="C172" s="223">
        <v>3</v>
      </c>
      <c r="D172" s="222" t="s">
        <v>1852</v>
      </c>
      <c r="E172" s="224">
        <v>1</v>
      </c>
      <c r="F172" s="225" t="s">
        <v>1852</v>
      </c>
      <c r="G172" s="222" t="s">
        <v>1852</v>
      </c>
      <c r="H172" s="222" t="s">
        <v>1852</v>
      </c>
      <c r="I172" s="225" t="s">
        <v>1852</v>
      </c>
      <c r="J172" s="222" t="s">
        <v>1852</v>
      </c>
      <c r="K172" s="222" t="s">
        <v>1852</v>
      </c>
      <c r="L172" s="225" t="s">
        <v>1852</v>
      </c>
      <c r="M172" s="222" t="s">
        <v>1852</v>
      </c>
      <c r="N172" s="222" t="s">
        <v>1852</v>
      </c>
      <c r="O172" s="275">
        <f t="shared" si="2"/>
        <v>3</v>
      </c>
    </row>
    <row r="173" spans="1:18" ht="13.15" customHeight="1" x14ac:dyDescent="0.4">
      <c r="A173" s="203" t="s">
        <v>1894</v>
      </c>
      <c r="B173" s="222" t="s">
        <v>1852</v>
      </c>
      <c r="C173" s="223">
        <v>80</v>
      </c>
      <c r="D173" s="222" t="s">
        <v>1852</v>
      </c>
      <c r="E173" s="222" t="s">
        <v>1852</v>
      </c>
      <c r="F173" s="223">
        <v>57</v>
      </c>
      <c r="G173" s="222" t="s">
        <v>1852</v>
      </c>
      <c r="H173" s="222" t="s">
        <v>1852</v>
      </c>
      <c r="I173" s="223">
        <v>4</v>
      </c>
      <c r="J173" s="222" t="s">
        <v>1852</v>
      </c>
      <c r="K173" s="222" t="s">
        <v>1852</v>
      </c>
      <c r="L173" s="223">
        <v>5</v>
      </c>
      <c r="M173" s="222" t="s">
        <v>1852</v>
      </c>
      <c r="N173" s="222" t="s">
        <v>1852</v>
      </c>
      <c r="O173" s="275">
        <f t="shared" si="2"/>
        <v>146</v>
      </c>
      <c r="P173" s="266">
        <v>146</v>
      </c>
      <c r="Q173" s="266">
        <v>0</v>
      </c>
      <c r="R173" s="267">
        <v>0</v>
      </c>
    </row>
    <row r="174" spans="1:18" ht="22.5" x14ac:dyDescent="0.4">
      <c r="A174" s="229" t="s">
        <v>1895</v>
      </c>
      <c r="B174" s="222" t="s">
        <v>1896</v>
      </c>
      <c r="C174" s="223">
        <v>526</v>
      </c>
      <c r="D174" s="222" t="s">
        <v>1852</v>
      </c>
      <c r="E174" s="224">
        <v>11</v>
      </c>
      <c r="F174" s="223">
        <v>364</v>
      </c>
      <c r="G174" s="222" t="s">
        <v>1852</v>
      </c>
      <c r="H174" s="224">
        <v>3</v>
      </c>
      <c r="I174" s="223">
        <v>5</v>
      </c>
      <c r="J174" s="222" t="s">
        <v>1852</v>
      </c>
      <c r="K174" s="222" t="s">
        <v>1852</v>
      </c>
      <c r="L174" s="223">
        <v>33</v>
      </c>
      <c r="M174" s="222" t="s">
        <v>1852</v>
      </c>
      <c r="N174" s="222" t="s">
        <v>1852</v>
      </c>
      <c r="O174" s="275">
        <f t="shared" si="2"/>
        <v>928</v>
      </c>
      <c r="P174" s="268">
        <v>1395</v>
      </c>
      <c r="Q174" s="268">
        <v>15</v>
      </c>
      <c r="R174" s="269">
        <v>0.01</v>
      </c>
    </row>
    <row r="175" spans="1:18" ht="22.5" x14ac:dyDescent="0.4">
      <c r="A175" s="230" t="s">
        <v>1356</v>
      </c>
      <c r="B175" s="222" t="s">
        <v>1897</v>
      </c>
      <c r="C175" s="223">
        <v>260</v>
      </c>
      <c r="D175" s="224">
        <v>1</v>
      </c>
      <c r="E175" s="224">
        <v>1</v>
      </c>
      <c r="F175" s="223">
        <v>199</v>
      </c>
      <c r="G175" s="222" t="s">
        <v>1852</v>
      </c>
      <c r="H175" s="222" t="s">
        <v>1852</v>
      </c>
      <c r="I175" s="225" t="s">
        <v>1852</v>
      </c>
      <c r="J175" s="222" t="s">
        <v>1852</v>
      </c>
      <c r="K175" s="222" t="s">
        <v>1852</v>
      </c>
      <c r="L175" s="223">
        <v>8</v>
      </c>
      <c r="M175" s="222" t="s">
        <v>1852</v>
      </c>
      <c r="N175" s="222" t="s">
        <v>1852</v>
      </c>
      <c r="O175" s="275">
        <f t="shared" si="2"/>
        <v>467</v>
      </c>
    </row>
    <row r="176" spans="1:18" ht="22.5" x14ac:dyDescent="0.4">
      <c r="A176" s="203" t="s">
        <v>1898</v>
      </c>
      <c r="B176" s="222" t="s">
        <v>1852</v>
      </c>
      <c r="C176" s="223">
        <v>45</v>
      </c>
      <c r="D176" s="222" t="s">
        <v>1852</v>
      </c>
      <c r="E176" s="222" t="s">
        <v>1852</v>
      </c>
      <c r="F176" s="223">
        <v>11</v>
      </c>
      <c r="G176" s="222" t="s">
        <v>1852</v>
      </c>
      <c r="H176" s="222" t="s">
        <v>1852</v>
      </c>
      <c r="I176" s="225" t="s">
        <v>1852</v>
      </c>
      <c r="J176" s="222" t="s">
        <v>1852</v>
      </c>
      <c r="K176" s="222" t="s">
        <v>1852</v>
      </c>
      <c r="L176" s="225" t="s">
        <v>1852</v>
      </c>
      <c r="M176" s="222" t="s">
        <v>1852</v>
      </c>
      <c r="N176" s="222" t="s">
        <v>1852</v>
      </c>
      <c r="O176" s="275">
        <f t="shared" si="2"/>
        <v>56</v>
      </c>
      <c r="P176" s="266">
        <v>56</v>
      </c>
      <c r="Q176" s="266">
        <v>0</v>
      </c>
      <c r="R176" s="267">
        <v>0</v>
      </c>
    </row>
    <row r="177" spans="1:18" x14ac:dyDescent="0.4">
      <c r="A177" s="229" t="s">
        <v>1899</v>
      </c>
      <c r="B177" s="222" t="s">
        <v>1900</v>
      </c>
      <c r="C177" s="223">
        <v>62</v>
      </c>
      <c r="D177" s="222" t="s">
        <v>1852</v>
      </c>
      <c r="E177" s="224">
        <v>2</v>
      </c>
      <c r="F177" s="223">
        <v>3</v>
      </c>
      <c r="G177" s="222" t="s">
        <v>1852</v>
      </c>
      <c r="H177" s="222" t="s">
        <v>1852</v>
      </c>
      <c r="I177" s="225" t="s">
        <v>1852</v>
      </c>
      <c r="J177" s="222" t="s">
        <v>1852</v>
      </c>
      <c r="K177" s="222" t="s">
        <v>1852</v>
      </c>
      <c r="L177" s="225" t="s">
        <v>1852</v>
      </c>
      <c r="M177" s="222" t="s">
        <v>1852</v>
      </c>
      <c r="N177" s="222" t="s">
        <v>1852</v>
      </c>
      <c r="O177" s="275">
        <f t="shared" si="2"/>
        <v>65</v>
      </c>
      <c r="P177" s="268">
        <v>144</v>
      </c>
      <c r="Q177" s="268">
        <v>4</v>
      </c>
      <c r="R177" s="269">
        <v>2.8000000000000001E-2</v>
      </c>
    </row>
    <row r="178" spans="1:18" x14ac:dyDescent="0.4">
      <c r="A178" s="241" t="s">
        <v>1357</v>
      </c>
      <c r="B178" s="222" t="s">
        <v>1901</v>
      </c>
      <c r="C178" s="223">
        <v>39</v>
      </c>
      <c r="D178" s="222" t="s">
        <v>1852</v>
      </c>
      <c r="E178" s="224">
        <v>1</v>
      </c>
      <c r="F178" s="223">
        <v>3</v>
      </c>
      <c r="G178" s="222" t="s">
        <v>1852</v>
      </c>
      <c r="H178" s="224">
        <v>1</v>
      </c>
      <c r="I178" s="225" t="s">
        <v>1852</v>
      </c>
      <c r="J178" s="222" t="s">
        <v>1852</v>
      </c>
      <c r="K178" s="222" t="s">
        <v>1852</v>
      </c>
      <c r="L178" s="225" t="s">
        <v>1852</v>
      </c>
      <c r="M178" s="222" t="s">
        <v>1852</v>
      </c>
      <c r="N178" s="222" t="s">
        <v>1852</v>
      </c>
      <c r="O178" s="275">
        <f t="shared" si="2"/>
        <v>42</v>
      </c>
    </row>
    <row r="179" spans="1:18" x14ac:dyDescent="0.4">
      <c r="A179" s="241" t="s">
        <v>1357</v>
      </c>
      <c r="B179" s="222" t="s">
        <v>1902</v>
      </c>
      <c r="C179" s="223">
        <v>32</v>
      </c>
      <c r="D179" s="222" t="s">
        <v>1852</v>
      </c>
      <c r="E179" s="222" t="s">
        <v>1852</v>
      </c>
      <c r="F179" s="223">
        <v>1</v>
      </c>
      <c r="G179" s="222" t="s">
        <v>1852</v>
      </c>
      <c r="H179" s="222" t="s">
        <v>1852</v>
      </c>
      <c r="I179" s="225" t="s">
        <v>1852</v>
      </c>
      <c r="J179" s="222" t="s">
        <v>1852</v>
      </c>
      <c r="K179" s="222" t="s">
        <v>1852</v>
      </c>
      <c r="L179" s="225" t="s">
        <v>1852</v>
      </c>
      <c r="M179" s="222" t="s">
        <v>1852</v>
      </c>
      <c r="N179" s="222" t="s">
        <v>1852</v>
      </c>
      <c r="O179" s="275">
        <f t="shared" si="2"/>
        <v>33</v>
      </c>
    </row>
    <row r="180" spans="1:18" ht="13.15" customHeight="1" x14ac:dyDescent="0.4">
      <c r="A180" s="230" t="s">
        <v>1357</v>
      </c>
      <c r="B180" s="222" t="s">
        <v>1903</v>
      </c>
      <c r="C180" s="223">
        <v>4</v>
      </c>
      <c r="D180" s="222" t="s">
        <v>1852</v>
      </c>
      <c r="E180" s="222" t="s">
        <v>1852</v>
      </c>
      <c r="F180" s="225" t="s">
        <v>1852</v>
      </c>
      <c r="G180" s="222" t="s">
        <v>1852</v>
      </c>
      <c r="H180" s="222" t="s">
        <v>1852</v>
      </c>
      <c r="I180" s="225" t="s">
        <v>1852</v>
      </c>
      <c r="J180" s="222" t="s">
        <v>1852</v>
      </c>
      <c r="K180" s="222" t="s">
        <v>1852</v>
      </c>
      <c r="L180" s="225" t="s">
        <v>1852</v>
      </c>
      <c r="M180" s="222" t="s">
        <v>1852</v>
      </c>
      <c r="N180" s="222" t="s">
        <v>1852</v>
      </c>
      <c r="O180" s="275">
        <f t="shared" si="2"/>
        <v>4</v>
      </c>
    </row>
    <row r="181" spans="1:18" x14ac:dyDescent="0.4">
      <c r="A181" s="229" t="s">
        <v>1904</v>
      </c>
      <c r="B181" s="222" t="s">
        <v>1905</v>
      </c>
      <c r="C181" s="223">
        <v>65</v>
      </c>
      <c r="D181" s="222" t="s">
        <v>1852</v>
      </c>
      <c r="E181" s="224">
        <v>2</v>
      </c>
      <c r="F181" s="223">
        <v>23</v>
      </c>
      <c r="G181" s="222" t="s">
        <v>1852</v>
      </c>
      <c r="H181" s="224">
        <v>1</v>
      </c>
      <c r="I181" s="225" t="s">
        <v>1852</v>
      </c>
      <c r="J181" s="222" t="s">
        <v>1852</v>
      </c>
      <c r="K181" s="222" t="s">
        <v>1852</v>
      </c>
      <c r="L181" s="225" t="s">
        <v>1852</v>
      </c>
      <c r="M181" s="222" t="s">
        <v>1852</v>
      </c>
      <c r="N181" s="222" t="s">
        <v>1852</v>
      </c>
      <c r="O181" s="275">
        <f t="shared" si="2"/>
        <v>88</v>
      </c>
      <c r="P181" s="268">
        <v>137</v>
      </c>
      <c r="Q181" s="268">
        <v>6</v>
      </c>
      <c r="R181" s="272">
        <v>0.04</v>
      </c>
    </row>
    <row r="182" spans="1:18" x14ac:dyDescent="0.4">
      <c r="A182" s="241" t="s">
        <v>1358</v>
      </c>
      <c r="B182" s="222" t="s">
        <v>1906</v>
      </c>
      <c r="C182" s="223">
        <v>31</v>
      </c>
      <c r="D182" s="222" t="s">
        <v>1852</v>
      </c>
      <c r="E182" s="224">
        <v>3</v>
      </c>
      <c r="F182" s="223">
        <v>1</v>
      </c>
      <c r="G182" s="222" t="s">
        <v>1852</v>
      </c>
      <c r="H182" s="222" t="s">
        <v>1852</v>
      </c>
      <c r="I182" s="225" t="s">
        <v>1852</v>
      </c>
      <c r="J182" s="222" t="s">
        <v>1852</v>
      </c>
      <c r="K182" s="222" t="s">
        <v>1852</v>
      </c>
      <c r="L182" s="225" t="s">
        <v>1852</v>
      </c>
      <c r="M182" s="222" t="s">
        <v>1852</v>
      </c>
      <c r="N182" s="222" t="s">
        <v>1852</v>
      </c>
      <c r="O182" s="275">
        <f t="shared" si="2"/>
        <v>32</v>
      </c>
    </row>
    <row r="183" spans="1:18" x14ac:dyDescent="0.4">
      <c r="A183" s="241" t="s">
        <v>1358</v>
      </c>
      <c r="B183" s="222" t="s">
        <v>1907</v>
      </c>
      <c r="C183" s="223">
        <v>10</v>
      </c>
      <c r="D183" s="222" t="s">
        <v>1852</v>
      </c>
      <c r="E183" s="222" t="s">
        <v>1852</v>
      </c>
      <c r="F183" s="223">
        <v>2</v>
      </c>
      <c r="G183" s="222" t="s">
        <v>1852</v>
      </c>
      <c r="H183" s="222" t="s">
        <v>1852</v>
      </c>
      <c r="I183" s="225" t="s">
        <v>1852</v>
      </c>
      <c r="J183" s="222" t="s">
        <v>1852</v>
      </c>
      <c r="K183" s="222" t="s">
        <v>1852</v>
      </c>
      <c r="L183" s="225" t="s">
        <v>1852</v>
      </c>
      <c r="M183" s="222" t="s">
        <v>1852</v>
      </c>
      <c r="N183" s="222" t="s">
        <v>1852</v>
      </c>
      <c r="O183" s="275">
        <f t="shared" si="2"/>
        <v>12</v>
      </c>
    </row>
    <row r="184" spans="1:18" x14ac:dyDescent="0.4">
      <c r="A184" s="230" t="s">
        <v>1358</v>
      </c>
      <c r="B184" s="222" t="s">
        <v>1908</v>
      </c>
      <c r="C184" s="223">
        <v>5</v>
      </c>
      <c r="D184" s="222" t="s">
        <v>1852</v>
      </c>
      <c r="E184" s="222" t="s">
        <v>1852</v>
      </c>
      <c r="F184" s="225" t="s">
        <v>1852</v>
      </c>
      <c r="G184" s="222" t="s">
        <v>1852</v>
      </c>
      <c r="H184" s="222" t="s">
        <v>1852</v>
      </c>
      <c r="I184" s="225" t="s">
        <v>1852</v>
      </c>
      <c r="J184" s="222" t="s">
        <v>1852</v>
      </c>
      <c r="K184" s="222" t="s">
        <v>1852</v>
      </c>
      <c r="L184" s="225" t="s">
        <v>1852</v>
      </c>
      <c r="M184" s="222" t="s">
        <v>1852</v>
      </c>
      <c r="N184" s="222" t="s">
        <v>1852</v>
      </c>
      <c r="O184" s="275">
        <f t="shared" si="2"/>
        <v>5</v>
      </c>
    </row>
    <row r="185" spans="1:18" x14ac:dyDescent="0.4">
      <c r="A185" s="229" t="s">
        <v>1909</v>
      </c>
      <c r="B185" s="222" t="s">
        <v>1910</v>
      </c>
      <c r="C185" s="223">
        <v>107</v>
      </c>
      <c r="D185" s="222" t="s">
        <v>1852</v>
      </c>
      <c r="E185" s="222" t="s">
        <v>1852</v>
      </c>
      <c r="F185" s="223">
        <v>105</v>
      </c>
      <c r="G185" s="222" t="s">
        <v>1852</v>
      </c>
      <c r="H185" s="224">
        <v>1</v>
      </c>
      <c r="I185" s="225" t="s">
        <v>1852</v>
      </c>
      <c r="J185" s="222" t="s">
        <v>1852</v>
      </c>
      <c r="K185" s="222" t="s">
        <v>1852</v>
      </c>
      <c r="L185" s="225" t="s">
        <v>1852</v>
      </c>
      <c r="M185" s="222" t="s">
        <v>1852</v>
      </c>
      <c r="N185" s="222" t="s">
        <v>1852</v>
      </c>
      <c r="O185" s="275">
        <f t="shared" si="2"/>
        <v>212</v>
      </c>
      <c r="P185" s="261">
        <v>247</v>
      </c>
      <c r="Q185" s="261">
        <v>1</v>
      </c>
      <c r="R185" s="265">
        <v>0</v>
      </c>
    </row>
    <row r="186" spans="1:18" ht="13.15" customHeight="1" x14ac:dyDescent="0.4">
      <c r="A186" s="241" t="s">
        <v>1676</v>
      </c>
      <c r="B186" s="222" t="s">
        <v>1911</v>
      </c>
      <c r="C186" s="223">
        <v>5</v>
      </c>
      <c r="D186" s="222" t="s">
        <v>1852</v>
      </c>
      <c r="E186" s="222" t="s">
        <v>1852</v>
      </c>
      <c r="F186" s="223">
        <v>16</v>
      </c>
      <c r="G186" s="222" t="s">
        <v>1852</v>
      </c>
      <c r="H186" s="222" t="s">
        <v>1852</v>
      </c>
      <c r="I186" s="225" t="s">
        <v>1852</v>
      </c>
      <c r="J186" s="222" t="s">
        <v>1852</v>
      </c>
      <c r="K186" s="222" t="s">
        <v>1852</v>
      </c>
      <c r="L186" s="225" t="s">
        <v>1852</v>
      </c>
      <c r="M186" s="222" t="s">
        <v>1852</v>
      </c>
      <c r="N186" s="222" t="s">
        <v>1852</v>
      </c>
      <c r="O186" s="275">
        <f t="shared" si="2"/>
        <v>21</v>
      </c>
    </row>
    <row r="187" spans="1:18" ht="22.5" x14ac:dyDescent="0.4">
      <c r="A187" s="230" t="s">
        <v>1676</v>
      </c>
      <c r="B187" s="222" t="s">
        <v>1912</v>
      </c>
      <c r="C187" s="223">
        <v>14</v>
      </c>
      <c r="D187" s="222" t="s">
        <v>1852</v>
      </c>
      <c r="E187" s="222" t="s">
        <v>1852</v>
      </c>
      <c r="F187" s="225" t="s">
        <v>1852</v>
      </c>
      <c r="G187" s="222" t="s">
        <v>1852</v>
      </c>
      <c r="H187" s="222" t="s">
        <v>1852</v>
      </c>
      <c r="I187" s="225" t="s">
        <v>1852</v>
      </c>
      <c r="J187" s="222" t="s">
        <v>1852</v>
      </c>
      <c r="K187" s="222" t="s">
        <v>1852</v>
      </c>
      <c r="L187" s="225" t="s">
        <v>1852</v>
      </c>
      <c r="M187" s="222" t="s">
        <v>1852</v>
      </c>
      <c r="N187" s="222" t="s">
        <v>1852</v>
      </c>
      <c r="O187" s="275">
        <f t="shared" si="2"/>
        <v>14</v>
      </c>
    </row>
    <row r="188" spans="1:18" x14ac:dyDescent="0.4">
      <c r="A188" s="203" t="s">
        <v>1913</v>
      </c>
      <c r="B188" s="222" t="s">
        <v>1852</v>
      </c>
      <c r="C188" s="223">
        <v>26</v>
      </c>
      <c r="D188" s="222" t="s">
        <v>1852</v>
      </c>
      <c r="E188" s="224">
        <v>2</v>
      </c>
      <c r="F188" s="223">
        <v>60</v>
      </c>
      <c r="G188" s="222" t="s">
        <v>1852</v>
      </c>
      <c r="H188" s="222" t="s">
        <v>1852</v>
      </c>
      <c r="I188" s="225" t="s">
        <v>1852</v>
      </c>
      <c r="J188" s="222" t="s">
        <v>1852</v>
      </c>
      <c r="K188" s="222" t="s">
        <v>1852</v>
      </c>
      <c r="L188" s="225" t="s">
        <v>1852</v>
      </c>
      <c r="M188" s="222" t="s">
        <v>1852</v>
      </c>
      <c r="N188" s="222" t="s">
        <v>1852</v>
      </c>
      <c r="O188" s="275">
        <f t="shared" si="2"/>
        <v>86</v>
      </c>
      <c r="P188" s="266">
        <v>86</v>
      </c>
      <c r="Q188" s="266">
        <v>2</v>
      </c>
      <c r="R188" s="271">
        <v>0.02</v>
      </c>
    </row>
    <row r="189" spans="1:18" x14ac:dyDescent="0.4">
      <c r="A189" s="203" t="s">
        <v>1914</v>
      </c>
      <c r="B189" s="222" t="s">
        <v>1852</v>
      </c>
      <c r="C189" s="223">
        <v>33</v>
      </c>
      <c r="D189" s="222" t="s">
        <v>1852</v>
      </c>
      <c r="E189" s="224">
        <v>1</v>
      </c>
      <c r="F189" s="223">
        <v>31</v>
      </c>
      <c r="G189" s="222" t="s">
        <v>1852</v>
      </c>
      <c r="H189" s="224">
        <v>1</v>
      </c>
      <c r="I189" s="225" t="s">
        <v>1852</v>
      </c>
      <c r="J189" s="222" t="s">
        <v>1852</v>
      </c>
      <c r="K189" s="222" t="s">
        <v>1852</v>
      </c>
      <c r="L189" s="223">
        <v>8</v>
      </c>
      <c r="M189" s="222" t="s">
        <v>1852</v>
      </c>
      <c r="N189" s="222" t="s">
        <v>1852</v>
      </c>
      <c r="O189" s="275">
        <f t="shared" si="2"/>
        <v>72</v>
      </c>
      <c r="P189" s="266">
        <v>72</v>
      </c>
      <c r="Q189" s="266">
        <v>2</v>
      </c>
      <c r="R189" s="271">
        <v>0.03</v>
      </c>
    </row>
    <row r="190" spans="1:18" x14ac:dyDescent="0.4">
      <c r="A190" s="203" t="s">
        <v>1915</v>
      </c>
      <c r="B190" s="222" t="s">
        <v>1852</v>
      </c>
      <c r="C190" s="223">
        <v>73</v>
      </c>
      <c r="D190" s="222" t="s">
        <v>1852</v>
      </c>
      <c r="E190" s="222" t="s">
        <v>1852</v>
      </c>
      <c r="F190" s="223">
        <v>3</v>
      </c>
      <c r="G190" s="222" t="s">
        <v>1852</v>
      </c>
      <c r="H190" s="222" t="s">
        <v>1852</v>
      </c>
      <c r="I190" s="225" t="s">
        <v>1852</v>
      </c>
      <c r="J190" s="222" t="s">
        <v>1852</v>
      </c>
      <c r="K190" s="222" t="s">
        <v>1852</v>
      </c>
      <c r="L190" s="225" t="s">
        <v>1852</v>
      </c>
      <c r="M190" s="222" t="s">
        <v>1852</v>
      </c>
      <c r="N190" s="222" t="s">
        <v>1852</v>
      </c>
      <c r="O190" s="275">
        <f t="shared" si="2"/>
        <v>76</v>
      </c>
      <c r="P190" s="266">
        <v>76</v>
      </c>
      <c r="Q190" s="266">
        <v>0</v>
      </c>
      <c r="R190" s="271">
        <v>0</v>
      </c>
    </row>
    <row r="191" spans="1:18" x14ac:dyDescent="0.4">
      <c r="A191" s="229" t="s">
        <v>1916</v>
      </c>
      <c r="B191" s="222" t="s">
        <v>1917</v>
      </c>
      <c r="C191" s="223">
        <v>626</v>
      </c>
      <c r="D191" s="222" t="s">
        <v>1852</v>
      </c>
      <c r="E191" s="224">
        <v>6</v>
      </c>
      <c r="F191" s="223">
        <v>558</v>
      </c>
      <c r="G191" s="222" t="s">
        <v>1852</v>
      </c>
      <c r="H191" s="222" t="s">
        <v>1852</v>
      </c>
      <c r="I191" s="223">
        <v>4</v>
      </c>
      <c r="J191" s="222" t="s">
        <v>1852</v>
      </c>
      <c r="K191" s="222" t="s">
        <v>1852</v>
      </c>
      <c r="L191" s="223">
        <v>112</v>
      </c>
      <c r="M191" s="222" t="s">
        <v>1852</v>
      </c>
      <c r="N191" s="222" t="s">
        <v>1852</v>
      </c>
      <c r="O191" s="275">
        <f t="shared" si="2"/>
        <v>1300</v>
      </c>
      <c r="P191" s="268">
        <v>1484</v>
      </c>
      <c r="Q191" s="268">
        <v>6</v>
      </c>
      <c r="R191" s="269">
        <v>4.0000000000000001E-3</v>
      </c>
    </row>
    <row r="192" spans="1:18" ht="13.15" customHeight="1" x14ac:dyDescent="0.4">
      <c r="A192" s="241" t="s">
        <v>1359</v>
      </c>
      <c r="B192" s="222" t="s">
        <v>1918</v>
      </c>
      <c r="C192" s="223">
        <v>115</v>
      </c>
      <c r="D192" s="222" t="s">
        <v>1852</v>
      </c>
      <c r="E192" s="222" t="s">
        <v>1852</v>
      </c>
      <c r="F192" s="223">
        <v>30</v>
      </c>
      <c r="G192" s="222" t="s">
        <v>1852</v>
      </c>
      <c r="H192" s="222" t="s">
        <v>1852</v>
      </c>
      <c r="I192" s="225" t="s">
        <v>1852</v>
      </c>
      <c r="J192" s="222" t="s">
        <v>1852</v>
      </c>
      <c r="K192" s="222" t="s">
        <v>1852</v>
      </c>
      <c r="L192" s="223">
        <v>4</v>
      </c>
      <c r="M192" s="222" t="s">
        <v>1852</v>
      </c>
      <c r="N192" s="222" t="s">
        <v>1852</v>
      </c>
      <c r="O192" s="275">
        <f t="shared" si="2"/>
        <v>149</v>
      </c>
    </row>
    <row r="193" spans="1:18" ht="22.5" x14ac:dyDescent="0.4">
      <c r="A193" s="241" t="s">
        <v>1359</v>
      </c>
      <c r="B193" s="222" t="s">
        <v>1919</v>
      </c>
      <c r="C193" s="223">
        <v>13</v>
      </c>
      <c r="D193" s="222" t="s">
        <v>1852</v>
      </c>
      <c r="E193" s="222" t="s">
        <v>1852</v>
      </c>
      <c r="F193" s="223">
        <v>12</v>
      </c>
      <c r="G193" s="222" t="s">
        <v>1852</v>
      </c>
      <c r="H193" s="222" t="s">
        <v>1852</v>
      </c>
      <c r="I193" s="225" t="s">
        <v>1852</v>
      </c>
      <c r="J193" s="222" t="s">
        <v>1852</v>
      </c>
      <c r="K193" s="222" t="s">
        <v>1852</v>
      </c>
      <c r="L193" s="225" t="s">
        <v>1852</v>
      </c>
      <c r="M193" s="222" t="s">
        <v>1852</v>
      </c>
      <c r="N193" s="222" t="s">
        <v>1852</v>
      </c>
      <c r="O193" s="275">
        <f t="shared" si="2"/>
        <v>25</v>
      </c>
    </row>
    <row r="194" spans="1:18" ht="13.15" customHeight="1" x14ac:dyDescent="0.4">
      <c r="A194" s="230" t="s">
        <v>1359</v>
      </c>
      <c r="B194" s="222" t="s">
        <v>1920</v>
      </c>
      <c r="C194" s="223">
        <v>4</v>
      </c>
      <c r="D194" s="222" t="s">
        <v>1852</v>
      </c>
      <c r="E194" s="222" t="s">
        <v>1852</v>
      </c>
      <c r="F194" s="223">
        <v>4</v>
      </c>
      <c r="G194" s="222" t="s">
        <v>1852</v>
      </c>
      <c r="H194" s="222" t="s">
        <v>1852</v>
      </c>
      <c r="I194" s="225" t="s">
        <v>1852</v>
      </c>
      <c r="J194" s="222" t="s">
        <v>1852</v>
      </c>
      <c r="K194" s="222" t="s">
        <v>1852</v>
      </c>
      <c r="L194" s="223">
        <v>2</v>
      </c>
      <c r="M194" s="222" t="s">
        <v>1852</v>
      </c>
      <c r="N194" s="222" t="s">
        <v>1852</v>
      </c>
      <c r="O194" s="275">
        <f t="shared" si="2"/>
        <v>10</v>
      </c>
    </row>
    <row r="195" spans="1:18" x14ac:dyDescent="0.4">
      <c r="A195" s="229" t="s">
        <v>1921</v>
      </c>
      <c r="B195" s="222" t="s">
        <v>1922</v>
      </c>
      <c r="C195" s="223">
        <v>127</v>
      </c>
      <c r="D195" s="222" t="s">
        <v>1852</v>
      </c>
      <c r="E195" s="222" t="s">
        <v>1852</v>
      </c>
      <c r="F195" s="223">
        <v>64</v>
      </c>
      <c r="G195" s="222" t="s">
        <v>1852</v>
      </c>
      <c r="H195" s="222" t="s">
        <v>1852</v>
      </c>
      <c r="I195" s="223">
        <v>9</v>
      </c>
      <c r="J195" s="222" t="s">
        <v>1852</v>
      </c>
      <c r="K195" s="222" t="s">
        <v>1852</v>
      </c>
      <c r="L195" s="223">
        <v>4</v>
      </c>
      <c r="M195" s="222" t="s">
        <v>1852</v>
      </c>
      <c r="N195" s="222" t="s">
        <v>1852</v>
      </c>
      <c r="O195" s="275">
        <f t="shared" ref="O195:O258" si="3">SUM(C195,F195,I195,L195)</f>
        <v>204</v>
      </c>
      <c r="P195" s="261">
        <v>375</v>
      </c>
      <c r="Q195" s="261">
        <v>1</v>
      </c>
      <c r="R195" s="263">
        <v>3.0000000000000001E-3</v>
      </c>
    </row>
    <row r="196" spans="1:18" x14ac:dyDescent="0.4">
      <c r="A196" s="241" t="s">
        <v>1360</v>
      </c>
      <c r="B196" s="222" t="s">
        <v>1923</v>
      </c>
      <c r="C196" s="223">
        <v>60</v>
      </c>
      <c r="D196" s="222" t="s">
        <v>1852</v>
      </c>
      <c r="E196" s="224">
        <v>1</v>
      </c>
      <c r="F196" s="223">
        <v>11</v>
      </c>
      <c r="G196" s="222" t="s">
        <v>1852</v>
      </c>
      <c r="H196" s="222" t="s">
        <v>1852</v>
      </c>
      <c r="I196" s="223">
        <v>4</v>
      </c>
      <c r="J196" s="222" t="s">
        <v>1852</v>
      </c>
      <c r="K196" s="222" t="s">
        <v>1852</v>
      </c>
      <c r="L196" s="223">
        <v>1</v>
      </c>
      <c r="M196" s="222" t="s">
        <v>1852</v>
      </c>
      <c r="N196" s="222" t="s">
        <v>1852</v>
      </c>
      <c r="O196" s="275">
        <f t="shared" si="3"/>
        <v>76</v>
      </c>
    </row>
    <row r="197" spans="1:18" x14ac:dyDescent="0.4">
      <c r="A197" s="241" t="s">
        <v>1360</v>
      </c>
      <c r="B197" s="222" t="s">
        <v>1924</v>
      </c>
      <c r="C197" s="223">
        <v>48</v>
      </c>
      <c r="D197" s="222" t="s">
        <v>1852</v>
      </c>
      <c r="E197" s="222" t="s">
        <v>1852</v>
      </c>
      <c r="F197" s="223">
        <v>8</v>
      </c>
      <c r="G197" s="222" t="s">
        <v>1852</v>
      </c>
      <c r="H197" s="222" t="s">
        <v>1852</v>
      </c>
      <c r="I197" s="223">
        <v>4</v>
      </c>
      <c r="J197" s="222" t="s">
        <v>1852</v>
      </c>
      <c r="K197" s="222" t="s">
        <v>1852</v>
      </c>
      <c r="L197" s="225" t="s">
        <v>1852</v>
      </c>
      <c r="M197" s="222" t="s">
        <v>1852</v>
      </c>
      <c r="N197" s="222" t="s">
        <v>1852</v>
      </c>
      <c r="O197" s="275">
        <f t="shared" si="3"/>
        <v>60</v>
      </c>
    </row>
    <row r="198" spans="1:18" x14ac:dyDescent="0.4">
      <c r="A198" s="241" t="s">
        <v>1360</v>
      </c>
      <c r="B198" s="222" t="s">
        <v>1925</v>
      </c>
      <c r="C198" s="223">
        <v>18</v>
      </c>
      <c r="D198" s="222" t="s">
        <v>1852</v>
      </c>
      <c r="E198" s="222" t="s">
        <v>1852</v>
      </c>
      <c r="F198" s="225" t="s">
        <v>1852</v>
      </c>
      <c r="G198" s="222" t="s">
        <v>1852</v>
      </c>
      <c r="H198" s="222" t="s">
        <v>1852</v>
      </c>
      <c r="I198" s="223">
        <v>2</v>
      </c>
      <c r="J198" s="222" t="s">
        <v>1852</v>
      </c>
      <c r="K198" s="222" t="s">
        <v>1852</v>
      </c>
      <c r="L198" s="225" t="s">
        <v>1852</v>
      </c>
      <c r="M198" s="222" t="s">
        <v>1852</v>
      </c>
      <c r="N198" s="222" t="s">
        <v>1852</v>
      </c>
      <c r="O198" s="275">
        <f t="shared" si="3"/>
        <v>20</v>
      </c>
    </row>
    <row r="199" spans="1:18" x14ac:dyDescent="0.4">
      <c r="A199" s="241" t="s">
        <v>1360</v>
      </c>
      <c r="B199" s="222" t="s">
        <v>1926</v>
      </c>
      <c r="C199" s="223">
        <v>14</v>
      </c>
      <c r="D199" s="222" t="s">
        <v>1852</v>
      </c>
      <c r="E199" s="222" t="s">
        <v>1852</v>
      </c>
      <c r="F199" s="225" t="s">
        <v>1852</v>
      </c>
      <c r="G199" s="222" t="s">
        <v>1852</v>
      </c>
      <c r="H199" s="222" t="s">
        <v>1852</v>
      </c>
      <c r="I199" s="225" t="s">
        <v>1852</v>
      </c>
      <c r="J199" s="222" t="s">
        <v>1852</v>
      </c>
      <c r="K199" s="222" t="s">
        <v>1852</v>
      </c>
      <c r="L199" s="225" t="s">
        <v>1852</v>
      </c>
      <c r="M199" s="222" t="s">
        <v>1852</v>
      </c>
      <c r="N199" s="222" t="s">
        <v>1852</v>
      </c>
      <c r="O199" s="275">
        <f t="shared" si="3"/>
        <v>14</v>
      </c>
    </row>
    <row r="200" spans="1:18" x14ac:dyDescent="0.4">
      <c r="A200" s="230" t="s">
        <v>1360</v>
      </c>
      <c r="B200" s="222" t="s">
        <v>1927</v>
      </c>
      <c r="C200" s="225" t="s">
        <v>1852</v>
      </c>
      <c r="D200" s="222" t="s">
        <v>1852</v>
      </c>
      <c r="E200" s="222" t="s">
        <v>1852</v>
      </c>
      <c r="F200" s="223">
        <v>1</v>
      </c>
      <c r="G200" s="222" t="s">
        <v>1852</v>
      </c>
      <c r="H200" s="222" t="s">
        <v>1852</v>
      </c>
      <c r="I200" s="225" t="s">
        <v>1852</v>
      </c>
      <c r="J200" s="222" t="s">
        <v>1852</v>
      </c>
      <c r="K200" s="222" t="s">
        <v>1852</v>
      </c>
      <c r="L200" s="225" t="s">
        <v>1852</v>
      </c>
      <c r="M200" s="222" t="s">
        <v>1852</v>
      </c>
      <c r="N200" s="222" t="s">
        <v>1852</v>
      </c>
      <c r="O200" s="275">
        <f t="shared" si="3"/>
        <v>1</v>
      </c>
    </row>
    <row r="201" spans="1:18" x14ac:dyDescent="0.4">
      <c r="A201" s="203" t="s">
        <v>1928</v>
      </c>
      <c r="B201" s="222" t="s">
        <v>1852</v>
      </c>
      <c r="C201" s="223">
        <v>224</v>
      </c>
      <c r="D201" s="222" t="s">
        <v>1852</v>
      </c>
      <c r="E201" s="224">
        <v>3</v>
      </c>
      <c r="F201" s="223">
        <v>145</v>
      </c>
      <c r="G201" s="222" t="s">
        <v>1852</v>
      </c>
      <c r="H201" s="222" t="s">
        <v>1852</v>
      </c>
      <c r="I201" s="223">
        <v>5</v>
      </c>
      <c r="J201" s="222" t="s">
        <v>1852</v>
      </c>
      <c r="K201" s="222" t="s">
        <v>1852</v>
      </c>
      <c r="L201" s="223">
        <v>8</v>
      </c>
      <c r="M201" s="222" t="s">
        <v>1852</v>
      </c>
      <c r="N201" s="222" t="s">
        <v>1852</v>
      </c>
      <c r="O201" s="275">
        <f t="shared" si="3"/>
        <v>382</v>
      </c>
      <c r="P201" s="266">
        <v>382</v>
      </c>
      <c r="Q201" s="266">
        <v>3</v>
      </c>
      <c r="R201" s="267">
        <v>8.0000000000000002E-3</v>
      </c>
    </row>
    <row r="202" spans="1:18" x14ac:dyDescent="0.4">
      <c r="A202" s="203" t="s">
        <v>1929</v>
      </c>
      <c r="B202" s="222" t="s">
        <v>1930</v>
      </c>
      <c r="C202" s="223">
        <v>21</v>
      </c>
      <c r="D202" s="222" t="s">
        <v>1852</v>
      </c>
      <c r="E202" s="222" t="s">
        <v>1852</v>
      </c>
      <c r="F202" s="223">
        <v>2</v>
      </c>
      <c r="G202" s="222" t="s">
        <v>1852</v>
      </c>
      <c r="H202" s="222" t="s">
        <v>1852</v>
      </c>
      <c r="I202" s="225" t="s">
        <v>1852</v>
      </c>
      <c r="J202" s="222" t="s">
        <v>1852</v>
      </c>
      <c r="K202" s="222" t="s">
        <v>1852</v>
      </c>
      <c r="L202" s="225" t="s">
        <v>1852</v>
      </c>
      <c r="M202" s="222" t="s">
        <v>1852</v>
      </c>
      <c r="N202" s="222" t="s">
        <v>1852</v>
      </c>
      <c r="O202" s="275">
        <f t="shared" si="3"/>
        <v>23</v>
      </c>
      <c r="P202" s="266">
        <v>23</v>
      </c>
      <c r="Q202" s="266">
        <v>0</v>
      </c>
      <c r="R202" s="267">
        <v>0</v>
      </c>
    </row>
    <row r="203" spans="1:18" x14ac:dyDescent="0.4">
      <c r="A203" s="203" t="s">
        <v>1931</v>
      </c>
      <c r="B203" s="222" t="s">
        <v>1852</v>
      </c>
      <c r="C203" s="223">
        <v>557</v>
      </c>
      <c r="D203" s="224">
        <v>2</v>
      </c>
      <c r="E203" s="224">
        <v>6</v>
      </c>
      <c r="F203" s="223">
        <v>626</v>
      </c>
      <c r="G203" s="222" t="s">
        <v>1852</v>
      </c>
      <c r="H203" s="224">
        <v>1</v>
      </c>
      <c r="I203" s="223">
        <v>16</v>
      </c>
      <c r="J203" s="222" t="s">
        <v>1852</v>
      </c>
      <c r="K203" s="222" t="s">
        <v>1852</v>
      </c>
      <c r="L203" s="223">
        <v>37</v>
      </c>
      <c r="M203" s="222" t="s">
        <v>1852</v>
      </c>
      <c r="N203" s="222" t="s">
        <v>1852</v>
      </c>
      <c r="O203" s="275">
        <f t="shared" si="3"/>
        <v>1236</v>
      </c>
      <c r="P203" s="266">
        <v>1236</v>
      </c>
      <c r="Q203" s="266">
        <v>7</v>
      </c>
      <c r="R203" s="267">
        <v>6.0000000000000001E-3</v>
      </c>
    </row>
    <row r="204" spans="1:18" ht="13.15" customHeight="1" x14ac:dyDescent="0.4">
      <c r="A204" s="203" t="s">
        <v>1932</v>
      </c>
      <c r="B204" s="222" t="s">
        <v>1852</v>
      </c>
      <c r="C204" s="223">
        <v>59</v>
      </c>
      <c r="D204" s="222" t="s">
        <v>1852</v>
      </c>
      <c r="E204" s="222" t="s">
        <v>1852</v>
      </c>
      <c r="F204" s="223">
        <v>13</v>
      </c>
      <c r="G204" s="222" t="s">
        <v>1852</v>
      </c>
      <c r="H204" s="222" t="s">
        <v>1852</v>
      </c>
      <c r="I204" s="225" t="s">
        <v>1852</v>
      </c>
      <c r="J204" s="222" t="s">
        <v>1852</v>
      </c>
      <c r="K204" s="222" t="s">
        <v>1852</v>
      </c>
      <c r="L204" s="223">
        <v>3</v>
      </c>
      <c r="M204" s="222" t="s">
        <v>1852</v>
      </c>
      <c r="N204" s="222" t="s">
        <v>1852</v>
      </c>
      <c r="O204" s="275">
        <f t="shared" si="3"/>
        <v>75</v>
      </c>
      <c r="P204" s="266">
        <v>75</v>
      </c>
      <c r="Q204" s="266">
        <v>0</v>
      </c>
      <c r="R204" s="271">
        <v>0</v>
      </c>
    </row>
    <row r="205" spans="1:18" x14ac:dyDescent="0.4">
      <c r="A205" s="229" t="s">
        <v>1933</v>
      </c>
      <c r="B205" s="222" t="s">
        <v>1934</v>
      </c>
      <c r="C205" s="223">
        <v>123</v>
      </c>
      <c r="D205" s="222" t="s">
        <v>1852</v>
      </c>
      <c r="E205" s="224">
        <v>1</v>
      </c>
      <c r="F205" s="223">
        <v>83</v>
      </c>
      <c r="G205" s="222" t="s">
        <v>1852</v>
      </c>
      <c r="H205" s="222" t="s">
        <v>1852</v>
      </c>
      <c r="I205" s="223">
        <v>4</v>
      </c>
      <c r="J205" s="222" t="s">
        <v>1852</v>
      </c>
      <c r="K205" s="222" t="s">
        <v>1852</v>
      </c>
      <c r="L205" s="223">
        <v>7</v>
      </c>
      <c r="M205" s="222" t="s">
        <v>1852</v>
      </c>
      <c r="N205" s="222" t="s">
        <v>1852</v>
      </c>
      <c r="O205" s="275">
        <f t="shared" si="3"/>
        <v>217</v>
      </c>
      <c r="P205" s="261">
        <v>340</v>
      </c>
      <c r="Q205" s="261">
        <v>1</v>
      </c>
      <c r="R205" s="265">
        <v>0</v>
      </c>
    </row>
    <row r="206" spans="1:18" x14ac:dyDescent="0.4">
      <c r="A206" s="241" t="s">
        <v>1677</v>
      </c>
      <c r="B206" s="222" t="s">
        <v>1901</v>
      </c>
      <c r="C206" s="223">
        <v>70</v>
      </c>
      <c r="D206" s="222" t="s">
        <v>1852</v>
      </c>
      <c r="E206" s="222" t="s">
        <v>1852</v>
      </c>
      <c r="F206" s="223">
        <v>7</v>
      </c>
      <c r="G206" s="222" t="s">
        <v>1852</v>
      </c>
      <c r="H206" s="222" t="s">
        <v>1852</v>
      </c>
      <c r="I206" s="223">
        <v>5</v>
      </c>
      <c r="J206" s="222" t="s">
        <v>1852</v>
      </c>
      <c r="K206" s="222" t="s">
        <v>1852</v>
      </c>
      <c r="L206" s="223">
        <v>1</v>
      </c>
      <c r="M206" s="222" t="s">
        <v>1852</v>
      </c>
      <c r="N206" s="222" t="s">
        <v>1852</v>
      </c>
      <c r="O206" s="275">
        <f t="shared" si="3"/>
        <v>83</v>
      </c>
    </row>
    <row r="207" spans="1:18" ht="13.15" customHeight="1" x14ac:dyDescent="0.4">
      <c r="A207" s="230" t="s">
        <v>1677</v>
      </c>
      <c r="B207" s="222" t="s">
        <v>1935</v>
      </c>
      <c r="C207" s="223">
        <v>38</v>
      </c>
      <c r="D207" s="222" t="s">
        <v>1852</v>
      </c>
      <c r="E207" s="222" t="s">
        <v>1852</v>
      </c>
      <c r="F207" s="223">
        <v>2</v>
      </c>
      <c r="G207" s="222" t="s">
        <v>1852</v>
      </c>
      <c r="H207" s="222" t="s">
        <v>1852</v>
      </c>
      <c r="I207" s="225" t="s">
        <v>1852</v>
      </c>
      <c r="J207" s="222" t="s">
        <v>1852</v>
      </c>
      <c r="K207" s="222" t="s">
        <v>1852</v>
      </c>
      <c r="L207" s="225" t="s">
        <v>1852</v>
      </c>
      <c r="M207" s="222" t="s">
        <v>1852</v>
      </c>
      <c r="N207" s="222" t="s">
        <v>1852</v>
      </c>
      <c r="O207" s="275">
        <f t="shared" si="3"/>
        <v>40</v>
      </c>
    </row>
    <row r="208" spans="1:18" x14ac:dyDescent="0.4">
      <c r="A208" s="235" t="s">
        <v>1936</v>
      </c>
      <c r="B208" s="222" t="s">
        <v>1937</v>
      </c>
      <c r="C208" s="223">
        <v>139</v>
      </c>
      <c r="D208" s="222" t="s">
        <v>1852</v>
      </c>
      <c r="E208" s="224">
        <v>5</v>
      </c>
      <c r="F208" s="223">
        <v>19</v>
      </c>
      <c r="G208" s="222" t="s">
        <v>1852</v>
      </c>
      <c r="H208" s="222" t="s">
        <v>1852</v>
      </c>
      <c r="I208" s="225" t="s">
        <v>1852</v>
      </c>
      <c r="J208" s="222" t="s">
        <v>1852</v>
      </c>
      <c r="K208" s="222" t="s">
        <v>1852</v>
      </c>
      <c r="L208" s="223">
        <v>9</v>
      </c>
      <c r="M208" s="222" t="s">
        <v>1852</v>
      </c>
      <c r="N208" s="222" t="s">
        <v>1852</v>
      </c>
      <c r="O208" s="275">
        <f t="shared" si="3"/>
        <v>167</v>
      </c>
      <c r="P208" s="261">
        <v>510</v>
      </c>
      <c r="Q208" s="261">
        <v>14</v>
      </c>
      <c r="R208" s="263">
        <v>2.7E-2</v>
      </c>
    </row>
    <row r="209" spans="1:18" ht="13.15" customHeight="1" x14ac:dyDescent="0.4">
      <c r="A209" s="236" t="s">
        <v>1363</v>
      </c>
      <c r="B209" s="222" t="s">
        <v>1938</v>
      </c>
      <c r="C209" s="223">
        <v>59</v>
      </c>
      <c r="D209" s="222" t="s">
        <v>1852</v>
      </c>
      <c r="E209" s="224">
        <v>1</v>
      </c>
      <c r="F209" s="223">
        <v>23</v>
      </c>
      <c r="G209" s="222" t="s">
        <v>1852</v>
      </c>
      <c r="H209" s="222" t="s">
        <v>1852</v>
      </c>
      <c r="I209" s="223">
        <v>5</v>
      </c>
      <c r="J209" s="222" t="s">
        <v>1852</v>
      </c>
      <c r="K209" s="222" t="s">
        <v>1852</v>
      </c>
      <c r="L209" s="225" t="s">
        <v>1852</v>
      </c>
      <c r="M209" s="222" t="s">
        <v>1852</v>
      </c>
      <c r="N209" s="222" t="s">
        <v>1852</v>
      </c>
      <c r="O209" s="275">
        <f t="shared" si="3"/>
        <v>87</v>
      </c>
    </row>
    <row r="210" spans="1:18" ht="22.5" x14ac:dyDescent="0.4">
      <c r="A210" s="236" t="s">
        <v>1363</v>
      </c>
      <c r="B210" s="222" t="s">
        <v>1939</v>
      </c>
      <c r="C210" s="223">
        <v>65</v>
      </c>
      <c r="D210" s="222" t="s">
        <v>1852</v>
      </c>
      <c r="E210" s="224">
        <v>1</v>
      </c>
      <c r="F210" s="223">
        <v>2</v>
      </c>
      <c r="G210" s="222" t="s">
        <v>1852</v>
      </c>
      <c r="H210" s="222" t="s">
        <v>1852</v>
      </c>
      <c r="I210" s="223">
        <v>1</v>
      </c>
      <c r="J210" s="222" t="s">
        <v>1852</v>
      </c>
      <c r="K210" s="222" t="s">
        <v>1852</v>
      </c>
      <c r="L210" s="225" t="s">
        <v>1852</v>
      </c>
      <c r="M210" s="222" t="s">
        <v>1852</v>
      </c>
      <c r="N210" s="222" t="s">
        <v>1852</v>
      </c>
      <c r="O210" s="275">
        <f t="shared" si="3"/>
        <v>68</v>
      </c>
    </row>
    <row r="211" spans="1:18" x14ac:dyDescent="0.4">
      <c r="A211" s="236" t="s">
        <v>1363</v>
      </c>
      <c r="B211" s="222" t="s">
        <v>1940</v>
      </c>
      <c r="C211" s="223">
        <v>48</v>
      </c>
      <c r="D211" s="222" t="s">
        <v>1852</v>
      </c>
      <c r="E211" s="224">
        <v>1</v>
      </c>
      <c r="F211" s="223">
        <v>4</v>
      </c>
      <c r="G211" s="222" t="s">
        <v>1852</v>
      </c>
      <c r="H211" s="222" t="s">
        <v>1852</v>
      </c>
      <c r="I211" s="225" t="s">
        <v>1852</v>
      </c>
      <c r="J211" s="222" t="s">
        <v>1852</v>
      </c>
      <c r="K211" s="222" t="s">
        <v>1852</v>
      </c>
      <c r="L211" s="225" t="s">
        <v>1852</v>
      </c>
      <c r="M211" s="222" t="s">
        <v>1852</v>
      </c>
      <c r="N211" s="222" t="s">
        <v>1852</v>
      </c>
      <c r="O211" s="275">
        <f t="shared" si="3"/>
        <v>52</v>
      </c>
    </row>
    <row r="212" spans="1:18" x14ac:dyDescent="0.4">
      <c r="A212" s="236" t="s">
        <v>1363</v>
      </c>
      <c r="B212" s="222" t="s">
        <v>1941</v>
      </c>
      <c r="C212" s="223">
        <v>42</v>
      </c>
      <c r="D212" s="222" t="s">
        <v>1852</v>
      </c>
      <c r="E212" s="224">
        <v>1</v>
      </c>
      <c r="F212" s="223">
        <v>1</v>
      </c>
      <c r="G212" s="222" t="s">
        <v>1852</v>
      </c>
      <c r="H212" s="222" t="s">
        <v>1852</v>
      </c>
      <c r="I212" s="225" t="s">
        <v>1852</v>
      </c>
      <c r="J212" s="222" t="s">
        <v>1852</v>
      </c>
      <c r="K212" s="222" t="s">
        <v>1852</v>
      </c>
      <c r="L212" s="225" t="s">
        <v>1852</v>
      </c>
      <c r="M212" s="222" t="s">
        <v>1852</v>
      </c>
      <c r="N212" s="222" t="s">
        <v>1852</v>
      </c>
      <c r="O212" s="275">
        <f t="shared" si="3"/>
        <v>43</v>
      </c>
    </row>
    <row r="213" spans="1:18" x14ac:dyDescent="0.4">
      <c r="A213" s="236" t="s">
        <v>1363</v>
      </c>
      <c r="B213" s="222" t="s">
        <v>1942</v>
      </c>
      <c r="C213" s="223">
        <v>25</v>
      </c>
      <c r="D213" s="222" t="s">
        <v>1852</v>
      </c>
      <c r="E213" s="224">
        <v>2</v>
      </c>
      <c r="F213" s="225" t="s">
        <v>1852</v>
      </c>
      <c r="G213" s="222" t="s">
        <v>1852</v>
      </c>
      <c r="H213" s="222" t="s">
        <v>1852</v>
      </c>
      <c r="I213" s="225" t="s">
        <v>1852</v>
      </c>
      <c r="J213" s="222" t="s">
        <v>1852</v>
      </c>
      <c r="K213" s="222" t="s">
        <v>1852</v>
      </c>
      <c r="L213" s="225" t="s">
        <v>1852</v>
      </c>
      <c r="M213" s="222" t="s">
        <v>1852</v>
      </c>
      <c r="N213" s="222" t="s">
        <v>1852</v>
      </c>
      <c r="O213" s="275">
        <f t="shared" si="3"/>
        <v>25</v>
      </c>
    </row>
    <row r="214" spans="1:18" x14ac:dyDescent="0.4">
      <c r="A214" s="236" t="s">
        <v>1363</v>
      </c>
      <c r="B214" s="222" t="s">
        <v>1943</v>
      </c>
      <c r="C214" s="223">
        <v>20</v>
      </c>
      <c r="D214" s="222" t="s">
        <v>1852</v>
      </c>
      <c r="E214" s="224">
        <v>1</v>
      </c>
      <c r="F214" s="225" t="s">
        <v>1852</v>
      </c>
      <c r="G214" s="222" t="s">
        <v>1852</v>
      </c>
      <c r="H214" s="222" t="s">
        <v>1852</v>
      </c>
      <c r="I214" s="225" t="s">
        <v>1852</v>
      </c>
      <c r="J214" s="222" t="s">
        <v>1852</v>
      </c>
      <c r="K214" s="222" t="s">
        <v>1852</v>
      </c>
      <c r="L214" s="225" t="s">
        <v>1852</v>
      </c>
      <c r="M214" s="222" t="s">
        <v>1852</v>
      </c>
      <c r="N214" s="222" t="s">
        <v>1852</v>
      </c>
      <c r="O214" s="275">
        <f t="shared" si="3"/>
        <v>20</v>
      </c>
    </row>
    <row r="215" spans="1:18" x14ac:dyDescent="0.4">
      <c r="A215" s="236" t="s">
        <v>1363</v>
      </c>
      <c r="B215" s="222" t="s">
        <v>1944</v>
      </c>
      <c r="C215" s="223">
        <v>14</v>
      </c>
      <c r="D215" s="222" t="s">
        <v>1852</v>
      </c>
      <c r="E215" s="224">
        <v>2</v>
      </c>
      <c r="F215" s="225" t="s">
        <v>1852</v>
      </c>
      <c r="G215" s="222" t="s">
        <v>1852</v>
      </c>
      <c r="H215" s="222" t="s">
        <v>1852</v>
      </c>
      <c r="I215" s="225" t="s">
        <v>1852</v>
      </c>
      <c r="J215" s="222" t="s">
        <v>1852</v>
      </c>
      <c r="K215" s="222" t="s">
        <v>1852</v>
      </c>
      <c r="L215" s="225" t="s">
        <v>1852</v>
      </c>
      <c r="M215" s="222" t="s">
        <v>1852</v>
      </c>
      <c r="N215" s="222" t="s">
        <v>1852</v>
      </c>
      <c r="O215" s="275">
        <f t="shared" si="3"/>
        <v>14</v>
      </c>
    </row>
    <row r="216" spans="1:18" ht="13.15" customHeight="1" x14ac:dyDescent="0.4">
      <c r="A216" s="236" t="s">
        <v>1363</v>
      </c>
      <c r="B216" s="222" t="s">
        <v>1945</v>
      </c>
      <c r="C216" s="223">
        <v>11</v>
      </c>
      <c r="D216" s="222" t="s">
        <v>1852</v>
      </c>
      <c r="E216" s="222" t="s">
        <v>1852</v>
      </c>
      <c r="F216" s="225" t="s">
        <v>1852</v>
      </c>
      <c r="G216" s="222" t="s">
        <v>1852</v>
      </c>
      <c r="H216" s="222" t="s">
        <v>1852</v>
      </c>
      <c r="I216" s="225" t="s">
        <v>1852</v>
      </c>
      <c r="J216" s="222" t="s">
        <v>1852</v>
      </c>
      <c r="K216" s="222" t="s">
        <v>1852</v>
      </c>
      <c r="L216" s="225" t="s">
        <v>1852</v>
      </c>
      <c r="M216" s="222" t="s">
        <v>1852</v>
      </c>
      <c r="N216" s="222" t="s">
        <v>1852</v>
      </c>
      <c r="O216" s="275">
        <f t="shared" si="3"/>
        <v>11</v>
      </c>
    </row>
    <row r="217" spans="1:18" ht="22.5" x14ac:dyDescent="0.4">
      <c r="A217" s="236" t="s">
        <v>1363</v>
      </c>
      <c r="B217" s="222" t="s">
        <v>1946</v>
      </c>
      <c r="C217" s="223">
        <v>9</v>
      </c>
      <c r="D217" s="222" t="s">
        <v>1852</v>
      </c>
      <c r="E217" s="222" t="s">
        <v>1852</v>
      </c>
      <c r="F217" s="225" t="s">
        <v>1852</v>
      </c>
      <c r="G217" s="222" t="s">
        <v>1852</v>
      </c>
      <c r="H217" s="222" t="s">
        <v>1852</v>
      </c>
      <c r="I217" s="225" t="s">
        <v>1852</v>
      </c>
      <c r="J217" s="222" t="s">
        <v>1852</v>
      </c>
      <c r="K217" s="222" t="s">
        <v>1852</v>
      </c>
      <c r="L217" s="225" t="s">
        <v>1852</v>
      </c>
      <c r="M217" s="222" t="s">
        <v>1852</v>
      </c>
      <c r="N217" s="222" t="s">
        <v>1852</v>
      </c>
      <c r="O217" s="275">
        <f t="shared" si="3"/>
        <v>9</v>
      </c>
    </row>
    <row r="218" spans="1:18" ht="13.15" customHeight="1" x14ac:dyDescent="0.4">
      <c r="A218" s="236" t="s">
        <v>1363</v>
      </c>
      <c r="B218" s="222" t="s">
        <v>1947</v>
      </c>
      <c r="C218" s="223">
        <v>5</v>
      </c>
      <c r="D218" s="222" t="s">
        <v>1852</v>
      </c>
      <c r="E218" s="222" t="s">
        <v>1852</v>
      </c>
      <c r="F218" s="225" t="s">
        <v>1852</v>
      </c>
      <c r="G218" s="222" t="s">
        <v>1852</v>
      </c>
      <c r="H218" s="222" t="s">
        <v>1852</v>
      </c>
      <c r="I218" s="225" t="s">
        <v>1852</v>
      </c>
      <c r="J218" s="222" t="s">
        <v>1852</v>
      </c>
      <c r="K218" s="222" t="s">
        <v>1852</v>
      </c>
      <c r="L218" s="225" t="s">
        <v>1852</v>
      </c>
      <c r="M218" s="222" t="s">
        <v>1852</v>
      </c>
      <c r="N218" s="222" t="s">
        <v>1852</v>
      </c>
      <c r="O218" s="275">
        <f t="shared" si="3"/>
        <v>5</v>
      </c>
    </row>
    <row r="219" spans="1:18" ht="22.5" x14ac:dyDescent="0.4">
      <c r="A219" s="236" t="s">
        <v>1363</v>
      </c>
      <c r="B219" s="222" t="s">
        <v>1948</v>
      </c>
      <c r="C219" s="223">
        <v>5</v>
      </c>
      <c r="D219" s="222" t="s">
        <v>1852</v>
      </c>
      <c r="E219" s="222" t="s">
        <v>1852</v>
      </c>
      <c r="F219" s="225" t="s">
        <v>1852</v>
      </c>
      <c r="G219" s="222" t="s">
        <v>1852</v>
      </c>
      <c r="H219" s="222" t="s">
        <v>1852</v>
      </c>
      <c r="I219" s="225" t="s">
        <v>1852</v>
      </c>
      <c r="J219" s="222" t="s">
        <v>1852</v>
      </c>
      <c r="K219" s="222" t="s">
        <v>1852</v>
      </c>
      <c r="L219" s="225" t="s">
        <v>1852</v>
      </c>
      <c r="M219" s="222" t="s">
        <v>1852</v>
      </c>
      <c r="N219" s="222" t="s">
        <v>1852</v>
      </c>
      <c r="O219" s="275">
        <f t="shared" si="3"/>
        <v>5</v>
      </c>
    </row>
    <row r="220" spans="1:18" ht="13.15" customHeight="1" x14ac:dyDescent="0.4">
      <c r="A220" s="237" t="s">
        <v>1363</v>
      </c>
      <c r="B220" s="222" t="s">
        <v>1949</v>
      </c>
      <c r="C220" s="223">
        <v>4</v>
      </c>
      <c r="D220" s="222" t="s">
        <v>1852</v>
      </c>
      <c r="E220" s="222" t="s">
        <v>1852</v>
      </c>
      <c r="F220" s="225" t="s">
        <v>1852</v>
      </c>
      <c r="G220" s="222" t="s">
        <v>1852</v>
      </c>
      <c r="H220" s="222" t="s">
        <v>1852</v>
      </c>
      <c r="I220" s="225" t="s">
        <v>1852</v>
      </c>
      <c r="J220" s="222" t="s">
        <v>1852</v>
      </c>
      <c r="K220" s="222" t="s">
        <v>1852</v>
      </c>
      <c r="L220" s="225" t="s">
        <v>1852</v>
      </c>
      <c r="M220" s="222" t="s">
        <v>1852</v>
      </c>
      <c r="N220" s="222" t="s">
        <v>1852</v>
      </c>
      <c r="O220" s="275">
        <f t="shared" si="3"/>
        <v>4</v>
      </c>
    </row>
    <row r="221" spans="1:18" ht="33.75" x14ac:dyDescent="0.4">
      <c r="A221" s="99" t="s">
        <v>1363</v>
      </c>
      <c r="B221" s="222" t="s">
        <v>1950</v>
      </c>
      <c r="C221" s="223">
        <v>56</v>
      </c>
      <c r="D221" s="222" t="s">
        <v>1852</v>
      </c>
      <c r="E221" s="224">
        <v>2</v>
      </c>
      <c r="F221" s="223">
        <v>2</v>
      </c>
      <c r="G221" s="222" t="s">
        <v>1852</v>
      </c>
      <c r="H221" s="222" t="s">
        <v>1852</v>
      </c>
      <c r="I221" s="223">
        <v>4</v>
      </c>
      <c r="J221" s="222" t="s">
        <v>1852</v>
      </c>
      <c r="K221" s="222" t="s">
        <v>1852</v>
      </c>
      <c r="L221" s="225" t="s">
        <v>1852</v>
      </c>
      <c r="M221" s="222" t="s">
        <v>1852</v>
      </c>
      <c r="N221" s="222" t="s">
        <v>1852</v>
      </c>
      <c r="O221" s="275">
        <f t="shared" si="3"/>
        <v>62</v>
      </c>
      <c r="P221" s="261">
        <v>198</v>
      </c>
      <c r="Q221" s="261">
        <v>2</v>
      </c>
      <c r="R221" s="263">
        <v>0.01</v>
      </c>
    </row>
    <row r="222" spans="1:18" ht="26.25" x14ac:dyDescent="0.4">
      <c r="A222" s="98" t="s">
        <v>1363</v>
      </c>
      <c r="B222" s="222" t="s">
        <v>1951</v>
      </c>
      <c r="C222" s="223">
        <v>43</v>
      </c>
      <c r="D222" s="222" t="s">
        <v>1852</v>
      </c>
      <c r="E222" s="222" t="s">
        <v>1852</v>
      </c>
      <c r="F222" s="223">
        <v>5</v>
      </c>
      <c r="G222" s="222" t="s">
        <v>1852</v>
      </c>
      <c r="H222" s="222" t="s">
        <v>1852</v>
      </c>
      <c r="I222" s="223">
        <v>2</v>
      </c>
      <c r="J222" s="222" t="s">
        <v>1852</v>
      </c>
      <c r="K222" s="222" t="s">
        <v>1852</v>
      </c>
      <c r="L222" s="225" t="s">
        <v>1852</v>
      </c>
      <c r="M222" s="222" t="s">
        <v>1852</v>
      </c>
      <c r="N222" s="222" t="s">
        <v>1852</v>
      </c>
      <c r="O222" s="275">
        <f t="shared" si="3"/>
        <v>50</v>
      </c>
    </row>
    <row r="223" spans="1:18" ht="22.5" x14ac:dyDescent="0.4">
      <c r="A223" s="207" t="s">
        <v>1952</v>
      </c>
      <c r="B223" s="222" t="s">
        <v>1953</v>
      </c>
      <c r="C223" s="223">
        <v>21</v>
      </c>
      <c r="D223" s="222" t="s">
        <v>1852</v>
      </c>
      <c r="E223" s="222" t="s">
        <v>1852</v>
      </c>
      <c r="F223" s="223">
        <v>11</v>
      </c>
      <c r="G223" s="222" t="s">
        <v>1852</v>
      </c>
      <c r="H223" s="222" t="s">
        <v>1852</v>
      </c>
      <c r="I223" s="225" t="s">
        <v>1852</v>
      </c>
      <c r="J223" s="222" t="s">
        <v>1852</v>
      </c>
      <c r="K223" s="222" t="s">
        <v>1852</v>
      </c>
      <c r="L223" s="225" t="s">
        <v>1852</v>
      </c>
      <c r="M223" s="222" t="s">
        <v>1852</v>
      </c>
      <c r="N223" s="222" t="s">
        <v>1852</v>
      </c>
      <c r="O223" s="275">
        <f t="shared" si="3"/>
        <v>32</v>
      </c>
    </row>
    <row r="224" spans="1:18" ht="13.15" customHeight="1" x14ac:dyDescent="0.4">
      <c r="A224" s="207" t="s">
        <v>1954</v>
      </c>
      <c r="B224" s="222" t="s">
        <v>1955</v>
      </c>
      <c r="C224" s="223">
        <v>22</v>
      </c>
      <c r="D224" s="222" t="s">
        <v>1852</v>
      </c>
      <c r="E224" s="222" t="s">
        <v>1852</v>
      </c>
      <c r="F224" s="223">
        <v>6</v>
      </c>
      <c r="G224" s="222" t="s">
        <v>1852</v>
      </c>
      <c r="H224" s="222" t="s">
        <v>1852</v>
      </c>
      <c r="I224" s="225" t="s">
        <v>1852</v>
      </c>
      <c r="J224" s="222" t="s">
        <v>1852</v>
      </c>
      <c r="K224" s="222" t="s">
        <v>1852</v>
      </c>
      <c r="L224" s="225" t="s">
        <v>1852</v>
      </c>
      <c r="M224" s="222" t="s">
        <v>1852</v>
      </c>
      <c r="N224" s="222" t="s">
        <v>1852</v>
      </c>
      <c r="O224" s="275">
        <f t="shared" si="3"/>
        <v>28</v>
      </c>
    </row>
    <row r="225" spans="1:18" ht="13.15" customHeight="1" x14ac:dyDescent="0.4">
      <c r="A225" s="98" t="s">
        <v>2423</v>
      </c>
      <c r="B225" s="222" t="s">
        <v>1956</v>
      </c>
      <c r="C225" s="223">
        <v>12</v>
      </c>
      <c r="D225" s="222" t="s">
        <v>1852</v>
      </c>
      <c r="E225" s="222" t="s">
        <v>1852</v>
      </c>
      <c r="F225" s="223">
        <v>7</v>
      </c>
      <c r="G225" s="222" t="s">
        <v>1852</v>
      </c>
      <c r="H225" s="222" t="s">
        <v>1852</v>
      </c>
      <c r="I225" s="225" t="s">
        <v>1852</v>
      </c>
      <c r="J225" s="222" t="s">
        <v>1852</v>
      </c>
      <c r="K225" s="222" t="s">
        <v>1852</v>
      </c>
      <c r="L225" s="225" t="s">
        <v>1852</v>
      </c>
      <c r="M225" s="222" t="s">
        <v>1852</v>
      </c>
      <c r="N225" s="222" t="s">
        <v>1852</v>
      </c>
      <c r="O225" s="275">
        <f t="shared" si="3"/>
        <v>19</v>
      </c>
    </row>
    <row r="226" spans="1:18" ht="22.5" x14ac:dyDescent="0.4">
      <c r="A226" s="103" t="s">
        <v>2423</v>
      </c>
      <c r="B226" s="222" t="s">
        <v>1957</v>
      </c>
      <c r="C226" s="223">
        <v>3</v>
      </c>
      <c r="D226" s="222" t="s">
        <v>1852</v>
      </c>
      <c r="E226" s="222" t="s">
        <v>1852</v>
      </c>
      <c r="F226" s="223">
        <v>4</v>
      </c>
      <c r="G226" s="222" t="s">
        <v>1852</v>
      </c>
      <c r="H226" s="222" t="s">
        <v>1852</v>
      </c>
      <c r="I226" s="225" t="s">
        <v>1852</v>
      </c>
      <c r="J226" s="222" t="s">
        <v>1852</v>
      </c>
      <c r="K226" s="222" t="s">
        <v>1852</v>
      </c>
      <c r="L226" s="225" t="s">
        <v>1852</v>
      </c>
      <c r="M226" s="222" t="s">
        <v>1852</v>
      </c>
      <c r="N226" s="222" t="s">
        <v>1852</v>
      </c>
      <c r="O226" s="275">
        <f t="shared" si="3"/>
        <v>7</v>
      </c>
    </row>
    <row r="227" spans="1:18" x14ac:dyDescent="0.4">
      <c r="A227" s="203" t="s">
        <v>1958</v>
      </c>
      <c r="B227" s="222" t="s">
        <v>1852</v>
      </c>
      <c r="C227" s="223">
        <v>325</v>
      </c>
      <c r="D227" s="224">
        <v>1</v>
      </c>
      <c r="E227" s="224">
        <v>20</v>
      </c>
      <c r="F227" s="223">
        <v>160</v>
      </c>
      <c r="G227" s="222" t="s">
        <v>1852</v>
      </c>
      <c r="H227" s="222" t="s">
        <v>1852</v>
      </c>
      <c r="I227" s="223">
        <v>13</v>
      </c>
      <c r="J227" s="222" t="s">
        <v>1852</v>
      </c>
      <c r="K227" s="222" t="s">
        <v>1852</v>
      </c>
      <c r="L227" s="223">
        <v>8</v>
      </c>
      <c r="M227" s="222" t="s">
        <v>1852</v>
      </c>
      <c r="N227" s="222" t="s">
        <v>1852</v>
      </c>
      <c r="O227" s="275">
        <f t="shared" si="3"/>
        <v>506</v>
      </c>
      <c r="P227" s="266">
        <v>506</v>
      </c>
      <c r="Q227" s="266">
        <v>20</v>
      </c>
      <c r="R227" s="271">
        <v>0.04</v>
      </c>
    </row>
    <row r="228" spans="1:18" ht="13.15" customHeight="1" x14ac:dyDescent="0.4">
      <c r="A228" s="203" t="s">
        <v>1959</v>
      </c>
      <c r="B228" s="222" t="s">
        <v>1852</v>
      </c>
      <c r="C228" s="223">
        <v>88</v>
      </c>
      <c r="D228" s="222" t="s">
        <v>1852</v>
      </c>
      <c r="E228" s="222" t="s">
        <v>1852</v>
      </c>
      <c r="F228" s="223">
        <v>94</v>
      </c>
      <c r="G228" s="222" t="s">
        <v>1852</v>
      </c>
      <c r="H228" s="222" t="s">
        <v>1852</v>
      </c>
      <c r="I228" s="223">
        <v>2</v>
      </c>
      <c r="J228" s="222" t="s">
        <v>1852</v>
      </c>
      <c r="K228" s="222" t="s">
        <v>1852</v>
      </c>
      <c r="L228" s="223">
        <v>8</v>
      </c>
      <c r="M228" s="222" t="s">
        <v>1852</v>
      </c>
      <c r="N228" s="222" t="s">
        <v>1852</v>
      </c>
      <c r="O228" s="275">
        <f t="shared" si="3"/>
        <v>192</v>
      </c>
      <c r="P228" s="266">
        <v>192</v>
      </c>
      <c r="Q228" s="266">
        <v>0</v>
      </c>
      <c r="R228" s="271">
        <v>0</v>
      </c>
    </row>
    <row r="229" spans="1:18" ht="13.15" customHeight="1" x14ac:dyDescent="0.4">
      <c r="A229" s="235" t="s">
        <v>1960</v>
      </c>
      <c r="B229" s="222" t="s">
        <v>1961</v>
      </c>
      <c r="C229" s="223">
        <v>115</v>
      </c>
      <c r="D229" s="222" t="s">
        <v>1852</v>
      </c>
      <c r="E229" s="222" t="s">
        <v>1852</v>
      </c>
      <c r="F229" s="223">
        <v>69</v>
      </c>
      <c r="G229" s="222" t="s">
        <v>1852</v>
      </c>
      <c r="H229" s="222" t="s">
        <v>1852</v>
      </c>
      <c r="I229" s="223">
        <v>3</v>
      </c>
      <c r="J229" s="222" t="s">
        <v>1852</v>
      </c>
      <c r="K229" s="222" t="s">
        <v>1852</v>
      </c>
      <c r="L229" s="223">
        <v>3</v>
      </c>
      <c r="M229" s="222" t="s">
        <v>1852</v>
      </c>
      <c r="N229" s="222" t="s">
        <v>1852</v>
      </c>
      <c r="O229" s="275">
        <f t="shared" si="3"/>
        <v>190</v>
      </c>
      <c r="P229" s="261">
        <v>371</v>
      </c>
      <c r="Q229" s="261">
        <v>1</v>
      </c>
      <c r="R229" s="263">
        <v>3.0000000000000001E-3</v>
      </c>
    </row>
    <row r="230" spans="1:18" ht="13.15" customHeight="1" x14ac:dyDescent="0.4">
      <c r="A230" s="236" t="s">
        <v>1365</v>
      </c>
      <c r="B230" s="222" t="s">
        <v>1962</v>
      </c>
      <c r="C230" s="223">
        <v>38</v>
      </c>
      <c r="D230" s="222" t="s">
        <v>1852</v>
      </c>
      <c r="E230" s="222" t="s">
        <v>1852</v>
      </c>
      <c r="F230" s="223">
        <v>54</v>
      </c>
      <c r="G230" s="222" t="s">
        <v>1852</v>
      </c>
      <c r="H230" s="222" t="s">
        <v>1852</v>
      </c>
      <c r="I230" s="223">
        <v>1</v>
      </c>
      <c r="J230" s="222" t="s">
        <v>1852</v>
      </c>
      <c r="K230" s="222" t="s">
        <v>1852</v>
      </c>
      <c r="L230" s="223">
        <v>4</v>
      </c>
      <c r="M230" s="222" t="s">
        <v>1852</v>
      </c>
      <c r="N230" s="222" t="s">
        <v>1852</v>
      </c>
      <c r="O230" s="275">
        <f t="shared" si="3"/>
        <v>97</v>
      </c>
    </row>
    <row r="231" spans="1:18" ht="13.15" customHeight="1" x14ac:dyDescent="0.4">
      <c r="A231" s="236" t="s">
        <v>1365</v>
      </c>
      <c r="B231" s="222" t="s">
        <v>1963</v>
      </c>
      <c r="C231" s="223">
        <v>35</v>
      </c>
      <c r="D231" s="222" t="s">
        <v>1852</v>
      </c>
      <c r="E231" s="224">
        <v>1</v>
      </c>
      <c r="F231" s="223">
        <v>6</v>
      </c>
      <c r="G231" s="222" t="s">
        <v>1852</v>
      </c>
      <c r="H231" s="222" t="s">
        <v>1852</v>
      </c>
      <c r="I231" s="223">
        <v>1</v>
      </c>
      <c r="J231" s="222" t="s">
        <v>1852</v>
      </c>
      <c r="K231" s="222" t="s">
        <v>1852</v>
      </c>
      <c r="L231" s="223">
        <v>1</v>
      </c>
      <c r="M231" s="222" t="s">
        <v>1852</v>
      </c>
      <c r="N231" s="222" t="s">
        <v>1852</v>
      </c>
      <c r="O231" s="275">
        <f t="shared" si="3"/>
        <v>43</v>
      </c>
    </row>
    <row r="232" spans="1:18" ht="13.15" customHeight="1" x14ac:dyDescent="0.4">
      <c r="A232" s="236" t="s">
        <v>1365</v>
      </c>
      <c r="B232" s="222" t="s">
        <v>1964</v>
      </c>
      <c r="C232" s="223">
        <v>28</v>
      </c>
      <c r="D232" s="222" t="s">
        <v>1852</v>
      </c>
      <c r="E232" s="222" t="s">
        <v>1852</v>
      </c>
      <c r="F232" s="223">
        <v>8</v>
      </c>
      <c r="G232" s="222" t="s">
        <v>1852</v>
      </c>
      <c r="H232" s="222" t="s">
        <v>1852</v>
      </c>
      <c r="I232" s="225" t="s">
        <v>1852</v>
      </c>
      <c r="J232" s="222" t="s">
        <v>1852</v>
      </c>
      <c r="K232" s="222" t="s">
        <v>1852</v>
      </c>
      <c r="L232" s="223">
        <v>1</v>
      </c>
      <c r="M232" s="222" t="s">
        <v>1852</v>
      </c>
      <c r="N232" s="222" t="s">
        <v>1852</v>
      </c>
      <c r="O232" s="275">
        <f t="shared" si="3"/>
        <v>37</v>
      </c>
    </row>
    <row r="233" spans="1:18" ht="22.5" x14ac:dyDescent="0.4">
      <c r="A233" s="237" t="s">
        <v>1365</v>
      </c>
      <c r="B233" s="222" t="s">
        <v>1965</v>
      </c>
      <c r="C233" s="223">
        <v>4</v>
      </c>
      <c r="D233" s="222" t="s">
        <v>1852</v>
      </c>
      <c r="E233" s="222" t="s">
        <v>1852</v>
      </c>
      <c r="F233" s="225" t="s">
        <v>1852</v>
      </c>
      <c r="G233" s="222" t="s">
        <v>1852</v>
      </c>
      <c r="H233" s="222" t="s">
        <v>1852</v>
      </c>
      <c r="I233" s="225" t="s">
        <v>1852</v>
      </c>
      <c r="J233" s="222" t="s">
        <v>1852</v>
      </c>
      <c r="K233" s="222" t="s">
        <v>1852</v>
      </c>
      <c r="L233" s="225" t="s">
        <v>1852</v>
      </c>
      <c r="M233" s="222" t="s">
        <v>1852</v>
      </c>
      <c r="N233" s="222" t="s">
        <v>1852</v>
      </c>
      <c r="O233" s="275">
        <f t="shared" si="3"/>
        <v>4</v>
      </c>
    </row>
    <row r="234" spans="1:18" ht="13.15" customHeight="1" x14ac:dyDescent="0.4">
      <c r="A234" s="238" t="s">
        <v>1966</v>
      </c>
      <c r="B234" s="222" t="s">
        <v>1852</v>
      </c>
      <c r="C234" s="223">
        <v>12</v>
      </c>
      <c r="D234" s="222" t="s">
        <v>1852</v>
      </c>
      <c r="E234" s="222" t="s">
        <v>1852</v>
      </c>
      <c r="F234" s="225" t="s">
        <v>1852</v>
      </c>
      <c r="G234" s="222" t="s">
        <v>1852</v>
      </c>
      <c r="H234" s="222" t="s">
        <v>1852</v>
      </c>
      <c r="I234" s="225" t="s">
        <v>1852</v>
      </c>
      <c r="J234" s="222" t="s">
        <v>1852</v>
      </c>
      <c r="K234" s="222" t="s">
        <v>1852</v>
      </c>
      <c r="L234" s="225" t="s">
        <v>1852</v>
      </c>
      <c r="M234" s="222" t="s">
        <v>1852</v>
      </c>
      <c r="N234" s="222" t="s">
        <v>1852</v>
      </c>
      <c r="O234" s="275">
        <f t="shared" si="3"/>
        <v>12</v>
      </c>
      <c r="P234" s="266">
        <v>12</v>
      </c>
      <c r="Q234" s="266">
        <v>0</v>
      </c>
      <c r="R234" s="271">
        <v>0</v>
      </c>
    </row>
    <row r="235" spans="1:18" x14ac:dyDescent="0.4">
      <c r="A235" s="229" t="s">
        <v>1967</v>
      </c>
      <c r="B235" s="222" t="s">
        <v>1968</v>
      </c>
      <c r="C235" s="223">
        <v>47</v>
      </c>
      <c r="D235" s="222" t="s">
        <v>1852</v>
      </c>
      <c r="E235" s="222" t="s">
        <v>1852</v>
      </c>
      <c r="F235" s="225" t="s">
        <v>1852</v>
      </c>
      <c r="G235" s="222" t="s">
        <v>1852</v>
      </c>
      <c r="H235" s="222" t="s">
        <v>1852</v>
      </c>
      <c r="I235" s="223">
        <v>3</v>
      </c>
      <c r="J235" s="222" t="s">
        <v>1852</v>
      </c>
      <c r="K235" s="222" t="s">
        <v>1852</v>
      </c>
      <c r="L235" s="225" t="s">
        <v>1852</v>
      </c>
      <c r="M235" s="222" t="s">
        <v>1852</v>
      </c>
      <c r="N235" s="222" t="s">
        <v>1852</v>
      </c>
      <c r="O235" s="275">
        <f t="shared" si="3"/>
        <v>50</v>
      </c>
      <c r="P235" s="268">
        <v>120</v>
      </c>
      <c r="Q235" s="268">
        <v>2</v>
      </c>
      <c r="R235" s="269">
        <v>1.7000000000000001E-2</v>
      </c>
    </row>
    <row r="236" spans="1:18" x14ac:dyDescent="0.4">
      <c r="A236" s="241" t="s">
        <v>1678</v>
      </c>
      <c r="B236" s="222" t="s">
        <v>1969</v>
      </c>
      <c r="C236" s="223">
        <v>15</v>
      </c>
      <c r="D236" s="222" t="s">
        <v>1852</v>
      </c>
      <c r="E236" s="224">
        <v>2</v>
      </c>
      <c r="F236" s="223">
        <v>11</v>
      </c>
      <c r="G236" s="222" t="s">
        <v>1852</v>
      </c>
      <c r="H236" s="222" t="s">
        <v>1852</v>
      </c>
      <c r="I236" s="223">
        <v>1</v>
      </c>
      <c r="J236" s="222" t="s">
        <v>1852</v>
      </c>
      <c r="K236" s="222" t="s">
        <v>1852</v>
      </c>
      <c r="L236" s="225" t="s">
        <v>1852</v>
      </c>
      <c r="M236" s="222" t="s">
        <v>1852</v>
      </c>
      <c r="N236" s="222" t="s">
        <v>1852</v>
      </c>
      <c r="O236" s="275">
        <f t="shared" si="3"/>
        <v>27</v>
      </c>
    </row>
    <row r="237" spans="1:18" x14ac:dyDescent="0.4">
      <c r="A237" s="241" t="s">
        <v>1678</v>
      </c>
      <c r="B237" s="222" t="s">
        <v>1970</v>
      </c>
      <c r="C237" s="223">
        <v>12</v>
      </c>
      <c r="D237" s="222" t="s">
        <v>1852</v>
      </c>
      <c r="E237" s="222" t="s">
        <v>1852</v>
      </c>
      <c r="F237" s="223">
        <v>8</v>
      </c>
      <c r="G237" s="222" t="s">
        <v>1852</v>
      </c>
      <c r="H237" s="222" t="s">
        <v>1852</v>
      </c>
      <c r="I237" s="223">
        <v>2</v>
      </c>
      <c r="J237" s="222" t="s">
        <v>1852</v>
      </c>
      <c r="K237" s="222" t="s">
        <v>1852</v>
      </c>
      <c r="L237" s="223">
        <v>2</v>
      </c>
      <c r="M237" s="222" t="s">
        <v>1852</v>
      </c>
      <c r="N237" s="222" t="s">
        <v>1852</v>
      </c>
      <c r="O237" s="275">
        <f t="shared" si="3"/>
        <v>24</v>
      </c>
    </row>
    <row r="238" spans="1:18" x14ac:dyDescent="0.4">
      <c r="A238" s="230" t="s">
        <v>1678</v>
      </c>
      <c r="B238" s="222" t="s">
        <v>1971</v>
      </c>
      <c r="C238" s="223">
        <v>14</v>
      </c>
      <c r="D238" s="222" t="s">
        <v>1852</v>
      </c>
      <c r="E238" s="222" t="s">
        <v>1852</v>
      </c>
      <c r="F238" s="223">
        <v>5</v>
      </c>
      <c r="G238" s="222" t="s">
        <v>1852</v>
      </c>
      <c r="H238" s="222" t="s">
        <v>1852</v>
      </c>
      <c r="I238" s="225" t="s">
        <v>1852</v>
      </c>
      <c r="J238" s="222" t="s">
        <v>1852</v>
      </c>
      <c r="K238" s="222" t="s">
        <v>1852</v>
      </c>
      <c r="L238" s="225" t="s">
        <v>1852</v>
      </c>
      <c r="M238" s="222" t="s">
        <v>1852</v>
      </c>
      <c r="N238" s="222" t="s">
        <v>1852</v>
      </c>
      <c r="O238" s="275">
        <f t="shared" si="3"/>
        <v>19</v>
      </c>
    </row>
    <row r="239" spans="1:18" ht="13.15" customHeight="1" x14ac:dyDescent="0.4">
      <c r="A239" s="203" t="s">
        <v>1972</v>
      </c>
      <c r="B239" s="222" t="s">
        <v>1852</v>
      </c>
      <c r="C239" s="223">
        <v>42</v>
      </c>
      <c r="D239" s="222" t="s">
        <v>1852</v>
      </c>
      <c r="E239" s="224">
        <v>2</v>
      </c>
      <c r="F239" s="223">
        <v>39</v>
      </c>
      <c r="G239" s="222" t="s">
        <v>1852</v>
      </c>
      <c r="H239" s="222" t="s">
        <v>1852</v>
      </c>
      <c r="I239" s="225" t="s">
        <v>1852</v>
      </c>
      <c r="J239" s="222" t="s">
        <v>1852</v>
      </c>
      <c r="K239" s="222" t="s">
        <v>1852</v>
      </c>
      <c r="L239" s="225" t="s">
        <v>1852</v>
      </c>
      <c r="M239" s="222" t="s">
        <v>1852</v>
      </c>
      <c r="N239" s="222" t="s">
        <v>1852</v>
      </c>
      <c r="O239" s="275">
        <f t="shared" si="3"/>
        <v>81</v>
      </c>
      <c r="P239" s="266">
        <v>81</v>
      </c>
      <c r="Q239" s="266">
        <v>2</v>
      </c>
      <c r="R239" s="271">
        <v>0.02</v>
      </c>
    </row>
    <row r="240" spans="1:18" ht="13.15" customHeight="1" x14ac:dyDescent="0.4">
      <c r="A240" s="235" t="s">
        <v>1973</v>
      </c>
      <c r="B240" s="270" t="s">
        <v>1974</v>
      </c>
      <c r="C240" s="223">
        <v>163</v>
      </c>
      <c r="D240" s="222" t="s">
        <v>1852</v>
      </c>
      <c r="E240" s="224">
        <v>4</v>
      </c>
      <c r="F240" s="223">
        <v>70</v>
      </c>
      <c r="G240" s="222" t="s">
        <v>1852</v>
      </c>
      <c r="H240" s="222" t="s">
        <v>1852</v>
      </c>
      <c r="I240" s="223">
        <v>22</v>
      </c>
      <c r="J240" s="222" t="s">
        <v>1852</v>
      </c>
      <c r="K240" s="222" t="s">
        <v>1852</v>
      </c>
      <c r="L240" s="223">
        <v>10</v>
      </c>
      <c r="M240" s="222" t="s">
        <v>1852</v>
      </c>
      <c r="N240" s="222" t="s">
        <v>1852</v>
      </c>
      <c r="O240" s="275">
        <f t="shared" si="3"/>
        <v>265</v>
      </c>
      <c r="P240" s="261">
        <v>806</v>
      </c>
      <c r="Q240" s="261">
        <v>9</v>
      </c>
      <c r="R240" s="263">
        <v>1.0999999999999999E-2</v>
      </c>
    </row>
    <row r="241" spans="1:18" ht="29.25" x14ac:dyDescent="0.4">
      <c r="A241" s="236" t="s">
        <v>1366</v>
      </c>
      <c r="B241" s="270" t="s">
        <v>1975</v>
      </c>
      <c r="C241" s="223">
        <v>119</v>
      </c>
      <c r="D241" s="222" t="s">
        <v>1852</v>
      </c>
      <c r="E241" s="224">
        <v>1</v>
      </c>
      <c r="F241" s="223">
        <v>38</v>
      </c>
      <c r="G241" s="222" t="s">
        <v>1852</v>
      </c>
      <c r="H241" s="222" t="s">
        <v>1852</v>
      </c>
      <c r="I241" s="223">
        <v>17</v>
      </c>
      <c r="J241" s="222" t="s">
        <v>1852</v>
      </c>
      <c r="K241" s="222" t="s">
        <v>1852</v>
      </c>
      <c r="L241" s="223">
        <v>3</v>
      </c>
      <c r="M241" s="222" t="s">
        <v>1852</v>
      </c>
      <c r="N241" s="222" t="s">
        <v>1852</v>
      </c>
      <c r="O241" s="275">
        <f t="shared" si="3"/>
        <v>177</v>
      </c>
    </row>
    <row r="242" spans="1:18" ht="13.15" customHeight="1" x14ac:dyDescent="0.4">
      <c r="A242" s="236" t="s">
        <v>1366</v>
      </c>
      <c r="B242" s="222" t="s">
        <v>1976</v>
      </c>
      <c r="C242" s="223">
        <v>130</v>
      </c>
      <c r="D242" s="222" t="s">
        <v>1852</v>
      </c>
      <c r="E242" s="222" t="s">
        <v>1852</v>
      </c>
      <c r="F242" s="223">
        <v>34</v>
      </c>
      <c r="G242" s="222" t="s">
        <v>1852</v>
      </c>
      <c r="H242" s="222" t="s">
        <v>1852</v>
      </c>
      <c r="I242" s="223">
        <v>4</v>
      </c>
      <c r="J242" s="222" t="s">
        <v>1852</v>
      </c>
      <c r="K242" s="222" t="s">
        <v>1852</v>
      </c>
      <c r="L242" s="223">
        <v>1</v>
      </c>
      <c r="M242" s="222" t="s">
        <v>1852</v>
      </c>
      <c r="N242" s="222" t="s">
        <v>1852</v>
      </c>
      <c r="O242" s="275">
        <f t="shared" si="3"/>
        <v>169</v>
      </c>
    </row>
    <row r="243" spans="1:18" x14ac:dyDescent="0.4">
      <c r="A243" s="236" t="s">
        <v>1366</v>
      </c>
      <c r="B243" s="222" t="s">
        <v>1977</v>
      </c>
      <c r="C243" s="223">
        <v>63</v>
      </c>
      <c r="D243" s="222" t="s">
        <v>1852</v>
      </c>
      <c r="E243" s="224">
        <v>4</v>
      </c>
      <c r="F243" s="223">
        <v>32</v>
      </c>
      <c r="G243" s="222" t="s">
        <v>1852</v>
      </c>
      <c r="H243" s="222" t="s">
        <v>1852</v>
      </c>
      <c r="I243" s="225" t="s">
        <v>1852</v>
      </c>
      <c r="J243" s="222" t="s">
        <v>1852</v>
      </c>
      <c r="K243" s="222" t="s">
        <v>1852</v>
      </c>
      <c r="L243" s="223">
        <v>2</v>
      </c>
      <c r="M243" s="222" t="s">
        <v>1852</v>
      </c>
      <c r="N243" s="222" t="s">
        <v>1852</v>
      </c>
      <c r="O243" s="275">
        <f t="shared" si="3"/>
        <v>97</v>
      </c>
    </row>
    <row r="244" spans="1:18" ht="13.15" customHeight="1" x14ac:dyDescent="0.4">
      <c r="A244" s="236" t="s">
        <v>1366</v>
      </c>
      <c r="B244" s="222" t="s">
        <v>1978</v>
      </c>
      <c r="C244" s="223">
        <v>46</v>
      </c>
      <c r="D244" s="222" t="s">
        <v>1852</v>
      </c>
      <c r="E244" s="222" t="s">
        <v>1852</v>
      </c>
      <c r="F244" s="223">
        <v>12</v>
      </c>
      <c r="G244" s="222" t="s">
        <v>1852</v>
      </c>
      <c r="H244" s="222" t="s">
        <v>1852</v>
      </c>
      <c r="I244" s="223">
        <v>3</v>
      </c>
      <c r="J244" s="222" t="s">
        <v>1852</v>
      </c>
      <c r="K244" s="222" t="s">
        <v>1852</v>
      </c>
      <c r="L244" s="223">
        <v>1</v>
      </c>
      <c r="M244" s="222" t="s">
        <v>1852</v>
      </c>
      <c r="N244" s="222" t="s">
        <v>1852</v>
      </c>
      <c r="O244" s="275">
        <f t="shared" si="3"/>
        <v>62</v>
      </c>
    </row>
    <row r="245" spans="1:18" ht="13.15" customHeight="1" x14ac:dyDescent="0.4">
      <c r="A245" s="236" t="s">
        <v>1366</v>
      </c>
      <c r="B245" s="222" t="s">
        <v>1979</v>
      </c>
      <c r="C245" s="223">
        <v>18</v>
      </c>
      <c r="D245" s="222" t="s">
        <v>1852</v>
      </c>
      <c r="E245" s="222" t="s">
        <v>1852</v>
      </c>
      <c r="F245" s="225" t="s">
        <v>1852</v>
      </c>
      <c r="G245" s="222" t="s">
        <v>1852</v>
      </c>
      <c r="H245" s="222" t="s">
        <v>1852</v>
      </c>
      <c r="I245" s="225" t="s">
        <v>1852</v>
      </c>
      <c r="J245" s="222" t="s">
        <v>1852</v>
      </c>
      <c r="K245" s="222" t="s">
        <v>1852</v>
      </c>
      <c r="L245" s="225" t="s">
        <v>1852</v>
      </c>
      <c r="M245" s="222" t="s">
        <v>1852</v>
      </c>
      <c r="N245" s="222" t="s">
        <v>1852</v>
      </c>
      <c r="O245" s="275">
        <f t="shared" si="3"/>
        <v>18</v>
      </c>
    </row>
    <row r="246" spans="1:18" ht="22.5" x14ac:dyDescent="0.4">
      <c r="A246" s="236" t="s">
        <v>1366</v>
      </c>
      <c r="B246" s="222" t="s">
        <v>1980</v>
      </c>
      <c r="C246" s="223">
        <v>8</v>
      </c>
      <c r="D246" s="222" t="s">
        <v>1852</v>
      </c>
      <c r="E246" s="222" t="s">
        <v>1852</v>
      </c>
      <c r="F246" s="225" t="s">
        <v>1852</v>
      </c>
      <c r="G246" s="222" t="s">
        <v>1852</v>
      </c>
      <c r="H246" s="222" t="s">
        <v>1852</v>
      </c>
      <c r="I246" s="225" t="s">
        <v>1852</v>
      </c>
      <c r="J246" s="222" t="s">
        <v>1852</v>
      </c>
      <c r="K246" s="222" t="s">
        <v>1852</v>
      </c>
      <c r="L246" s="225" t="s">
        <v>1852</v>
      </c>
      <c r="M246" s="222" t="s">
        <v>1852</v>
      </c>
      <c r="N246" s="222" t="s">
        <v>1852</v>
      </c>
      <c r="O246" s="275">
        <f t="shared" si="3"/>
        <v>8</v>
      </c>
    </row>
    <row r="247" spans="1:18" ht="13.15" customHeight="1" x14ac:dyDescent="0.4">
      <c r="A247" s="236" t="s">
        <v>1366</v>
      </c>
      <c r="B247" s="222" t="s">
        <v>1981</v>
      </c>
      <c r="C247" s="225" t="s">
        <v>1852</v>
      </c>
      <c r="D247" s="222" t="s">
        <v>1852</v>
      </c>
      <c r="E247" s="222" t="s">
        <v>1852</v>
      </c>
      <c r="F247" s="223">
        <v>5</v>
      </c>
      <c r="G247" s="222" t="s">
        <v>1852</v>
      </c>
      <c r="H247" s="222" t="s">
        <v>1852</v>
      </c>
      <c r="I247" s="225" t="s">
        <v>1852</v>
      </c>
      <c r="J247" s="222" t="s">
        <v>1852</v>
      </c>
      <c r="K247" s="222" t="s">
        <v>1852</v>
      </c>
      <c r="L247" s="225" t="s">
        <v>1852</v>
      </c>
      <c r="M247" s="222" t="s">
        <v>1852</v>
      </c>
      <c r="N247" s="222" t="s">
        <v>1852</v>
      </c>
      <c r="O247" s="275">
        <f t="shared" si="3"/>
        <v>5</v>
      </c>
    </row>
    <row r="248" spans="1:18" ht="22.5" x14ac:dyDescent="0.4">
      <c r="A248" s="237" t="s">
        <v>1366</v>
      </c>
      <c r="B248" s="222" t="s">
        <v>1982</v>
      </c>
      <c r="C248" s="223">
        <v>4</v>
      </c>
      <c r="D248" s="222" t="s">
        <v>1852</v>
      </c>
      <c r="E248" s="222" t="s">
        <v>1852</v>
      </c>
      <c r="F248" s="223">
        <v>1</v>
      </c>
      <c r="G248" s="222" t="s">
        <v>1852</v>
      </c>
      <c r="H248" s="222" t="s">
        <v>1852</v>
      </c>
      <c r="I248" s="225" t="s">
        <v>1852</v>
      </c>
      <c r="J248" s="222" t="s">
        <v>1852</v>
      </c>
      <c r="K248" s="222" t="s">
        <v>1852</v>
      </c>
      <c r="L248" s="225" t="s">
        <v>1852</v>
      </c>
      <c r="M248" s="222" t="s">
        <v>1852</v>
      </c>
      <c r="N248" s="222" t="s">
        <v>1852</v>
      </c>
      <c r="O248" s="275">
        <f t="shared" si="3"/>
        <v>5</v>
      </c>
    </row>
    <row r="249" spans="1:18" ht="13.15" customHeight="1" x14ac:dyDescent="0.4">
      <c r="A249" s="203" t="s">
        <v>1983</v>
      </c>
      <c r="B249" s="222" t="s">
        <v>1852</v>
      </c>
      <c r="C249" s="223">
        <v>54</v>
      </c>
      <c r="D249" s="222" t="s">
        <v>1852</v>
      </c>
      <c r="E249" s="224">
        <v>1</v>
      </c>
      <c r="F249" s="223">
        <v>65</v>
      </c>
      <c r="G249" s="222" t="s">
        <v>1852</v>
      </c>
      <c r="H249" s="222" t="s">
        <v>1852</v>
      </c>
      <c r="I249" s="223">
        <v>1</v>
      </c>
      <c r="J249" s="222" t="s">
        <v>1852</v>
      </c>
      <c r="K249" s="222" t="s">
        <v>1852</v>
      </c>
      <c r="L249" s="223">
        <v>11</v>
      </c>
      <c r="M249" s="222" t="s">
        <v>1852</v>
      </c>
      <c r="N249" s="222" t="s">
        <v>1852</v>
      </c>
      <c r="O249" s="275">
        <f t="shared" si="3"/>
        <v>131</v>
      </c>
      <c r="P249" s="266">
        <v>131</v>
      </c>
      <c r="Q249" s="266">
        <v>1</v>
      </c>
      <c r="R249" s="267">
        <v>8.0000000000000002E-3</v>
      </c>
    </row>
    <row r="250" spans="1:18" ht="22.5" x14ac:dyDescent="0.4">
      <c r="A250" s="229" t="s">
        <v>1984</v>
      </c>
      <c r="B250" s="222" t="s">
        <v>1985</v>
      </c>
      <c r="C250" s="223">
        <v>94</v>
      </c>
      <c r="D250" s="222" t="s">
        <v>1852</v>
      </c>
      <c r="E250" s="222" t="s">
        <v>1852</v>
      </c>
      <c r="F250" s="223">
        <v>69</v>
      </c>
      <c r="G250" s="222" t="s">
        <v>1852</v>
      </c>
      <c r="H250" s="222" t="s">
        <v>1852</v>
      </c>
      <c r="I250" s="223">
        <v>2</v>
      </c>
      <c r="J250" s="222" t="s">
        <v>1852</v>
      </c>
      <c r="K250" s="222" t="s">
        <v>1852</v>
      </c>
      <c r="L250" s="223">
        <v>12</v>
      </c>
      <c r="M250" s="222" t="s">
        <v>1852</v>
      </c>
      <c r="N250" s="222" t="s">
        <v>1852</v>
      </c>
      <c r="O250" s="275">
        <f t="shared" si="3"/>
        <v>177</v>
      </c>
      <c r="P250" s="261">
        <v>492</v>
      </c>
      <c r="Q250" s="261">
        <v>1</v>
      </c>
      <c r="R250" s="265">
        <v>0</v>
      </c>
    </row>
    <row r="251" spans="1:18" ht="22.5" x14ac:dyDescent="0.4">
      <c r="A251" s="241" t="s">
        <v>1367</v>
      </c>
      <c r="B251" s="222" t="s">
        <v>1986</v>
      </c>
      <c r="C251" s="223">
        <v>94</v>
      </c>
      <c r="D251" s="222" t="s">
        <v>1852</v>
      </c>
      <c r="E251" s="222" t="s">
        <v>1852</v>
      </c>
      <c r="F251" s="223">
        <v>22</v>
      </c>
      <c r="G251" s="222" t="s">
        <v>1852</v>
      </c>
      <c r="H251" s="222" t="s">
        <v>1852</v>
      </c>
      <c r="I251" s="223">
        <v>1</v>
      </c>
      <c r="J251" s="222" t="s">
        <v>1852</v>
      </c>
      <c r="K251" s="222" t="s">
        <v>1852</v>
      </c>
      <c r="L251" s="223">
        <v>4</v>
      </c>
      <c r="M251" s="222" t="s">
        <v>1852</v>
      </c>
      <c r="N251" s="222" t="s">
        <v>1852</v>
      </c>
      <c r="O251" s="275">
        <f t="shared" si="3"/>
        <v>121</v>
      </c>
    </row>
    <row r="252" spans="1:18" ht="22.5" x14ac:dyDescent="0.4">
      <c r="A252" s="241" t="s">
        <v>1367</v>
      </c>
      <c r="B252" s="222" t="s">
        <v>1987</v>
      </c>
      <c r="C252" s="223">
        <v>63</v>
      </c>
      <c r="D252" s="222" t="s">
        <v>1852</v>
      </c>
      <c r="E252" s="224">
        <v>1</v>
      </c>
      <c r="F252" s="223">
        <v>55</v>
      </c>
      <c r="G252" s="222" t="s">
        <v>1852</v>
      </c>
      <c r="H252" s="222" t="s">
        <v>1852</v>
      </c>
      <c r="I252" s="225" t="s">
        <v>1852</v>
      </c>
      <c r="J252" s="222" t="s">
        <v>1852</v>
      </c>
      <c r="K252" s="222" t="s">
        <v>1852</v>
      </c>
      <c r="L252" s="223">
        <v>3</v>
      </c>
      <c r="M252" s="222" t="s">
        <v>1852</v>
      </c>
      <c r="N252" s="222" t="s">
        <v>1852</v>
      </c>
      <c r="O252" s="275">
        <f t="shared" si="3"/>
        <v>121</v>
      </c>
    </row>
    <row r="253" spans="1:18" ht="13.15" customHeight="1" x14ac:dyDescent="0.4">
      <c r="A253" s="241" t="s">
        <v>1367</v>
      </c>
      <c r="B253" s="222" t="s">
        <v>1988</v>
      </c>
      <c r="C253" s="223">
        <v>23</v>
      </c>
      <c r="D253" s="222" t="s">
        <v>1852</v>
      </c>
      <c r="E253" s="222" t="s">
        <v>1852</v>
      </c>
      <c r="F253" s="223">
        <v>17</v>
      </c>
      <c r="G253" s="222" t="s">
        <v>1852</v>
      </c>
      <c r="H253" s="222" t="s">
        <v>1852</v>
      </c>
      <c r="I253" s="225" t="s">
        <v>1852</v>
      </c>
      <c r="J253" s="222" t="s">
        <v>1852</v>
      </c>
      <c r="K253" s="222" t="s">
        <v>1852</v>
      </c>
      <c r="L253" s="223">
        <v>1</v>
      </c>
      <c r="M253" s="222" t="s">
        <v>1852</v>
      </c>
      <c r="N253" s="222" t="s">
        <v>1852</v>
      </c>
      <c r="O253" s="275">
        <f t="shared" si="3"/>
        <v>41</v>
      </c>
    </row>
    <row r="254" spans="1:18" ht="13.15" customHeight="1" x14ac:dyDescent="0.4">
      <c r="A254" s="241" t="s">
        <v>1367</v>
      </c>
      <c r="B254" s="222" t="s">
        <v>1989</v>
      </c>
      <c r="C254" s="223">
        <v>11</v>
      </c>
      <c r="D254" s="222" t="s">
        <v>1852</v>
      </c>
      <c r="E254" s="222" t="s">
        <v>1852</v>
      </c>
      <c r="F254" s="223">
        <v>14</v>
      </c>
      <c r="G254" s="222" t="s">
        <v>1852</v>
      </c>
      <c r="H254" s="222" t="s">
        <v>1852</v>
      </c>
      <c r="I254" s="223">
        <v>1</v>
      </c>
      <c r="J254" s="222" t="s">
        <v>1852</v>
      </c>
      <c r="K254" s="222" t="s">
        <v>1852</v>
      </c>
      <c r="L254" s="223">
        <v>1</v>
      </c>
      <c r="M254" s="222" t="s">
        <v>1852</v>
      </c>
      <c r="N254" s="222" t="s">
        <v>1852</v>
      </c>
      <c r="O254" s="275">
        <f t="shared" si="3"/>
        <v>27</v>
      </c>
    </row>
    <row r="255" spans="1:18" ht="22.5" x14ac:dyDescent="0.4">
      <c r="A255" s="230" t="s">
        <v>1367</v>
      </c>
      <c r="B255" s="222" t="s">
        <v>1990</v>
      </c>
      <c r="C255" s="223">
        <v>5</v>
      </c>
      <c r="D255" s="222" t="s">
        <v>1852</v>
      </c>
      <c r="E255" s="222" t="s">
        <v>1852</v>
      </c>
      <c r="F255" s="225" t="s">
        <v>1852</v>
      </c>
      <c r="G255" s="222" t="s">
        <v>1852</v>
      </c>
      <c r="H255" s="222" t="s">
        <v>1852</v>
      </c>
      <c r="I255" s="225" t="s">
        <v>1852</v>
      </c>
      <c r="J255" s="222" t="s">
        <v>1852</v>
      </c>
      <c r="K255" s="222" t="s">
        <v>1852</v>
      </c>
      <c r="L255" s="225" t="s">
        <v>1852</v>
      </c>
      <c r="M255" s="222" t="s">
        <v>1852</v>
      </c>
      <c r="N255" s="222" t="s">
        <v>1852</v>
      </c>
      <c r="O255" s="275">
        <f t="shared" si="3"/>
        <v>5</v>
      </c>
    </row>
    <row r="256" spans="1:18" x14ac:dyDescent="0.4">
      <c r="A256" s="203" t="s">
        <v>1991</v>
      </c>
      <c r="B256" s="222" t="s">
        <v>1852</v>
      </c>
      <c r="C256" s="223">
        <v>197</v>
      </c>
      <c r="D256" s="222" t="s">
        <v>1852</v>
      </c>
      <c r="E256" s="224">
        <v>3</v>
      </c>
      <c r="F256" s="223">
        <v>187</v>
      </c>
      <c r="G256" s="222" t="s">
        <v>1852</v>
      </c>
      <c r="H256" s="224">
        <v>1</v>
      </c>
      <c r="I256" s="223">
        <v>8</v>
      </c>
      <c r="J256" s="222" t="s">
        <v>1852</v>
      </c>
      <c r="K256" s="222" t="s">
        <v>1852</v>
      </c>
      <c r="L256" s="223">
        <v>7</v>
      </c>
      <c r="M256" s="222" t="s">
        <v>1852</v>
      </c>
      <c r="N256" s="222" t="s">
        <v>1852</v>
      </c>
      <c r="O256" s="275">
        <f t="shared" si="3"/>
        <v>399</v>
      </c>
      <c r="P256" s="266">
        <v>399</v>
      </c>
      <c r="Q256" s="266">
        <v>4</v>
      </c>
      <c r="R256" s="267">
        <v>0.01</v>
      </c>
    </row>
    <row r="257" spans="1:18" x14ac:dyDescent="0.4">
      <c r="A257" s="203" t="s">
        <v>1992</v>
      </c>
      <c r="B257" s="222" t="s">
        <v>1852</v>
      </c>
      <c r="C257" s="223">
        <v>108</v>
      </c>
      <c r="D257" s="222" t="s">
        <v>1852</v>
      </c>
      <c r="E257" s="222" t="s">
        <v>1852</v>
      </c>
      <c r="F257" s="223">
        <v>19</v>
      </c>
      <c r="G257" s="222" t="s">
        <v>1852</v>
      </c>
      <c r="H257" s="222" t="s">
        <v>1852</v>
      </c>
      <c r="I257" s="223">
        <v>2</v>
      </c>
      <c r="J257" s="222" t="s">
        <v>1852</v>
      </c>
      <c r="K257" s="222" t="s">
        <v>1852</v>
      </c>
      <c r="L257" s="225" t="s">
        <v>1852</v>
      </c>
      <c r="M257" s="222" t="s">
        <v>1852</v>
      </c>
      <c r="N257" s="222" t="s">
        <v>1852</v>
      </c>
      <c r="O257" s="275">
        <f t="shared" si="3"/>
        <v>129</v>
      </c>
      <c r="P257" s="266">
        <v>129</v>
      </c>
      <c r="Q257" s="266">
        <v>0</v>
      </c>
      <c r="R257" s="267">
        <v>0</v>
      </c>
    </row>
    <row r="258" spans="1:18" ht="13.15" customHeight="1" x14ac:dyDescent="0.4">
      <c r="A258" s="229" t="s">
        <v>1993</v>
      </c>
      <c r="B258" s="222" t="s">
        <v>1994</v>
      </c>
      <c r="C258" s="223">
        <v>106</v>
      </c>
      <c r="D258" s="222" t="s">
        <v>1852</v>
      </c>
      <c r="E258" s="224">
        <v>1</v>
      </c>
      <c r="F258" s="223">
        <v>43</v>
      </c>
      <c r="G258" s="222" t="s">
        <v>1852</v>
      </c>
      <c r="H258" s="222" t="s">
        <v>1852</v>
      </c>
      <c r="I258" s="225" t="s">
        <v>1852</v>
      </c>
      <c r="J258" s="222" t="s">
        <v>1852</v>
      </c>
      <c r="K258" s="222" t="s">
        <v>1852</v>
      </c>
      <c r="L258" s="223">
        <v>1</v>
      </c>
      <c r="M258" s="222" t="s">
        <v>1852</v>
      </c>
      <c r="N258" s="222" t="s">
        <v>1852</v>
      </c>
      <c r="O258" s="275">
        <f t="shared" si="3"/>
        <v>150</v>
      </c>
      <c r="P258" s="268">
        <v>208</v>
      </c>
      <c r="Q258" s="268">
        <v>2</v>
      </c>
      <c r="R258" s="269">
        <v>0.01</v>
      </c>
    </row>
    <row r="259" spans="1:18" ht="22.5" x14ac:dyDescent="0.4">
      <c r="A259" s="241" t="s">
        <v>1679</v>
      </c>
      <c r="B259" s="222" t="s">
        <v>1995</v>
      </c>
      <c r="C259" s="223">
        <v>44</v>
      </c>
      <c r="D259" s="222" t="s">
        <v>1852</v>
      </c>
      <c r="E259" s="224">
        <v>1</v>
      </c>
      <c r="F259" s="223">
        <v>1</v>
      </c>
      <c r="G259" s="222" t="s">
        <v>1852</v>
      </c>
      <c r="H259" s="222" t="s">
        <v>1852</v>
      </c>
      <c r="I259" s="225" t="s">
        <v>1852</v>
      </c>
      <c r="J259" s="222" t="s">
        <v>1852</v>
      </c>
      <c r="K259" s="222" t="s">
        <v>1852</v>
      </c>
      <c r="L259" s="225" t="s">
        <v>1852</v>
      </c>
      <c r="M259" s="222" t="s">
        <v>1852</v>
      </c>
      <c r="N259" s="222" t="s">
        <v>1852</v>
      </c>
      <c r="O259" s="275">
        <f t="shared" ref="O259:O322" si="4">SUM(C259,F259,I259,L259)</f>
        <v>45</v>
      </c>
    </row>
    <row r="260" spans="1:18" ht="13.15" customHeight="1" x14ac:dyDescent="0.4">
      <c r="A260" s="241" t="s">
        <v>1679</v>
      </c>
      <c r="B260" s="222" t="s">
        <v>1996</v>
      </c>
      <c r="C260" s="223">
        <v>1</v>
      </c>
      <c r="D260" s="222" t="s">
        <v>1852</v>
      </c>
      <c r="E260" s="222" t="s">
        <v>1852</v>
      </c>
      <c r="F260" s="223">
        <v>7</v>
      </c>
      <c r="G260" s="222" t="s">
        <v>1852</v>
      </c>
      <c r="H260" s="222" t="s">
        <v>1852</v>
      </c>
      <c r="I260" s="225" t="s">
        <v>1852</v>
      </c>
      <c r="J260" s="222" t="s">
        <v>1852</v>
      </c>
      <c r="K260" s="222" t="s">
        <v>1852</v>
      </c>
      <c r="L260" s="223">
        <v>1</v>
      </c>
      <c r="M260" s="222" t="s">
        <v>1852</v>
      </c>
      <c r="N260" s="222" t="s">
        <v>1852</v>
      </c>
      <c r="O260" s="275">
        <f t="shared" si="4"/>
        <v>9</v>
      </c>
    </row>
    <row r="261" spans="1:18" x14ac:dyDescent="0.4">
      <c r="A261" s="230" t="s">
        <v>1679</v>
      </c>
      <c r="B261" s="222" t="s">
        <v>1997</v>
      </c>
      <c r="C261" s="225" t="s">
        <v>1852</v>
      </c>
      <c r="D261" s="222" t="s">
        <v>1852</v>
      </c>
      <c r="E261" s="222" t="s">
        <v>1852</v>
      </c>
      <c r="F261" s="223">
        <v>4</v>
      </c>
      <c r="G261" s="222" t="s">
        <v>1852</v>
      </c>
      <c r="H261" s="222" t="s">
        <v>1852</v>
      </c>
      <c r="I261" s="225" t="s">
        <v>1852</v>
      </c>
      <c r="J261" s="222" t="s">
        <v>1852</v>
      </c>
      <c r="K261" s="222" t="s">
        <v>1852</v>
      </c>
      <c r="L261" s="225" t="s">
        <v>1852</v>
      </c>
      <c r="M261" s="222" t="s">
        <v>1852</v>
      </c>
      <c r="N261" s="222" t="s">
        <v>1852</v>
      </c>
      <c r="O261" s="275">
        <f t="shared" si="4"/>
        <v>4</v>
      </c>
    </row>
    <row r="262" spans="1:18" ht="13.15" customHeight="1" x14ac:dyDescent="0.4">
      <c r="A262" s="203" t="s">
        <v>1998</v>
      </c>
      <c r="B262" s="222" t="s">
        <v>1852</v>
      </c>
      <c r="C262" s="223">
        <v>47</v>
      </c>
      <c r="D262" s="222" t="s">
        <v>1852</v>
      </c>
      <c r="E262" s="222" t="s">
        <v>1852</v>
      </c>
      <c r="F262" s="223">
        <v>27</v>
      </c>
      <c r="G262" s="222" t="s">
        <v>1852</v>
      </c>
      <c r="H262" s="222" t="s">
        <v>1852</v>
      </c>
      <c r="I262" s="225" t="s">
        <v>1852</v>
      </c>
      <c r="J262" s="222" t="s">
        <v>1852</v>
      </c>
      <c r="K262" s="222" t="s">
        <v>1852</v>
      </c>
      <c r="L262" s="223">
        <v>2</v>
      </c>
      <c r="M262" s="222" t="s">
        <v>1852</v>
      </c>
      <c r="N262" s="222" t="s">
        <v>1852</v>
      </c>
      <c r="O262" s="275">
        <f t="shared" si="4"/>
        <v>76</v>
      </c>
      <c r="P262" s="266">
        <v>76</v>
      </c>
      <c r="Q262" s="266">
        <v>0</v>
      </c>
      <c r="R262" s="267">
        <v>0</v>
      </c>
    </row>
    <row r="263" spans="1:18" ht="13.15" customHeight="1" x14ac:dyDescent="0.4">
      <c r="A263" s="235" t="s">
        <v>1999</v>
      </c>
      <c r="B263" s="222" t="s">
        <v>2000</v>
      </c>
      <c r="C263" s="223">
        <v>196</v>
      </c>
      <c r="D263" s="222" t="s">
        <v>1852</v>
      </c>
      <c r="E263" s="224">
        <v>1</v>
      </c>
      <c r="F263" s="223">
        <v>90</v>
      </c>
      <c r="G263" s="222" t="s">
        <v>1852</v>
      </c>
      <c r="H263" s="224">
        <v>1</v>
      </c>
      <c r="I263" s="223">
        <v>2</v>
      </c>
      <c r="J263" s="222" t="s">
        <v>1852</v>
      </c>
      <c r="K263" s="222" t="s">
        <v>1852</v>
      </c>
      <c r="L263" s="223">
        <v>5</v>
      </c>
      <c r="M263" s="222" t="s">
        <v>1852</v>
      </c>
      <c r="N263" s="222" t="s">
        <v>1852</v>
      </c>
      <c r="O263" s="275">
        <f t="shared" si="4"/>
        <v>293</v>
      </c>
      <c r="P263" s="261">
        <v>631</v>
      </c>
      <c r="Q263" s="261">
        <v>9</v>
      </c>
      <c r="R263" s="263">
        <v>1.4E-2</v>
      </c>
    </row>
    <row r="264" spans="1:18" ht="13.15" customHeight="1" x14ac:dyDescent="0.4">
      <c r="A264" s="236" t="s">
        <v>1368</v>
      </c>
      <c r="B264" s="222" t="s">
        <v>2001</v>
      </c>
      <c r="C264" s="223">
        <v>112</v>
      </c>
      <c r="D264" s="222" t="s">
        <v>1852</v>
      </c>
      <c r="E264" s="224">
        <v>3</v>
      </c>
      <c r="F264" s="223">
        <v>12</v>
      </c>
      <c r="G264" s="222" t="s">
        <v>1852</v>
      </c>
      <c r="H264" s="224">
        <v>1</v>
      </c>
      <c r="I264" s="225" t="s">
        <v>1852</v>
      </c>
      <c r="J264" s="222" t="s">
        <v>1852</v>
      </c>
      <c r="K264" s="222" t="s">
        <v>1852</v>
      </c>
      <c r="L264" s="223">
        <v>1</v>
      </c>
      <c r="M264" s="222" t="s">
        <v>1852</v>
      </c>
      <c r="N264" s="222" t="s">
        <v>1852</v>
      </c>
      <c r="O264" s="275">
        <f t="shared" si="4"/>
        <v>125</v>
      </c>
    </row>
    <row r="265" spans="1:18" ht="33.75" x14ac:dyDescent="0.4">
      <c r="A265" s="236" t="s">
        <v>1368</v>
      </c>
      <c r="B265" s="222" t="s">
        <v>2002</v>
      </c>
      <c r="C265" s="223">
        <v>37</v>
      </c>
      <c r="D265" s="222" t="s">
        <v>1852</v>
      </c>
      <c r="E265" s="224">
        <v>1</v>
      </c>
      <c r="F265" s="223">
        <v>8</v>
      </c>
      <c r="G265" s="222" t="s">
        <v>1852</v>
      </c>
      <c r="H265" s="222" t="s">
        <v>1852</v>
      </c>
      <c r="I265" s="225" t="s">
        <v>1852</v>
      </c>
      <c r="J265" s="222" t="s">
        <v>1852</v>
      </c>
      <c r="K265" s="222" t="s">
        <v>1852</v>
      </c>
      <c r="L265" s="223">
        <v>2</v>
      </c>
      <c r="M265" s="222" t="s">
        <v>1852</v>
      </c>
      <c r="N265" s="222" t="s">
        <v>1852</v>
      </c>
      <c r="O265" s="275">
        <f t="shared" si="4"/>
        <v>47</v>
      </c>
    </row>
    <row r="266" spans="1:18" ht="13.15" customHeight="1" x14ac:dyDescent="0.4">
      <c r="A266" s="236" t="s">
        <v>1368</v>
      </c>
      <c r="B266" s="222" t="s">
        <v>2003</v>
      </c>
      <c r="C266" s="223">
        <v>18</v>
      </c>
      <c r="D266" s="222" t="s">
        <v>1852</v>
      </c>
      <c r="E266" s="222" t="s">
        <v>1852</v>
      </c>
      <c r="F266" s="223">
        <v>23</v>
      </c>
      <c r="G266" s="222" t="s">
        <v>1852</v>
      </c>
      <c r="H266" s="222" t="s">
        <v>1852</v>
      </c>
      <c r="I266" s="225" t="s">
        <v>1852</v>
      </c>
      <c r="J266" s="222" t="s">
        <v>1852</v>
      </c>
      <c r="K266" s="222" t="s">
        <v>1852</v>
      </c>
      <c r="L266" s="223">
        <v>2</v>
      </c>
      <c r="M266" s="222" t="s">
        <v>1852</v>
      </c>
      <c r="N266" s="222" t="s">
        <v>1852</v>
      </c>
      <c r="O266" s="275">
        <f t="shared" si="4"/>
        <v>43</v>
      </c>
    </row>
    <row r="267" spans="1:18" ht="22.5" x14ac:dyDescent="0.4">
      <c r="A267" s="236" t="s">
        <v>1368</v>
      </c>
      <c r="B267" s="222" t="s">
        <v>2004</v>
      </c>
      <c r="C267" s="223">
        <v>16</v>
      </c>
      <c r="D267" s="222" t="s">
        <v>1852</v>
      </c>
      <c r="E267" s="222" t="s">
        <v>1852</v>
      </c>
      <c r="F267" s="223">
        <v>16</v>
      </c>
      <c r="G267" s="222" t="s">
        <v>1852</v>
      </c>
      <c r="H267" s="222" t="s">
        <v>1852</v>
      </c>
      <c r="I267" s="223">
        <v>2</v>
      </c>
      <c r="J267" s="222" t="s">
        <v>1852</v>
      </c>
      <c r="K267" s="222" t="s">
        <v>1852</v>
      </c>
      <c r="L267" s="225" t="s">
        <v>1852</v>
      </c>
      <c r="M267" s="222" t="s">
        <v>1852</v>
      </c>
      <c r="N267" s="222" t="s">
        <v>1852</v>
      </c>
      <c r="O267" s="275">
        <f t="shared" si="4"/>
        <v>34</v>
      </c>
    </row>
    <row r="268" spans="1:18" ht="22.5" x14ac:dyDescent="0.4">
      <c r="A268" s="236" t="s">
        <v>1368</v>
      </c>
      <c r="B268" s="222" t="s">
        <v>2005</v>
      </c>
      <c r="C268" s="223">
        <v>24</v>
      </c>
      <c r="D268" s="222" t="s">
        <v>1852</v>
      </c>
      <c r="E268" s="224">
        <v>1</v>
      </c>
      <c r="F268" s="225" t="s">
        <v>1852</v>
      </c>
      <c r="G268" s="222" t="s">
        <v>1852</v>
      </c>
      <c r="H268" s="222" t="s">
        <v>1852</v>
      </c>
      <c r="I268" s="225" t="s">
        <v>1852</v>
      </c>
      <c r="J268" s="222" t="s">
        <v>1852</v>
      </c>
      <c r="K268" s="222" t="s">
        <v>1852</v>
      </c>
      <c r="L268" s="225" t="s">
        <v>1852</v>
      </c>
      <c r="M268" s="222" t="s">
        <v>1852</v>
      </c>
      <c r="N268" s="222" t="s">
        <v>1852</v>
      </c>
      <c r="O268" s="275">
        <f t="shared" si="4"/>
        <v>24</v>
      </c>
    </row>
    <row r="269" spans="1:18" ht="13.15" customHeight="1" x14ac:dyDescent="0.4">
      <c r="A269" s="236" t="s">
        <v>1368</v>
      </c>
      <c r="B269" s="222" t="s">
        <v>2006</v>
      </c>
      <c r="C269" s="223">
        <v>15</v>
      </c>
      <c r="D269" s="222" t="s">
        <v>1852</v>
      </c>
      <c r="E269" s="222" t="s">
        <v>1852</v>
      </c>
      <c r="F269" s="223">
        <v>4</v>
      </c>
      <c r="G269" s="222" t="s">
        <v>1852</v>
      </c>
      <c r="H269" s="222" t="s">
        <v>1852</v>
      </c>
      <c r="I269" s="225" t="s">
        <v>1852</v>
      </c>
      <c r="J269" s="222" t="s">
        <v>1852</v>
      </c>
      <c r="K269" s="222" t="s">
        <v>1852</v>
      </c>
      <c r="L269" s="225" t="s">
        <v>1852</v>
      </c>
      <c r="M269" s="222" t="s">
        <v>1852</v>
      </c>
      <c r="N269" s="222" t="s">
        <v>1852</v>
      </c>
      <c r="O269" s="275">
        <f t="shared" si="4"/>
        <v>19</v>
      </c>
    </row>
    <row r="270" spans="1:18" ht="22.5" x14ac:dyDescent="0.4">
      <c r="A270" s="236" t="s">
        <v>1368</v>
      </c>
      <c r="B270" s="222" t="s">
        <v>2007</v>
      </c>
      <c r="C270" s="223">
        <v>16</v>
      </c>
      <c r="D270" s="222" t="s">
        <v>1852</v>
      </c>
      <c r="E270" s="222" t="s">
        <v>1852</v>
      </c>
      <c r="F270" s="225" t="s">
        <v>1852</v>
      </c>
      <c r="G270" s="222" t="s">
        <v>1852</v>
      </c>
      <c r="H270" s="222" t="s">
        <v>1852</v>
      </c>
      <c r="I270" s="223">
        <v>1</v>
      </c>
      <c r="J270" s="222" t="s">
        <v>1852</v>
      </c>
      <c r="K270" s="222" t="s">
        <v>1852</v>
      </c>
      <c r="L270" s="225" t="s">
        <v>1852</v>
      </c>
      <c r="M270" s="222" t="s">
        <v>1852</v>
      </c>
      <c r="N270" s="222" t="s">
        <v>1852</v>
      </c>
      <c r="O270" s="275">
        <f t="shared" si="4"/>
        <v>17</v>
      </c>
    </row>
    <row r="271" spans="1:18" ht="13.15" customHeight="1" x14ac:dyDescent="0.4">
      <c r="A271" s="236" t="s">
        <v>1368</v>
      </c>
      <c r="B271" s="222" t="s">
        <v>2008</v>
      </c>
      <c r="C271" s="223">
        <v>16</v>
      </c>
      <c r="D271" s="222" t="s">
        <v>1852</v>
      </c>
      <c r="E271" s="224">
        <v>1</v>
      </c>
      <c r="F271" s="225" t="s">
        <v>1852</v>
      </c>
      <c r="G271" s="222" t="s">
        <v>1852</v>
      </c>
      <c r="H271" s="222" t="s">
        <v>1852</v>
      </c>
      <c r="I271" s="225" t="s">
        <v>1852</v>
      </c>
      <c r="J271" s="222" t="s">
        <v>1852</v>
      </c>
      <c r="K271" s="222" t="s">
        <v>1852</v>
      </c>
      <c r="L271" s="225" t="s">
        <v>1852</v>
      </c>
      <c r="M271" s="222" t="s">
        <v>1852</v>
      </c>
      <c r="N271" s="222" t="s">
        <v>1852</v>
      </c>
      <c r="O271" s="275">
        <f t="shared" si="4"/>
        <v>16</v>
      </c>
    </row>
    <row r="272" spans="1:18" ht="22.5" x14ac:dyDescent="0.4">
      <c r="A272" s="236" t="s">
        <v>1368</v>
      </c>
      <c r="B272" s="222" t="s">
        <v>2009</v>
      </c>
      <c r="C272" s="223">
        <v>9</v>
      </c>
      <c r="D272" s="222" t="s">
        <v>1852</v>
      </c>
      <c r="E272" s="222" t="s">
        <v>1852</v>
      </c>
      <c r="F272" s="225" t="s">
        <v>1852</v>
      </c>
      <c r="G272" s="222" t="s">
        <v>1852</v>
      </c>
      <c r="H272" s="222" t="s">
        <v>1852</v>
      </c>
      <c r="I272" s="225" t="s">
        <v>1852</v>
      </c>
      <c r="J272" s="222" t="s">
        <v>1852</v>
      </c>
      <c r="K272" s="222" t="s">
        <v>1852</v>
      </c>
      <c r="L272" s="225" t="s">
        <v>1852</v>
      </c>
      <c r="M272" s="222" t="s">
        <v>1852</v>
      </c>
      <c r="N272" s="222" t="s">
        <v>1852</v>
      </c>
      <c r="O272" s="275">
        <f t="shared" si="4"/>
        <v>9</v>
      </c>
    </row>
    <row r="273" spans="1:18" ht="13.15" customHeight="1" x14ac:dyDescent="0.4">
      <c r="A273" s="237" t="s">
        <v>1368</v>
      </c>
      <c r="B273" s="222" t="s">
        <v>2010</v>
      </c>
      <c r="C273" s="223">
        <v>4</v>
      </c>
      <c r="D273" s="222" t="s">
        <v>1852</v>
      </c>
      <c r="E273" s="222" t="s">
        <v>1852</v>
      </c>
      <c r="F273" s="225" t="s">
        <v>1852</v>
      </c>
      <c r="G273" s="222" t="s">
        <v>1852</v>
      </c>
      <c r="H273" s="222" t="s">
        <v>1852</v>
      </c>
      <c r="I273" s="225" t="s">
        <v>1852</v>
      </c>
      <c r="J273" s="222" t="s">
        <v>1852</v>
      </c>
      <c r="K273" s="222" t="s">
        <v>1852</v>
      </c>
      <c r="L273" s="225" t="s">
        <v>1852</v>
      </c>
      <c r="M273" s="222" t="s">
        <v>1852</v>
      </c>
      <c r="N273" s="222" t="s">
        <v>1852</v>
      </c>
      <c r="O273" s="275">
        <f t="shared" si="4"/>
        <v>4</v>
      </c>
    </row>
    <row r="274" spans="1:18" ht="13.15" customHeight="1" x14ac:dyDescent="0.4">
      <c r="A274" s="235" t="s">
        <v>2011</v>
      </c>
      <c r="B274" s="222" t="s">
        <v>2012</v>
      </c>
      <c r="C274" s="223">
        <v>42</v>
      </c>
      <c r="D274" s="222" t="s">
        <v>1852</v>
      </c>
      <c r="E274" s="224">
        <v>1</v>
      </c>
      <c r="F274" s="223">
        <v>18</v>
      </c>
      <c r="G274" s="224">
        <v>1</v>
      </c>
      <c r="H274" s="222" t="s">
        <v>1852</v>
      </c>
      <c r="I274" s="225" t="s">
        <v>1852</v>
      </c>
      <c r="J274" s="222" t="s">
        <v>1852</v>
      </c>
      <c r="K274" s="222" t="s">
        <v>1852</v>
      </c>
      <c r="L274" s="223">
        <v>2</v>
      </c>
      <c r="M274" s="222" t="s">
        <v>1852</v>
      </c>
      <c r="N274" s="222" t="s">
        <v>1852</v>
      </c>
      <c r="O274" s="275">
        <f t="shared" si="4"/>
        <v>62</v>
      </c>
      <c r="P274" s="261">
        <v>198</v>
      </c>
      <c r="Q274" s="261">
        <v>3</v>
      </c>
      <c r="R274" s="265">
        <v>0.02</v>
      </c>
    </row>
    <row r="275" spans="1:18" ht="22.5" x14ac:dyDescent="0.4">
      <c r="A275" s="236" t="s">
        <v>1369</v>
      </c>
      <c r="B275" s="222" t="s">
        <v>2013</v>
      </c>
      <c r="C275" s="223">
        <v>38</v>
      </c>
      <c r="D275" s="224">
        <v>1</v>
      </c>
      <c r="E275" s="222" t="s">
        <v>1852</v>
      </c>
      <c r="F275" s="223">
        <v>6</v>
      </c>
      <c r="G275" s="222" t="s">
        <v>1852</v>
      </c>
      <c r="H275" s="222" t="s">
        <v>1852</v>
      </c>
      <c r="I275" s="225" t="s">
        <v>1852</v>
      </c>
      <c r="J275" s="222" t="s">
        <v>1852</v>
      </c>
      <c r="K275" s="222" t="s">
        <v>1852</v>
      </c>
      <c r="L275" s="225" t="s">
        <v>1852</v>
      </c>
      <c r="M275" s="222" t="s">
        <v>1852</v>
      </c>
      <c r="N275" s="222" t="s">
        <v>1852</v>
      </c>
      <c r="O275" s="275">
        <f t="shared" si="4"/>
        <v>44</v>
      </c>
    </row>
    <row r="276" spans="1:18" x14ac:dyDescent="0.4">
      <c r="A276" s="236" t="s">
        <v>1369</v>
      </c>
      <c r="B276" s="222" t="s">
        <v>2014</v>
      </c>
      <c r="C276" s="223">
        <v>12</v>
      </c>
      <c r="D276" s="222" t="s">
        <v>1852</v>
      </c>
      <c r="E276" s="222" t="s">
        <v>1852</v>
      </c>
      <c r="F276" s="223">
        <v>14</v>
      </c>
      <c r="G276" s="222" t="s">
        <v>1852</v>
      </c>
      <c r="H276" s="222" t="s">
        <v>1852</v>
      </c>
      <c r="I276" s="225" t="s">
        <v>1852</v>
      </c>
      <c r="J276" s="222" t="s">
        <v>1852</v>
      </c>
      <c r="K276" s="222" t="s">
        <v>1852</v>
      </c>
      <c r="L276" s="223">
        <v>1</v>
      </c>
      <c r="M276" s="222" t="s">
        <v>1852</v>
      </c>
      <c r="N276" s="222" t="s">
        <v>1852</v>
      </c>
      <c r="O276" s="275">
        <f t="shared" si="4"/>
        <v>27</v>
      </c>
    </row>
    <row r="277" spans="1:18" ht="13.15" customHeight="1" x14ac:dyDescent="0.4">
      <c r="A277" s="236" t="s">
        <v>1369</v>
      </c>
      <c r="B277" s="222" t="s">
        <v>2015</v>
      </c>
      <c r="C277" s="223">
        <v>12</v>
      </c>
      <c r="D277" s="222" t="s">
        <v>1852</v>
      </c>
      <c r="E277" s="222" t="s">
        <v>1852</v>
      </c>
      <c r="F277" s="223">
        <v>10</v>
      </c>
      <c r="G277" s="222" t="s">
        <v>1852</v>
      </c>
      <c r="H277" s="222" t="s">
        <v>1852</v>
      </c>
      <c r="I277" s="225" t="s">
        <v>1852</v>
      </c>
      <c r="J277" s="222" t="s">
        <v>1852</v>
      </c>
      <c r="K277" s="222" t="s">
        <v>1852</v>
      </c>
      <c r="L277" s="225" t="s">
        <v>1852</v>
      </c>
      <c r="M277" s="222" t="s">
        <v>1852</v>
      </c>
      <c r="N277" s="222" t="s">
        <v>1852</v>
      </c>
      <c r="O277" s="275">
        <f t="shared" si="4"/>
        <v>22</v>
      </c>
    </row>
    <row r="278" spans="1:18" ht="22.5" x14ac:dyDescent="0.4">
      <c r="A278" s="236" t="s">
        <v>1369</v>
      </c>
      <c r="B278" s="222" t="s">
        <v>2016</v>
      </c>
      <c r="C278" s="223">
        <v>19</v>
      </c>
      <c r="D278" s="222" t="s">
        <v>1852</v>
      </c>
      <c r="E278" s="224">
        <v>1</v>
      </c>
      <c r="F278" s="223">
        <v>2</v>
      </c>
      <c r="G278" s="222" t="s">
        <v>1852</v>
      </c>
      <c r="H278" s="222" t="s">
        <v>1852</v>
      </c>
      <c r="I278" s="225" t="s">
        <v>1852</v>
      </c>
      <c r="J278" s="222" t="s">
        <v>1852</v>
      </c>
      <c r="K278" s="222" t="s">
        <v>1852</v>
      </c>
      <c r="L278" s="225" t="s">
        <v>1852</v>
      </c>
      <c r="M278" s="222" t="s">
        <v>1852</v>
      </c>
      <c r="N278" s="222" t="s">
        <v>1852</v>
      </c>
      <c r="O278" s="275">
        <f t="shared" si="4"/>
        <v>21</v>
      </c>
    </row>
    <row r="279" spans="1:18" x14ac:dyDescent="0.4">
      <c r="A279" s="236" t="s">
        <v>1369</v>
      </c>
      <c r="B279" s="222" t="s">
        <v>2017</v>
      </c>
      <c r="C279" s="223">
        <v>9</v>
      </c>
      <c r="D279" s="222" t="s">
        <v>1852</v>
      </c>
      <c r="E279" s="224">
        <v>1</v>
      </c>
      <c r="F279" s="223">
        <v>1</v>
      </c>
      <c r="G279" s="222" t="s">
        <v>1852</v>
      </c>
      <c r="H279" s="222" t="s">
        <v>1852</v>
      </c>
      <c r="I279" s="225" t="s">
        <v>1852</v>
      </c>
      <c r="J279" s="222" t="s">
        <v>1852</v>
      </c>
      <c r="K279" s="222" t="s">
        <v>1852</v>
      </c>
      <c r="L279" s="225" t="s">
        <v>1852</v>
      </c>
      <c r="M279" s="222" t="s">
        <v>1852</v>
      </c>
      <c r="N279" s="222" t="s">
        <v>1852</v>
      </c>
      <c r="O279" s="275">
        <f t="shared" si="4"/>
        <v>10</v>
      </c>
    </row>
    <row r="280" spans="1:18" ht="13.15" customHeight="1" x14ac:dyDescent="0.4">
      <c r="A280" s="236" t="s">
        <v>1369</v>
      </c>
      <c r="B280" s="222" t="s">
        <v>2018</v>
      </c>
      <c r="C280" s="223">
        <v>5</v>
      </c>
      <c r="D280" s="222" t="s">
        <v>1852</v>
      </c>
      <c r="E280" s="222" t="s">
        <v>1852</v>
      </c>
      <c r="F280" s="223">
        <v>3</v>
      </c>
      <c r="G280" s="222" t="s">
        <v>1852</v>
      </c>
      <c r="H280" s="222" t="s">
        <v>1852</v>
      </c>
      <c r="I280" s="225" t="s">
        <v>1852</v>
      </c>
      <c r="J280" s="222" t="s">
        <v>1852</v>
      </c>
      <c r="K280" s="222" t="s">
        <v>1852</v>
      </c>
      <c r="L280" s="225" t="s">
        <v>1852</v>
      </c>
      <c r="M280" s="222" t="s">
        <v>1852</v>
      </c>
      <c r="N280" s="222" t="s">
        <v>1852</v>
      </c>
      <c r="O280" s="275">
        <f t="shared" si="4"/>
        <v>8</v>
      </c>
    </row>
    <row r="281" spans="1:18" ht="22.5" x14ac:dyDescent="0.4">
      <c r="A281" s="237" t="s">
        <v>1369</v>
      </c>
      <c r="B281" s="222" t="s">
        <v>2019</v>
      </c>
      <c r="C281" s="223">
        <v>4</v>
      </c>
      <c r="D281" s="222" t="s">
        <v>1852</v>
      </c>
      <c r="E281" s="222" t="s">
        <v>1852</v>
      </c>
      <c r="F281" s="225" t="s">
        <v>1852</v>
      </c>
      <c r="G281" s="222" t="s">
        <v>1852</v>
      </c>
      <c r="H281" s="222" t="s">
        <v>1852</v>
      </c>
      <c r="I281" s="225" t="s">
        <v>1852</v>
      </c>
      <c r="J281" s="222" t="s">
        <v>1852</v>
      </c>
      <c r="K281" s="222" t="s">
        <v>1852</v>
      </c>
      <c r="L281" s="225" t="s">
        <v>1852</v>
      </c>
      <c r="M281" s="222" t="s">
        <v>1852</v>
      </c>
      <c r="N281" s="222" t="s">
        <v>1852</v>
      </c>
      <c r="O281" s="275">
        <f t="shared" si="4"/>
        <v>4</v>
      </c>
    </row>
    <row r="282" spans="1:18" x14ac:dyDescent="0.4">
      <c r="A282" s="229" t="s">
        <v>2020</v>
      </c>
      <c r="B282" s="222" t="s">
        <v>2021</v>
      </c>
      <c r="C282" s="223">
        <v>168</v>
      </c>
      <c r="D282" s="224">
        <v>1</v>
      </c>
      <c r="E282" s="224">
        <v>12</v>
      </c>
      <c r="F282" s="223">
        <v>123</v>
      </c>
      <c r="G282" s="222" t="s">
        <v>1852</v>
      </c>
      <c r="H282" s="222" t="s">
        <v>1852</v>
      </c>
      <c r="I282" s="225" t="s">
        <v>1852</v>
      </c>
      <c r="J282" s="222" t="s">
        <v>1852</v>
      </c>
      <c r="K282" s="222" t="s">
        <v>1852</v>
      </c>
      <c r="L282" s="223">
        <v>5</v>
      </c>
      <c r="M282" s="222" t="s">
        <v>1852</v>
      </c>
      <c r="N282" s="222" t="s">
        <v>1852</v>
      </c>
      <c r="O282" s="275">
        <f t="shared" si="4"/>
        <v>296</v>
      </c>
      <c r="P282" s="261">
        <v>469</v>
      </c>
      <c r="Q282" s="261">
        <v>12</v>
      </c>
      <c r="R282" s="263">
        <v>2.5999999999999999E-2</v>
      </c>
    </row>
    <row r="283" spans="1:18" x14ac:dyDescent="0.4">
      <c r="A283" s="241" t="s">
        <v>1370</v>
      </c>
      <c r="B283" s="222" t="s">
        <v>2022</v>
      </c>
      <c r="C283" s="223">
        <v>82</v>
      </c>
      <c r="D283" s="222" t="s">
        <v>1852</v>
      </c>
      <c r="E283" s="222" t="s">
        <v>1852</v>
      </c>
      <c r="F283" s="223">
        <v>82</v>
      </c>
      <c r="G283" s="222" t="s">
        <v>1852</v>
      </c>
      <c r="H283" s="222" t="s">
        <v>1852</v>
      </c>
      <c r="I283" s="223">
        <v>2</v>
      </c>
      <c r="J283" s="222" t="s">
        <v>1852</v>
      </c>
      <c r="K283" s="222" t="s">
        <v>1852</v>
      </c>
      <c r="L283" s="223">
        <v>3</v>
      </c>
      <c r="M283" s="222" t="s">
        <v>1852</v>
      </c>
      <c r="N283" s="222" t="s">
        <v>1852</v>
      </c>
      <c r="O283" s="275">
        <f t="shared" si="4"/>
        <v>169</v>
      </c>
    </row>
    <row r="284" spans="1:18" x14ac:dyDescent="0.4">
      <c r="A284" s="230" t="s">
        <v>1370</v>
      </c>
      <c r="B284" s="222" t="s">
        <v>2023</v>
      </c>
      <c r="C284" s="223">
        <v>4</v>
      </c>
      <c r="D284" s="222" t="s">
        <v>1852</v>
      </c>
      <c r="E284" s="222" t="s">
        <v>1852</v>
      </c>
      <c r="F284" s="225" t="s">
        <v>1852</v>
      </c>
      <c r="G284" s="222" t="s">
        <v>1852</v>
      </c>
      <c r="H284" s="222" t="s">
        <v>1852</v>
      </c>
      <c r="I284" s="225" t="s">
        <v>1852</v>
      </c>
      <c r="J284" s="222" t="s">
        <v>1852</v>
      </c>
      <c r="K284" s="222" t="s">
        <v>1852</v>
      </c>
      <c r="L284" s="225" t="s">
        <v>1852</v>
      </c>
      <c r="M284" s="222" t="s">
        <v>1852</v>
      </c>
      <c r="N284" s="222" t="s">
        <v>1852</v>
      </c>
      <c r="O284" s="275">
        <f t="shared" si="4"/>
        <v>4</v>
      </c>
    </row>
    <row r="285" spans="1:18" x14ac:dyDescent="0.4">
      <c r="A285" s="238" t="s">
        <v>2024</v>
      </c>
      <c r="B285" s="222" t="s">
        <v>1852</v>
      </c>
      <c r="C285" s="223">
        <v>3</v>
      </c>
      <c r="D285" s="222" t="s">
        <v>1852</v>
      </c>
      <c r="E285" s="222" t="s">
        <v>1852</v>
      </c>
      <c r="F285" s="225" t="s">
        <v>1852</v>
      </c>
      <c r="G285" s="222" t="s">
        <v>1852</v>
      </c>
      <c r="H285" s="222" t="s">
        <v>1852</v>
      </c>
      <c r="I285" s="225" t="s">
        <v>1852</v>
      </c>
      <c r="J285" s="222" t="s">
        <v>1852</v>
      </c>
      <c r="K285" s="222" t="s">
        <v>1852</v>
      </c>
      <c r="L285" s="225" t="s">
        <v>1852</v>
      </c>
      <c r="M285" s="222" t="s">
        <v>1852</v>
      </c>
      <c r="N285" s="222" t="s">
        <v>1852</v>
      </c>
      <c r="O285" s="275">
        <f t="shared" si="4"/>
        <v>3</v>
      </c>
      <c r="P285" s="233">
        <v>3</v>
      </c>
      <c r="Q285" s="233">
        <v>0</v>
      </c>
      <c r="R285" s="234">
        <v>0</v>
      </c>
    </row>
    <row r="286" spans="1:18" ht="13.15" customHeight="1" x14ac:dyDescent="0.4">
      <c r="A286" s="238" t="s">
        <v>2025</v>
      </c>
      <c r="B286" s="222" t="s">
        <v>1852</v>
      </c>
      <c r="C286" s="223">
        <v>150</v>
      </c>
      <c r="D286" s="222" t="s">
        <v>1852</v>
      </c>
      <c r="E286" s="224">
        <v>13</v>
      </c>
      <c r="F286" s="223">
        <v>60</v>
      </c>
      <c r="G286" s="222" t="s">
        <v>1852</v>
      </c>
      <c r="H286" s="224">
        <v>9</v>
      </c>
      <c r="I286" s="223">
        <v>2</v>
      </c>
      <c r="J286" s="222" t="s">
        <v>1852</v>
      </c>
      <c r="K286" s="222" t="s">
        <v>1852</v>
      </c>
      <c r="L286" s="225" t="s">
        <v>1852</v>
      </c>
      <c r="M286" s="222" t="s">
        <v>1852</v>
      </c>
      <c r="N286" s="222" t="s">
        <v>1852</v>
      </c>
      <c r="O286" s="275">
        <f t="shared" si="4"/>
        <v>212</v>
      </c>
      <c r="P286" s="233">
        <v>212</v>
      </c>
      <c r="Q286" s="233">
        <v>22</v>
      </c>
      <c r="R286" s="234">
        <v>0.1</v>
      </c>
    </row>
    <row r="287" spans="1:18" x14ac:dyDescent="0.4">
      <c r="A287" s="229" t="s">
        <v>2026</v>
      </c>
      <c r="B287" s="222" t="s">
        <v>2027</v>
      </c>
      <c r="C287" s="223">
        <v>488</v>
      </c>
      <c r="D287" s="222" t="s">
        <v>1852</v>
      </c>
      <c r="E287" s="224">
        <v>138</v>
      </c>
      <c r="F287" s="223">
        <v>219</v>
      </c>
      <c r="G287" s="224">
        <v>5</v>
      </c>
      <c r="H287" s="224">
        <v>27</v>
      </c>
      <c r="I287" s="223">
        <v>39</v>
      </c>
      <c r="J287" s="222" t="s">
        <v>1852</v>
      </c>
      <c r="K287" s="222" t="s">
        <v>1852</v>
      </c>
      <c r="L287" s="223">
        <v>27</v>
      </c>
      <c r="M287" s="222" t="s">
        <v>1852</v>
      </c>
      <c r="N287" s="222" t="s">
        <v>1852</v>
      </c>
      <c r="O287" s="275">
        <f t="shared" si="4"/>
        <v>773</v>
      </c>
      <c r="P287" s="226">
        <v>1222</v>
      </c>
      <c r="Q287" s="226">
        <v>212</v>
      </c>
      <c r="R287" s="227">
        <v>0.17</v>
      </c>
    </row>
    <row r="288" spans="1:18" x14ac:dyDescent="0.4">
      <c r="A288" s="230" t="s">
        <v>1371</v>
      </c>
      <c r="B288" s="222" t="s">
        <v>2028</v>
      </c>
      <c r="C288" s="223">
        <v>190</v>
      </c>
      <c r="D288" s="222" t="s">
        <v>1852</v>
      </c>
      <c r="E288" s="224">
        <v>32</v>
      </c>
      <c r="F288" s="223">
        <v>214</v>
      </c>
      <c r="G288" s="222" t="s">
        <v>1852</v>
      </c>
      <c r="H288" s="224">
        <v>15</v>
      </c>
      <c r="I288" s="223">
        <v>20</v>
      </c>
      <c r="J288" s="222" t="s">
        <v>1852</v>
      </c>
      <c r="K288" s="222" t="s">
        <v>1852</v>
      </c>
      <c r="L288" s="223">
        <v>25</v>
      </c>
      <c r="M288" s="222" t="s">
        <v>1852</v>
      </c>
      <c r="N288" s="222" t="s">
        <v>1852</v>
      </c>
      <c r="O288" s="275">
        <f t="shared" si="4"/>
        <v>449</v>
      </c>
    </row>
    <row r="289" spans="1:18" ht="13.15" customHeight="1" x14ac:dyDescent="0.4">
      <c r="A289" s="229" t="s">
        <v>2029</v>
      </c>
      <c r="B289" s="222" t="s">
        <v>2030</v>
      </c>
      <c r="C289" s="223">
        <v>13</v>
      </c>
      <c r="D289" s="222" t="s">
        <v>1852</v>
      </c>
      <c r="E289" s="222" t="s">
        <v>1852</v>
      </c>
      <c r="F289" s="223">
        <v>6</v>
      </c>
      <c r="G289" s="222" t="s">
        <v>1852</v>
      </c>
      <c r="H289" s="222" t="s">
        <v>1852</v>
      </c>
      <c r="I289" s="225" t="s">
        <v>1852</v>
      </c>
      <c r="J289" s="222" t="s">
        <v>1852</v>
      </c>
      <c r="K289" s="222" t="s">
        <v>1852</v>
      </c>
      <c r="L289" s="225" t="s">
        <v>1852</v>
      </c>
      <c r="M289" s="222" t="s">
        <v>1852</v>
      </c>
      <c r="N289" s="222" t="s">
        <v>1852</v>
      </c>
      <c r="O289" s="275">
        <f t="shared" si="4"/>
        <v>19</v>
      </c>
      <c r="P289" s="226">
        <v>21</v>
      </c>
      <c r="Q289" s="226">
        <v>0</v>
      </c>
      <c r="R289" s="227">
        <v>0</v>
      </c>
    </row>
    <row r="290" spans="1:18" x14ac:dyDescent="0.4">
      <c r="A290" s="230" t="s">
        <v>2424</v>
      </c>
      <c r="B290" s="222" t="s">
        <v>2031</v>
      </c>
      <c r="C290" s="225" t="s">
        <v>1852</v>
      </c>
      <c r="D290" s="222" t="s">
        <v>1852</v>
      </c>
      <c r="E290" s="222" t="s">
        <v>1852</v>
      </c>
      <c r="F290" s="223">
        <v>2</v>
      </c>
      <c r="G290" s="222" t="s">
        <v>1852</v>
      </c>
      <c r="H290" s="222" t="s">
        <v>1852</v>
      </c>
      <c r="I290" s="225" t="s">
        <v>1852</v>
      </c>
      <c r="J290" s="222" t="s">
        <v>1852</v>
      </c>
      <c r="K290" s="222" t="s">
        <v>1852</v>
      </c>
      <c r="L290" s="225" t="s">
        <v>1852</v>
      </c>
      <c r="M290" s="222" t="s">
        <v>1852</v>
      </c>
      <c r="N290" s="222" t="s">
        <v>1852</v>
      </c>
      <c r="O290" s="275">
        <f t="shared" si="4"/>
        <v>2</v>
      </c>
    </row>
    <row r="291" spans="1:18" x14ac:dyDescent="0.4">
      <c r="A291" s="203" t="s">
        <v>2032</v>
      </c>
      <c r="B291" s="222" t="s">
        <v>1852</v>
      </c>
      <c r="C291" s="223">
        <v>72</v>
      </c>
      <c r="D291" s="222" t="s">
        <v>1852</v>
      </c>
      <c r="E291" s="224">
        <v>1</v>
      </c>
      <c r="F291" s="225" t="s">
        <v>1852</v>
      </c>
      <c r="G291" s="222" t="s">
        <v>1852</v>
      </c>
      <c r="H291" s="222" t="s">
        <v>1852</v>
      </c>
      <c r="I291" s="225" t="s">
        <v>1852</v>
      </c>
      <c r="J291" s="222" t="s">
        <v>1852</v>
      </c>
      <c r="K291" s="222" t="s">
        <v>1852</v>
      </c>
      <c r="L291" s="225" t="s">
        <v>1852</v>
      </c>
      <c r="M291" s="222" t="s">
        <v>1852</v>
      </c>
      <c r="N291" s="222" t="s">
        <v>1852</v>
      </c>
      <c r="O291" s="275">
        <f t="shared" si="4"/>
        <v>72</v>
      </c>
      <c r="P291" s="233">
        <v>72</v>
      </c>
      <c r="Q291" s="233">
        <v>1</v>
      </c>
      <c r="R291" s="234">
        <v>0.01</v>
      </c>
    </row>
    <row r="292" spans="1:18" x14ac:dyDescent="0.4">
      <c r="A292" s="203" t="s">
        <v>2033</v>
      </c>
      <c r="B292" s="222" t="s">
        <v>1852</v>
      </c>
      <c r="C292" s="223">
        <v>29</v>
      </c>
      <c r="D292" s="222" t="s">
        <v>1852</v>
      </c>
      <c r="E292" s="222" t="s">
        <v>1852</v>
      </c>
      <c r="F292" s="223">
        <v>74</v>
      </c>
      <c r="G292" s="222" t="s">
        <v>1852</v>
      </c>
      <c r="H292" s="224">
        <v>2</v>
      </c>
      <c r="I292" s="225" t="s">
        <v>1852</v>
      </c>
      <c r="J292" s="222" t="s">
        <v>1852</v>
      </c>
      <c r="K292" s="222" t="s">
        <v>1852</v>
      </c>
      <c r="L292" s="223">
        <v>4</v>
      </c>
      <c r="M292" s="222" t="s">
        <v>1852</v>
      </c>
      <c r="N292" s="222" t="s">
        <v>1852</v>
      </c>
      <c r="O292" s="275">
        <f t="shared" si="4"/>
        <v>107</v>
      </c>
      <c r="P292" s="233">
        <v>107</v>
      </c>
      <c r="Q292" s="233">
        <v>2</v>
      </c>
      <c r="R292" s="234">
        <v>0.02</v>
      </c>
    </row>
    <row r="293" spans="1:18" x14ac:dyDescent="0.4">
      <c r="A293" s="203" t="s">
        <v>2034</v>
      </c>
      <c r="B293" s="222" t="s">
        <v>1852</v>
      </c>
      <c r="C293" s="223">
        <v>11</v>
      </c>
      <c r="D293" s="222" t="s">
        <v>1852</v>
      </c>
      <c r="E293" s="224">
        <v>2</v>
      </c>
      <c r="F293" s="223">
        <v>7</v>
      </c>
      <c r="G293" s="222" t="s">
        <v>1852</v>
      </c>
      <c r="H293" s="222" t="s">
        <v>1852</v>
      </c>
      <c r="I293" s="225" t="s">
        <v>1852</v>
      </c>
      <c r="J293" s="222" t="s">
        <v>1852</v>
      </c>
      <c r="K293" s="222" t="s">
        <v>1852</v>
      </c>
      <c r="L293" s="225" t="s">
        <v>1852</v>
      </c>
      <c r="M293" s="222" t="s">
        <v>1852</v>
      </c>
      <c r="N293" s="222" t="s">
        <v>1852</v>
      </c>
      <c r="O293" s="275">
        <f t="shared" si="4"/>
        <v>18</v>
      </c>
      <c r="P293" s="233">
        <v>18</v>
      </c>
      <c r="Q293" s="233">
        <v>2</v>
      </c>
      <c r="R293" s="242">
        <v>0.111</v>
      </c>
    </row>
    <row r="294" spans="1:18" x14ac:dyDescent="0.4">
      <c r="A294" s="203" t="s">
        <v>2035</v>
      </c>
      <c r="B294" s="222" t="s">
        <v>1852</v>
      </c>
      <c r="C294" s="223">
        <v>4</v>
      </c>
      <c r="D294" s="222" t="s">
        <v>1852</v>
      </c>
      <c r="E294" s="222" t="s">
        <v>1852</v>
      </c>
      <c r="F294" s="223">
        <v>21</v>
      </c>
      <c r="G294" s="222" t="s">
        <v>1852</v>
      </c>
      <c r="H294" s="222" t="s">
        <v>1852</v>
      </c>
      <c r="I294" s="223">
        <v>1</v>
      </c>
      <c r="J294" s="222" t="s">
        <v>1852</v>
      </c>
      <c r="K294" s="222" t="s">
        <v>1852</v>
      </c>
      <c r="L294" s="225" t="s">
        <v>1852</v>
      </c>
      <c r="M294" s="222" t="s">
        <v>1852</v>
      </c>
      <c r="N294" s="222" t="s">
        <v>1852</v>
      </c>
      <c r="O294" s="275">
        <f t="shared" si="4"/>
        <v>26</v>
      </c>
      <c r="P294" s="233">
        <v>26</v>
      </c>
      <c r="Q294" s="233">
        <v>0</v>
      </c>
      <c r="R294" s="234">
        <v>0</v>
      </c>
    </row>
    <row r="295" spans="1:18" ht="22.5" customHeight="1" x14ac:dyDescent="0.4">
      <c r="A295" s="203" t="s">
        <v>2036</v>
      </c>
      <c r="B295" s="222" t="s">
        <v>1852</v>
      </c>
      <c r="C295" s="223">
        <v>30</v>
      </c>
      <c r="D295" s="222" t="s">
        <v>1852</v>
      </c>
      <c r="E295" s="222" t="s">
        <v>1852</v>
      </c>
      <c r="F295" s="225" t="s">
        <v>1852</v>
      </c>
      <c r="G295" s="222" t="s">
        <v>1852</v>
      </c>
      <c r="H295" s="222" t="s">
        <v>1852</v>
      </c>
      <c r="I295" s="225" t="s">
        <v>1852</v>
      </c>
      <c r="J295" s="222" t="s">
        <v>1852</v>
      </c>
      <c r="K295" s="222" t="s">
        <v>1852</v>
      </c>
      <c r="L295" s="225" t="s">
        <v>1852</v>
      </c>
      <c r="M295" s="222" t="s">
        <v>1852</v>
      </c>
      <c r="N295" s="222" t="s">
        <v>1852</v>
      </c>
      <c r="O295" s="275">
        <f t="shared" si="4"/>
        <v>30</v>
      </c>
      <c r="P295" s="233">
        <v>30</v>
      </c>
      <c r="Q295" s="233">
        <v>0</v>
      </c>
      <c r="R295" s="234">
        <v>0</v>
      </c>
    </row>
    <row r="296" spans="1:18" ht="22.5" customHeight="1" x14ac:dyDescent="0.4">
      <c r="A296" s="203" t="s">
        <v>2037</v>
      </c>
      <c r="B296" s="222" t="s">
        <v>2433</v>
      </c>
      <c r="C296" s="164">
        <v>16</v>
      </c>
      <c r="D296" s="222" t="s">
        <v>1852</v>
      </c>
      <c r="E296" s="222" t="s">
        <v>1852</v>
      </c>
      <c r="F296" s="164">
        <v>9</v>
      </c>
      <c r="G296" s="222" t="s">
        <v>1852</v>
      </c>
      <c r="H296" s="222" t="s">
        <v>1852</v>
      </c>
      <c r="I296" s="225" t="s">
        <v>1383</v>
      </c>
      <c r="J296" s="222" t="s">
        <v>1852</v>
      </c>
      <c r="K296" s="222" t="s">
        <v>1852</v>
      </c>
      <c r="L296" s="164">
        <v>2</v>
      </c>
      <c r="M296" s="222" t="s">
        <v>1852</v>
      </c>
      <c r="N296" s="222" t="s">
        <v>1852</v>
      </c>
      <c r="O296" s="275">
        <f t="shared" si="4"/>
        <v>27</v>
      </c>
      <c r="P296" s="233">
        <v>43</v>
      </c>
      <c r="Q296" s="233">
        <v>0</v>
      </c>
      <c r="R296" s="234">
        <v>0</v>
      </c>
    </row>
    <row r="297" spans="1:18" ht="22.5" x14ac:dyDescent="0.4">
      <c r="A297" s="203" t="s">
        <v>2037</v>
      </c>
      <c r="B297" s="222" t="s">
        <v>2434</v>
      </c>
      <c r="C297" s="164">
        <v>9</v>
      </c>
      <c r="D297" s="222" t="s">
        <v>1852</v>
      </c>
      <c r="E297" s="222" t="s">
        <v>1852</v>
      </c>
      <c r="F297" s="164">
        <v>3</v>
      </c>
      <c r="G297" s="222" t="s">
        <v>1852</v>
      </c>
      <c r="H297" s="222" t="s">
        <v>1852</v>
      </c>
      <c r="I297" s="164">
        <v>3</v>
      </c>
      <c r="J297" s="222" t="s">
        <v>1852</v>
      </c>
      <c r="K297" s="222" t="s">
        <v>1852</v>
      </c>
      <c r="L297" s="164">
        <v>1</v>
      </c>
      <c r="M297" s="222" t="s">
        <v>1852</v>
      </c>
      <c r="N297" s="222" t="s">
        <v>1852</v>
      </c>
      <c r="O297" s="275">
        <f t="shared" si="4"/>
        <v>16</v>
      </c>
      <c r="P297" s="233"/>
      <c r="Q297" s="233"/>
      <c r="R297" s="234"/>
    </row>
    <row r="298" spans="1:18" x14ac:dyDescent="0.4">
      <c r="A298" s="203" t="s">
        <v>2039</v>
      </c>
      <c r="B298" s="222" t="s">
        <v>1852</v>
      </c>
      <c r="C298" s="223">
        <v>103</v>
      </c>
      <c r="D298" s="222" t="s">
        <v>1852</v>
      </c>
      <c r="E298" s="224">
        <v>6</v>
      </c>
      <c r="F298" s="223">
        <v>146</v>
      </c>
      <c r="G298" s="224">
        <v>1</v>
      </c>
      <c r="H298" s="224">
        <v>3</v>
      </c>
      <c r="I298" s="223">
        <v>6</v>
      </c>
      <c r="J298" s="222" t="s">
        <v>1852</v>
      </c>
      <c r="K298" s="222" t="s">
        <v>1852</v>
      </c>
      <c r="L298" s="223">
        <v>11</v>
      </c>
      <c r="M298" s="222" t="s">
        <v>1852</v>
      </c>
      <c r="N298" s="222" t="s">
        <v>1852</v>
      </c>
      <c r="O298" s="275">
        <f t="shared" si="4"/>
        <v>266</v>
      </c>
      <c r="P298" s="233">
        <v>266</v>
      </c>
      <c r="Q298" s="233">
        <v>9</v>
      </c>
      <c r="R298" s="234">
        <v>0.03</v>
      </c>
    </row>
    <row r="299" spans="1:18" ht="13.15" customHeight="1" x14ac:dyDescent="0.4">
      <c r="A299" s="203" t="s">
        <v>2040</v>
      </c>
      <c r="B299" s="222" t="s">
        <v>1852</v>
      </c>
      <c r="C299" s="223">
        <v>40</v>
      </c>
      <c r="D299" s="222" t="s">
        <v>1852</v>
      </c>
      <c r="E299" s="222" t="s">
        <v>1852</v>
      </c>
      <c r="F299" s="223">
        <v>4</v>
      </c>
      <c r="G299" s="222" t="s">
        <v>1852</v>
      </c>
      <c r="H299" s="222" t="s">
        <v>1852</v>
      </c>
      <c r="I299" s="225" t="s">
        <v>1852</v>
      </c>
      <c r="J299" s="222" t="s">
        <v>1852</v>
      </c>
      <c r="K299" s="222" t="s">
        <v>1852</v>
      </c>
      <c r="L299" s="225" t="s">
        <v>1852</v>
      </c>
      <c r="M299" s="222" t="s">
        <v>1852</v>
      </c>
      <c r="N299" s="222" t="s">
        <v>1852</v>
      </c>
      <c r="O299" s="275">
        <f t="shared" si="4"/>
        <v>44</v>
      </c>
      <c r="P299" s="233">
        <v>44</v>
      </c>
      <c r="Q299" s="233">
        <v>0</v>
      </c>
      <c r="R299" s="234">
        <v>0</v>
      </c>
    </row>
    <row r="300" spans="1:18" x14ac:dyDescent="0.4">
      <c r="A300" s="235" t="s">
        <v>2041</v>
      </c>
      <c r="B300" s="222" t="s">
        <v>2042</v>
      </c>
      <c r="C300" s="223">
        <v>255</v>
      </c>
      <c r="D300" s="222" t="s">
        <v>1852</v>
      </c>
      <c r="E300" s="224">
        <v>19</v>
      </c>
      <c r="F300" s="223">
        <v>163</v>
      </c>
      <c r="G300" s="222" t="s">
        <v>1852</v>
      </c>
      <c r="H300" s="224">
        <v>4</v>
      </c>
      <c r="I300" s="223">
        <v>13</v>
      </c>
      <c r="J300" s="222" t="s">
        <v>1852</v>
      </c>
      <c r="K300" s="222" t="s">
        <v>1852</v>
      </c>
      <c r="L300" s="223">
        <v>14</v>
      </c>
      <c r="M300" s="222" t="s">
        <v>1852</v>
      </c>
      <c r="N300" s="222" t="s">
        <v>1852</v>
      </c>
      <c r="O300" s="275">
        <f t="shared" si="4"/>
        <v>445</v>
      </c>
      <c r="P300" s="231">
        <v>719</v>
      </c>
      <c r="Q300" s="231">
        <v>33</v>
      </c>
      <c r="R300" s="244">
        <v>4.5999999999999999E-2</v>
      </c>
    </row>
    <row r="301" spans="1:18" x14ac:dyDescent="0.4">
      <c r="A301" s="236" t="s">
        <v>1362</v>
      </c>
      <c r="B301" s="222" t="s">
        <v>2043</v>
      </c>
      <c r="C301" s="223">
        <v>114</v>
      </c>
      <c r="D301" s="224">
        <v>1</v>
      </c>
      <c r="E301" s="224">
        <v>4</v>
      </c>
      <c r="F301" s="223">
        <v>21</v>
      </c>
      <c r="G301" s="222" t="s">
        <v>1852</v>
      </c>
      <c r="H301" s="222" t="s">
        <v>1852</v>
      </c>
      <c r="I301" s="225" t="s">
        <v>1852</v>
      </c>
      <c r="J301" s="222" t="s">
        <v>1852</v>
      </c>
      <c r="K301" s="222" t="s">
        <v>1852</v>
      </c>
      <c r="L301" s="223">
        <v>1</v>
      </c>
      <c r="M301" s="222" t="s">
        <v>1852</v>
      </c>
      <c r="N301" s="222" t="s">
        <v>1852</v>
      </c>
      <c r="O301" s="275">
        <f t="shared" si="4"/>
        <v>136</v>
      </c>
    </row>
    <row r="302" spans="1:18" x14ac:dyDescent="0.4">
      <c r="A302" s="236" t="s">
        <v>1362</v>
      </c>
      <c r="B302" s="222" t="s">
        <v>2044</v>
      </c>
      <c r="C302" s="223">
        <v>15</v>
      </c>
      <c r="D302" s="222" t="s">
        <v>1852</v>
      </c>
      <c r="E302" s="224">
        <v>1</v>
      </c>
      <c r="F302" s="223">
        <v>31</v>
      </c>
      <c r="G302" s="222" t="s">
        <v>1852</v>
      </c>
      <c r="H302" s="222" t="s">
        <v>1852</v>
      </c>
      <c r="I302" s="225" t="s">
        <v>1852</v>
      </c>
      <c r="J302" s="222" t="s">
        <v>1852</v>
      </c>
      <c r="K302" s="222" t="s">
        <v>1852</v>
      </c>
      <c r="L302" s="223">
        <v>2</v>
      </c>
      <c r="M302" s="222" t="s">
        <v>1852</v>
      </c>
      <c r="N302" s="222" t="s">
        <v>1852</v>
      </c>
      <c r="O302" s="275">
        <f t="shared" si="4"/>
        <v>48</v>
      </c>
    </row>
    <row r="303" spans="1:18" x14ac:dyDescent="0.4">
      <c r="A303" s="236" t="s">
        <v>1362</v>
      </c>
      <c r="B303" s="222" t="s">
        <v>2045</v>
      </c>
      <c r="C303" s="223">
        <v>25</v>
      </c>
      <c r="D303" s="222" t="s">
        <v>1852</v>
      </c>
      <c r="E303" s="224">
        <v>1</v>
      </c>
      <c r="F303" s="225" t="s">
        <v>1852</v>
      </c>
      <c r="G303" s="222" t="s">
        <v>1852</v>
      </c>
      <c r="H303" s="222" t="s">
        <v>1852</v>
      </c>
      <c r="I303" s="225" t="s">
        <v>1852</v>
      </c>
      <c r="J303" s="222" t="s">
        <v>1852</v>
      </c>
      <c r="K303" s="222" t="s">
        <v>1852</v>
      </c>
      <c r="L303" s="225" t="s">
        <v>1852</v>
      </c>
      <c r="M303" s="222" t="s">
        <v>1852</v>
      </c>
      <c r="N303" s="222" t="s">
        <v>1852</v>
      </c>
      <c r="O303" s="275">
        <f t="shared" si="4"/>
        <v>25</v>
      </c>
    </row>
    <row r="304" spans="1:18" x14ac:dyDescent="0.4">
      <c r="A304" s="236" t="s">
        <v>1362</v>
      </c>
      <c r="B304" s="222" t="s">
        <v>2046</v>
      </c>
      <c r="C304" s="223">
        <v>20</v>
      </c>
      <c r="D304" s="222" t="s">
        <v>1852</v>
      </c>
      <c r="E304" s="222" t="s">
        <v>1852</v>
      </c>
      <c r="F304" s="223">
        <v>3</v>
      </c>
      <c r="G304" s="222" t="s">
        <v>1852</v>
      </c>
      <c r="H304" s="222" t="s">
        <v>1852</v>
      </c>
      <c r="I304" s="223">
        <v>1</v>
      </c>
      <c r="J304" s="222" t="s">
        <v>1852</v>
      </c>
      <c r="K304" s="222" t="s">
        <v>1852</v>
      </c>
      <c r="L304" s="225" t="s">
        <v>1852</v>
      </c>
      <c r="M304" s="222" t="s">
        <v>1852</v>
      </c>
      <c r="N304" s="222" t="s">
        <v>1852</v>
      </c>
      <c r="O304" s="275">
        <f t="shared" si="4"/>
        <v>24</v>
      </c>
    </row>
    <row r="305" spans="1:18" ht="13.15" customHeight="1" x14ac:dyDescent="0.4">
      <c r="A305" s="236" t="s">
        <v>1362</v>
      </c>
      <c r="B305" s="222" t="s">
        <v>2047</v>
      </c>
      <c r="C305" s="223">
        <v>17</v>
      </c>
      <c r="D305" s="224">
        <v>1</v>
      </c>
      <c r="E305" s="224">
        <v>2</v>
      </c>
      <c r="F305" s="223">
        <v>2</v>
      </c>
      <c r="G305" s="222" t="s">
        <v>1852</v>
      </c>
      <c r="H305" s="224">
        <v>1</v>
      </c>
      <c r="I305" s="225" t="s">
        <v>1852</v>
      </c>
      <c r="J305" s="222" t="s">
        <v>1852</v>
      </c>
      <c r="K305" s="222" t="s">
        <v>1852</v>
      </c>
      <c r="L305" s="225" t="s">
        <v>1852</v>
      </c>
      <c r="M305" s="222" t="s">
        <v>1852</v>
      </c>
      <c r="N305" s="222" t="s">
        <v>1852</v>
      </c>
      <c r="O305" s="275">
        <f t="shared" si="4"/>
        <v>19</v>
      </c>
    </row>
    <row r="306" spans="1:18" ht="13.15" customHeight="1" x14ac:dyDescent="0.4">
      <c r="A306" s="236" t="s">
        <v>1362</v>
      </c>
      <c r="B306" s="222" t="s">
        <v>2048</v>
      </c>
      <c r="C306" s="223">
        <v>11</v>
      </c>
      <c r="D306" s="222" t="s">
        <v>1852</v>
      </c>
      <c r="E306" s="224">
        <v>1</v>
      </c>
      <c r="F306" s="223">
        <v>7</v>
      </c>
      <c r="G306" s="222" t="s">
        <v>1852</v>
      </c>
      <c r="H306" s="222" t="s">
        <v>1852</v>
      </c>
      <c r="I306" s="225" t="s">
        <v>1852</v>
      </c>
      <c r="J306" s="222" t="s">
        <v>1852</v>
      </c>
      <c r="K306" s="222" t="s">
        <v>1852</v>
      </c>
      <c r="L306" s="225" t="s">
        <v>1852</v>
      </c>
      <c r="M306" s="222" t="s">
        <v>1852</v>
      </c>
      <c r="N306" s="222" t="s">
        <v>1852</v>
      </c>
      <c r="O306" s="275">
        <f t="shared" si="4"/>
        <v>18</v>
      </c>
    </row>
    <row r="307" spans="1:18" x14ac:dyDescent="0.4">
      <c r="A307" s="237" t="s">
        <v>1362</v>
      </c>
      <c r="B307" s="222" t="s">
        <v>2049</v>
      </c>
      <c r="C307" s="223">
        <v>3</v>
      </c>
      <c r="D307" s="222" t="s">
        <v>1852</v>
      </c>
      <c r="E307" s="222" t="s">
        <v>1852</v>
      </c>
      <c r="F307" s="223">
        <v>1</v>
      </c>
      <c r="G307" s="222" t="s">
        <v>1852</v>
      </c>
      <c r="H307" s="222" t="s">
        <v>1852</v>
      </c>
      <c r="I307" s="225" t="s">
        <v>1852</v>
      </c>
      <c r="J307" s="222" t="s">
        <v>1852</v>
      </c>
      <c r="K307" s="222" t="s">
        <v>1852</v>
      </c>
      <c r="L307" s="225" t="s">
        <v>1852</v>
      </c>
      <c r="M307" s="222" t="s">
        <v>1852</v>
      </c>
      <c r="N307" s="222" t="s">
        <v>1852</v>
      </c>
      <c r="O307" s="275">
        <f t="shared" si="4"/>
        <v>4</v>
      </c>
    </row>
    <row r="308" spans="1:18" x14ac:dyDescent="0.4">
      <c r="A308" s="203" t="s">
        <v>2050</v>
      </c>
      <c r="B308" s="222" t="s">
        <v>1852</v>
      </c>
      <c r="C308" s="223">
        <v>19</v>
      </c>
      <c r="D308" s="222" t="s">
        <v>1852</v>
      </c>
      <c r="E308" s="224">
        <v>1</v>
      </c>
      <c r="F308" s="223">
        <v>12</v>
      </c>
      <c r="G308" s="222" t="s">
        <v>1852</v>
      </c>
      <c r="H308" s="222" t="s">
        <v>1852</v>
      </c>
      <c r="I308" s="225" t="s">
        <v>1852</v>
      </c>
      <c r="J308" s="222" t="s">
        <v>1852</v>
      </c>
      <c r="K308" s="222" t="s">
        <v>1852</v>
      </c>
      <c r="L308" s="223">
        <v>4</v>
      </c>
      <c r="M308" s="222" t="s">
        <v>1852</v>
      </c>
      <c r="N308" s="222" t="s">
        <v>1852</v>
      </c>
      <c r="O308" s="275">
        <f t="shared" si="4"/>
        <v>35</v>
      </c>
      <c r="P308" s="233">
        <v>35</v>
      </c>
      <c r="Q308" s="233">
        <v>1</v>
      </c>
      <c r="R308" s="242">
        <v>2.9000000000000001E-2</v>
      </c>
    </row>
    <row r="309" spans="1:18" ht="13.15" customHeight="1" x14ac:dyDescent="0.4">
      <c r="A309" s="203" t="s">
        <v>2051</v>
      </c>
      <c r="B309" s="222" t="s">
        <v>1852</v>
      </c>
      <c r="C309" s="223">
        <v>16</v>
      </c>
      <c r="D309" s="222" t="s">
        <v>1852</v>
      </c>
      <c r="E309" s="222" t="s">
        <v>1852</v>
      </c>
      <c r="F309" s="223">
        <v>2</v>
      </c>
      <c r="G309" s="222" t="s">
        <v>1852</v>
      </c>
      <c r="H309" s="222" t="s">
        <v>1852</v>
      </c>
      <c r="I309" s="225" t="s">
        <v>1852</v>
      </c>
      <c r="J309" s="222" t="s">
        <v>1852</v>
      </c>
      <c r="K309" s="222" t="s">
        <v>1852</v>
      </c>
      <c r="L309" s="225" t="s">
        <v>1852</v>
      </c>
      <c r="M309" s="222" t="s">
        <v>1852</v>
      </c>
      <c r="N309" s="222" t="s">
        <v>1852</v>
      </c>
      <c r="O309" s="275">
        <f t="shared" si="4"/>
        <v>18</v>
      </c>
      <c r="P309" s="233">
        <v>18</v>
      </c>
      <c r="Q309" s="233">
        <v>0</v>
      </c>
      <c r="R309" s="234">
        <v>0</v>
      </c>
    </row>
    <row r="310" spans="1:18" x14ac:dyDescent="0.4">
      <c r="A310" s="229" t="s">
        <v>2052</v>
      </c>
      <c r="B310" s="222" t="s">
        <v>2053</v>
      </c>
      <c r="C310" s="223">
        <v>1897</v>
      </c>
      <c r="D310" s="224">
        <v>9</v>
      </c>
      <c r="E310" s="224">
        <v>131</v>
      </c>
      <c r="F310" s="223">
        <v>1443</v>
      </c>
      <c r="G310" s="224">
        <v>6</v>
      </c>
      <c r="H310" s="224">
        <v>63</v>
      </c>
      <c r="I310" s="223">
        <v>69</v>
      </c>
      <c r="J310" s="222" t="s">
        <v>1852</v>
      </c>
      <c r="K310" s="222" t="s">
        <v>1852</v>
      </c>
      <c r="L310" s="223">
        <v>258</v>
      </c>
      <c r="M310" s="222" t="s">
        <v>1852</v>
      </c>
      <c r="N310" s="222" t="s">
        <v>1852</v>
      </c>
      <c r="O310" s="275">
        <f t="shared" si="4"/>
        <v>3667</v>
      </c>
      <c r="P310" s="226">
        <v>4069</v>
      </c>
      <c r="Q310" s="226">
        <v>217</v>
      </c>
      <c r="R310" s="240">
        <v>5.2999999999999999E-2</v>
      </c>
    </row>
    <row r="311" spans="1:18" ht="13.15" customHeight="1" x14ac:dyDescent="0.4">
      <c r="A311" s="241" t="s">
        <v>1373</v>
      </c>
      <c r="B311" s="222" t="s">
        <v>2054</v>
      </c>
      <c r="C311" s="223">
        <v>188</v>
      </c>
      <c r="D311" s="222" t="s">
        <v>1852</v>
      </c>
      <c r="E311" s="224">
        <v>13</v>
      </c>
      <c r="F311" s="223">
        <v>10</v>
      </c>
      <c r="G311" s="222" t="s">
        <v>1852</v>
      </c>
      <c r="H311" s="224">
        <v>1</v>
      </c>
      <c r="I311" s="223">
        <v>7</v>
      </c>
      <c r="J311" s="222" t="s">
        <v>1852</v>
      </c>
      <c r="K311" s="222" t="s">
        <v>1852</v>
      </c>
      <c r="L311" s="225" t="s">
        <v>1852</v>
      </c>
      <c r="M311" s="222" t="s">
        <v>1852</v>
      </c>
      <c r="N311" s="222" t="s">
        <v>1852</v>
      </c>
      <c r="O311" s="275">
        <f t="shared" si="4"/>
        <v>205</v>
      </c>
    </row>
    <row r="312" spans="1:18" ht="22.5" x14ac:dyDescent="0.4">
      <c r="A312" s="230" t="s">
        <v>1373</v>
      </c>
      <c r="B312" s="222" t="s">
        <v>2055</v>
      </c>
      <c r="C312" s="223">
        <v>134</v>
      </c>
      <c r="D312" s="224">
        <v>1</v>
      </c>
      <c r="E312" s="224">
        <v>8</v>
      </c>
      <c r="F312" s="223">
        <v>44</v>
      </c>
      <c r="G312" s="224">
        <v>1</v>
      </c>
      <c r="H312" s="224">
        <v>1</v>
      </c>
      <c r="I312" s="223">
        <v>6</v>
      </c>
      <c r="J312" s="222" t="s">
        <v>1852</v>
      </c>
      <c r="K312" s="222" t="s">
        <v>1852</v>
      </c>
      <c r="L312" s="223">
        <v>13</v>
      </c>
      <c r="M312" s="222" t="s">
        <v>1852</v>
      </c>
      <c r="N312" s="222" t="s">
        <v>1852</v>
      </c>
      <c r="O312" s="275">
        <f t="shared" si="4"/>
        <v>197</v>
      </c>
    </row>
    <row r="313" spans="1:18" x14ac:dyDescent="0.4">
      <c r="A313" s="203" t="s">
        <v>2056</v>
      </c>
      <c r="B313" s="222" t="s">
        <v>1852</v>
      </c>
      <c r="C313" s="223">
        <v>225</v>
      </c>
      <c r="D313" s="224">
        <v>0</v>
      </c>
      <c r="E313" s="224">
        <v>9</v>
      </c>
      <c r="F313" s="223">
        <v>143</v>
      </c>
      <c r="G313" s="222" t="s">
        <v>1852</v>
      </c>
      <c r="H313" s="224">
        <v>2</v>
      </c>
      <c r="I313" s="223">
        <v>10</v>
      </c>
      <c r="J313" s="222" t="s">
        <v>1852</v>
      </c>
      <c r="K313" s="222" t="s">
        <v>1852</v>
      </c>
      <c r="L313" s="223">
        <v>2</v>
      </c>
      <c r="M313" s="222" t="s">
        <v>1852</v>
      </c>
      <c r="N313" s="222" t="s">
        <v>1852</v>
      </c>
      <c r="O313" s="275">
        <f t="shared" si="4"/>
        <v>380</v>
      </c>
      <c r="P313" s="233">
        <v>380</v>
      </c>
      <c r="Q313" s="233">
        <v>11</v>
      </c>
      <c r="R313" s="242">
        <v>2.9000000000000001E-2</v>
      </c>
    </row>
    <row r="314" spans="1:18" ht="13.15" customHeight="1" x14ac:dyDescent="0.4">
      <c r="A314" s="229" t="s">
        <v>2057</v>
      </c>
      <c r="B314" s="222" t="s">
        <v>2058</v>
      </c>
      <c r="C314" s="223">
        <v>4</v>
      </c>
      <c r="D314" s="222" t="s">
        <v>1852</v>
      </c>
      <c r="E314" s="222" t="s">
        <v>1852</v>
      </c>
      <c r="F314" s="223">
        <v>9</v>
      </c>
      <c r="G314" s="222" t="s">
        <v>1852</v>
      </c>
      <c r="H314" s="222" t="s">
        <v>1852</v>
      </c>
      <c r="I314" s="225" t="s">
        <v>1852</v>
      </c>
      <c r="J314" s="222" t="s">
        <v>1852</v>
      </c>
      <c r="K314" s="222" t="s">
        <v>1852</v>
      </c>
      <c r="L314" s="223">
        <v>1</v>
      </c>
      <c r="M314" s="222" t="s">
        <v>1852</v>
      </c>
      <c r="N314" s="222" t="s">
        <v>1852</v>
      </c>
      <c r="O314" s="275">
        <f t="shared" si="4"/>
        <v>14</v>
      </c>
      <c r="P314" s="226">
        <v>22</v>
      </c>
      <c r="Q314" s="226">
        <v>0</v>
      </c>
      <c r="R314" s="240">
        <v>0</v>
      </c>
    </row>
    <row r="315" spans="1:18" ht="13.15" customHeight="1" x14ac:dyDescent="0.4">
      <c r="A315" s="241" t="s">
        <v>1374</v>
      </c>
      <c r="B315" s="222" t="s">
        <v>2059</v>
      </c>
      <c r="C315" s="223">
        <v>7</v>
      </c>
      <c r="D315" s="222" t="s">
        <v>1852</v>
      </c>
      <c r="E315" s="222" t="s">
        <v>1852</v>
      </c>
      <c r="F315" s="225" t="s">
        <v>1852</v>
      </c>
      <c r="G315" s="222" t="s">
        <v>1852</v>
      </c>
      <c r="H315" s="222" t="s">
        <v>1852</v>
      </c>
      <c r="I315" s="225" t="s">
        <v>1852</v>
      </c>
      <c r="J315" s="222" t="s">
        <v>1852</v>
      </c>
      <c r="K315" s="222" t="s">
        <v>1852</v>
      </c>
      <c r="L315" s="225" t="s">
        <v>1852</v>
      </c>
      <c r="M315" s="222" t="s">
        <v>1852</v>
      </c>
      <c r="N315" s="222" t="s">
        <v>1852</v>
      </c>
      <c r="O315" s="275">
        <f t="shared" si="4"/>
        <v>7</v>
      </c>
    </row>
    <row r="316" spans="1:18" ht="13.15" customHeight="1" x14ac:dyDescent="0.4">
      <c r="A316" s="230" t="s">
        <v>1374</v>
      </c>
      <c r="B316" s="222" t="s">
        <v>2060</v>
      </c>
      <c r="C316" s="223">
        <v>1</v>
      </c>
      <c r="D316" s="222" t="s">
        <v>1852</v>
      </c>
      <c r="E316" s="222" t="s">
        <v>1852</v>
      </c>
      <c r="F316" s="225" t="s">
        <v>1852</v>
      </c>
      <c r="G316" s="222" t="s">
        <v>1852</v>
      </c>
      <c r="H316" s="222" t="s">
        <v>1852</v>
      </c>
      <c r="I316" s="225" t="s">
        <v>1852</v>
      </c>
      <c r="J316" s="222" t="s">
        <v>1852</v>
      </c>
      <c r="K316" s="222" t="s">
        <v>1852</v>
      </c>
      <c r="L316" s="225" t="s">
        <v>1852</v>
      </c>
      <c r="M316" s="222" t="s">
        <v>1852</v>
      </c>
      <c r="N316" s="222" t="s">
        <v>1852</v>
      </c>
      <c r="O316" s="275">
        <f t="shared" si="4"/>
        <v>1</v>
      </c>
    </row>
    <row r="317" spans="1:18" ht="13.15" customHeight="1" x14ac:dyDescent="0.4">
      <c r="A317" s="229" t="s">
        <v>2061</v>
      </c>
      <c r="B317" s="222" t="s">
        <v>2062</v>
      </c>
      <c r="C317" s="223">
        <v>78</v>
      </c>
      <c r="D317" s="222" t="s">
        <v>1852</v>
      </c>
      <c r="E317" s="222" t="s">
        <v>1852</v>
      </c>
      <c r="F317" s="223">
        <v>130</v>
      </c>
      <c r="G317" s="222" t="s">
        <v>1852</v>
      </c>
      <c r="H317" s="222" t="s">
        <v>1852</v>
      </c>
      <c r="I317" s="225" t="s">
        <v>1852</v>
      </c>
      <c r="J317" s="222" t="s">
        <v>1852</v>
      </c>
      <c r="K317" s="222" t="s">
        <v>1852</v>
      </c>
      <c r="L317" s="225" t="s">
        <v>1852</v>
      </c>
      <c r="M317" s="222" t="s">
        <v>1852</v>
      </c>
      <c r="N317" s="222" t="s">
        <v>1852</v>
      </c>
      <c r="O317" s="275">
        <f t="shared" si="4"/>
        <v>208</v>
      </c>
      <c r="P317" s="226">
        <v>209</v>
      </c>
      <c r="Q317" s="226">
        <v>0</v>
      </c>
      <c r="R317" s="240">
        <v>0</v>
      </c>
    </row>
    <row r="318" spans="1:18" ht="22.5" x14ac:dyDescent="0.4">
      <c r="A318" s="230" t="s">
        <v>2425</v>
      </c>
      <c r="B318" s="222" t="s">
        <v>2063</v>
      </c>
      <c r="C318" s="223">
        <v>1</v>
      </c>
      <c r="D318" s="222" t="s">
        <v>1852</v>
      </c>
      <c r="E318" s="222" t="s">
        <v>1852</v>
      </c>
      <c r="F318" s="225" t="s">
        <v>1852</v>
      </c>
      <c r="G318" s="222" t="s">
        <v>1852</v>
      </c>
      <c r="H318" s="222" t="s">
        <v>1852</v>
      </c>
      <c r="I318" s="225" t="s">
        <v>1852</v>
      </c>
      <c r="J318" s="222" t="s">
        <v>1852</v>
      </c>
      <c r="K318" s="222" t="s">
        <v>1852</v>
      </c>
      <c r="L318" s="225" t="s">
        <v>1852</v>
      </c>
      <c r="M318" s="222" t="s">
        <v>1852</v>
      </c>
      <c r="N318" s="222" t="s">
        <v>1852</v>
      </c>
      <c r="O318" s="275">
        <f t="shared" si="4"/>
        <v>1</v>
      </c>
    </row>
    <row r="319" spans="1:18" x14ac:dyDescent="0.4">
      <c r="A319" s="203" t="s">
        <v>2064</v>
      </c>
      <c r="B319" s="222" t="s">
        <v>1852</v>
      </c>
      <c r="C319" s="223">
        <v>35</v>
      </c>
      <c r="D319" s="222" t="s">
        <v>1852</v>
      </c>
      <c r="E319" s="224">
        <v>1</v>
      </c>
      <c r="F319" s="223">
        <v>4</v>
      </c>
      <c r="G319" s="222" t="s">
        <v>1852</v>
      </c>
      <c r="H319" s="222" t="s">
        <v>1852</v>
      </c>
      <c r="I319" s="225" t="s">
        <v>1852</v>
      </c>
      <c r="J319" s="222" t="s">
        <v>1852</v>
      </c>
      <c r="K319" s="222" t="s">
        <v>1852</v>
      </c>
      <c r="L319" s="225" t="s">
        <v>1852</v>
      </c>
      <c r="M319" s="222" t="s">
        <v>1852</v>
      </c>
      <c r="N319" s="222" t="s">
        <v>1852</v>
      </c>
      <c r="O319" s="275">
        <f t="shared" si="4"/>
        <v>39</v>
      </c>
      <c r="P319" s="233">
        <v>39</v>
      </c>
      <c r="Q319" s="233">
        <v>1</v>
      </c>
      <c r="R319" s="242">
        <v>2.5999999999999999E-2</v>
      </c>
    </row>
    <row r="320" spans="1:18" ht="13.15" customHeight="1" x14ac:dyDescent="0.4">
      <c r="A320" s="203" t="s">
        <v>2065</v>
      </c>
      <c r="B320" s="222" t="s">
        <v>1852</v>
      </c>
      <c r="C320" s="223">
        <v>78</v>
      </c>
      <c r="D320" s="222" t="s">
        <v>1852</v>
      </c>
      <c r="E320" s="222" t="s">
        <v>1852</v>
      </c>
      <c r="F320" s="223">
        <v>44</v>
      </c>
      <c r="G320" s="222" t="s">
        <v>1852</v>
      </c>
      <c r="H320" s="222" t="s">
        <v>1852</v>
      </c>
      <c r="I320" s="225" t="s">
        <v>1852</v>
      </c>
      <c r="J320" s="222" t="s">
        <v>1852</v>
      </c>
      <c r="K320" s="222" t="s">
        <v>1852</v>
      </c>
      <c r="L320" s="223">
        <v>1</v>
      </c>
      <c r="M320" s="222" t="s">
        <v>1852</v>
      </c>
      <c r="N320" s="222" t="s">
        <v>1852</v>
      </c>
      <c r="O320" s="275">
        <f t="shared" si="4"/>
        <v>123</v>
      </c>
      <c r="P320" s="233">
        <v>123</v>
      </c>
      <c r="Q320" s="233">
        <v>0</v>
      </c>
      <c r="R320" s="234">
        <v>0</v>
      </c>
    </row>
    <row r="321" spans="1:18" ht="13.15" customHeight="1" x14ac:dyDescent="0.4">
      <c r="A321" s="229" t="s">
        <v>2066</v>
      </c>
      <c r="B321" s="222" t="s">
        <v>2067</v>
      </c>
      <c r="C321" s="223">
        <v>22</v>
      </c>
      <c r="D321" s="222" t="s">
        <v>1852</v>
      </c>
      <c r="E321" s="224">
        <v>1</v>
      </c>
      <c r="F321" s="225" t="s">
        <v>1852</v>
      </c>
      <c r="G321" s="222" t="s">
        <v>1852</v>
      </c>
      <c r="H321" s="222" t="s">
        <v>1852</v>
      </c>
      <c r="I321" s="225" t="s">
        <v>1852</v>
      </c>
      <c r="J321" s="222" t="s">
        <v>1852</v>
      </c>
      <c r="K321" s="222" t="s">
        <v>1852</v>
      </c>
      <c r="L321" s="225" t="s">
        <v>1852</v>
      </c>
      <c r="M321" s="222" t="s">
        <v>1852</v>
      </c>
      <c r="N321" s="222" t="s">
        <v>1852</v>
      </c>
      <c r="O321" s="275">
        <f t="shared" si="4"/>
        <v>22</v>
      </c>
      <c r="P321" s="226">
        <v>41</v>
      </c>
      <c r="Q321" s="226">
        <v>2</v>
      </c>
      <c r="R321" s="240">
        <v>4.9000000000000002E-2</v>
      </c>
    </row>
    <row r="322" spans="1:18" ht="13.15" customHeight="1" x14ac:dyDescent="0.4">
      <c r="A322" s="241" t="s">
        <v>1680</v>
      </c>
      <c r="B322" s="222" t="s">
        <v>2068</v>
      </c>
      <c r="C322" s="223">
        <v>11</v>
      </c>
      <c r="D322" s="222" t="s">
        <v>1852</v>
      </c>
      <c r="E322" s="224">
        <v>1</v>
      </c>
      <c r="F322" s="223">
        <v>2</v>
      </c>
      <c r="G322" s="222" t="s">
        <v>1852</v>
      </c>
      <c r="H322" s="222" t="s">
        <v>1852</v>
      </c>
      <c r="I322" s="225" t="s">
        <v>1852</v>
      </c>
      <c r="J322" s="222" t="s">
        <v>1852</v>
      </c>
      <c r="K322" s="222" t="s">
        <v>1852</v>
      </c>
      <c r="L322" s="225" t="s">
        <v>1852</v>
      </c>
      <c r="M322" s="222" t="s">
        <v>1852</v>
      </c>
      <c r="N322" s="222" t="s">
        <v>1852</v>
      </c>
      <c r="O322" s="275">
        <f t="shared" si="4"/>
        <v>13</v>
      </c>
    </row>
    <row r="323" spans="1:18" ht="22.5" x14ac:dyDescent="0.4">
      <c r="A323" s="241" t="s">
        <v>1680</v>
      </c>
      <c r="B323" s="222" t="s">
        <v>2069</v>
      </c>
      <c r="C323" s="223">
        <v>2</v>
      </c>
      <c r="D323" s="224">
        <v>1</v>
      </c>
      <c r="E323" s="222" t="s">
        <v>1852</v>
      </c>
      <c r="F323" s="223">
        <v>2</v>
      </c>
      <c r="G323" s="222" t="s">
        <v>1852</v>
      </c>
      <c r="H323" s="222" t="s">
        <v>1852</v>
      </c>
      <c r="I323" s="225" t="s">
        <v>1852</v>
      </c>
      <c r="J323" s="222" t="s">
        <v>1852</v>
      </c>
      <c r="K323" s="222" t="s">
        <v>1852</v>
      </c>
      <c r="L323" s="225" t="s">
        <v>1852</v>
      </c>
      <c r="M323" s="222" t="s">
        <v>1852</v>
      </c>
      <c r="N323" s="222" t="s">
        <v>1852</v>
      </c>
      <c r="O323" s="275">
        <f t="shared" ref="O323:O386" si="5">SUM(C323,F323,I323,L323)</f>
        <v>4</v>
      </c>
    </row>
    <row r="324" spans="1:18" ht="13.15" customHeight="1" x14ac:dyDescent="0.4">
      <c r="A324" s="230" t="s">
        <v>1680</v>
      </c>
      <c r="B324" s="222" t="s">
        <v>2070</v>
      </c>
      <c r="C324" s="223">
        <v>2</v>
      </c>
      <c r="D324" s="222" t="s">
        <v>1852</v>
      </c>
      <c r="E324" s="222" t="s">
        <v>1852</v>
      </c>
      <c r="F324" s="225" t="s">
        <v>1852</v>
      </c>
      <c r="G324" s="222" t="s">
        <v>1852</v>
      </c>
      <c r="H324" s="222" t="s">
        <v>1852</v>
      </c>
      <c r="I324" s="225" t="s">
        <v>1852</v>
      </c>
      <c r="J324" s="222" t="s">
        <v>1852</v>
      </c>
      <c r="K324" s="222" t="s">
        <v>1852</v>
      </c>
      <c r="L324" s="225" t="s">
        <v>1852</v>
      </c>
      <c r="M324" s="222" t="s">
        <v>1852</v>
      </c>
      <c r="N324" s="222" t="s">
        <v>1852</v>
      </c>
      <c r="O324" s="275">
        <f t="shared" si="5"/>
        <v>2</v>
      </c>
    </row>
    <row r="325" spans="1:18" ht="13.15" customHeight="1" x14ac:dyDescent="0.4">
      <c r="A325" s="229" t="s">
        <v>2071</v>
      </c>
      <c r="B325" s="228" t="s">
        <v>2072</v>
      </c>
      <c r="C325" s="223">
        <v>14</v>
      </c>
      <c r="D325" s="222" t="s">
        <v>1852</v>
      </c>
      <c r="E325" s="224">
        <v>1</v>
      </c>
      <c r="F325" s="223">
        <v>6</v>
      </c>
      <c r="G325" s="222" t="s">
        <v>1852</v>
      </c>
      <c r="H325" s="222" t="s">
        <v>1852</v>
      </c>
      <c r="I325" s="225" t="s">
        <v>1852</v>
      </c>
      <c r="J325" s="222" t="s">
        <v>1852</v>
      </c>
      <c r="K325" s="222" t="s">
        <v>1852</v>
      </c>
      <c r="L325" s="225" t="s">
        <v>1852</v>
      </c>
      <c r="M325" s="222" t="s">
        <v>1852</v>
      </c>
      <c r="N325" s="222" t="s">
        <v>1852</v>
      </c>
      <c r="O325" s="275">
        <f t="shared" si="5"/>
        <v>20</v>
      </c>
      <c r="P325" s="226">
        <v>58</v>
      </c>
      <c r="Q325" s="226">
        <v>1</v>
      </c>
      <c r="R325" s="227">
        <v>0.02</v>
      </c>
    </row>
    <row r="326" spans="1:18" ht="13.15" customHeight="1" x14ac:dyDescent="0.4">
      <c r="A326" s="241" t="s">
        <v>1375</v>
      </c>
      <c r="B326" s="228" t="s">
        <v>2073</v>
      </c>
      <c r="C326" s="223">
        <v>4</v>
      </c>
      <c r="D326" s="222" t="s">
        <v>1852</v>
      </c>
      <c r="E326" s="222" t="s">
        <v>1852</v>
      </c>
      <c r="F326" s="223">
        <v>12</v>
      </c>
      <c r="G326" s="222" t="s">
        <v>1852</v>
      </c>
      <c r="H326" s="222" t="s">
        <v>1852</v>
      </c>
      <c r="I326" s="225" t="s">
        <v>1852</v>
      </c>
      <c r="J326" s="222" t="s">
        <v>1852</v>
      </c>
      <c r="K326" s="222" t="s">
        <v>1852</v>
      </c>
      <c r="L326" s="223">
        <v>1</v>
      </c>
      <c r="M326" s="222" t="s">
        <v>1852</v>
      </c>
      <c r="N326" s="222" t="s">
        <v>1852</v>
      </c>
      <c r="O326" s="275">
        <f t="shared" si="5"/>
        <v>17</v>
      </c>
    </row>
    <row r="327" spans="1:18" ht="13.15" customHeight="1" x14ac:dyDescent="0.4">
      <c r="A327" s="241" t="s">
        <v>1375</v>
      </c>
      <c r="B327" s="228" t="s">
        <v>2074</v>
      </c>
      <c r="C327" s="223">
        <v>6</v>
      </c>
      <c r="D327" s="222" t="s">
        <v>1852</v>
      </c>
      <c r="E327" s="222" t="s">
        <v>1852</v>
      </c>
      <c r="F327" s="223">
        <v>5</v>
      </c>
      <c r="G327" s="222" t="s">
        <v>1852</v>
      </c>
      <c r="H327" s="222" t="s">
        <v>1852</v>
      </c>
      <c r="I327" s="225" t="s">
        <v>1852</v>
      </c>
      <c r="J327" s="222" t="s">
        <v>1852</v>
      </c>
      <c r="K327" s="222" t="s">
        <v>1852</v>
      </c>
      <c r="L327" s="225" t="s">
        <v>1852</v>
      </c>
      <c r="M327" s="222" t="s">
        <v>1852</v>
      </c>
      <c r="N327" s="222" t="s">
        <v>1852</v>
      </c>
      <c r="O327" s="275">
        <f t="shared" si="5"/>
        <v>11</v>
      </c>
    </row>
    <row r="328" spans="1:18" ht="13.15" customHeight="1" x14ac:dyDescent="0.4">
      <c r="A328" s="241" t="s">
        <v>1375</v>
      </c>
      <c r="B328" s="228" t="s">
        <v>2075</v>
      </c>
      <c r="C328" s="223">
        <v>1</v>
      </c>
      <c r="D328" s="222" t="s">
        <v>1852</v>
      </c>
      <c r="E328" s="222" t="s">
        <v>1852</v>
      </c>
      <c r="F328" s="223">
        <v>5</v>
      </c>
      <c r="G328" s="222" t="s">
        <v>1852</v>
      </c>
      <c r="H328" s="222" t="s">
        <v>1852</v>
      </c>
      <c r="I328" s="225" t="s">
        <v>1852</v>
      </c>
      <c r="J328" s="222" t="s">
        <v>1852</v>
      </c>
      <c r="K328" s="222" t="s">
        <v>1852</v>
      </c>
      <c r="L328" s="225" t="s">
        <v>1852</v>
      </c>
      <c r="M328" s="222" t="s">
        <v>1852</v>
      </c>
      <c r="N328" s="222" t="s">
        <v>1852</v>
      </c>
      <c r="O328" s="275">
        <f t="shared" si="5"/>
        <v>6</v>
      </c>
    </row>
    <row r="329" spans="1:18" ht="13.15" customHeight="1" x14ac:dyDescent="0.4">
      <c r="A329" s="241" t="s">
        <v>1375</v>
      </c>
      <c r="B329" s="228" t="s">
        <v>2076</v>
      </c>
      <c r="C329" s="225" t="s">
        <v>1852</v>
      </c>
      <c r="D329" s="222" t="s">
        <v>1852</v>
      </c>
      <c r="E329" s="222" t="s">
        <v>1852</v>
      </c>
      <c r="F329" s="223">
        <v>3</v>
      </c>
      <c r="G329" s="222" t="s">
        <v>1852</v>
      </c>
      <c r="H329" s="222" t="s">
        <v>1852</v>
      </c>
      <c r="I329" s="225" t="s">
        <v>1852</v>
      </c>
      <c r="J329" s="222" t="s">
        <v>1852</v>
      </c>
      <c r="K329" s="222" t="s">
        <v>1852</v>
      </c>
      <c r="L329" s="225" t="s">
        <v>1852</v>
      </c>
      <c r="M329" s="222" t="s">
        <v>1852</v>
      </c>
      <c r="N329" s="222" t="s">
        <v>1852</v>
      </c>
      <c r="O329" s="275">
        <f t="shared" si="5"/>
        <v>3</v>
      </c>
    </row>
    <row r="330" spans="1:18" ht="13.15" customHeight="1" x14ac:dyDescent="0.4">
      <c r="A330" s="230" t="s">
        <v>1375</v>
      </c>
      <c r="B330" s="228" t="s">
        <v>2077</v>
      </c>
      <c r="C330" s="225" t="s">
        <v>1852</v>
      </c>
      <c r="D330" s="222" t="s">
        <v>1852</v>
      </c>
      <c r="E330" s="222" t="s">
        <v>1852</v>
      </c>
      <c r="F330" s="223">
        <v>1</v>
      </c>
      <c r="G330" s="222" t="s">
        <v>1852</v>
      </c>
      <c r="H330" s="222" t="s">
        <v>1852</v>
      </c>
      <c r="I330" s="225" t="s">
        <v>1852</v>
      </c>
      <c r="J330" s="222" t="s">
        <v>1852</v>
      </c>
      <c r="K330" s="222" t="s">
        <v>1852</v>
      </c>
      <c r="L330" s="225" t="s">
        <v>1852</v>
      </c>
      <c r="M330" s="222" t="s">
        <v>1852</v>
      </c>
      <c r="N330" s="222" t="s">
        <v>1852</v>
      </c>
      <c r="O330" s="275">
        <f t="shared" si="5"/>
        <v>1</v>
      </c>
    </row>
    <row r="331" spans="1:18" ht="13.15" customHeight="1" x14ac:dyDescent="0.4">
      <c r="A331" s="238" t="s">
        <v>2078</v>
      </c>
      <c r="B331" s="222" t="s">
        <v>2079</v>
      </c>
      <c r="C331" s="223">
        <v>72</v>
      </c>
      <c r="D331" s="222" t="s">
        <v>1852</v>
      </c>
      <c r="E331" s="224">
        <v>4</v>
      </c>
      <c r="F331" s="223">
        <v>114</v>
      </c>
      <c r="G331" s="222" t="s">
        <v>1852</v>
      </c>
      <c r="H331" s="224">
        <v>3</v>
      </c>
      <c r="I331" s="225" t="s">
        <v>1852</v>
      </c>
      <c r="J331" s="222" t="s">
        <v>1852</v>
      </c>
      <c r="K331" s="222" t="s">
        <v>1852</v>
      </c>
      <c r="L331" s="225" t="s">
        <v>1852</v>
      </c>
      <c r="M331" s="222" t="s">
        <v>1852</v>
      </c>
      <c r="N331" s="222" t="s">
        <v>1852</v>
      </c>
      <c r="O331" s="275">
        <f t="shared" si="5"/>
        <v>186</v>
      </c>
      <c r="P331" s="233">
        <v>186</v>
      </c>
      <c r="Q331" s="233">
        <v>7</v>
      </c>
      <c r="R331" s="242">
        <v>3.7999999999999999E-2</v>
      </c>
    </row>
    <row r="332" spans="1:18" ht="13.15" customHeight="1" x14ac:dyDescent="0.4">
      <c r="A332" s="238" t="s">
        <v>2080</v>
      </c>
      <c r="B332" s="222" t="s">
        <v>2081</v>
      </c>
      <c r="C332" s="223">
        <v>9</v>
      </c>
      <c r="D332" s="222" t="s">
        <v>1852</v>
      </c>
      <c r="E332" s="222" t="s">
        <v>1852</v>
      </c>
      <c r="F332" s="223">
        <v>3</v>
      </c>
      <c r="G332" s="222" t="s">
        <v>1852</v>
      </c>
      <c r="H332" s="224">
        <v>1</v>
      </c>
      <c r="I332" s="225" t="s">
        <v>1852</v>
      </c>
      <c r="J332" s="222" t="s">
        <v>1852</v>
      </c>
      <c r="K332" s="222" t="s">
        <v>1852</v>
      </c>
      <c r="L332" s="225" t="s">
        <v>1852</v>
      </c>
      <c r="M332" s="222" t="s">
        <v>1852</v>
      </c>
      <c r="N332" s="222" t="s">
        <v>1852</v>
      </c>
      <c r="O332" s="275">
        <f t="shared" si="5"/>
        <v>12</v>
      </c>
      <c r="P332" s="233">
        <v>12</v>
      </c>
      <c r="Q332" s="233">
        <v>1</v>
      </c>
      <c r="R332" s="234">
        <v>0.08</v>
      </c>
    </row>
    <row r="333" spans="1:18" ht="13.15" customHeight="1" x14ac:dyDescent="0.4">
      <c r="A333" s="235" t="s">
        <v>2082</v>
      </c>
      <c r="B333" s="222" t="s">
        <v>2083</v>
      </c>
      <c r="C333" s="223">
        <v>22</v>
      </c>
      <c r="D333" s="222" t="s">
        <v>1852</v>
      </c>
      <c r="E333" s="222" t="s">
        <v>1852</v>
      </c>
      <c r="F333" s="223">
        <v>15</v>
      </c>
      <c r="G333" s="222" t="s">
        <v>1852</v>
      </c>
      <c r="H333" s="222" t="s">
        <v>1852</v>
      </c>
      <c r="I333" s="223">
        <v>3</v>
      </c>
      <c r="J333" s="222" t="s">
        <v>1852</v>
      </c>
      <c r="K333" s="222" t="s">
        <v>1852</v>
      </c>
      <c r="L333" s="223">
        <v>1</v>
      </c>
      <c r="M333" s="222" t="s">
        <v>1852</v>
      </c>
      <c r="N333" s="222" t="s">
        <v>1852</v>
      </c>
      <c r="O333" s="275">
        <f t="shared" si="5"/>
        <v>41</v>
      </c>
      <c r="P333" s="231">
        <v>200</v>
      </c>
      <c r="Q333" s="231">
        <v>4</v>
      </c>
      <c r="R333" s="232">
        <v>0.02</v>
      </c>
    </row>
    <row r="334" spans="1:18" ht="45" x14ac:dyDescent="0.4">
      <c r="A334" s="236" t="s">
        <v>1335</v>
      </c>
      <c r="B334" s="222" t="s">
        <v>2084</v>
      </c>
      <c r="C334" s="223">
        <v>24</v>
      </c>
      <c r="D334" s="222" t="s">
        <v>1852</v>
      </c>
      <c r="E334" s="224">
        <v>1</v>
      </c>
      <c r="F334" s="223">
        <v>13</v>
      </c>
      <c r="G334" s="222" t="s">
        <v>1852</v>
      </c>
      <c r="H334" s="222" t="s">
        <v>1852</v>
      </c>
      <c r="I334" s="225" t="s">
        <v>1852</v>
      </c>
      <c r="J334" s="222" t="s">
        <v>1852</v>
      </c>
      <c r="K334" s="222" t="s">
        <v>1852</v>
      </c>
      <c r="L334" s="223">
        <v>1</v>
      </c>
      <c r="M334" s="222" t="s">
        <v>1852</v>
      </c>
      <c r="N334" s="222" t="s">
        <v>1852</v>
      </c>
      <c r="O334" s="275">
        <f t="shared" si="5"/>
        <v>38</v>
      </c>
    </row>
    <row r="335" spans="1:18" ht="13.15" customHeight="1" x14ac:dyDescent="0.4">
      <c r="A335" s="236" t="s">
        <v>1335</v>
      </c>
      <c r="B335" s="222" t="s">
        <v>2085</v>
      </c>
      <c r="C335" s="223">
        <v>22</v>
      </c>
      <c r="D335" s="222" t="s">
        <v>1852</v>
      </c>
      <c r="E335" s="222" t="s">
        <v>1852</v>
      </c>
      <c r="F335" s="223">
        <v>6</v>
      </c>
      <c r="G335" s="222" t="s">
        <v>1852</v>
      </c>
      <c r="H335" s="222" t="s">
        <v>1852</v>
      </c>
      <c r="I335" s="225" t="s">
        <v>1852</v>
      </c>
      <c r="J335" s="222" t="s">
        <v>1852</v>
      </c>
      <c r="K335" s="222" t="s">
        <v>1852</v>
      </c>
      <c r="L335" s="223">
        <v>1</v>
      </c>
      <c r="M335" s="222" t="s">
        <v>1852</v>
      </c>
      <c r="N335" s="222" t="s">
        <v>1852</v>
      </c>
      <c r="O335" s="275">
        <f t="shared" si="5"/>
        <v>29</v>
      </c>
    </row>
    <row r="336" spans="1:18" ht="13.15" customHeight="1" x14ac:dyDescent="0.4">
      <c r="A336" s="236" t="s">
        <v>1335</v>
      </c>
      <c r="B336" s="222" t="s">
        <v>2086</v>
      </c>
      <c r="C336" s="223">
        <v>16</v>
      </c>
      <c r="D336" s="222" t="s">
        <v>1852</v>
      </c>
      <c r="E336" s="222" t="s">
        <v>1852</v>
      </c>
      <c r="F336" s="223">
        <v>6</v>
      </c>
      <c r="G336" s="222" t="s">
        <v>1852</v>
      </c>
      <c r="H336" s="222" t="s">
        <v>1852</v>
      </c>
      <c r="I336" s="223">
        <v>2</v>
      </c>
      <c r="J336" s="222" t="s">
        <v>1852</v>
      </c>
      <c r="K336" s="222" t="s">
        <v>1852</v>
      </c>
      <c r="L336" s="225" t="s">
        <v>1852</v>
      </c>
      <c r="M336" s="222" t="s">
        <v>1852</v>
      </c>
      <c r="N336" s="222" t="s">
        <v>1852</v>
      </c>
      <c r="O336" s="275">
        <f t="shared" si="5"/>
        <v>24</v>
      </c>
    </row>
    <row r="337" spans="1:18" ht="33.75" x14ac:dyDescent="0.4">
      <c r="A337" s="236" t="s">
        <v>1335</v>
      </c>
      <c r="B337" s="222" t="s">
        <v>2087</v>
      </c>
      <c r="C337" s="223">
        <v>6</v>
      </c>
      <c r="D337" s="222" t="s">
        <v>1852</v>
      </c>
      <c r="E337" s="222" t="s">
        <v>1852</v>
      </c>
      <c r="F337" s="223">
        <v>11</v>
      </c>
      <c r="G337" s="222" t="s">
        <v>1852</v>
      </c>
      <c r="H337" s="222" t="s">
        <v>1852</v>
      </c>
      <c r="I337" s="225" t="s">
        <v>1852</v>
      </c>
      <c r="J337" s="222" t="s">
        <v>1852</v>
      </c>
      <c r="K337" s="222" t="s">
        <v>1852</v>
      </c>
      <c r="L337" s="225" t="s">
        <v>1852</v>
      </c>
      <c r="M337" s="222" t="s">
        <v>1852</v>
      </c>
      <c r="N337" s="222" t="s">
        <v>1852</v>
      </c>
      <c r="O337" s="275">
        <f t="shared" si="5"/>
        <v>17</v>
      </c>
    </row>
    <row r="338" spans="1:18" ht="13.15" customHeight="1" x14ac:dyDescent="0.4">
      <c r="A338" s="236" t="s">
        <v>1335</v>
      </c>
      <c r="B338" s="222" t="s">
        <v>2088</v>
      </c>
      <c r="C338" s="223">
        <v>6</v>
      </c>
      <c r="D338" s="222" t="s">
        <v>1852</v>
      </c>
      <c r="E338" s="222" t="s">
        <v>1852</v>
      </c>
      <c r="F338" s="223">
        <v>5</v>
      </c>
      <c r="G338" s="222" t="s">
        <v>1852</v>
      </c>
      <c r="H338" s="224">
        <v>2</v>
      </c>
      <c r="I338" s="225" t="s">
        <v>1852</v>
      </c>
      <c r="J338" s="222" t="s">
        <v>1852</v>
      </c>
      <c r="K338" s="222" t="s">
        <v>1852</v>
      </c>
      <c r="L338" s="225" t="s">
        <v>1852</v>
      </c>
      <c r="M338" s="222" t="s">
        <v>1852</v>
      </c>
      <c r="N338" s="222" t="s">
        <v>1852</v>
      </c>
      <c r="O338" s="275">
        <f t="shared" si="5"/>
        <v>11</v>
      </c>
    </row>
    <row r="339" spans="1:18" ht="13.15" customHeight="1" x14ac:dyDescent="0.4">
      <c r="A339" s="236" t="s">
        <v>1335</v>
      </c>
      <c r="B339" s="222" t="s">
        <v>2089</v>
      </c>
      <c r="C339" s="223">
        <v>1</v>
      </c>
      <c r="D339" s="222" t="s">
        <v>1852</v>
      </c>
      <c r="E339" s="222" t="s">
        <v>1852</v>
      </c>
      <c r="F339" s="223">
        <v>10</v>
      </c>
      <c r="G339" s="222" t="s">
        <v>1852</v>
      </c>
      <c r="H339" s="222" t="s">
        <v>1852</v>
      </c>
      <c r="I339" s="225" t="s">
        <v>1852</v>
      </c>
      <c r="J339" s="222" t="s">
        <v>1852</v>
      </c>
      <c r="K339" s="222" t="s">
        <v>1852</v>
      </c>
      <c r="L339" s="225" t="s">
        <v>1852</v>
      </c>
      <c r="M339" s="222" t="s">
        <v>1852</v>
      </c>
      <c r="N339" s="222" t="s">
        <v>1852</v>
      </c>
      <c r="O339" s="275">
        <f t="shared" si="5"/>
        <v>11</v>
      </c>
    </row>
    <row r="340" spans="1:18" ht="22.5" x14ac:dyDescent="0.4">
      <c r="A340" s="236" t="s">
        <v>1335</v>
      </c>
      <c r="B340" s="222" t="s">
        <v>2090</v>
      </c>
      <c r="C340" s="223">
        <v>4</v>
      </c>
      <c r="D340" s="222" t="s">
        <v>1852</v>
      </c>
      <c r="E340" s="224">
        <v>1</v>
      </c>
      <c r="F340" s="223">
        <v>6</v>
      </c>
      <c r="G340" s="222" t="s">
        <v>1852</v>
      </c>
      <c r="H340" s="222" t="s">
        <v>1852</v>
      </c>
      <c r="I340" s="225" t="s">
        <v>1852</v>
      </c>
      <c r="J340" s="222" t="s">
        <v>1852</v>
      </c>
      <c r="K340" s="222" t="s">
        <v>1852</v>
      </c>
      <c r="L340" s="225" t="s">
        <v>1852</v>
      </c>
      <c r="M340" s="222" t="s">
        <v>1852</v>
      </c>
      <c r="N340" s="222" t="s">
        <v>1852</v>
      </c>
      <c r="O340" s="275">
        <f t="shared" si="5"/>
        <v>10</v>
      </c>
    </row>
    <row r="341" spans="1:18" x14ac:dyDescent="0.4">
      <c r="A341" s="236" t="s">
        <v>1335</v>
      </c>
      <c r="B341" s="222" t="s">
        <v>2091</v>
      </c>
      <c r="C341" s="223">
        <v>4</v>
      </c>
      <c r="D341" s="222" t="s">
        <v>1852</v>
      </c>
      <c r="E341" s="222" t="s">
        <v>1852</v>
      </c>
      <c r="F341" s="223">
        <v>3</v>
      </c>
      <c r="G341" s="222" t="s">
        <v>1852</v>
      </c>
      <c r="H341" s="222" t="s">
        <v>1852</v>
      </c>
      <c r="I341" s="225" t="s">
        <v>1852</v>
      </c>
      <c r="J341" s="222" t="s">
        <v>1852</v>
      </c>
      <c r="K341" s="222" t="s">
        <v>1852</v>
      </c>
      <c r="L341" s="225" t="s">
        <v>1852</v>
      </c>
      <c r="M341" s="222" t="s">
        <v>1852</v>
      </c>
      <c r="N341" s="222" t="s">
        <v>1852</v>
      </c>
      <c r="O341" s="275">
        <f t="shared" si="5"/>
        <v>7</v>
      </c>
    </row>
    <row r="342" spans="1:18" ht="13.15" customHeight="1" x14ac:dyDescent="0.4">
      <c r="A342" s="236" t="s">
        <v>1335</v>
      </c>
      <c r="B342" s="222" t="s">
        <v>2092</v>
      </c>
      <c r="C342" s="225" t="s">
        <v>1852</v>
      </c>
      <c r="D342" s="222" t="s">
        <v>1852</v>
      </c>
      <c r="E342" s="222" t="s">
        <v>1852</v>
      </c>
      <c r="F342" s="223">
        <v>4</v>
      </c>
      <c r="G342" s="222" t="s">
        <v>1852</v>
      </c>
      <c r="H342" s="222" t="s">
        <v>1852</v>
      </c>
      <c r="I342" s="225" t="s">
        <v>1852</v>
      </c>
      <c r="J342" s="222" t="s">
        <v>1852</v>
      </c>
      <c r="K342" s="222" t="s">
        <v>1852</v>
      </c>
      <c r="L342" s="225" t="s">
        <v>1852</v>
      </c>
      <c r="M342" s="222" t="s">
        <v>1852</v>
      </c>
      <c r="N342" s="222" t="s">
        <v>1852</v>
      </c>
      <c r="O342" s="275">
        <f t="shared" si="5"/>
        <v>4</v>
      </c>
    </row>
    <row r="343" spans="1:18" ht="13.15" customHeight="1" x14ac:dyDescent="0.4">
      <c r="A343" s="236" t="s">
        <v>1335</v>
      </c>
      <c r="B343" s="222" t="s">
        <v>2093</v>
      </c>
      <c r="C343" s="223">
        <v>4</v>
      </c>
      <c r="D343" s="222" t="s">
        <v>1852</v>
      </c>
      <c r="E343" s="222" t="s">
        <v>1852</v>
      </c>
      <c r="F343" s="225" t="s">
        <v>1852</v>
      </c>
      <c r="G343" s="222" t="s">
        <v>1852</v>
      </c>
      <c r="H343" s="222" t="s">
        <v>1852</v>
      </c>
      <c r="I343" s="225" t="s">
        <v>1852</v>
      </c>
      <c r="J343" s="222" t="s">
        <v>1852</v>
      </c>
      <c r="K343" s="222" t="s">
        <v>1852</v>
      </c>
      <c r="L343" s="225" t="s">
        <v>1852</v>
      </c>
      <c r="M343" s="222" t="s">
        <v>1852</v>
      </c>
      <c r="N343" s="222" t="s">
        <v>1852</v>
      </c>
      <c r="O343" s="275">
        <f t="shared" si="5"/>
        <v>4</v>
      </c>
    </row>
    <row r="344" spans="1:18" ht="13.15" customHeight="1" x14ac:dyDescent="0.4">
      <c r="A344" s="236" t="s">
        <v>1335</v>
      </c>
      <c r="B344" s="222" t="s">
        <v>2094</v>
      </c>
      <c r="C344" s="223">
        <v>3</v>
      </c>
      <c r="D344" s="222" t="s">
        <v>1852</v>
      </c>
      <c r="E344" s="222" t="s">
        <v>1852</v>
      </c>
      <c r="F344" s="225" t="s">
        <v>1852</v>
      </c>
      <c r="G344" s="222" t="s">
        <v>1852</v>
      </c>
      <c r="H344" s="222" t="s">
        <v>1852</v>
      </c>
      <c r="I344" s="225" t="s">
        <v>1852</v>
      </c>
      <c r="J344" s="222" t="s">
        <v>1852</v>
      </c>
      <c r="K344" s="222" t="s">
        <v>1852</v>
      </c>
      <c r="L344" s="225" t="s">
        <v>1852</v>
      </c>
      <c r="M344" s="222" t="s">
        <v>1852</v>
      </c>
      <c r="N344" s="222" t="s">
        <v>1852</v>
      </c>
      <c r="O344" s="275">
        <f t="shared" si="5"/>
        <v>3</v>
      </c>
    </row>
    <row r="345" spans="1:18" ht="13.15" customHeight="1" x14ac:dyDescent="0.4">
      <c r="A345" s="237" t="s">
        <v>1335</v>
      </c>
      <c r="B345" s="222" t="s">
        <v>2095</v>
      </c>
      <c r="C345" s="225" t="s">
        <v>1852</v>
      </c>
      <c r="D345" s="222" t="s">
        <v>1852</v>
      </c>
      <c r="E345" s="222" t="s">
        <v>1852</v>
      </c>
      <c r="F345" s="223">
        <v>1</v>
      </c>
      <c r="G345" s="222" t="s">
        <v>1852</v>
      </c>
      <c r="H345" s="222" t="s">
        <v>1852</v>
      </c>
      <c r="I345" s="225" t="s">
        <v>1852</v>
      </c>
      <c r="J345" s="222" t="s">
        <v>1852</v>
      </c>
      <c r="K345" s="222" t="s">
        <v>1852</v>
      </c>
      <c r="L345" s="225" t="s">
        <v>1852</v>
      </c>
      <c r="M345" s="222" t="s">
        <v>1852</v>
      </c>
      <c r="N345" s="222" t="s">
        <v>1852</v>
      </c>
      <c r="O345" s="275">
        <f t="shared" si="5"/>
        <v>1</v>
      </c>
    </row>
    <row r="346" spans="1:18" ht="13.15" customHeight="1" x14ac:dyDescent="0.4">
      <c r="A346" s="229" t="s">
        <v>2096</v>
      </c>
      <c r="B346" s="222" t="s">
        <v>2097</v>
      </c>
      <c r="C346" s="223">
        <v>114</v>
      </c>
      <c r="D346" s="222" t="s">
        <v>1852</v>
      </c>
      <c r="E346" s="224">
        <v>4</v>
      </c>
      <c r="F346" s="223">
        <v>109</v>
      </c>
      <c r="G346" s="222" t="s">
        <v>1852</v>
      </c>
      <c r="H346" s="222" t="s">
        <v>1852</v>
      </c>
      <c r="I346" s="223">
        <v>1</v>
      </c>
      <c r="J346" s="222" t="s">
        <v>1852</v>
      </c>
      <c r="K346" s="222" t="s">
        <v>1852</v>
      </c>
      <c r="L346" s="223">
        <v>20</v>
      </c>
      <c r="M346" s="222" t="s">
        <v>1852</v>
      </c>
      <c r="N346" s="222" t="s">
        <v>1852</v>
      </c>
      <c r="O346" s="275">
        <f t="shared" si="5"/>
        <v>244</v>
      </c>
      <c r="P346" s="226">
        <v>248</v>
      </c>
      <c r="Q346" s="226">
        <v>4</v>
      </c>
      <c r="R346" s="240">
        <v>1.6E-2</v>
      </c>
    </row>
    <row r="347" spans="1:18" ht="13.15" customHeight="1" x14ac:dyDescent="0.4">
      <c r="A347" s="230" t="s">
        <v>1681</v>
      </c>
      <c r="B347" s="222" t="s">
        <v>2098</v>
      </c>
      <c r="C347" s="223">
        <v>4</v>
      </c>
      <c r="D347" s="222" t="s">
        <v>1852</v>
      </c>
      <c r="E347" s="222" t="s">
        <v>1852</v>
      </c>
      <c r="F347" s="225" t="s">
        <v>1852</v>
      </c>
      <c r="G347" s="222" t="s">
        <v>1852</v>
      </c>
      <c r="H347" s="222" t="s">
        <v>1852</v>
      </c>
      <c r="I347" s="225" t="s">
        <v>1852</v>
      </c>
      <c r="J347" s="222" t="s">
        <v>1852</v>
      </c>
      <c r="K347" s="222" t="s">
        <v>1852</v>
      </c>
      <c r="L347" s="225" t="s">
        <v>1852</v>
      </c>
      <c r="M347" s="222" t="s">
        <v>1852</v>
      </c>
      <c r="N347" s="222" t="s">
        <v>1852</v>
      </c>
      <c r="O347" s="275">
        <f t="shared" si="5"/>
        <v>4</v>
      </c>
    </row>
    <row r="348" spans="1:18" ht="13.15" customHeight="1" x14ac:dyDescent="0.4">
      <c r="A348" s="229" t="s">
        <v>2099</v>
      </c>
      <c r="B348" s="222" t="s">
        <v>2100</v>
      </c>
      <c r="C348" s="223">
        <v>105</v>
      </c>
      <c r="D348" s="222" t="s">
        <v>1852</v>
      </c>
      <c r="E348" s="224">
        <v>2</v>
      </c>
      <c r="F348" s="223">
        <v>207</v>
      </c>
      <c r="G348" s="222" t="s">
        <v>1852</v>
      </c>
      <c r="H348" s="224">
        <v>1</v>
      </c>
      <c r="I348" s="223">
        <v>2</v>
      </c>
      <c r="J348" s="222" t="s">
        <v>1852</v>
      </c>
      <c r="K348" s="222" t="s">
        <v>1852</v>
      </c>
      <c r="L348" s="223">
        <v>12</v>
      </c>
      <c r="M348" s="222" t="s">
        <v>1852</v>
      </c>
      <c r="N348" s="222" t="s">
        <v>1852</v>
      </c>
      <c r="O348" s="275">
        <f t="shared" si="5"/>
        <v>326</v>
      </c>
      <c r="P348" s="226">
        <v>342</v>
      </c>
      <c r="Q348" s="226">
        <v>3</v>
      </c>
      <c r="R348" s="240">
        <v>8.9999999999999993E-3</v>
      </c>
    </row>
    <row r="349" spans="1:18" ht="13.15" customHeight="1" x14ac:dyDescent="0.4">
      <c r="A349" s="241" t="s">
        <v>1336</v>
      </c>
      <c r="B349" s="222" t="s">
        <v>2101</v>
      </c>
      <c r="C349" s="223">
        <v>9</v>
      </c>
      <c r="D349" s="222" t="s">
        <v>1852</v>
      </c>
      <c r="E349" s="222" t="s">
        <v>1852</v>
      </c>
      <c r="F349" s="223">
        <v>4</v>
      </c>
      <c r="G349" s="222" t="s">
        <v>1852</v>
      </c>
      <c r="H349" s="222" t="s">
        <v>1852</v>
      </c>
      <c r="I349" s="225" t="s">
        <v>1852</v>
      </c>
      <c r="J349" s="222" t="s">
        <v>1852</v>
      </c>
      <c r="K349" s="222" t="s">
        <v>1852</v>
      </c>
      <c r="L349" s="225" t="s">
        <v>1852</v>
      </c>
      <c r="M349" s="222" t="s">
        <v>1852</v>
      </c>
      <c r="N349" s="222" t="s">
        <v>1852</v>
      </c>
      <c r="O349" s="275">
        <f t="shared" si="5"/>
        <v>13</v>
      </c>
    </row>
    <row r="350" spans="1:18" ht="13.15" customHeight="1" x14ac:dyDescent="0.4">
      <c r="A350" s="241" t="s">
        <v>1336</v>
      </c>
      <c r="B350" s="222" t="s">
        <v>2102</v>
      </c>
      <c r="C350" s="223">
        <v>2</v>
      </c>
      <c r="D350" s="222" t="s">
        <v>1852</v>
      </c>
      <c r="E350" s="222" t="s">
        <v>1852</v>
      </c>
      <c r="F350" s="225" t="s">
        <v>1852</v>
      </c>
      <c r="G350" s="222" t="s">
        <v>1852</v>
      </c>
      <c r="H350" s="222" t="s">
        <v>1852</v>
      </c>
      <c r="I350" s="225" t="s">
        <v>1852</v>
      </c>
      <c r="J350" s="222" t="s">
        <v>1852</v>
      </c>
      <c r="K350" s="222" t="s">
        <v>1852</v>
      </c>
      <c r="L350" s="225" t="s">
        <v>1852</v>
      </c>
      <c r="M350" s="222" t="s">
        <v>1852</v>
      </c>
      <c r="N350" s="222" t="s">
        <v>1852</v>
      </c>
      <c r="O350" s="275">
        <f t="shared" si="5"/>
        <v>2</v>
      </c>
    </row>
    <row r="351" spans="1:18" ht="13.15" customHeight="1" x14ac:dyDescent="0.4">
      <c r="A351" s="230" t="s">
        <v>1336</v>
      </c>
      <c r="B351" s="222" t="s">
        <v>2103</v>
      </c>
      <c r="C351" s="223">
        <v>1</v>
      </c>
      <c r="D351" s="222" t="s">
        <v>1852</v>
      </c>
      <c r="E351" s="222" t="s">
        <v>1852</v>
      </c>
      <c r="F351" s="225" t="s">
        <v>1852</v>
      </c>
      <c r="G351" s="222" t="s">
        <v>1852</v>
      </c>
      <c r="H351" s="222" t="s">
        <v>1852</v>
      </c>
      <c r="I351" s="225" t="s">
        <v>1852</v>
      </c>
      <c r="J351" s="222" t="s">
        <v>1852</v>
      </c>
      <c r="K351" s="222" t="s">
        <v>1852</v>
      </c>
      <c r="L351" s="225" t="s">
        <v>1852</v>
      </c>
      <c r="M351" s="222" t="s">
        <v>1852</v>
      </c>
      <c r="N351" s="222" t="s">
        <v>1852</v>
      </c>
      <c r="O351" s="275">
        <f t="shared" si="5"/>
        <v>1</v>
      </c>
    </row>
    <row r="352" spans="1:18" ht="22.5" x14ac:dyDescent="0.4">
      <c r="A352" s="238" t="s">
        <v>1853</v>
      </c>
      <c r="B352" s="222" t="s">
        <v>2104</v>
      </c>
      <c r="C352" s="223">
        <v>10</v>
      </c>
      <c r="D352" s="222" t="s">
        <v>1852</v>
      </c>
      <c r="E352" s="222" t="s">
        <v>1852</v>
      </c>
      <c r="F352" s="223">
        <v>3</v>
      </c>
      <c r="G352" s="222" t="s">
        <v>1852</v>
      </c>
      <c r="H352" s="222" t="s">
        <v>1852</v>
      </c>
      <c r="I352" s="225" t="s">
        <v>1852</v>
      </c>
      <c r="J352" s="222" t="s">
        <v>1852</v>
      </c>
      <c r="K352" s="222" t="s">
        <v>1852</v>
      </c>
      <c r="L352" s="225" t="s">
        <v>1852</v>
      </c>
      <c r="M352" s="222" t="s">
        <v>1852</v>
      </c>
      <c r="N352" s="222" t="s">
        <v>1852</v>
      </c>
      <c r="O352" s="275">
        <f t="shared" si="5"/>
        <v>13</v>
      </c>
      <c r="P352" s="233">
        <v>13</v>
      </c>
      <c r="Q352" s="233">
        <v>0</v>
      </c>
      <c r="R352" s="234">
        <v>0</v>
      </c>
    </row>
    <row r="353" spans="1:18" x14ac:dyDescent="0.4">
      <c r="A353" s="238" t="s">
        <v>2105</v>
      </c>
      <c r="B353" s="222" t="s">
        <v>2106</v>
      </c>
      <c r="C353" s="223">
        <v>63</v>
      </c>
      <c r="D353" s="222" t="s">
        <v>1852</v>
      </c>
      <c r="E353" s="224">
        <v>1</v>
      </c>
      <c r="F353" s="223">
        <v>24</v>
      </c>
      <c r="G353" s="222" t="s">
        <v>1852</v>
      </c>
      <c r="H353" s="222" t="s">
        <v>1852</v>
      </c>
      <c r="I353" s="225" t="s">
        <v>1852</v>
      </c>
      <c r="J353" s="222" t="s">
        <v>1852</v>
      </c>
      <c r="K353" s="222" t="s">
        <v>1852</v>
      </c>
      <c r="L353" s="225" t="s">
        <v>1852</v>
      </c>
      <c r="M353" s="222" t="s">
        <v>1852</v>
      </c>
      <c r="N353" s="222" t="s">
        <v>1852</v>
      </c>
      <c r="O353" s="275">
        <f t="shared" si="5"/>
        <v>87</v>
      </c>
      <c r="P353" s="233">
        <v>87</v>
      </c>
      <c r="Q353" s="233">
        <v>1</v>
      </c>
      <c r="R353" s="234">
        <v>0.01</v>
      </c>
    </row>
    <row r="354" spans="1:18" ht="13.15" customHeight="1" x14ac:dyDescent="0.4">
      <c r="A354" s="229" t="s">
        <v>1909</v>
      </c>
      <c r="B354" s="222" t="s">
        <v>2107</v>
      </c>
      <c r="C354" s="223">
        <v>38</v>
      </c>
      <c r="D354" s="222" t="s">
        <v>1852</v>
      </c>
      <c r="E354" s="222" t="s">
        <v>1852</v>
      </c>
      <c r="F354" s="225" t="s">
        <v>1852</v>
      </c>
      <c r="G354" s="222" t="s">
        <v>1852</v>
      </c>
      <c r="H354" s="222" t="s">
        <v>1852</v>
      </c>
      <c r="I354" s="225" t="s">
        <v>1852</v>
      </c>
      <c r="J354" s="222" t="s">
        <v>1852</v>
      </c>
      <c r="K354" s="222" t="s">
        <v>1852</v>
      </c>
      <c r="L354" s="225" t="s">
        <v>1852</v>
      </c>
      <c r="M354" s="222" t="s">
        <v>1852</v>
      </c>
      <c r="N354" s="222" t="s">
        <v>1852</v>
      </c>
      <c r="O354" s="275">
        <f t="shared" si="5"/>
        <v>38</v>
      </c>
      <c r="P354" s="226">
        <v>49</v>
      </c>
      <c r="Q354" s="226">
        <v>0</v>
      </c>
      <c r="R354" s="240">
        <v>0</v>
      </c>
    </row>
    <row r="355" spans="1:18" ht="13.15" customHeight="1" x14ac:dyDescent="0.4">
      <c r="A355" s="230" t="s">
        <v>1676</v>
      </c>
      <c r="B355" s="222" t="s">
        <v>2108</v>
      </c>
      <c r="C355" s="225" t="s">
        <v>1852</v>
      </c>
      <c r="D355" s="222" t="s">
        <v>1852</v>
      </c>
      <c r="E355" s="222" t="s">
        <v>1852</v>
      </c>
      <c r="F355" s="223">
        <v>11</v>
      </c>
      <c r="G355" s="222" t="s">
        <v>1852</v>
      </c>
      <c r="H355" s="222" t="s">
        <v>1852</v>
      </c>
      <c r="I355" s="225" t="s">
        <v>1852</v>
      </c>
      <c r="J355" s="222" t="s">
        <v>1852</v>
      </c>
      <c r="K355" s="222" t="s">
        <v>1852</v>
      </c>
      <c r="L355" s="225" t="s">
        <v>1852</v>
      </c>
      <c r="M355" s="222" t="s">
        <v>1852</v>
      </c>
      <c r="N355" s="222" t="s">
        <v>1852</v>
      </c>
      <c r="O355" s="275">
        <f t="shared" si="5"/>
        <v>11</v>
      </c>
    </row>
    <row r="356" spans="1:18" ht="22.5" x14ac:dyDescent="0.4">
      <c r="A356" s="238" t="s">
        <v>2109</v>
      </c>
      <c r="B356" s="222" t="s">
        <v>2110</v>
      </c>
      <c r="C356" s="223">
        <v>24</v>
      </c>
      <c r="D356" s="222" t="s">
        <v>1852</v>
      </c>
      <c r="E356" s="224">
        <v>1</v>
      </c>
      <c r="F356" s="223">
        <v>81</v>
      </c>
      <c r="G356" s="224">
        <v>2</v>
      </c>
      <c r="H356" s="222" t="s">
        <v>1852</v>
      </c>
      <c r="I356" s="223">
        <v>1</v>
      </c>
      <c r="J356" s="222" t="s">
        <v>1852</v>
      </c>
      <c r="K356" s="222" t="s">
        <v>1852</v>
      </c>
      <c r="L356" s="223">
        <v>3</v>
      </c>
      <c r="M356" s="222" t="s">
        <v>1852</v>
      </c>
      <c r="N356" s="222" t="s">
        <v>1852</v>
      </c>
      <c r="O356" s="275">
        <f t="shared" si="5"/>
        <v>109</v>
      </c>
      <c r="P356" s="233">
        <v>109</v>
      </c>
      <c r="Q356" s="233">
        <v>1</v>
      </c>
      <c r="R356" s="242">
        <v>8.9999999999999993E-3</v>
      </c>
    </row>
    <row r="357" spans="1:18" ht="13.15" customHeight="1" x14ac:dyDescent="0.4">
      <c r="A357" s="238" t="s">
        <v>2111</v>
      </c>
      <c r="B357" s="222" t="s">
        <v>1852</v>
      </c>
      <c r="C357" s="223">
        <v>10</v>
      </c>
      <c r="D357" s="222" t="s">
        <v>1852</v>
      </c>
      <c r="E357" s="222" t="s">
        <v>1852</v>
      </c>
      <c r="F357" s="223">
        <v>11</v>
      </c>
      <c r="G357" s="222" t="s">
        <v>1852</v>
      </c>
      <c r="H357" s="222" t="s">
        <v>1852</v>
      </c>
      <c r="I357" s="223">
        <v>1</v>
      </c>
      <c r="J357" s="222" t="s">
        <v>1852</v>
      </c>
      <c r="K357" s="222" t="s">
        <v>1852</v>
      </c>
      <c r="L357" s="225" t="s">
        <v>1852</v>
      </c>
      <c r="M357" s="222" t="s">
        <v>1852</v>
      </c>
      <c r="N357" s="222" t="s">
        <v>1852</v>
      </c>
      <c r="O357" s="275">
        <f t="shared" si="5"/>
        <v>22</v>
      </c>
      <c r="P357" s="233">
        <v>22</v>
      </c>
      <c r="Q357" s="233">
        <v>0</v>
      </c>
      <c r="R357" s="234">
        <v>0.64</v>
      </c>
    </row>
    <row r="358" spans="1:18" ht="22.5" x14ac:dyDescent="0.4">
      <c r="A358" s="229" t="s">
        <v>1856</v>
      </c>
      <c r="B358" s="222" t="s">
        <v>2112</v>
      </c>
      <c r="C358" s="223">
        <v>33</v>
      </c>
      <c r="D358" s="222" t="s">
        <v>1852</v>
      </c>
      <c r="E358" s="222" t="s">
        <v>1852</v>
      </c>
      <c r="F358" s="223">
        <v>80</v>
      </c>
      <c r="G358" s="222" t="s">
        <v>1852</v>
      </c>
      <c r="H358" s="224">
        <v>1</v>
      </c>
      <c r="I358" s="225" t="s">
        <v>1852</v>
      </c>
      <c r="J358" s="222" t="s">
        <v>1852</v>
      </c>
      <c r="K358" s="222" t="s">
        <v>1852</v>
      </c>
      <c r="L358" s="225" t="s">
        <v>1852</v>
      </c>
      <c r="M358" s="222" t="s">
        <v>1852</v>
      </c>
      <c r="N358" s="222" t="s">
        <v>1852</v>
      </c>
      <c r="O358" s="275">
        <f t="shared" si="5"/>
        <v>113</v>
      </c>
      <c r="P358" s="226">
        <v>118</v>
      </c>
      <c r="Q358" s="226">
        <v>1</v>
      </c>
      <c r="R358" s="227">
        <v>0.01</v>
      </c>
    </row>
    <row r="359" spans="1:18" ht="13.15" customHeight="1" x14ac:dyDescent="0.4">
      <c r="A359" s="230" t="s">
        <v>1682</v>
      </c>
      <c r="B359" s="222" t="s">
        <v>2113</v>
      </c>
      <c r="C359" s="223">
        <v>5</v>
      </c>
      <c r="D359" s="222" t="s">
        <v>1852</v>
      </c>
      <c r="E359" s="222" t="s">
        <v>1852</v>
      </c>
      <c r="F359" s="225" t="s">
        <v>1852</v>
      </c>
      <c r="G359" s="222" t="s">
        <v>1852</v>
      </c>
      <c r="H359" s="222" t="s">
        <v>1852</v>
      </c>
      <c r="I359" s="225" t="s">
        <v>1852</v>
      </c>
      <c r="J359" s="222" t="s">
        <v>1852</v>
      </c>
      <c r="K359" s="222" t="s">
        <v>1852</v>
      </c>
      <c r="L359" s="225" t="s">
        <v>1852</v>
      </c>
      <c r="M359" s="222" t="s">
        <v>1852</v>
      </c>
      <c r="N359" s="222" t="s">
        <v>1852</v>
      </c>
      <c r="O359" s="275">
        <f t="shared" si="5"/>
        <v>5</v>
      </c>
    </row>
    <row r="360" spans="1:18" ht="13.15" customHeight="1" x14ac:dyDescent="0.4">
      <c r="A360" s="235" t="s">
        <v>2114</v>
      </c>
      <c r="B360" s="222" t="s">
        <v>2115</v>
      </c>
      <c r="C360" s="223">
        <v>204</v>
      </c>
      <c r="D360" s="224">
        <v>1</v>
      </c>
      <c r="E360" s="224">
        <v>11</v>
      </c>
      <c r="F360" s="223">
        <v>276</v>
      </c>
      <c r="G360" s="222" t="s">
        <v>1852</v>
      </c>
      <c r="H360" s="224">
        <v>2</v>
      </c>
      <c r="I360" s="223">
        <v>6</v>
      </c>
      <c r="J360" s="222" t="s">
        <v>1852</v>
      </c>
      <c r="K360" s="222" t="s">
        <v>1852</v>
      </c>
      <c r="L360" s="223">
        <v>47</v>
      </c>
      <c r="M360" s="222" t="s">
        <v>1852</v>
      </c>
      <c r="N360" s="222" t="s">
        <v>1852</v>
      </c>
      <c r="O360" s="275">
        <f t="shared" si="5"/>
        <v>533</v>
      </c>
      <c r="P360" s="231">
        <v>817</v>
      </c>
      <c r="Q360" s="231">
        <v>16</v>
      </c>
      <c r="R360" s="244">
        <v>4.0000000000000001E-3</v>
      </c>
    </row>
    <row r="361" spans="1:18" ht="13.15" customHeight="1" x14ac:dyDescent="0.4">
      <c r="A361" s="236" t="s">
        <v>1338</v>
      </c>
      <c r="B361" s="222" t="s">
        <v>2116</v>
      </c>
      <c r="C361" s="223">
        <v>83</v>
      </c>
      <c r="D361" s="222" t="s">
        <v>1852</v>
      </c>
      <c r="E361" s="224">
        <v>1</v>
      </c>
      <c r="F361" s="223">
        <v>55</v>
      </c>
      <c r="G361" s="222" t="s">
        <v>1852</v>
      </c>
      <c r="H361" s="222" t="s">
        <v>1852</v>
      </c>
      <c r="I361" s="225" t="s">
        <v>1852</v>
      </c>
      <c r="J361" s="222" t="s">
        <v>1852</v>
      </c>
      <c r="K361" s="222" t="s">
        <v>1852</v>
      </c>
      <c r="L361" s="223">
        <v>7</v>
      </c>
      <c r="M361" s="222" t="s">
        <v>1852</v>
      </c>
      <c r="N361" s="222" t="s">
        <v>1852</v>
      </c>
      <c r="O361" s="275">
        <f t="shared" si="5"/>
        <v>145</v>
      </c>
    </row>
    <row r="362" spans="1:18" ht="13.15" customHeight="1" x14ac:dyDescent="0.4">
      <c r="A362" s="236" t="s">
        <v>1338</v>
      </c>
      <c r="B362" s="222" t="s">
        <v>2117</v>
      </c>
      <c r="C362" s="223">
        <v>40</v>
      </c>
      <c r="D362" s="222" t="s">
        <v>1852</v>
      </c>
      <c r="E362" s="224">
        <v>1</v>
      </c>
      <c r="F362" s="223">
        <v>59</v>
      </c>
      <c r="G362" s="222" t="s">
        <v>1852</v>
      </c>
      <c r="H362" s="222" t="s">
        <v>1852</v>
      </c>
      <c r="I362" s="223">
        <v>2</v>
      </c>
      <c r="J362" s="222" t="s">
        <v>1852</v>
      </c>
      <c r="K362" s="222" t="s">
        <v>1852</v>
      </c>
      <c r="L362" s="223">
        <v>11</v>
      </c>
      <c r="M362" s="222" t="s">
        <v>1852</v>
      </c>
      <c r="N362" s="222" t="s">
        <v>1852</v>
      </c>
      <c r="O362" s="275">
        <f t="shared" si="5"/>
        <v>112</v>
      </c>
    </row>
    <row r="363" spans="1:18" ht="22.5" x14ac:dyDescent="0.4">
      <c r="A363" s="236" t="s">
        <v>1338</v>
      </c>
      <c r="B363" s="222" t="s">
        <v>2118</v>
      </c>
      <c r="C363" s="223">
        <v>17</v>
      </c>
      <c r="D363" s="224">
        <v>1</v>
      </c>
      <c r="E363" s="222" t="s">
        <v>1852</v>
      </c>
      <c r="F363" s="223">
        <v>1</v>
      </c>
      <c r="G363" s="222" t="s">
        <v>1852</v>
      </c>
      <c r="H363" s="222" t="s">
        <v>1852</v>
      </c>
      <c r="I363" s="225" t="s">
        <v>1852</v>
      </c>
      <c r="J363" s="222" t="s">
        <v>1852</v>
      </c>
      <c r="K363" s="222" t="s">
        <v>1852</v>
      </c>
      <c r="L363" s="225" t="s">
        <v>1852</v>
      </c>
      <c r="M363" s="222" t="s">
        <v>1852</v>
      </c>
      <c r="N363" s="222" t="s">
        <v>1852</v>
      </c>
      <c r="O363" s="275">
        <f t="shared" si="5"/>
        <v>18</v>
      </c>
    </row>
    <row r="364" spans="1:18" ht="13.15" customHeight="1" x14ac:dyDescent="0.4">
      <c r="A364" s="236" t="s">
        <v>1338</v>
      </c>
      <c r="B364" s="222" t="s">
        <v>2119</v>
      </c>
      <c r="C364" s="223">
        <v>4</v>
      </c>
      <c r="D364" s="222" t="s">
        <v>1852</v>
      </c>
      <c r="E364" s="222" t="s">
        <v>1852</v>
      </c>
      <c r="F364" s="225" t="s">
        <v>1852</v>
      </c>
      <c r="G364" s="222" t="s">
        <v>1852</v>
      </c>
      <c r="H364" s="222" t="s">
        <v>1852</v>
      </c>
      <c r="I364" s="225" t="s">
        <v>1852</v>
      </c>
      <c r="J364" s="222" t="s">
        <v>1852</v>
      </c>
      <c r="K364" s="222" t="s">
        <v>1852</v>
      </c>
      <c r="L364" s="225" t="s">
        <v>1852</v>
      </c>
      <c r="M364" s="222" t="s">
        <v>1852</v>
      </c>
      <c r="N364" s="222" t="s">
        <v>1852</v>
      </c>
      <c r="O364" s="275">
        <f t="shared" si="5"/>
        <v>4</v>
      </c>
    </row>
    <row r="365" spans="1:18" ht="13.15" customHeight="1" x14ac:dyDescent="0.4">
      <c r="A365" s="236" t="s">
        <v>1338</v>
      </c>
      <c r="B365" s="222" t="s">
        <v>2120</v>
      </c>
      <c r="C365" s="223">
        <v>2</v>
      </c>
      <c r="D365" s="222" t="s">
        <v>1852</v>
      </c>
      <c r="E365" s="222" t="s">
        <v>1852</v>
      </c>
      <c r="F365" s="223">
        <v>1</v>
      </c>
      <c r="G365" s="222" t="s">
        <v>1852</v>
      </c>
      <c r="H365" s="222" t="s">
        <v>1852</v>
      </c>
      <c r="I365" s="225" t="s">
        <v>1852</v>
      </c>
      <c r="J365" s="222" t="s">
        <v>1852</v>
      </c>
      <c r="K365" s="222" t="s">
        <v>1852</v>
      </c>
      <c r="L365" s="225" t="s">
        <v>1852</v>
      </c>
      <c r="M365" s="222" t="s">
        <v>1852</v>
      </c>
      <c r="N365" s="222" t="s">
        <v>1852</v>
      </c>
      <c r="O365" s="275">
        <f t="shared" si="5"/>
        <v>3</v>
      </c>
    </row>
    <row r="366" spans="1:18" ht="13.15" customHeight="1" x14ac:dyDescent="0.4">
      <c r="A366" s="236" t="s">
        <v>1338</v>
      </c>
      <c r="B366" s="222" t="s">
        <v>2121</v>
      </c>
      <c r="C366" s="225" t="s">
        <v>1852</v>
      </c>
      <c r="D366" s="222" t="s">
        <v>1852</v>
      </c>
      <c r="E366" s="222" t="s">
        <v>1852</v>
      </c>
      <c r="F366" s="223">
        <v>1</v>
      </c>
      <c r="G366" s="222" t="s">
        <v>1852</v>
      </c>
      <c r="H366" s="224">
        <v>1</v>
      </c>
      <c r="I366" s="225" t="s">
        <v>1852</v>
      </c>
      <c r="J366" s="222" t="s">
        <v>1852</v>
      </c>
      <c r="K366" s="222" t="s">
        <v>1852</v>
      </c>
      <c r="L366" s="225" t="s">
        <v>1852</v>
      </c>
      <c r="M366" s="222" t="s">
        <v>1852</v>
      </c>
      <c r="N366" s="222" t="s">
        <v>1852</v>
      </c>
      <c r="O366" s="275">
        <f t="shared" si="5"/>
        <v>1</v>
      </c>
    </row>
    <row r="367" spans="1:18" ht="13.15" customHeight="1" x14ac:dyDescent="0.4">
      <c r="A367" s="237" t="s">
        <v>1338</v>
      </c>
      <c r="B367" s="222" t="s">
        <v>2122</v>
      </c>
      <c r="C367" s="225" t="s">
        <v>1852</v>
      </c>
      <c r="D367" s="222" t="s">
        <v>1852</v>
      </c>
      <c r="E367" s="222" t="s">
        <v>1852</v>
      </c>
      <c r="F367" s="223">
        <v>1</v>
      </c>
      <c r="G367" s="222" t="s">
        <v>1852</v>
      </c>
      <c r="H367" s="222" t="s">
        <v>1852</v>
      </c>
      <c r="I367" s="225" t="s">
        <v>1852</v>
      </c>
      <c r="J367" s="222" t="s">
        <v>1852</v>
      </c>
      <c r="K367" s="222" t="s">
        <v>1852</v>
      </c>
      <c r="L367" s="225" t="s">
        <v>1852</v>
      </c>
      <c r="M367" s="222" t="s">
        <v>1852</v>
      </c>
      <c r="N367" s="222" t="s">
        <v>1852</v>
      </c>
      <c r="O367" s="275">
        <f t="shared" si="5"/>
        <v>1</v>
      </c>
    </row>
    <row r="368" spans="1:18" ht="13.15" customHeight="1" x14ac:dyDescent="0.4">
      <c r="A368" s="238" t="s">
        <v>2123</v>
      </c>
      <c r="B368" s="222" t="s">
        <v>2124</v>
      </c>
      <c r="C368" s="223">
        <v>29</v>
      </c>
      <c r="D368" s="222" t="s">
        <v>1852</v>
      </c>
      <c r="E368" s="224">
        <v>1</v>
      </c>
      <c r="F368" s="223">
        <v>17</v>
      </c>
      <c r="G368" s="222" t="s">
        <v>1852</v>
      </c>
      <c r="H368" s="222" t="s">
        <v>1852</v>
      </c>
      <c r="I368" s="225" t="s">
        <v>1852</v>
      </c>
      <c r="J368" s="222" t="s">
        <v>1852</v>
      </c>
      <c r="K368" s="222" t="s">
        <v>1852</v>
      </c>
      <c r="L368" s="225" t="s">
        <v>1852</v>
      </c>
      <c r="M368" s="222" t="s">
        <v>1852</v>
      </c>
      <c r="N368" s="222" t="s">
        <v>1852</v>
      </c>
      <c r="O368" s="275">
        <f t="shared" si="5"/>
        <v>46</v>
      </c>
      <c r="P368" s="233">
        <v>46</v>
      </c>
      <c r="Q368" s="233">
        <v>1</v>
      </c>
      <c r="R368" s="234">
        <v>0.02</v>
      </c>
    </row>
    <row r="369" spans="1:18" ht="13.15" customHeight="1" x14ac:dyDescent="0.4">
      <c r="A369" s="238" t="s">
        <v>2125</v>
      </c>
      <c r="B369" s="222" t="s">
        <v>2126</v>
      </c>
      <c r="C369" s="223">
        <v>95</v>
      </c>
      <c r="D369" s="222" t="s">
        <v>1852</v>
      </c>
      <c r="E369" s="224">
        <v>2</v>
      </c>
      <c r="F369" s="223">
        <v>73</v>
      </c>
      <c r="G369" s="222" t="s">
        <v>1852</v>
      </c>
      <c r="H369" s="222" t="s">
        <v>1852</v>
      </c>
      <c r="I369" s="225" t="s">
        <v>1852</v>
      </c>
      <c r="J369" s="222" t="s">
        <v>1852</v>
      </c>
      <c r="K369" s="222" t="s">
        <v>1852</v>
      </c>
      <c r="L369" s="223">
        <v>3</v>
      </c>
      <c r="M369" s="222" t="s">
        <v>1852</v>
      </c>
      <c r="N369" s="222" t="s">
        <v>1852</v>
      </c>
      <c r="O369" s="275">
        <f t="shared" si="5"/>
        <v>171</v>
      </c>
      <c r="P369" s="233">
        <v>171</v>
      </c>
      <c r="Q369" s="233">
        <v>2</v>
      </c>
      <c r="R369" s="234">
        <v>0.01</v>
      </c>
    </row>
    <row r="370" spans="1:18" ht="13.15" customHeight="1" x14ac:dyDescent="0.4">
      <c r="A370" s="238" t="s">
        <v>2127</v>
      </c>
      <c r="B370" s="222" t="s">
        <v>2128</v>
      </c>
      <c r="C370" s="223">
        <v>12</v>
      </c>
      <c r="D370" s="222" t="s">
        <v>1852</v>
      </c>
      <c r="E370" s="224">
        <v>1</v>
      </c>
      <c r="F370" s="225" t="s">
        <v>1852</v>
      </c>
      <c r="G370" s="222" t="s">
        <v>1852</v>
      </c>
      <c r="H370" s="222" t="s">
        <v>1852</v>
      </c>
      <c r="I370" s="225" t="s">
        <v>1852</v>
      </c>
      <c r="J370" s="222" t="s">
        <v>1852</v>
      </c>
      <c r="K370" s="222" t="s">
        <v>1852</v>
      </c>
      <c r="L370" s="225" t="s">
        <v>1852</v>
      </c>
      <c r="M370" s="222" t="s">
        <v>1852</v>
      </c>
      <c r="N370" s="222" t="s">
        <v>1852</v>
      </c>
      <c r="O370" s="275">
        <f t="shared" si="5"/>
        <v>12</v>
      </c>
      <c r="P370" s="233">
        <v>12</v>
      </c>
      <c r="Q370" s="233">
        <v>1</v>
      </c>
      <c r="R370" s="234">
        <v>0.08</v>
      </c>
    </row>
    <row r="371" spans="1:18" ht="13.15" customHeight="1" x14ac:dyDescent="0.4">
      <c r="A371" s="229" t="s">
        <v>2129</v>
      </c>
      <c r="B371" s="222" t="s">
        <v>2130</v>
      </c>
      <c r="C371" s="223">
        <v>18</v>
      </c>
      <c r="D371" s="222" t="s">
        <v>1852</v>
      </c>
      <c r="E371" s="222" t="s">
        <v>1852</v>
      </c>
      <c r="F371" s="223">
        <v>15</v>
      </c>
      <c r="G371" s="222" t="s">
        <v>1852</v>
      </c>
      <c r="H371" s="222" t="s">
        <v>1852</v>
      </c>
      <c r="I371" s="223">
        <v>1</v>
      </c>
      <c r="J371" s="222" t="s">
        <v>1852</v>
      </c>
      <c r="K371" s="222" t="s">
        <v>1852</v>
      </c>
      <c r="L371" s="225" t="s">
        <v>1852</v>
      </c>
      <c r="M371" s="222" t="s">
        <v>1852</v>
      </c>
      <c r="N371" s="222" t="s">
        <v>1852</v>
      </c>
      <c r="O371" s="275">
        <f t="shared" si="5"/>
        <v>34</v>
      </c>
      <c r="P371" s="226">
        <v>55</v>
      </c>
      <c r="Q371" s="226">
        <v>1</v>
      </c>
      <c r="R371" s="227">
        <v>0</v>
      </c>
    </row>
    <row r="372" spans="1:18" x14ac:dyDescent="0.4">
      <c r="A372" s="241" t="s">
        <v>965</v>
      </c>
      <c r="B372" s="222" t="s">
        <v>2131</v>
      </c>
      <c r="C372" s="223">
        <v>6</v>
      </c>
      <c r="D372" s="222" t="s">
        <v>1852</v>
      </c>
      <c r="E372" s="222" t="s">
        <v>1852</v>
      </c>
      <c r="F372" s="223">
        <v>9</v>
      </c>
      <c r="G372" s="222" t="s">
        <v>1852</v>
      </c>
      <c r="H372" s="222" t="s">
        <v>1852</v>
      </c>
      <c r="I372" s="225" t="s">
        <v>1852</v>
      </c>
      <c r="J372" s="222" t="s">
        <v>1852</v>
      </c>
      <c r="K372" s="222" t="s">
        <v>1852</v>
      </c>
      <c r="L372" s="225" t="s">
        <v>1852</v>
      </c>
      <c r="M372" s="222" t="s">
        <v>1852</v>
      </c>
      <c r="N372" s="222" t="s">
        <v>1852</v>
      </c>
      <c r="O372" s="275">
        <f t="shared" si="5"/>
        <v>15</v>
      </c>
    </row>
    <row r="373" spans="1:18" ht="13.15" customHeight="1" x14ac:dyDescent="0.4">
      <c r="A373" s="230" t="s">
        <v>965</v>
      </c>
      <c r="B373" s="222" t="s">
        <v>2132</v>
      </c>
      <c r="C373" s="223">
        <v>4</v>
      </c>
      <c r="D373" s="222" t="s">
        <v>1852</v>
      </c>
      <c r="E373" s="224">
        <v>1</v>
      </c>
      <c r="F373" s="223">
        <v>2</v>
      </c>
      <c r="G373" s="222" t="s">
        <v>1852</v>
      </c>
      <c r="H373" s="222" t="s">
        <v>1852</v>
      </c>
      <c r="I373" s="225" t="s">
        <v>1852</v>
      </c>
      <c r="J373" s="222" t="s">
        <v>1852</v>
      </c>
      <c r="K373" s="222" t="s">
        <v>1852</v>
      </c>
      <c r="L373" s="225" t="s">
        <v>1852</v>
      </c>
      <c r="M373" s="222" t="s">
        <v>1852</v>
      </c>
      <c r="N373" s="222" t="s">
        <v>1852</v>
      </c>
      <c r="O373" s="275">
        <f t="shared" si="5"/>
        <v>6</v>
      </c>
    </row>
    <row r="374" spans="1:18" ht="13.15" customHeight="1" x14ac:dyDescent="0.4">
      <c r="A374" s="238" t="s">
        <v>2133</v>
      </c>
      <c r="B374" s="222" t="s">
        <v>2134</v>
      </c>
      <c r="C374" s="223">
        <v>64</v>
      </c>
      <c r="D374" s="224">
        <v>1</v>
      </c>
      <c r="E374" s="224">
        <v>3</v>
      </c>
      <c r="F374" s="223">
        <v>12</v>
      </c>
      <c r="G374" s="222" t="s">
        <v>1852</v>
      </c>
      <c r="H374" s="222" t="s">
        <v>1852</v>
      </c>
      <c r="I374" s="223">
        <v>5</v>
      </c>
      <c r="J374" s="222" t="s">
        <v>1852</v>
      </c>
      <c r="K374" s="222" t="s">
        <v>1852</v>
      </c>
      <c r="L374" s="225" t="s">
        <v>1852</v>
      </c>
      <c r="M374" s="222" t="s">
        <v>1852</v>
      </c>
      <c r="N374" s="222" t="s">
        <v>1852</v>
      </c>
      <c r="O374" s="275">
        <f t="shared" si="5"/>
        <v>81</v>
      </c>
      <c r="P374" s="233">
        <v>81</v>
      </c>
      <c r="Q374" s="233">
        <v>3</v>
      </c>
      <c r="R374" s="234">
        <v>0.04</v>
      </c>
    </row>
    <row r="375" spans="1:18" ht="22.5" x14ac:dyDescent="0.4">
      <c r="A375" s="238" t="s">
        <v>2135</v>
      </c>
      <c r="B375" s="222" t="s">
        <v>2136</v>
      </c>
      <c r="C375" s="223">
        <v>4</v>
      </c>
      <c r="D375" s="222" t="s">
        <v>1852</v>
      </c>
      <c r="E375" s="222" t="s">
        <v>1852</v>
      </c>
      <c r="F375" s="223">
        <v>36</v>
      </c>
      <c r="G375" s="222" t="s">
        <v>1852</v>
      </c>
      <c r="H375" s="224">
        <v>1</v>
      </c>
      <c r="I375" s="223">
        <v>2</v>
      </c>
      <c r="J375" s="222" t="s">
        <v>1852</v>
      </c>
      <c r="K375" s="222" t="s">
        <v>1852</v>
      </c>
      <c r="L375" s="225" t="s">
        <v>1852</v>
      </c>
      <c r="M375" s="222" t="s">
        <v>1852</v>
      </c>
      <c r="N375" s="222" t="s">
        <v>1852</v>
      </c>
      <c r="O375" s="275">
        <f t="shared" si="5"/>
        <v>42</v>
      </c>
      <c r="P375" s="233">
        <v>42</v>
      </c>
      <c r="Q375" s="233">
        <v>1</v>
      </c>
      <c r="R375" s="234">
        <v>0.02</v>
      </c>
    </row>
    <row r="376" spans="1:18" ht="13.15" customHeight="1" x14ac:dyDescent="0.4">
      <c r="A376" s="238" t="s">
        <v>2137</v>
      </c>
      <c r="B376" s="222" t="s">
        <v>1852</v>
      </c>
      <c r="C376" s="223">
        <v>75</v>
      </c>
      <c r="D376" s="222" t="s">
        <v>1852</v>
      </c>
      <c r="E376" s="224">
        <v>2</v>
      </c>
      <c r="F376" s="223">
        <v>65</v>
      </c>
      <c r="G376" s="222" t="s">
        <v>1852</v>
      </c>
      <c r="H376" s="222" t="s">
        <v>1852</v>
      </c>
      <c r="I376" s="223">
        <v>3</v>
      </c>
      <c r="J376" s="222" t="s">
        <v>1852</v>
      </c>
      <c r="K376" s="222" t="s">
        <v>1852</v>
      </c>
      <c r="L376" s="223">
        <v>2</v>
      </c>
      <c r="M376" s="222" t="s">
        <v>1852</v>
      </c>
      <c r="N376" s="222" t="s">
        <v>1852</v>
      </c>
      <c r="O376" s="275">
        <f t="shared" si="5"/>
        <v>145</v>
      </c>
      <c r="P376" s="233">
        <v>145</v>
      </c>
      <c r="Q376" s="233">
        <v>2</v>
      </c>
      <c r="R376" s="234">
        <v>0.01</v>
      </c>
    </row>
    <row r="377" spans="1:18" ht="13.15" customHeight="1" x14ac:dyDescent="0.4">
      <c r="A377" s="229" t="s">
        <v>2138</v>
      </c>
      <c r="B377" s="222" t="s">
        <v>2139</v>
      </c>
      <c r="C377" s="223">
        <v>10</v>
      </c>
      <c r="D377" s="222" t="s">
        <v>1852</v>
      </c>
      <c r="E377" s="224">
        <v>1</v>
      </c>
      <c r="F377" s="223">
        <v>27</v>
      </c>
      <c r="G377" s="222" t="s">
        <v>1852</v>
      </c>
      <c r="H377" s="222" t="s">
        <v>1852</v>
      </c>
      <c r="I377" s="225" t="s">
        <v>1852</v>
      </c>
      <c r="J377" s="222" t="s">
        <v>1852</v>
      </c>
      <c r="K377" s="222" t="s">
        <v>1852</v>
      </c>
      <c r="L377" s="225" t="s">
        <v>1852</v>
      </c>
      <c r="M377" s="222" t="s">
        <v>1852</v>
      </c>
      <c r="N377" s="222" t="s">
        <v>1852</v>
      </c>
      <c r="O377" s="275">
        <f t="shared" si="5"/>
        <v>37</v>
      </c>
      <c r="P377" s="226">
        <v>43</v>
      </c>
      <c r="Q377" s="226">
        <v>1</v>
      </c>
      <c r="R377" s="227">
        <v>0.02</v>
      </c>
    </row>
    <row r="378" spans="1:18" ht="22.5" x14ac:dyDescent="0.4">
      <c r="A378" s="230" t="s">
        <v>1343</v>
      </c>
      <c r="B378" s="222" t="s">
        <v>2140</v>
      </c>
      <c r="C378" s="223">
        <v>6</v>
      </c>
      <c r="D378" s="222" t="s">
        <v>1852</v>
      </c>
      <c r="E378" s="222" t="s">
        <v>1852</v>
      </c>
      <c r="F378" s="225" t="s">
        <v>1852</v>
      </c>
      <c r="G378" s="222" t="s">
        <v>1852</v>
      </c>
      <c r="H378" s="222" t="s">
        <v>1852</v>
      </c>
      <c r="I378" s="225" t="s">
        <v>1852</v>
      </c>
      <c r="J378" s="222" t="s">
        <v>1852</v>
      </c>
      <c r="K378" s="222" t="s">
        <v>1852</v>
      </c>
      <c r="L378" s="225" t="s">
        <v>1852</v>
      </c>
      <c r="M378" s="222" t="s">
        <v>1852</v>
      </c>
      <c r="N378" s="222" t="s">
        <v>1852</v>
      </c>
      <c r="O378" s="275">
        <f t="shared" si="5"/>
        <v>6</v>
      </c>
    </row>
    <row r="379" spans="1:18" x14ac:dyDescent="0.4">
      <c r="A379" s="229" t="s">
        <v>2141</v>
      </c>
      <c r="B379" s="222" t="s">
        <v>2142</v>
      </c>
      <c r="C379" s="223">
        <v>82</v>
      </c>
      <c r="D379" s="222" t="s">
        <v>1852</v>
      </c>
      <c r="E379" s="224">
        <v>3</v>
      </c>
      <c r="F379" s="223">
        <v>141</v>
      </c>
      <c r="G379" s="222" t="s">
        <v>1852</v>
      </c>
      <c r="H379" s="224">
        <v>1</v>
      </c>
      <c r="I379" s="223">
        <v>5</v>
      </c>
      <c r="J379" s="222" t="s">
        <v>1852</v>
      </c>
      <c r="K379" s="222" t="s">
        <v>1852</v>
      </c>
      <c r="L379" s="223">
        <v>6</v>
      </c>
      <c r="M379" s="222" t="s">
        <v>1852</v>
      </c>
      <c r="N379" s="222" t="s">
        <v>1852</v>
      </c>
      <c r="O379" s="275">
        <f t="shared" si="5"/>
        <v>234</v>
      </c>
      <c r="P379" s="226">
        <v>240</v>
      </c>
      <c r="Q379" s="226">
        <v>4</v>
      </c>
      <c r="R379" s="227">
        <v>0.02</v>
      </c>
    </row>
    <row r="380" spans="1:18" x14ac:dyDescent="0.4">
      <c r="A380" s="230" t="s">
        <v>1376</v>
      </c>
      <c r="B380" s="222" t="s">
        <v>2143</v>
      </c>
      <c r="C380" s="223">
        <v>6</v>
      </c>
      <c r="D380" s="222" t="s">
        <v>1852</v>
      </c>
      <c r="E380" s="222" t="s">
        <v>1852</v>
      </c>
      <c r="F380" s="225" t="s">
        <v>1852</v>
      </c>
      <c r="G380" s="222" t="s">
        <v>1852</v>
      </c>
      <c r="H380" s="222" t="s">
        <v>1852</v>
      </c>
      <c r="I380" s="225" t="s">
        <v>1852</v>
      </c>
      <c r="J380" s="222" t="s">
        <v>1852</v>
      </c>
      <c r="K380" s="222" t="s">
        <v>1852</v>
      </c>
      <c r="L380" s="225" t="s">
        <v>1852</v>
      </c>
      <c r="M380" s="222" t="s">
        <v>1852</v>
      </c>
      <c r="N380" s="222" t="s">
        <v>1852</v>
      </c>
      <c r="O380" s="275">
        <f t="shared" si="5"/>
        <v>6</v>
      </c>
    </row>
    <row r="381" spans="1:18" ht="13.15" customHeight="1" x14ac:dyDescent="0.4">
      <c r="A381" s="238" t="s">
        <v>1858</v>
      </c>
      <c r="B381" s="222" t="s">
        <v>2144</v>
      </c>
      <c r="C381" s="225" t="s">
        <v>1852</v>
      </c>
      <c r="D381" s="222" t="s">
        <v>1852</v>
      </c>
      <c r="E381" s="222" t="s">
        <v>1852</v>
      </c>
      <c r="F381" s="223">
        <v>2</v>
      </c>
      <c r="G381" s="222" t="s">
        <v>1852</v>
      </c>
      <c r="H381" s="222" t="s">
        <v>1852</v>
      </c>
      <c r="I381" s="225" t="s">
        <v>1852</v>
      </c>
      <c r="J381" s="222" t="s">
        <v>1852</v>
      </c>
      <c r="K381" s="222" t="s">
        <v>1852</v>
      </c>
      <c r="L381" s="225" t="s">
        <v>1852</v>
      </c>
      <c r="M381" s="222" t="s">
        <v>1852</v>
      </c>
      <c r="N381" s="222" t="s">
        <v>1852</v>
      </c>
      <c r="O381" s="275">
        <f t="shared" si="5"/>
        <v>2</v>
      </c>
      <c r="P381" s="233">
        <v>2</v>
      </c>
      <c r="Q381" s="233">
        <v>0</v>
      </c>
      <c r="R381" s="234">
        <v>0</v>
      </c>
    </row>
    <row r="382" spans="1:18" x14ac:dyDescent="0.4">
      <c r="A382" s="238" t="s">
        <v>2145</v>
      </c>
      <c r="B382" s="222" t="s">
        <v>2146</v>
      </c>
      <c r="C382" s="223">
        <v>3</v>
      </c>
      <c r="D382" s="222" t="s">
        <v>1852</v>
      </c>
      <c r="E382" s="222" t="s">
        <v>1852</v>
      </c>
      <c r="F382" s="223">
        <v>8</v>
      </c>
      <c r="G382" s="222" t="s">
        <v>1852</v>
      </c>
      <c r="H382" s="222" t="s">
        <v>1852</v>
      </c>
      <c r="I382" s="225" t="s">
        <v>1852</v>
      </c>
      <c r="J382" s="222" t="s">
        <v>1852</v>
      </c>
      <c r="K382" s="222" t="s">
        <v>1852</v>
      </c>
      <c r="L382" s="225" t="s">
        <v>1852</v>
      </c>
      <c r="M382" s="222" t="s">
        <v>1852</v>
      </c>
      <c r="N382" s="222" t="s">
        <v>1852</v>
      </c>
      <c r="O382" s="275">
        <f t="shared" si="5"/>
        <v>11</v>
      </c>
      <c r="P382" s="233">
        <v>11</v>
      </c>
      <c r="Q382" s="233">
        <v>0</v>
      </c>
      <c r="R382" s="234">
        <v>0</v>
      </c>
    </row>
    <row r="383" spans="1:18" ht="13.15" customHeight="1" x14ac:dyDescent="0.4">
      <c r="A383" s="238" t="s">
        <v>2147</v>
      </c>
      <c r="B383" s="222" t="s">
        <v>2148</v>
      </c>
      <c r="C383" s="223">
        <v>15</v>
      </c>
      <c r="D383" s="222" t="s">
        <v>1852</v>
      </c>
      <c r="E383" s="222" t="s">
        <v>1852</v>
      </c>
      <c r="F383" s="223">
        <v>7</v>
      </c>
      <c r="G383" s="222" t="s">
        <v>1852</v>
      </c>
      <c r="H383" s="222" t="s">
        <v>1852</v>
      </c>
      <c r="I383" s="225" t="s">
        <v>1852</v>
      </c>
      <c r="J383" s="222" t="s">
        <v>1852</v>
      </c>
      <c r="K383" s="222" t="s">
        <v>1852</v>
      </c>
      <c r="L383" s="225" t="s">
        <v>1852</v>
      </c>
      <c r="M383" s="222" t="s">
        <v>1852</v>
      </c>
      <c r="N383" s="222" t="s">
        <v>1852</v>
      </c>
      <c r="O383" s="275">
        <f t="shared" si="5"/>
        <v>22</v>
      </c>
      <c r="P383" s="233">
        <v>22</v>
      </c>
      <c r="Q383" s="233">
        <v>0</v>
      </c>
      <c r="R383" s="234">
        <v>0</v>
      </c>
    </row>
    <row r="384" spans="1:18" ht="22.5" x14ac:dyDescent="0.4">
      <c r="A384" s="238" t="s">
        <v>2052</v>
      </c>
      <c r="B384" s="222" t="s">
        <v>2149</v>
      </c>
      <c r="C384" s="223">
        <v>15</v>
      </c>
      <c r="D384" s="222" t="s">
        <v>1852</v>
      </c>
      <c r="E384" s="222" t="s">
        <v>1852</v>
      </c>
      <c r="F384" s="223">
        <v>19</v>
      </c>
      <c r="G384" s="222" t="s">
        <v>1852</v>
      </c>
      <c r="H384" s="224">
        <v>1</v>
      </c>
      <c r="I384" s="225" t="s">
        <v>1852</v>
      </c>
      <c r="J384" s="222" t="s">
        <v>1852</v>
      </c>
      <c r="K384" s="222" t="s">
        <v>1852</v>
      </c>
      <c r="L384" s="223">
        <v>7</v>
      </c>
      <c r="M384" s="222" t="s">
        <v>1852</v>
      </c>
      <c r="N384" s="222" t="s">
        <v>1852</v>
      </c>
      <c r="O384" s="275">
        <f t="shared" si="5"/>
        <v>41</v>
      </c>
      <c r="P384" s="233">
        <v>41</v>
      </c>
      <c r="Q384" s="233">
        <v>1</v>
      </c>
      <c r="R384" s="242">
        <v>2.4E-2</v>
      </c>
    </row>
    <row r="385" spans="1:18" ht="13.15" customHeight="1" x14ac:dyDescent="0.4">
      <c r="A385" s="238" t="s">
        <v>2150</v>
      </c>
      <c r="B385" s="222" t="s">
        <v>2151</v>
      </c>
      <c r="C385" s="223">
        <v>50</v>
      </c>
      <c r="D385" s="222" t="s">
        <v>1852</v>
      </c>
      <c r="E385" s="224">
        <v>2</v>
      </c>
      <c r="F385" s="223">
        <v>85</v>
      </c>
      <c r="G385" s="224">
        <v>1</v>
      </c>
      <c r="H385" s="224">
        <v>1</v>
      </c>
      <c r="I385" s="225" t="s">
        <v>1852</v>
      </c>
      <c r="J385" s="222" t="s">
        <v>1852</v>
      </c>
      <c r="K385" s="222" t="s">
        <v>1852</v>
      </c>
      <c r="L385" s="223">
        <v>10</v>
      </c>
      <c r="M385" s="222" t="s">
        <v>1852</v>
      </c>
      <c r="N385" s="222" t="s">
        <v>1852</v>
      </c>
      <c r="O385" s="275">
        <f t="shared" si="5"/>
        <v>145</v>
      </c>
      <c r="P385" s="233">
        <v>145</v>
      </c>
      <c r="Q385" s="233">
        <v>3</v>
      </c>
      <c r="R385" s="242">
        <v>2.1000000000000001E-2</v>
      </c>
    </row>
    <row r="386" spans="1:18" ht="22.5" x14ac:dyDescent="0.4">
      <c r="A386" s="238" t="s">
        <v>2152</v>
      </c>
      <c r="B386" s="222" t="s">
        <v>2153</v>
      </c>
      <c r="C386" s="223">
        <v>92</v>
      </c>
      <c r="D386" s="222" t="s">
        <v>1852</v>
      </c>
      <c r="E386" s="224">
        <v>2</v>
      </c>
      <c r="F386" s="223">
        <v>64</v>
      </c>
      <c r="G386" s="222" t="s">
        <v>1852</v>
      </c>
      <c r="H386" s="222" t="s">
        <v>1852</v>
      </c>
      <c r="I386" s="223">
        <v>4</v>
      </c>
      <c r="J386" s="222" t="s">
        <v>1852</v>
      </c>
      <c r="K386" s="222" t="s">
        <v>1852</v>
      </c>
      <c r="L386" s="223">
        <v>2</v>
      </c>
      <c r="M386" s="222" t="s">
        <v>1852</v>
      </c>
      <c r="N386" s="222" t="s">
        <v>1852</v>
      </c>
      <c r="O386" s="275">
        <f t="shared" si="5"/>
        <v>162</v>
      </c>
      <c r="P386" s="233">
        <v>162</v>
      </c>
      <c r="Q386" s="233">
        <v>2</v>
      </c>
      <c r="R386" s="234">
        <v>0.01</v>
      </c>
    </row>
    <row r="387" spans="1:18" x14ac:dyDescent="0.4">
      <c r="A387" s="238" t="s">
        <v>2154</v>
      </c>
      <c r="B387" s="222" t="s">
        <v>2155</v>
      </c>
      <c r="C387" s="223">
        <v>6</v>
      </c>
      <c r="D387" s="222" t="s">
        <v>1852</v>
      </c>
      <c r="E387" s="224">
        <v>2</v>
      </c>
      <c r="F387" s="223">
        <v>7</v>
      </c>
      <c r="G387" s="222" t="s">
        <v>1852</v>
      </c>
      <c r="H387" s="222" t="s">
        <v>1852</v>
      </c>
      <c r="I387" s="225" t="s">
        <v>1852</v>
      </c>
      <c r="J387" s="222" t="s">
        <v>1852</v>
      </c>
      <c r="K387" s="222" t="s">
        <v>1852</v>
      </c>
      <c r="L387" s="225" t="s">
        <v>1852</v>
      </c>
      <c r="M387" s="222" t="s">
        <v>1852</v>
      </c>
      <c r="N387" s="222" t="s">
        <v>1852</v>
      </c>
      <c r="O387" s="275">
        <f t="shared" ref="O387:O450" si="6">SUM(C387,F387,I387,L387)</f>
        <v>13</v>
      </c>
      <c r="P387" s="233">
        <v>13</v>
      </c>
      <c r="Q387" s="233">
        <v>2</v>
      </c>
      <c r="R387" s="234">
        <v>0.15</v>
      </c>
    </row>
    <row r="388" spans="1:18" ht="13.15" customHeight="1" x14ac:dyDescent="0.4">
      <c r="A388" s="238" t="s">
        <v>2156</v>
      </c>
      <c r="B388" s="222" t="s">
        <v>1852</v>
      </c>
      <c r="C388" s="223">
        <v>2</v>
      </c>
      <c r="D388" s="222" t="s">
        <v>1852</v>
      </c>
      <c r="E388" s="224">
        <v>1</v>
      </c>
      <c r="F388" s="225" t="s">
        <v>1852</v>
      </c>
      <c r="G388" s="222" t="s">
        <v>1852</v>
      </c>
      <c r="H388" s="222" t="s">
        <v>1852</v>
      </c>
      <c r="I388" s="225" t="s">
        <v>1852</v>
      </c>
      <c r="J388" s="222" t="s">
        <v>1852</v>
      </c>
      <c r="K388" s="222" t="s">
        <v>1852</v>
      </c>
      <c r="L388" s="225" t="s">
        <v>1852</v>
      </c>
      <c r="M388" s="222" t="s">
        <v>1852</v>
      </c>
      <c r="N388" s="222" t="s">
        <v>1852</v>
      </c>
      <c r="O388" s="275">
        <f t="shared" si="6"/>
        <v>2</v>
      </c>
      <c r="P388" s="233">
        <v>2</v>
      </c>
      <c r="Q388" s="233">
        <v>1</v>
      </c>
      <c r="R388" s="234">
        <v>0.5</v>
      </c>
    </row>
    <row r="389" spans="1:18" ht="22.5" x14ac:dyDescent="0.4">
      <c r="A389" s="238" t="s">
        <v>2157</v>
      </c>
      <c r="B389" s="222" t="s">
        <v>1852</v>
      </c>
      <c r="C389" s="223">
        <v>62</v>
      </c>
      <c r="D389" s="224">
        <v>1</v>
      </c>
      <c r="E389" s="224">
        <v>2</v>
      </c>
      <c r="F389" s="223">
        <v>152</v>
      </c>
      <c r="G389" s="222" t="s">
        <v>1852</v>
      </c>
      <c r="H389" s="222" t="s">
        <v>1852</v>
      </c>
      <c r="I389" s="223">
        <v>2</v>
      </c>
      <c r="J389" s="222" t="s">
        <v>1852</v>
      </c>
      <c r="K389" s="222" t="s">
        <v>1852</v>
      </c>
      <c r="L389" s="223">
        <v>4</v>
      </c>
      <c r="M389" s="222" t="s">
        <v>1852</v>
      </c>
      <c r="N389" s="222" t="s">
        <v>1852</v>
      </c>
      <c r="O389" s="275">
        <f t="shared" si="6"/>
        <v>220</v>
      </c>
      <c r="P389" s="233">
        <v>220</v>
      </c>
      <c r="Q389" s="233">
        <v>2</v>
      </c>
      <c r="R389" s="234">
        <v>0.01</v>
      </c>
    </row>
    <row r="390" spans="1:18" ht="13.15" customHeight="1" x14ac:dyDescent="0.4">
      <c r="A390" s="229" t="s">
        <v>1867</v>
      </c>
      <c r="B390" s="222" t="s">
        <v>2158</v>
      </c>
      <c r="C390" s="223">
        <v>4</v>
      </c>
      <c r="D390" s="222" t="s">
        <v>1852</v>
      </c>
      <c r="E390" s="222" t="s">
        <v>1852</v>
      </c>
      <c r="F390" s="225" t="s">
        <v>1852</v>
      </c>
      <c r="G390" s="222" t="s">
        <v>1852</v>
      </c>
      <c r="H390" s="222" t="s">
        <v>1852</v>
      </c>
      <c r="I390" s="225" t="s">
        <v>1852</v>
      </c>
      <c r="J390" s="222" t="s">
        <v>1852</v>
      </c>
      <c r="K390" s="222" t="s">
        <v>1852</v>
      </c>
      <c r="L390" s="225" t="s">
        <v>1852</v>
      </c>
      <c r="M390" s="222" t="s">
        <v>1852</v>
      </c>
      <c r="N390" s="222" t="s">
        <v>1852</v>
      </c>
      <c r="O390" s="275">
        <f t="shared" si="6"/>
        <v>4</v>
      </c>
      <c r="P390" s="226">
        <v>8</v>
      </c>
      <c r="Q390" s="226">
        <v>0</v>
      </c>
      <c r="R390" s="227">
        <v>0</v>
      </c>
    </row>
    <row r="391" spans="1:18" ht="13.15" customHeight="1" x14ac:dyDescent="0.4">
      <c r="A391" s="241" t="s">
        <v>1353</v>
      </c>
      <c r="B391" s="222" t="s">
        <v>2159</v>
      </c>
      <c r="C391" s="225" t="s">
        <v>1852</v>
      </c>
      <c r="D391" s="222" t="s">
        <v>1852</v>
      </c>
      <c r="E391" s="222" t="s">
        <v>1852</v>
      </c>
      <c r="F391" s="223">
        <v>3</v>
      </c>
      <c r="G391" s="222" t="s">
        <v>1852</v>
      </c>
      <c r="H391" s="222" t="s">
        <v>1852</v>
      </c>
      <c r="I391" s="225" t="s">
        <v>1852</v>
      </c>
      <c r="J391" s="222" t="s">
        <v>1852</v>
      </c>
      <c r="K391" s="222" t="s">
        <v>1852</v>
      </c>
      <c r="L391" s="225" t="s">
        <v>1852</v>
      </c>
      <c r="M391" s="222" t="s">
        <v>1852</v>
      </c>
      <c r="N391" s="222" t="s">
        <v>1852</v>
      </c>
      <c r="O391" s="275">
        <f t="shared" si="6"/>
        <v>3</v>
      </c>
    </row>
    <row r="392" spans="1:18" ht="13.15" customHeight="1" x14ac:dyDescent="0.4">
      <c r="A392" s="230" t="s">
        <v>1353</v>
      </c>
      <c r="B392" s="222" t="s">
        <v>2160</v>
      </c>
      <c r="C392" s="225" t="s">
        <v>1852</v>
      </c>
      <c r="D392" s="222" t="s">
        <v>1852</v>
      </c>
      <c r="E392" s="222" t="s">
        <v>1852</v>
      </c>
      <c r="F392" s="223">
        <v>1</v>
      </c>
      <c r="G392" s="222" t="s">
        <v>1852</v>
      </c>
      <c r="H392" s="222" t="s">
        <v>1852</v>
      </c>
      <c r="I392" s="225" t="s">
        <v>1852</v>
      </c>
      <c r="J392" s="222" t="s">
        <v>1852</v>
      </c>
      <c r="K392" s="222" t="s">
        <v>1852</v>
      </c>
      <c r="L392" s="225" t="s">
        <v>1852</v>
      </c>
      <c r="M392" s="222" t="s">
        <v>1852</v>
      </c>
      <c r="N392" s="222" t="s">
        <v>1852</v>
      </c>
      <c r="O392" s="275">
        <f t="shared" si="6"/>
        <v>1</v>
      </c>
    </row>
    <row r="393" spans="1:18" ht="13.15" customHeight="1" x14ac:dyDescent="0.4">
      <c r="A393" s="238" t="s">
        <v>1984</v>
      </c>
      <c r="B393" s="222" t="s">
        <v>2161</v>
      </c>
      <c r="C393" s="223">
        <v>19</v>
      </c>
      <c r="D393" s="222" t="s">
        <v>1852</v>
      </c>
      <c r="E393" s="224">
        <v>2</v>
      </c>
      <c r="F393" s="225" t="s">
        <v>1852</v>
      </c>
      <c r="G393" s="222" t="s">
        <v>1852</v>
      </c>
      <c r="H393" s="222" t="s">
        <v>1852</v>
      </c>
      <c r="I393" s="225" t="s">
        <v>1852</v>
      </c>
      <c r="J393" s="222" t="s">
        <v>1852</v>
      </c>
      <c r="K393" s="222" t="s">
        <v>1852</v>
      </c>
      <c r="L393" s="225" t="s">
        <v>1852</v>
      </c>
      <c r="M393" s="222" t="s">
        <v>1852</v>
      </c>
      <c r="N393" s="222" t="s">
        <v>1852</v>
      </c>
      <c r="O393" s="275">
        <f t="shared" si="6"/>
        <v>19</v>
      </c>
      <c r="P393" s="233">
        <v>19</v>
      </c>
      <c r="Q393" s="233">
        <v>2</v>
      </c>
      <c r="R393" s="234">
        <v>0.11</v>
      </c>
    </row>
    <row r="394" spans="1:18" ht="13.15" customHeight="1" x14ac:dyDescent="0.4">
      <c r="A394" s="229" t="s">
        <v>2162</v>
      </c>
      <c r="B394" s="222" t="s">
        <v>2163</v>
      </c>
      <c r="C394" s="223">
        <v>75</v>
      </c>
      <c r="D394" s="222" t="s">
        <v>1852</v>
      </c>
      <c r="E394" s="224">
        <v>1</v>
      </c>
      <c r="F394" s="223">
        <v>170</v>
      </c>
      <c r="G394" s="222" t="s">
        <v>1852</v>
      </c>
      <c r="H394" s="224">
        <v>1</v>
      </c>
      <c r="I394" s="223">
        <v>2</v>
      </c>
      <c r="J394" s="222" t="s">
        <v>1852</v>
      </c>
      <c r="K394" s="222" t="s">
        <v>1852</v>
      </c>
      <c r="L394" s="223">
        <v>6</v>
      </c>
      <c r="M394" s="222" t="s">
        <v>1852</v>
      </c>
      <c r="N394" s="222" t="s">
        <v>1852</v>
      </c>
      <c r="O394" s="275">
        <f t="shared" si="6"/>
        <v>253</v>
      </c>
      <c r="P394" s="226">
        <v>261</v>
      </c>
      <c r="Q394" s="226">
        <v>2</v>
      </c>
      <c r="R394" s="240">
        <v>8.0000000000000002E-3</v>
      </c>
    </row>
    <row r="395" spans="1:18" ht="13.15" customHeight="1" x14ac:dyDescent="0.4">
      <c r="A395" s="241" t="s">
        <v>1377</v>
      </c>
      <c r="B395" s="222" t="s">
        <v>2164</v>
      </c>
      <c r="C395" s="223">
        <v>3</v>
      </c>
      <c r="D395" s="224">
        <v>1</v>
      </c>
      <c r="E395" s="222" t="s">
        <v>1852</v>
      </c>
      <c r="F395" s="223">
        <v>2</v>
      </c>
      <c r="G395" s="222" t="s">
        <v>1852</v>
      </c>
      <c r="H395" s="222" t="s">
        <v>1852</v>
      </c>
      <c r="I395" s="225" t="s">
        <v>1852</v>
      </c>
      <c r="J395" s="222" t="s">
        <v>1852</v>
      </c>
      <c r="K395" s="222" t="s">
        <v>1852</v>
      </c>
      <c r="L395" s="225" t="s">
        <v>1852</v>
      </c>
      <c r="M395" s="222" t="s">
        <v>1852</v>
      </c>
      <c r="N395" s="222" t="s">
        <v>1852</v>
      </c>
      <c r="O395" s="275">
        <f t="shared" si="6"/>
        <v>5</v>
      </c>
    </row>
    <row r="396" spans="1:18" ht="13.15" customHeight="1" x14ac:dyDescent="0.4">
      <c r="A396" s="230" t="s">
        <v>1377</v>
      </c>
      <c r="B396" s="222" t="s">
        <v>2165</v>
      </c>
      <c r="C396" s="223">
        <v>1</v>
      </c>
      <c r="D396" s="222" t="s">
        <v>1852</v>
      </c>
      <c r="E396" s="222" t="s">
        <v>1852</v>
      </c>
      <c r="F396" s="223">
        <v>2</v>
      </c>
      <c r="G396" s="222" t="s">
        <v>1852</v>
      </c>
      <c r="H396" s="222" t="s">
        <v>1852</v>
      </c>
      <c r="I396" s="225" t="s">
        <v>1852</v>
      </c>
      <c r="J396" s="222" t="s">
        <v>1852</v>
      </c>
      <c r="K396" s="222" t="s">
        <v>1852</v>
      </c>
      <c r="L396" s="225" t="s">
        <v>1852</v>
      </c>
      <c r="M396" s="222" t="s">
        <v>1852</v>
      </c>
      <c r="N396" s="222" t="s">
        <v>1852</v>
      </c>
      <c r="O396" s="275">
        <f t="shared" si="6"/>
        <v>3</v>
      </c>
    </row>
    <row r="397" spans="1:18" ht="13.15" customHeight="1" x14ac:dyDescent="0.4">
      <c r="A397" s="229" t="s">
        <v>2166</v>
      </c>
      <c r="B397" s="222" t="s">
        <v>2167</v>
      </c>
      <c r="C397" s="223">
        <v>60</v>
      </c>
      <c r="D397" s="222" t="s">
        <v>1852</v>
      </c>
      <c r="E397" s="224">
        <v>3</v>
      </c>
      <c r="F397" s="223">
        <v>58</v>
      </c>
      <c r="G397" s="222" t="s">
        <v>1852</v>
      </c>
      <c r="H397" s="222" t="s">
        <v>1852</v>
      </c>
      <c r="I397" s="223">
        <v>1</v>
      </c>
      <c r="J397" s="222" t="s">
        <v>1852</v>
      </c>
      <c r="K397" s="222" t="s">
        <v>1852</v>
      </c>
      <c r="L397" s="223">
        <v>2</v>
      </c>
      <c r="M397" s="222" t="s">
        <v>1852</v>
      </c>
      <c r="N397" s="222" t="s">
        <v>1852</v>
      </c>
      <c r="O397" s="275">
        <f t="shared" si="6"/>
        <v>121</v>
      </c>
      <c r="P397" s="226">
        <v>139</v>
      </c>
      <c r="Q397" s="226">
        <v>3</v>
      </c>
      <c r="R397" s="227">
        <v>0.02</v>
      </c>
    </row>
    <row r="398" spans="1:18" ht="13.15" customHeight="1" x14ac:dyDescent="0.4">
      <c r="A398" s="241" t="s">
        <v>1347</v>
      </c>
      <c r="B398" s="222" t="s">
        <v>2168</v>
      </c>
      <c r="C398" s="223">
        <v>10</v>
      </c>
      <c r="D398" s="222" t="s">
        <v>1852</v>
      </c>
      <c r="E398" s="222" t="s">
        <v>1852</v>
      </c>
      <c r="F398" s="223">
        <v>2</v>
      </c>
      <c r="G398" s="222" t="s">
        <v>1852</v>
      </c>
      <c r="H398" s="222" t="s">
        <v>1852</v>
      </c>
      <c r="I398" s="225" t="s">
        <v>1852</v>
      </c>
      <c r="J398" s="222" t="s">
        <v>1852</v>
      </c>
      <c r="K398" s="222" t="s">
        <v>1852</v>
      </c>
      <c r="L398" s="225" t="s">
        <v>1852</v>
      </c>
      <c r="M398" s="222" t="s">
        <v>1852</v>
      </c>
      <c r="N398" s="222" t="s">
        <v>1852</v>
      </c>
      <c r="O398" s="275">
        <f t="shared" si="6"/>
        <v>12</v>
      </c>
    </row>
    <row r="399" spans="1:18" ht="13.15" customHeight="1" x14ac:dyDescent="0.4">
      <c r="A399" s="241" t="s">
        <v>1347</v>
      </c>
      <c r="B399" s="222" t="s">
        <v>2169</v>
      </c>
      <c r="C399" s="225" t="s">
        <v>1852</v>
      </c>
      <c r="D399" s="222" t="s">
        <v>1852</v>
      </c>
      <c r="E399" s="222" t="s">
        <v>1852</v>
      </c>
      <c r="F399" s="223">
        <v>5</v>
      </c>
      <c r="G399" s="222" t="s">
        <v>1852</v>
      </c>
      <c r="H399" s="222" t="s">
        <v>1852</v>
      </c>
      <c r="I399" s="225" t="s">
        <v>1852</v>
      </c>
      <c r="J399" s="222" t="s">
        <v>1852</v>
      </c>
      <c r="K399" s="222" t="s">
        <v>1852</v>
      </c>
      <c r="L399" s="225" t="s">
        <v>1852</v>
      </c>
      <c r="M399" s="222" t="s">
        <v>1852</v>
      </c>
      <c r="N399" s="222" t="s">
        <v>1852</v>
      </c>
      <c r="O399" s="275">
        <f t="shared" si="6"/>
        <v>5</v>
      </c>
    </row>
    <row r="400" spans="1:18" ht="13.15" customHeight="1" x14ac:dyDescent="0.4">
      <c r="A400" s="230" t="s">
        <v>1347</v>
      </c>
      <c r="B400" s="222" t="s">
        <v>2170</v>
      </c>
      <c r="C400" s="225" t="s">
        <v>1852</v>
      </c>
      <c r="D400" s="222" t="s">
        <v>1852</v>
      </c>
      <c r="E400" s="222" t="s">
        <v>1852</v>
      </c>
      <c r="F400" s="223">
        <v>1</v>
      </c>
      <c r="G400" s="222" t="s">
        <v>1852</v>
      </c>
      <c r="H400" s="222" t="s">
        <v>1852</v>
      </c>
      <c r="I400" s="225" t="s">
        <v>1852</v>
      </c>
      <c r="J400" s="222" t="s">
        <v>1852</v>
      </c>
      <c r="K400" s="222" t="s">
        <v>1852</v>
      </c>
      <c r="L400" s="225" t="s">
        <v>1852</v>
      </c>
      <c r="M400" s="222" t="s">
        <v>1852</v>
      </c>
      <c r="N400" s="222" t="s">
        <v>1852</v>
      </c>
      <c r="O400" s="275">
        <f t="shared" si="6"/>
        <v>1</v>
      </c>
    </row>
    <row r="401" spans="1:18" ht="22.5" x14ac:dyDescent="0.4">
      <c r="A401" s="229" t="s">
        <v>2171</v>
      </c>
      <c r="B401" s="222" t="s">
        <v>2172</v>
      </c>
      <c r="C401" s="223">
        <v>97</v>
      </c>
      <c r="D401" s="222" t="s">
        <v>1852</v>
      </c>
      <c r="E401" s="224">
        <v>1</v>
      </c>
      <c r="F401" s="223">
        <v>152</v>
      </c>
      <c r="G401" s="222" t="s">
        <v>1852</v>
      </c>
      <c r="H401" s="222" t="s">
        <v>1852</v>
      </c>
      <c r="I401" s="223">
        <v>1</v>
      </c>
      <c r="J401" s="222" t="s">
        <v>1852</v>
      </c>
      <c r="K401" s="222" t="s">
        <v>1852</v>
      </c>
      <c r="L401" s="223">
        <v>78</v>
      </c>
      <c r="M401" s="222" t="s">
        <v>1852</v>
      </c>
      <c r="N401" s="222" t="s">
        <v>1852</v>
      </c>
      <c r="O401" s="275">
        <f t="shared" si="6"/>
        <v>328</v>
      </c>
      <c r="P401" s="226">
        <v>339</v>
      </c>
      <c r="Q401" s="226">
        <v>1</v>
      </c>
      <c r="R401" s="240">
        <v>3.0000000000000001E-3</v>
      </c>
    </row>
    <row r="402" spans="1:18" ht="13.15" customHeight="1" x14ac:dyDescent="0.4">
      <c r="A402" s="230" t="s">
        <v>1683</v>
      </c>
      <c r="B402" s="222" t="s">
        <v>2173</v>
      </c>
      <c r="C402" s="223">
        <v>6</v>
      </c>
      <c r="D402" s="222" t="s">
        <v>1852</v>
      </c>
      <c r="E402" s="222" t="s">
        <v>1852</v>
      </c>
      <c r="F402" s="223">
        <v>5</v>
      </c>
      <c r="G402" s="222" t="s">
        <v>1852</v>
      </c>
      <c r="H402" s="222" t="s">
        <v>1852</v>
      </c>
      <c r="I402" s="225" t="s">
        <v>1852</v>
      </c>
      <c r="J402" s="222" t="s">
        <v>1852</v>
      </c>
      <c r="K402" s="222" t="s">
        <v>1852</v>
      </c>
      <c r="L402" s="225" t="s">
        <v>1852</v>
      </c>
      <c r="M402" s="222" t="s">
        <v>1852</v>
      </c>
      <c r="N402" s="222" t="s">
        <v>1852</v>
      </c>
      <c r="O402" s="275">
        <f t="shared" si="6"/>
        <v>11</v>
      </c>
    </row>
    <row r="403" spans="1:18" ht="13.15" customHeight="1" x14ac:dyDescent="0.4">
      <c r="A403" s="238" t="s">
        <v>2174</v>
      </c>
      <c r="B403" s="222" t="s">
        <v>2175</v>
      </c>
      <c r="C403" s="223">
        <v>120</v>
      </c>
      <c r="D403" s="222" t="s">
        <v>1852</v>
      </c>
      <c r="E403" s="222" t="s">
        <v>1852</v>
      </c>
      <c r="F403" s="223">
        <v>79</v>
      </c>
      <c r="G403" s="222" t="s">
        <v>1852</v>
      </c>
      <c r="H403" s="222" t="s">
        <v>1852</v>
      </c>
      <c r="I403" s="223">
        <v>1</v>
      </c>
      <c r="J403" s="222" t="s">
        <v>1852</v>
      </c>
      <c r="K403" s="222" t="s">
        <v>1852</v>
      </c>
      <c r="L403" s="223">
        <v>16</v>
      </c>
      <c r="M403" s="222" t="s">
        <v>1852</v>
      </c>
      <c r="N403" s="222" t="s">
        <v>1852</v>
      </c>
      <c r="O403" s="275">
        <f t="shared" si="6"/>
        <v>216</v>
      </c>
      <c r="P403" s="233">
        <v>216</v>
      </c>
      <c r="Q403" s="233">
        <v>0</v>
      </c>
      <c r="R403" s="242">
        <v>0</v>
      </c>
    </row>
    <row r="404" spans="1:18" ht="13.15" customHeight="1" x14ac:dyDescent="0.4">
      <c r="A404" s="118" t="s">
        <v>1348</v>
      </c>
      <c r="B404" s="256" t="s">
        <v>2176</v>
      </c>
      <c r="C404" s="257">
        <v>5</v>
      </c>
      <c r="D404" s="256" t="s">
        <v>1852</v>
      </c>
      <c r="E404" s="256" t="s">
        <v>1852</v>
      </c>
      <c r="F404" s="260" t="s">
        <v>1852</v>
      </c>
      <c r="G404" s="256" t="s">
        <v>1852</v>
      </c>
      <c r="H404" s="256" t="s">
        <v>1852</v>
      </c>
      <c r="I404" s="260" t="s">
        <v>1852</v>
      </c>
      <c r="J404" s="256" t="s">
        <v>1852</v>
      </c>
      <c r="K404" s="256" t="s">
        <v>1852</v>
      </c>
      <c r="L404" s="260" t="s">
        <v>1852</v>
      </c>
      <c r="M404" s="222" t="s">
        <v>1852</v>
      </c>
      <c r="N404" s="222" t="s">
        <v>1852</v>
      </c>
      <c r="O404" s="275">
        <f t="shared" si="6"/>
        <v>5</v>
      </c>
      <c r="P404" s="226">
        <v>6</v>
      </c>
      <c r="Q404" s="226">
        <v>0</v>
      </c>
      <c r="R404" s="240">
        <v>0</v>
      </c>
    </row>
    <row r="405" spans="1:18" ht="22.5" x14ac:dyDescent="0.4">
      <c r="A405" s="144" t="s">
        <v>1348</v>
      </c>
      <c r="B405" s="255" t="s">
        <v>2177</v>
      </c>
      <c r="C405" s="254">
        <v>1</v>
      </c>
      <c r="D405" s="255" t="s">
        <v>1852</v>
      </c>
      <c r="E405" s="255" t="s">
        <v>1852</v>
      </c>
      <c r="F405" s="259" t="s">
        <v>1852</v>
      </c>
      <c r="G405" s="255" t="s">
        <v>1852</v>
      </c>
      <c r="H405" s="255" t="s">
        <v>1852</v>
      </c>
      <c r="I405" s="259" t="s">
        <v>1852</v>
      </c>
      <c r="J405" s="255" t="s">
        <v>1852</v>
      </c>
      <c r="K405" s="255" t="s">
        <v>1852</v>
      </c>
      <c r="L405" s="259" t="s">
        <v>1852</v>
      </c>
      <c r="M405" s="222" t="s">
        <v>1852</v>
      </c>
      <c r="N405" s="222" t="s">
        <v>1852</v>
      </c>
      <c r="O405" s="275">
        <f t="shared" si="6"/>
        <v>1</v>
      </c>
    </row>
    <row r="406" spans="1:18" ht="13.15" customHeight="1" x14ac:dyDescent="0.4">
      <c r="A406" s="238" t="s">
        <v>2178</v>
      </c>
      <c r="B406" s="222" t="s">
        <v>2179</v>
      </c>
      <c r="C406" s="223">
        <v>6</v>
      </c>
      <c r="D406" s="222" t="s">
        <v>1852</v>
      </c>
      <c r="E406" s="222" t="s">
        <v>1852</v>
      </c>
      <c r="F406" s="223">
        <v>2</v>
      </c>
      <c r="G406" s="222" t="s">
        <v>1852</v>
      </c>
      <c r="H406" s="222" t="s">
        <v>1852</v>
      </c>
      <c r="I406" s="225" t="s">
        <v>1852</v>
      </c>
      <c r="J406" s="222" t="s">
        <v>1852</v>
      </c>
      <c r="K406" s="222" t="s">
        <v>1852</v>
      </c>
      <c r="L406" s="225" t="s">
        <v>1852</v>
      </c>
      <c r="M406" s="222" t="s">
        <v>1852</v>
      </c>
      <c r="N406" s="222" t="s">
        <v>1852</v>
      </c>
      <c r="O406" s="275">
        <f t="shared" si="6"/>
        <v>8</v>
      </c>
      <c r="P406" s="233">
        <v>8</v>
      </c>
      <c r="Q406" s="233">
        <v>0</v>
      </c>
      <c r="R406" s="242">
        <v>0</v>
      </c>
    </row>
    <row r="407" spans="1:18" ht="13.15" customHeight="1" x14ac:dyDescent="0.4">
      <c r="A407" s="229" t="s">
        <v>2180</v>
      </c>
      <c r="B407" s="222" t="s">
        <v>2181</v>
      </c>
      <c r="C407" s="223">
        <v>6</v>
      </c>
      <c r="D407" s="222" t="s">
        <v>1852</v>
      </c>
      <c r="E407" s="222" t="s">
        <v>1852</v>
      </c>
      <c r="F407" s="225" t="s">
        <v>1852</v>
      </c>
      <c r="G407" s="222" t="s">
        <v>1852</v>
      </c>
      <c r="H407" s="222" t="s">
        <v>1852</v>
      </c>
      <c r="I407" s="225" t="s">
        <v>1852</v>
      </c>
      <c r="J407" s="222" t="s">
        <v>1852</v>
      </c>
      <c r="K407" s="222" t="s">
        <v>1852</v>
      </c>
      <c r="L407" s="225" t="s">
        <v>1852</v>
      </c>
      <c r="M407" s="222" t="s">
        <v>1852</v>
      </c>
      <c r="N407" s="222" t="s">
        <v>1852</v>
      </c>
      <c r="O407" s="275">
        <f t="shared" si="6"/>
        <v>6</v>
      </c>
      <c r="P407" s="226">
        <v>11</v>
      </c>
      <c r="Q407" s="226">
        <v>0</v>
      </c>
      <c r="R407" s="227">
        <v>0</v>
      </c>
    </row>
    <row r="408" spans="1:18" ht="13.15" customHeight="1" x14ac:dyDescent="0.4">
      <c r="A408" s="230" t="s">
        <v>1350</v>
      </c>
      <c r="B408" s="222" t="s">
        <v>2182</v>
      </c>
      <c r="C408" s="223">
        <v>2</v>
      </c>
      <c r="D408" s="222" t="s">
        <v>1852</v>
      </c>
      <c r="E408" s="222" t="s">
        <v>1852</v>
      </c>
      <c r="F408" s="223">
        <v>3</v>
      </c>
      <c r="G408" s="222" t="s">
        <v>1852</v>
      </c>
      <c r="H408" s="222" t="s">
        <v>1852</v>
      </c>
      <c r="I408" s="225" t="s">
        <v>1852</v>
      </c>
      <c r="J408" s="222" t="s">
        <v>1852</v>
      </c>
      <c r="K408" s="222" t="s">
        <v>1852</v>
      </c>
      <c r="L408" s="225" t="s">
        <v>1852</v>
      </c>
      <c r="M408" s="222" t="s">
        <v>1852</v>
      </c>
      <c r="N408" s="222" t="s">
        <v>1852</v>
      </c>
      <c r="O408" s="275">
        <f t="shared" si="6"/>
        <v>5</v>
      </c>
    </row>
    <row r="409" spans="1:18" ht="13.15" customHeight="1" x14ac:dyDescent="0.4">
      <c r="A409" s="238" t="s">
        <v>3822</v>
      </c>
      <c r="B409" s="222" t="s">
        <v>1852</v>
      </c>
      <c r="C409" s="223">
        <v>115</v>
      </c>
      <c r="D409" s="222" t="s">
        <v>1852</v>
      </c>
      <c r="E409" s="224">
        <v>6</v>
      </c>
      <c r="F409" s="223">
        <v>261</v>
      </c>
      <c r="G409" s="222" t="s">
        <v>1852</v>
      </c>
      <c r="H409" s="224">
        <v>3</v>
      </c>
      <c r="I409" s="223">
        <v>8</v>
      </c>
      <c r="J409" s="222" t="s">
        <v>1852</v>
      </c>
      <c r="K409" s="222" t="s">
        <v>1852</v>
      </c>
      <c r="L409" s="223">
        <v>20</v>
      </c>
      <c r="M409" s="222" t="s">
        <v>1852</v>
      </c>
      <c r="N409" s="222" t="s">
        <v>1852</v>
      </c>
      <c r="O409" s="275">
        <f t="shared" si="6"/>
        <v>404</v>
      </c>
      <c r="P409" s="233">
        <v>404</v>
      </c>
      <c r="Q409" s="233">
        <v>9</v>
      </c>
      <c r="R409" s="234">
        <v>0.02</v>
      </c>
    </row>
    <row r="410" spans="1:18" ht="13.15" customHeight="1" x14ac:dyDescent="0.4">
      <c r="A410" s="238" t="s">
        <v>1335</v>
      </c>
      <c r="B410" s="222" t="s">
        <v>2185</v>
      </c>
      <c r="C410" s="225" t="s">
        <v>1852</v>
      </c>
      <c r="D410" s="222" t="s">
        <v>1852</v>
      </c>
      <c r="E410" s="222" t="s">
        <v>1852</v>
      </c>
      <c r="F410" s="223">
        <v>2</v>
      </c>
      <c r="G410" s="222" t="s">
        <v>1852</v>
      </c>
      <c r="H410" s="222" t="s">
        <v>1852</v>
      </c>
      <c r="I410" s="225" t="s">
        <v>1852</v>
      </c>
      <c r="J410" s="222" t="s">
        <v>1852</v>
      </c>
      <c r="K410" s="222" t="s">
        <v>1852</v>
      </c>
      <c r="L410" s="225" t="s">
        <v>1852</v>
      </c>
      <c r="M410" s="222" t="s">
        <v>1852</v>
      </c>
      <c r="N410" s="222" t="s">
        <v>1852</v>
      </c>
      <c r="O410" s="275">
        <f t="shared" si="6"/>
        <v>2</v>
      </c>
      <c r="P410" s="233">
        <v>2</v>
      </c>
      <c r="Q410" s="233">
        <v>0</v>
      </c>
      <c r="R410" s="234">
        <v>0</v>
      </c>
    </row>
    <row r="411" spans="1:18" ht="22.5" x14ac:dyDescent="0.4">
      <c r="A411" s="235" t="s">
        <v>2186</v>
      </c>
      <c r="B411" s="222" t="s">
        <v>2187</v>
      </c>
      <c r="C411" s="223">
        <v>240</v>
      </c>
      <c r="D411" s="224">
        <v>2</v>
      </c>
      <c r="E411" s="224">
        <v>8</v>
      </c>
      <c r="F411" s="223">
        <v>399</v>
      </c>
      <c r="G411" s="224">
        <v>3</v>
      </c>
      <c r="H411" s="224">
        <v>8</v>
      </c>
      <c r="I411" s="223">
        <v>9</v>
      </c>
      <c r="J411" s="222" t="s">
        <v>1852</v>
      </c>
      <c r="K411" s="222" t="s">
        <v>1852</v>
      </c>
      <c r="L411" s="223">
        <v>41</v>
      </c>
      <c r="M411" s="222" t="s">
        <v>1852</v>
      </c>
      <c r="N411" s="222" t="s">
        <v>1852</v>
      </c>
      <c r="O411" s="275">
        <f t="shared" si="6"/>
        <v>689</v>
      </c>
      <c r="P411" s="231">
        <v>2042</v>
      </c>
      <c r="Q411" s="231">
        <v>28</v>
      </c>
      <c r="R411" s="232">
        <v>0.01</v>
      </c>
    </row>
    <row r="412" spans="1:18" ht="13.15" customHeight="1" x14ac:dyDescent="0.4">
      <c r="A412" s="236" t="s">
        <v>2426</v>
      </c>
      <c r="B412" s="222" t="s">
        <v>2188</v>
      </c>
      <c r="C412" s="223">
        <v>219</v>
      </c>
      <c r="D412" s="222" t="s">
        <v>1852</v>
      </c>
      <c r="E412" s="224">
        <v>2</v>
      </c>
      <c r="F412" s="223">
        <v>303</v>
      </c>
      <c r="G412" s="222" t="s">
        <v>1852</v>
      </c>
      <c r="H412" s="224">
        <v>2</v>
      </c>
      <c r="I412" s="223">
        <v>6</v>
      </c>
      <c r="J412" s="222" t="s">
        <v>1852</v>
      </c>
      <c r="K412" s="222" t="s">
        <v>1852</v>
      </c>
      <c r="L412" s="223">
        <v>37</v>
      </c>
      <c r="M412" s="222" t="s">
        <v>1852</v>
      </c>
      <c r="N412" s="222" t="s">
        <v>1852</v>
      </c>
      <c r="O412" s="275">
        <f t="shared" si="6"/>
        <v>565</v>
      </c>
    </row>
    <row r="413" spans="1:18" ht="13.15" customHeight="1" x14ac:dyDescent="0.4">
      <c r="A413" s="236" t="s">
        <v>2426</v>
      </c>
      <c r="B413" s="222" t="s">
        <v>2189</v>
      </c>
      <c r="C413" s="223">
        <v>107</v>
      </c>
      <c r="D413" s="222" t="s">
        <v>1852</v>
      </c>
      <c r="E413" s="224">
        <v>2</v>
      </c>
      <c r="F413" s="223">
        <v>203</v>
      </c>
      <c r="G413" s="222" t="s">
        <v>1852</v>
      </c>
      <c r="H413" s="224">
        <v>2</v>
      </c>
      <c r="I413" s="223">
        <v>4</v>
      </c>
      <c r="J413" s="222" t="s">
        <v>1852</v>
      </c>
      <c r="K413" s="222" t="s">
        <v>1852</v>
      </c>
      <c r="L413" s="223">
        <v>17</v>
      </c>
      <c r="M413" s="222" t="s">
        <v>1852</v>
      </c>
      <c r="N413" s="222" t="s">
        <v>1852</v>
      </c>
      <c r="O413" s="275">
        <f t="shared" si="6"/>
        <v>331</v>
      </c>
    </row>
    <row r="414" spans="1:18" ht="33.75" x14ac:dyDescent="0.4">
      <c r="A414" s="236" t="s">
        <v>2426</v>
      </c>
      <c r="B414" s="222" t="s">
        <v>2190</v>
      </c>
      <c r="C414" s="223">
        <v>127</v>
      </c>
      <c r="D414" s="222" t="s">
        <v>1852</v>
      </c>
      <c r="E414" s="222" t="s">
        <v>1852</v>
      </c>
      <c r="F414" s="223">
        <v>91</v>
      </c>
      <c r="G414" s="222" t="s">
        <v>1852</v>
      </c>
      <c r="H414" s="224">
        <v>2</v>
      </c>
      <c r="I414" s="223">
        <v>1</v>
      </c>
      <c r="J414" s="222" t="s">
        <v>1852</v>
      </c>
      <c r="K414" s="222" t="s">
        <v>1852</v>
      </c>
      <c r="L414" s="223">
        <v>11</v>
      </c>
      <c r="M414" s="222" t="s">
        <v>1852</v>
      </c>
      <c r="N414" s="222" t="s">
        <v>1852</v>
      </c>
      <c r="O414" s="275">
        <f t="shared" si="6"/>
        <v>230</v>
      </c>
    </row>
    <row r="415" spans="1:18" ht="13.15" customHeight="1" x14ac:dyDescent="0.4">
      <c r="A415" s="236" t="s">
        <v>2426</v>
      </c>
      <c r="B415" s="222" t="s">
        <v>2191</v>
      </c>
      <c r="C415" s="223">
        <v>62</v>
      </c>
      <c r="D415" s="222" t="s">
        <v>1852</v>
      </c>
      <c r="E415" s="224">
        <v>2</v>
      </c>
      <c r="F415" s="223">
        <v>102</v>
      </c>
      <c r="G415" s="222" t="s">
        <v>1852</v>
      </c>
      <c r="H415" s="222" t="s">
        <v>1852</v>
      </c>
      <c r="I415" s="223">
        <v>3</v>
      </c>
      <c r="J415" s="222" t="s">
        <v>1852</v>
      </c>
      <c r="K415" s="222" t="s">
        <v>1852</v>
      </c>
      <c r="L415" s="223">
        <v>11</v>
      </c>
      <c r="M415" s="222" t="s">
        <v>1852</v>
      </c>
      <c r="N415" s="222" t="s">
        <v>1852</v>
      </c>
      <c r="O415" s="275">
        <f t="shared" si="6"/>
        <v>178</v>
      </c>
    </row>
    <row r="416" spans="1:18" ht="13.15" customHeight="1" x14ac:dyDescent="0.4">
      <c r="A416" s="236" t="s">
        <v>2426</v>
      </c>
      <c r="B416" s="222" t="s">
        <v>2192</v>
      </c>
      <c r="C416" s="223">
        <v>3</v>
      </c>
      <c r="D416" s="222" t="s">
        <v>1852</v>
      </c>
      <c r="E416" s="222" t="s">
        <v>1852</v>
      </c>
      <c r="F416" s="223">
        <v>40</v>
      </c>
      <c r="G416" s="222" t="s">
        <v>1852</v>
      </c>
      <c r="H416" s="222" t="s">
        <v>1852</v>
      </c>
      <c r="I416" s="225" t="s">
        <v>1852</v>
      </c>
      <c r="J416" s="222" t="s">
        <v>1852</v>
      </c>
      <c r="K416" s="222" t="s">
        <v>1852</v>
      </c>
      <c r="L416" s="223">
        <v>1</v>
      </c>
      <c r="M416" s="222" t="s">
        <v>1852</v>
      </c>
      <c r="N416" s="222" t="s">
        <v>1852</v>
      </c>
      <c r="O416" s="275">
        <f t="shared" si="6"/>
        <v>44</v>
      </c>
    </row>
    <row r="417" spans="1:18" ht="13.15" customHeight="1" x14ac:dyDescent="0.4">
      <c r="A417" s="237" t="s">
        <v>2426</v>
      </c>
      <c r="B417" s="222" t="s">
        <v>2193</v>
      </c>
      <c r="C417" s="223">
        <v>5</v>
      </c>
      <c r="D417" s="222" t="s">
        <v>1852</v>
      </c>
      <c r="E417" s="222" t="s">
        <v>1852</v>
      </c>
      <c r="F417" s="225" t="s">
        <v>1852</v>
      </c>
      <c r="G417" s="222" t="s">
        <v>1852</v>
      </c>
      <c r="H417" s="222" t="s">
        <v>1852</v>
      </c>
      <c r="I417" s="225" t="s">
        <v>1852</v>
      </c>
      <c r="J417" s="222" t="s">
        <v>1852</v>
      </c>
      <c r="K417" s="222" t="s">
        <v>1852</v>
      </c>
      <c r="L417" s="225" t="s">
        <v>1852</v>
      </c>
      <c r="M417" s="222" t="s">
        <v>1852</v>
      </c>
      <c r="N417" s="222" t="s">
        <v>1852</v>
      </c>
      <c r="O417" s="275">
        <f t="shared" si="6"/>
        <v>5</v>
      </c>
    </row>
    <row r="418" spans="1:18" ht="13.15" customHeight="1" x14ac:dyDescent="0.4">
      <c r="A418" s="238" t="s">
        <v>2194</v>
      </c>
      <c r="B418" s="222" t="s">
        <v>1852</v>
      </c>
      <c r="C418" s="223">
        <v>93</v>
      </c>
      <c r="D418" s="222" t="s">
        <v>1852</v>
      </c>
      <c r="E418" s="222" t="s">
        <v>1852</v>
      </c>
      <c r="F418" s="223">
        <v>103</v>
      </c>
      <c r="G418" s="222" t="s">
        <v>1852</v>
      </c>
      <c r="H418" s="224">
        <v>1</v>
      </c>
      <c r="I418" s="223">
        <v>30</v>
      </c>
      <c r="J418" s="222" t="s">
        <v>1852</v>
      </c>
      <c r="K418" s="222" t="s">
        <v>1852</v>
      </c>
      <c r="L418" s="223">
        <v>74</v>
      </c>
      <c r="M418" s="222" t="s">
        <v>1852</v>
      </c>
      <c r="N418" s="222" t="s">
        <v>1852</v>
      </c>
      <c r="O418" s="275">
        <f t="shared" si="6"/>
        <v>300</v>
      </c>
      <c r="P418" s="233">
        <v>300</v>
      </c>
      <c r="Q418" s="233">
        <v>1</v>
      </c>
      <c r="R418" s="234">
        <v>0</v>
      </c>
    </row>
    <row r="419" spans="1:18" ht="13.15" customHeight="1" x14ac:dyDescent="0.4">
      <c r="A419" s="229" t="s">
        <v>2915</v>
      </c>
      <c r="B419" s="256" t="s">
        <v>2195</v>
      </c>
      <c r="C419" s="257">
        <v>94</v>
      </c>
      <c r="D419" s="256" t="s">
        <v>1852</v>
      </c>
      <c r="E419" s="256" t="s">
        <v>1852</v>
      </c>
      <c r="F419" s="257">
        <v>174</v>
      </c>
      <c r="G419" s="256" t="s">
        <v>1852</v>
      </c>
      <c r="H419" s="258">
        <v>1</v>
      </c>
      <c r="I419" s="257">
        <v>19</v>
      </c>
      <c r="J419" s="256" t="s">
        <v>1852</v>
      </c>
      <c r="K419" s="256" t="s">
        <v>1852</v>
      </c>
      <c r="L419" s="257">
        <v>21</v>
      </c>
      <c r="M419" s="222" t="s">
        <v>1852</v>
      </c>
      <c r="N419" s="222" t="s">
        <v>1852</v>
      </c>
      <c r="O419" s="275">
        <f t="shared" si="6"/>
        <v>308</v>
      </c>
      <c r="P419" s="226">
        <v>514</v>
      </c>
      <c r="Q419" s="226">
        <v>2</v>
      </c>
      <c r="R419" s="227">
        <v>0</v>
      </c>
    </row>
    <row r="420" spans="1:18" ht="13.15" customHeight="1" x14ac:dyDescent="0.4">
      <c r="A420" s="229" t="s">
        <v>2915</v>
      </c>
      <c r="B420" s="255" t="s">
        <v>2196</v>
      </c>
      <c r="C420" s="254">
        <v>44</v>
      </c>
      <c r="D420" s="255" t="s">
        <v>1852</v>
      </c>
      <c r="E420" s="255" t="s">
        <v>1852</v>
      </c>
      <c r="F420" s="254">
        <v>122</v>
      </c>
      <c r="G420" s="255" t="s">
        <v>1852</v>
      </c>
      <c r="H420" s="253">
        <v>1</v>
      </c>
      <c r="I420" s="254">
        <v>14</v>
      </c>
      <c r="J420" s="255" t="s">
        <v>1852</v>
      </c>
      <c r="K420" s="255" t="s">
        <v>1852</v>
      </c>
      <c r="L420" s="254">
        <v>26</v>
      </c>
      <c r="M420" s="222" t="s">
        <v>1852</v>
      </c>
      <c r="N420" s="222" t="s">
        <v>1852</v>
      </c>
      <c r="O420" s="275">
        <f t="shared" si="6"/>
        <v>206</v>
      </c>
    </row>
    <row r="421" spans="1:18" ht="13.15" customHeight="1" x14ac:dyDescent="0.4">
      <c r="A421" s="252" t="s">
        <v>2197</v>
      </c>
      <c r="B421" s="222" t="s">
        <v>1852</v>
      </c>
      <c r="C421" s="223">
        <v>6</v>
      </c>
      <c r="D421" s="222" t="s">
        <v>1852</v>
      </c>
      <c r="E421" s="222" t="s">
        <v>1852</v>
      </c>
      <c r="F421" s="225" t="s">
        <v>1852</v>
      </c>
      <c r="G421" s="222" t="s">
        <v>1852</v>
      </c>
      <c r="H421" s="222" t="s">
        <v>1852</v>
      </c>
      <c r="I421" s="225" t="s">
        <v>1852</v>
      </c>
      <c r="J421" s="222" t="s">
        <v>1852</v>
      </c>
      <c r="K421" s="222" t="s">
        <v>1852</v>
      </c>
      <c r="L421" s="225" t="s">
        <v>1852</v>
      </c>
      <c r="M421" s="222" t="s">
        <v>1852</v>
      </c>
      <c r="N421" s="222" t="s">
        <v>1852</v>
      </c>
      <c r="O421" s="275">
        <f t="shared" si="6"/>
        <v>6</v>
      </c>
      <c r="P421" s="233">
        <v>6</v>
      </c>
      <c r="Q421" s="233">
        <v>0</v>
      </c>
      <c r="R421" s="234">
        <v>0</v>
      </c>
    </row>
    <row r="422" spans="1:18" ht="13.15" customHeight="1" x14ac:dyDescent="0.4">
      <c r="A422" s="252" t="s">
        <v>2198</v>
      </c>
      <c r="B422" s="222" t="s">
        <v>1852</v>
      </c>
      <c r="C422" s="223">
        <v>120</v>
      </c>
      <c r="D422" s="222" t="s">
        <v>1852</v>
      </c>
      <c r="E422" s="224">
        <v>7</v>
      </c>
      <c r="F422" s="223">
        <v>125</v>
      </c>
      <c r="G422" s="222" t="s">
        <v>1852</v>
      </c>
      <c r="H422" s="222" t="s">
        <v>1852</v>
      </c>
      <c r="I422" s="223">
        <v>14</v>
      </c>
      <c r="J422" s="222" t="s">
        <v>1852</v>
      </c>
      <c r="K422" s="222" t="s">
        <v>1852</v>
      </c>
      <c r="L422" s="223">
        <v>11</v>
      </c>
      <c r="M422" s="222" t="s">
        <v>1852</v>
      </c>
      <c r="N422" s="222" t="s">
        <v>1852</v>
      </c>
      <c r="O422" s="275">
        <f t="shared" si="6"/>
        <v>270</v>
      </c>
      <c r="P422" s="233">
        <v>270</v>
      </c>
      <c r="Q422" s="233">
        <v>7</v>
      </c>
      <c r="R422" s="234">
        <v>0.03</v>
      </c>
    </row>
    <row r="423" spans="1:18" ht="13.15" customHeight="1" x14ac:dyDescent="0.4">
      <c r="A423" s="251" t="s">
        <v>2199</v>
      </c>
      <c r="B423" s="222" t="s">
        <v>1852</v>
      </c>
      <c r="C423" s="223">
        <v>431</v>
      </c>
      <c r="D423" s="222" t="s">
        <v>1852</v>
      </c>
      <c r="E423" s="224">
        <v>14</v>
      </c>
      <c r="F423" s="223">
        <v>304</v>
      </c>
      <c r="G423" s="224">
        <v>2</v>
      </c>
      <c r="H423" s="224">
        <v>6</v>
      </c>
      <c r="I423" s="223">
        <v>23</v>
      </c>
      <c r="J423" s="222" t="s">
        <v>1852</v>
      </c>
      <c r="K423" s="222" t="s">
        <v>1852</v>
      </c>
      <c r="L423" s="223">
        <v>49</v>
      </c>
      <c r="M423" s="222" t="s">
        <v>1852</v>
      </c>
      <c r="N423" s="222" t="s">
        <v>1852</v>
      </c>
      <c r="O423" s="275">
        <f t="shared" si="6"/>
        <v>807</v>
      </c>
      <c r="P423" s="233">
        <v>807</v>
      </c>
      <c r="Q423" s="233">
        <v>20</v>
      </c>
      <c r="R423" s="234">
        <v>0.02</v>
      </c>
    </row>
    <row r="424" spans="1:18" ht="13.15" customHeight="1" x14ac:dyDescent="0.4">
      <c r="A424" s="238" t="s">
        <v>2200</v>
      </c>
      <c r="B424" s="222" t="s">
        <v>1852</v>
      </c>
      <c r="C424" s="223">
        <v>50</v>
      </c>
      <c r="D424" s="222" t="s">
        <v>1852</v>
      </c>
      <c r="E424" s="224">
        <v>2</v>
      </c>
      <c r="F424" s="223">
        <v>91</v>
      </c>
      <c r="G424" s="222" t="s">
        <v>1852</v>
      </c>
      <c r="H424" s="222" t="s">
        <v>1852</v>
      </c>
      <c r="I424" s="223">
        <v>3</v>
      </c>
      <c r="J424" s="222" t="s">
        <v>1852</v>
      </c>
      <c r="K424" s="222" t="s">
        <v>1852</v>
      </c>
      <c r="L424" s="223">
        <v>3</v>
      </c>
      <c r="M424" s="222" t="s">
        <v>1852</v>
      </c>
      <c r="N424" s="222" t="s">
        <v>1852</v>
      </c>
      <c r="O424" s="275">
        <f t="shared" si="6"/>
        <v>147</v>
      </c>
      <c r="P424" s="233">
        <v>147</v>
      </c>
      <c r="Q424" s="233">
        <v>2</v>
      </c>
      <c r="R424" s="234">
        <v>0.01</v>
      </c>
    </row>
    <row r="425" spans="1:18" ht="13.15" customHeight="1" x14ac:dyDescent="0.4">
      <c r="A425" s="229" t="s">
        <v>2201</v>
      </c>
      <c r="B425" s="222" t="s">
        <v>2202</v>
      </c>
      <c r="C425" s="223">
        <v>343</v>
      </c>
      <c r="D425" s="222" t="s">
        <v>1852</v>
      </c>
      <c r="E425" s="224">
        <v>8</v>
      </c>
      <c r="F425" s="223">
        <v>399</v>
      </c>
      <c r="G425" s="224">
        <v>1</v>
      </c>
      <c r="H425" s="222" t="s">
        <v>1852</v>
      </c>
      <c r="I425" s="223">
        <v>18</v>
      </c>
      <c r="J425" s="222" t="s">
        <v>1852</v>
      </c>
      <c r="K425" s="222" t="s">
        <v>1852</v>
      </c>
      <c r="L425" s="223">
        <v>24</v>
      </c>
      <c r="M425" s="222" t="s">
        <v>1852</v>
      </c>
      <c r="N425" s="222" t="s">
        <v>1852</v>
      </c>
      <c r="O425" s="275">
        <f t="shared" si="6"/>
        <v>784</v>
      </c>
      <c r="P425" s="226">
        <v>1177</v>
      </c>
      <c r="Q425" s="226">
        <v>14</v>
      </c>
      <c r="R425" s="227">
        <v>0.01</v>
      </c>
    </row>
    <row r="426" spans="1:18" ht="13.15" customHeight="1" x14ac:dyDescent="0.4">
      <c r="A426" s="241" t="s">
        <v>2427</v>
      </c>
      <c r="B426" s="222" t="s">
        <v>2203</v>
      </c>
      <c r="C426" s="223">
        <v>144</v>
      </c>
      <c r="D426" s="222" t="s">
        <v>1852</v>
      </c>
      <c r="E426" s="224">
        <v>5</v>
      </c>
      <c r="F426" s="223">
        <v>200</v>
      </c>
      <c r="G426" s="222" t="s">
        <v>1852</v>
      </c>
      <c r="H426" s="224">
        <v>1</v>
      </c>
      <c r="I426" s="223">
        <v>6</v>
      </c>
      <c r="J426" s="222" t="s">
        <v>1852</v>
      </c>
      <c r="K426" s="222" t="s">
        <v>1852</v>
      </c>
      <c r="L426" s="223">
        <v>10</v>
      </c>
      <c r="M426" s="222" t="s">
        <v>1852</v>
      </c>
      <c r="N426" s="222" t="s">
        <v>1852</v>
      </c>
      <c r="O426" s="275">
        <f t="shared" si="6"/>
        <v>360</v>
      </c>
    </row>
    <row r="427" spans="1:18" ht="13.15" customHeight="1" x14ac:dyDescent="0.4">
      <c r="A427" s="241" t="s">
        <v>2427</v>
      </c>
      <c r="B427" s="222" t="s">
        <v>2204</v>
      </c>
      <c r="C427" s="223">
        <v>5</v>
      </c>
      <c r="D427" s="222" t="s">
        <v>1852</v>
      </c>
      <c r="E427" s="222" t="s">
        <v>1852</v>
      </c>
      <c r="F427" s="223">
        <v>10</v>
      </c>
      <c r="G427" s="222" t="s">
        <v>1852</v>
      </c>
      <c r="H427" s="222" t="s">
        <v>1852</v>
      </c>
      <c r="I427" s="225" t="s">
        <v>1852</v>
      </c>
      <c r="J427" s="222" t="s">
        <v>1852</v>
      </c>
      <c r="K427" s="222" t="s">
        <v>1852</v>
      </c>
      <c r="L427" s="223">
        <v>2</v>
      </c>
      <c r="M427" s="222" t="s">
        <v>1852</v>
      </c>
      <c r="N427" s="222" t="s">
        <v>1852</v>
      </c>
      <c r="O427" s="275">
        <f t="shared" si="6"/>
        <v>17</v>
      </c>
    </row>
    <row r="428" spans="1:18" ht="13.15" customHeight="1" x14ac:dyDescent="0.4">
      <c r="A428" s="230" t="s">
        <v>2427</v>
      </c>
      <c r="B428" s="222" t="s">
        <v>2205</v>
      </c>
      <c r="C428" s="223">
        <v>6</v>
      </c>
      <c r="D428" s="222" t="s">
        <v>1852</v>
      </c>
      <c r="E428" s="222" t="s">
        <v>1852</v>
      </c>
      <c r="F428" s="223">
        <v>9</v>
      </c>
      <c r="G428" s="222" t="s">
        <v>1852</v>
      </c>
      <c r="H428" s="222" t="s">
        <v>1852</v>
      </c>
      <c r="I428" s="223">
        <v>1</v>
      </c>
      <c r="J428" s="222" t="s">
        <v>1852</v>
      </c>
      <c r="K428" s="222" t="s">
        <v>1852</v>
      </c>
      <c r="L428" s="225" t="s">
        <v>1852</v>
      </c>
      <c r="M428" s="222" t="s">
        <v>1852</v>
      </c>
      <c r="N428" s="222" t="s">
        <v>1852</v>
      </c>
      <c r="O428" s="275">
        <f t="shared" si="6"/>
        <v>16</v>
      </c>
    </row>
    <row r="429" spans="1:18" ht="13.15" customHeight="1" x14ac:dyDescent="0.4">
      <c r="A429" s="238" t="s">
        <v>2052</v>
      </c>
      <c r="B429" s="222" t="s">
        <v>2206</v>
      </c>
      <c r="C429" s="223">
        <v>2</v>
      </c>
      <c r="D429" s="222" t="s">
        <v>1852</v>
      </c>
      <c r="E429" s="222" t="s">
        <v>1852</v>
      </c>
      <c r="F429" s="223">
        <v>8</v>
      </c>
      <c r="G429" s="222" t="s">
        <v>1852</v>
      </c>
      <c r="H429" s="222" t="s">
        <v>1852</v>
      </c>
      <c r="I429" s="225" t="s">
        <v>1852</v>
      </c>
      <c r="J429" s="222" t="s">
        <v>1852</v>
      </c>
      <c r="K429" s="222" t="s">
        <v>1852</v>
      </c>
      <c r="L429" s="225" t="s">
        <v>1852</v>
      </c>
      <c r="M429" s="222" t="s">
        <v>1852</v>
      </c>
      <c r="N429" s="222" t="s">
        <v>1852</v>
      </c>
      <c r="O429" s="275">
        <f t="shared" si="6"/>
        <v>10</v>
      </c>
      <c r="P429" s="233">
        <v>10</v>
      </c>
      <c r="Q429" s="233">
        <v>0</v>
      </c>
      <c r="R429" s="234">
        <v>0</v>
      </c>
    </row>
    <row r="430" spans="1:18" ht="13.15" customHeight="1" x14ac:dyDescent="0.4">
      <c r="A430" s="238" t="s">
        <v>2207</v>
      </c>
      <c r="B430" s="222" t="s">
        <v>2208</v>
      </c>
      <c r="C430" s="223">
        <v>2</v>
      </c>
      <c r="D430" s="222" t="s">
        <v>1852</v>
      </c>
      <c r="E430" s="222" t="s">
        <v>1852</v>
      </c>
      <c r="F430" s="225" t="s">
        <v>1852</v>
      </c>
      <c r="G430" s="222" t="s">
        <v>1852</v>
      </c>
      <c r="H430" s="222" t="s">
        <v>1852</v>
      </c>
      <c r="I430" s="225" t="s">
        <v>1852</v>
      </c>
      <c r="J430" s="222" t="s">
        <v>1852</v>
      </c>
      <c r="K430" s="222" t="s">
        <v>1852</v>
      </c>
      <c r="L430" s="225" t="s">
        <v>1852</v>
      </c>
      <c r="M430" s="222" t="s">
        <v>1852</v>
      </c>
      <c r="N430" s="222" t="s">
        <v>1852</v>
      </c>
      <c r="O430" s="275">
        <f t="shared" si="6"/>
        <v>2</v>
      </c>
      <c r="P430" s="233">
        <v>2</v>
      </c>
      <c r="Q430" s="233">
        <v>0</v>
      </c>
      <c r="R430" s="234">
        <v>0</v>
      </c>
    </row>
    <row r="431" spans="1:18" ht="13.15" customHeight="1" x14ac:dyDescent="0.4">
      <c r="A431" s="238" t="s">
        <v>2209</v>
      </c>
      <c r="B431" s="222" t="s">
        <v>1852</v>
      </c>
      <c r="C431" s="223">
        <v>89</v>
      </c>
      <c r="D431" s="222" t="s">
        <v>1852</v>
      </c>
      <c r="E431" s="224">
        <v>1</v>
      </c>
      <c r="F431" s="223">
        <v>97</v>
      </c>
      <c r="G431" s="222" t="s">
        <v>1852</v>
      </c>
      <c r="H431" s="224">
        <v>1</v>
      </c>
      <c r="I431" s="225" t="s">
        <v>1852</v>
      </c>
      <c r="J431" s="222" t="s">
        <v>1852</v>
      </c>
      <c r="K431" s="222" t="s">
        <v>1852</v>
      </c>
      <c r="L431" s="225" t="s">
        <v>1852</v>
      </c>
      <c r="M431" s="222" t="s">
        <v>1852</v>
      </c>
      <c r="N431" s="222" t="s">
        <v>1852</v>
      </c>
      <c r="O431" s="275">
        <f t="shared" si="6"/>
        <v>186</v>
      </c>
      <c r="P431" s="233">
        <v>186</v>
      </c>
      <c r="Q431" s="233">
        <v>2</v>
      </c>
      <c r="R431" s="234">
        <v>0.01</v>
      </c>
    </row>
    <row r="432" spans="1:18" ht="13.15" customHeight="1" x14ac:dyDescent="0.4">
      <c r="A432" s="238" t="s">
        <v>2210</v>
      </c>
      <c r="B432" s="222" t="s">
        <v>1852</v>
      </c>
      <c r="C432" s="223">
        <v>17</v>
      </c>
      <c r="D432" s="222" t="s">
        <v>1852</v>
      </c>
      <c r="E432" s="222" t="s">
        <v>1852</v>
      </c>
      <c r="F432" s="223">
        <v>6</v>
      </c>
      <c r="G432" s="222" t="s">
        <v>1852</v>
      </c>
      <c r="H432" s="222" t="s">
        <v>1852</v>
      </c>
      <c r="I432" s="225" t="s">
        <v>1852</v>
      </c>
      <c r="J432" s="222" t="s">
        <v>1852</v>
      </c>
      <c r="K432" s="222" t="s">
        <v>1852</v>
      </c>
      <c r="L432" s="225" t="s">
        <v>1852</v>
      </c>
      <c r="M432" s="222" t="s">
        <v>1852</v>
      </c>
      <c r="N432" s="222" t="s">
        <v>1852</v>
      </c>
      <c r="O432" s="275">
        <f t="shared" si="6"/>
        <v>23</v>
      </c>
      <c r="P432" s="233">
        <v>23</v>
      </c>
      <c r="Q432" s="233">
        <v>0</v>
      </c>
      <c r="R432" s="242">
        <v>0</v>
      </c>
    </row>
    <row r="433" spans="1:18" ht="13.15" customHeight="1" x14ac:dyDescent="0.4">
      <c r="A433" s="238" t="s">
        <v>1921</v>
      </c>
      <c r="B433" s="222" t="s">
        <v>2211</v>
      </c>
      <c r="C433" s="223">
        <v>23</v>
      </c>
      <c r="D433" s="222" t="s">
        <v>1852</v>
      </c>
      <c r="E433" s="224">
        <v>1</v>
      </c>
      <c r="F433" s="225" t="s">
        <v>1852</v>
      </c>
      <c r="G433" s="222" t="s">
        <v>1852</v>
      </c>
      <c r="H433" s="222" t="s">
        <v>1852</v>
      </c>
      <c r="I433" s="225" t="s">
        <v>1852</v>
      </c>
      <c r="J433" s="222" t="s">
        <v>1852</v>
      </c>
      <c r="K433" s="222" t="s">
        <v>1852</v>
      </c>
      <c r="L433" s="225" t="s">
        <v>1852</v>
      </c>
      <c r="M433" s="222" t="s">
        <v>1852</v>
      </c>
      <c r="N433" s="222" t="s">
        <v>1852</v>
      </c>
      <c r="O433" s="275">
        <f t="shared" si="6"/>
        <v>23</v>
      </c>
      <c r="P433" s="233">
        <v>23</v>
      </c>
      <c r="Q433" s="233">
        <v>1</v>
      </c>
      <c r="R433" s="234">
        <v>0.04</v>
      </c>
    </row>
    <row r="434" spans="1:18" ht="13.15" customHeight="1" x14ac:dyDescent="0.4">
      <c r="A434" s="238" t="s">
        <v>2212</v>
      </c>
      <c r="B434" s="222" t="s">
        <v>2213</v>
      </c>
      <c r="C434" s="223">
        <v>3</v>
      </c>
      <c r="D434" s="222" t="s">
        <v>1852</v>
      </c>
      <c r="E434" s="222" t="s">
        <v>1852</v>
      </c>
      <c r="F434" s="223">
        <v>24</v>
      </c>
      <c r="G434" s="222" t="s">
        <v>1852</v>
      </c>
      <c r="H434" s="222" t="s">
        <v>1852</v>
      </c>
      <c r="I434" s="225" t="s">
        <v>1852</v>
      </c>
      <c r="J434" s="222" t="s">
        <v>1852</v>
      </c>
      <c r="K434" s="222" t="s">
        <v>1852</v>
      </c>
      <c r="L434" s="225" t="s">
        <v>1852</v>
      </c>
      <c r="M434" s="222" t="s">
        <v>1852</v>
      </c>
      <c r="N434" s="222" t="s">
        <v>1852</v>
      </c>
      <c r="O434" s="275">
        <f t="shared" si="6"/>
        <v>27</v>
      </c>
      <c r="P434" s="233">
        <v>27</v>
      </c>
      <c r="Q434" s="233">
        <v>0</v>
      </c>
      <c r="R434" s="234">
        <v>0</v>
      </c>
    </row>
    <row r="435" spans="1:18" ht="13.15" customHeight="1" x14ac:dyDescent="0.4">
      <c r="A435" s="238" t="s">
        <v>1931</v>
      </c>
      <c r="B435" s="222" t="s">
        <v>2214</v>
      </c>
      <c r="C435" s="223">
        <v>21</v>
      </c>
      <c r="D435" s="222" t="s">
        <v>1852</v>
      </c>
      <c r="E435" s="222" t="s">
        <v>1852</v>
      </c>
      <c r="F435" s="225" t="s">
        <v>1852</v>
      </c>
      <c r="G435" s="222" t="s">
        <v>1852</v>
      </c>
      <c r="H435" s="222" t="s">
        <v>1852</v>
      </c>
      <c r="I435" s="225" t="s">
        <v>1852</v>
      </c>
      <c r="J435" s="222" t="s">
        <v>1852</v>
      </c>
      <c r="K435" s="222" t="s">
        <v>1852</v>
      </c>
      <c r="L435" s="225" t="s">
        <v>1852</v>
      </c>
      <c r="M435" s="222" t="s">
        <v>1852</v>
      </c>
      <c r="N435" s="222" t="s">
        <v>1852</v>
      </c>
      <c r="O435" s="275">
        <f t="shared" si="6"/>
        <v>21</v>
      </c>
      <c r="P435" s="233">
        <v>21</v>
      </c>
      <c r="Q435" s="233">
        <v>0</v>
      </c>
      <c r="R435" s="242">
        <v>0</v>
      </c>
    </row>
    <row r="436" spans="1:18" ht="13.15" customHeight="1" x14ac:dyDescent="0.4">
      <c r="A436" s="238" t="s">
        <v>2215</v>
      </c>
      <c r="B436" s="222" t="s">
        <v>1852</v>
      </c>
      <c r="C436" s="223">
        <v>55</v>
      </c>
      <c r="D436" s="222" t="s">
        <v>1852</v>
      </c>
      <c r="E436" s="224">
        <v>4</v>
      </c>
      <c r="F436" s="223">
        <v>21</v>
      </c>
      <c r="G436" s="222" t="s">
        <v>1852</v>
      </c>
      <c r="H436" s="222" t="s">
        <v>1852</v>
      </c>
      <c r="I436" s="223">
        <v>2</v>
      </c>
      <c r="J436" s="222" t="s">
        <v>1852</v>
      </c>
      <c r="K436" s="222" t="s">
        <v>1852</v>
      </c>
      <c r="L436" s="223">
        <v>1</v>
      </c>
      <c r="M436" s="210" t="s">
        <v>1852</v>
      </c>
      <c r="N436" s="222" t="s">
        <v>1852</v>
      </c>
      <c r="O436" s="275">
        <f t="shared" si="6"/>
        <v>79</v>
      </c>
      <c r="P436" s="233">
        <v>79</v>
      </c>
      <c r="Q436" s="233">
        <v>4</v>
      </c>
      <c r="R436" s="242">
        <v>5.0999999999999997E-2</v>
      </c>
    </row>
    <row r="437" spans="1:18" ht="13.15" customHeight="1" x14ac:dyDescent="0.4">
      <c r="A437" s="238" t="s">
        <v>2216</v>
      </c>
      <c r="B437" s="222" t="s">
        <v>1852</v>
      </c>
      <c r="C437" s="223">
        <v>14</v>
      </c>
      <c r="D437" s="222" t="s">
        <v>1852</v>
      </c>
      <c r="E437" s="224">
        <v>1</v>
      </c>
      <c r="F437" s="223">
        <v>32</v>
      </c>
      <c r="G437" s="222" t="s">
        <v>1852</v>
      </c>
      <c r="H437" s="222" t="s">
        <v>1852</v>
      </c>
      <c r="I437" s="225" t="s">
        <v>1852</v>
      </c>
      <c r="J437" s="222" t="s">
        <v>1852</v>
      </c>
      <c r="K437" s="222" t="s">
        <v>1852</v>
      </c>
      <c r="L437" s="223">
        <v>2</v>
      </c>
      <c r="M437" s="210" t="s">
        <v>1852</v>
      </c>
      <c r="N437" s="222" t="s">
        <v>1852</v>
      </c>
      <c r="O437" s="275">
        <f t="shared" si="6"/>
        <v>48</v>
      </c>
      <c r="P437" s="233">
        <v>48</v>
      </c>
      <c r="Q437" s="233">
        <v>1</v>
      </c>
      <c r="R437" s="242">
        <v>2.1000000000000001E-2</v>
      </c>
    </row>
    <row r="438" spans="1:18" ht="13.15" customHeight="1" x14ac:dyDescent="0.4">
      <c r="A438" s="238" t="s">
        <v>2217</v>
      </c>
      <c r="B438" s="222" t="s">
        <v>1852</v>
      </c>
      <c r="C438" s="223">
        <v>21</v>
      </c>
      <c r="D438" s="222" t="s">
        <v>1852</v>
      </c>
      <c r="E438" s="222" t="s">
        <v>1852</v>
      </c>
      <c r="F438" s="225" t="s">
        <v>1852</v>
      </c>
      <c r="G438" s="222" t="s">
        <v>1852</v>
      </c>
      <c r="H438" s="222" t="s">
        <v>1852</v>
      </c>
      <c r="I438" s="225" t="s">
        <v>1852</v>
      </c>
      <c r="J438" s="222" t="s">
        <v>1852</v>
      </c>
      <c r="K438" s="222" t="s">
        <v>1852</v>
      </c>
      <c r="L438" s="225" t="s">
        <v>1852</v>
      </c>
      <c r="M438" s="210" t="s">
        <v>1852</v>
      </c>
      <c r="N438" s="222" t="s">
        <v>1852</v>
      </c>
      <c r="O438" s="275">
        <f t="shared" si="6"/>
        <v>21</v>
      </c>
      <c r="P438" s="233">
        <v>21</v>
      </c>
      <c r="Q438" s="233">
        <v>0</v>
      </c>
      <c r="R438" s="242">
        <v>0</v>
      </c>
    </row>
    <row r="439" spans="1:18" ht="13.15" customHeight="1" x14ac:dyDescent="0.4">
      <c r="A439" s="238" t="s">
        <v>2218</v>
      </c>
      <c r="B439" s="222" t="s">
        <v>1852</v>
      </c>
      <c r="C439" s="223">
        <v>409</v>
      </c>
      <c r="D439" s="224">
        <v>1</v>
      </c>
      <c r="E439" s="224">
        <v>8</v>
      </c>
      <c r="F439" s="223">
        <v>1176</v>
      </c>
      <c r="G439" s="224">
        <v>1</v>
      </c>
      <c r="H439" s="224">
        <v>2</v>
      </c>
      <c r="I439" s="223">
        <v>4</v>
      </c>
      <c r="J439" s="222" t="s">
        <v>1852</v>
      </c>
      <c r="K439" s="222" t="s">
        <v>1852</v>
      </c>
      <c r="L439" s="223">
        <v>181</v>
      </c>
      <c r="M439" s="210" t="s">
        <v>1852</v>
      </c>
      <c r="N439" s="222" t="s">
        <v>1852</v>
      </c>
      <c r="O439" s="275">
        <f t="shared" si="6"/>
        <v>1770</v>
      </c>
      <c r="P439" s="250">
        <v>1770</v>
      </c>
      <c r="Q439" s="233">
        <v>10</v>
      </c>
      <c r="R439" s="242">
        <v>6.0000000000000001E-3</v>
      </c>
    </row>
    <row r="440" spans="1:18" ht="13.15" customHeight="1" x14ac:dyDescent="0.4">
      <c r="A440" s="238" t="s">
        <v>2166</v>
      </c>
      <c r="B440" s="222" t="s">
        <v>2219</v>
      </c>
      <c r="C440" s="223">
        <v>56</v>
      </c>
      <c r="D440" s="222" t="s">
        <v>1852</v>
      </c>
      <c r="E440" s="222" t="s">
        <v>1852</v>
      </c>
      <c r="F440" s="223">
        <v>26</v>
      </c>
      <c r="G440" s="222" t="s">
        <v>1852</v>
      </c>
      <c r="H440" s="222" t="s">
        <v>1852</v>
      </c>
      <c r="I440" s="223">
        <v>1</v>
      </c>
      <c r="J440" s="222" t="s">
        <v>1852</v>
      </c>
      <c r="K440" s="222" t="s">
        <v>1852</v>
      </c>
      <c r="L440" s="223">
        <v>1</v>
      </c>
      <c r="M440" s="210" t="s">
        <v>1852</v>
      </c>
      <c r="N440" s="222" t="s">
        <v>1852</v>
      </c>
      <c r="O440" s="275">
        <f t="shared" si="6"/>
        <v>84</v>
      </c>
      <c r="P440" s="233">
        <v>84</v>
      </c>
      <c r="Q440" s="233">
        <v>0</v>
      </c>
      <c r="R440" s="242">
        <v>0</v>
      </c>
    </row>
    <row r="441" spans="1:18" ht="13.15" customHeight="1" x14ac:dyDescent="0.4">
      <c r="A441" s="238" t="s">
        <v>2174</v>
      </c>
      <c r="B441" s="222" t="s">
        <v>2220</v>
      </c>
      <c r="C441" s="223">
        <v>399</v>
      </c>
      <c r="D441" s="222" t="s">
        <v>1852</v>
      </c>
      <c r="E441" s="224">
        <v>4</v>
      </c>
      <c r="F441" s="223">
        <v>446</v>
      </c>
      <c r="G441" s="222" t="s">
        <v>1852</v>
      </c>
      <c r="H441" s="224">
        <v>4</v>
      </c>
      <c r="I441" s="225" t="s">
        <v>1852</v>
      </c>
      <c r="J441" s="222" t="s">
        <v>1852</v>
      </c>
      <c r="K441" s="222" t="s">
        <v>1852</v>
      </c>
      <c r="L441" s="223">
        <v>65</v>
      </c>
      <c r="M441" s="210" t="s">
        <v>1852</v>
      </c>
      <c r="N441" s="224">
        <v>2</v>
      </c>
      <c r="O441" s="275">
        <f t="shared" si="6"/>
        <v>910</v>
      </c>
      <c r="P441" s="233">
        <v>910</v>
      </c>
      <c r="Q441" s="233">
        <v>10</v>
      </c>
      <c r="R441" s="242">
        <v>1.0999999999999999E-2</v>
      </c>
    </row>
    <row r="442" spans="1:18" ht="13.15" customHeight="1" x14ac:dyDescent="0.4">
      <c r="A442" s="249" t="s">
        <v>2222</v>
      </c>
      <c r="B442" s="228" t="s">
        <v>2223</v>
      </c>
      <c r="C442" s="223">
        <v>3</v>
      </c>
      <c r="D442" s="222" t="s">
        <v>1852</v>
      </c>
      <c r="E442" s="222" t="s">
        <v>1852</v>
      </c>
      <c r="F442" s="225" t="s">
        <v>1852</v>
      </c>
      <c r="G442" s="222" t="s">
        <v>1852</v>
      </c>
      <c r="H442" s="222" t="s">
        <v>1852</v>
      </c>
      <c r="I442" s="225" t="s">
        <v>1852</v>
      </c>
      <c r="J442" s="222" t="s">
        <v>1852</v>
      </c>
      <c r="K442" s="222" t="s">
        <v>1852</v>
      </c>
      <c r="L442" s="225" t="s">
        <v>1852</v>
      </c>
      <c r="M442" s="222" t="s">
        <v>1852</v>
      </c>
      <c r="N442" s="222" t="s">
        <v>1852</v>
      </c>
      <c r="O442" s="275">
        <f t="shared" si="6"/>
        <v>3</v>
      </c>
      <c r="P442" s="233">
        <v>3</v>
      </c>
      <c r="Q442" s="233">
        <v>0</v>
      </c>
      <c r="R442" s="242">
        <v>0</v>
      </c>
    </row>
    <row r="443" spans="1:18" ht="13.15" customHeight="1" x14ac:dyDescent="0.4">
      <c r="A443" s="238" t="s">
        <v>1885</v>
      </c>
      <c r="B443" s="228" t="s">
        <v>2224</v>
      </c>
      <c r="C443" s="223">
        <v>110</v>
      </c>
      <c r="D443" s="222" t="s">
        <v>1852</v>
      </c>
      <c r="E443" s="224">
        <v>12</v>
      </c>
      <c r="F443" s="223">
        <v>240</v>
      </c>
      <c r="G443" s="222" t="s">
        <v>1852</v>
      </c>
      <c r="H443" s="224">
        <v>1</v>
      </c>
      <c r="I443" s="223">
        <v>32</v>
      </c>
      <c r="J443" s="222" t="s">
        <v>1852</v>
      </c>
      <c r="K443" s="222" t="s">
        <v>1852</v>
      </c>
      <c r="L443" s="223">
        <v>8</v>
      </c>
      <c r="M443" s="222" t="s">
        <v>1852</v>
      </c>
      <c r="N443" s="222" t="s">
        <v>1852</v>
      </c>
      <c r="O443" s="275">
        <f t="shared" si="6"/>
        <v>390</v>
      </c>
      <c r="P443" s="233">
        <v>390</v>
      </c>
      <c r="Q443" s="233">
        <v>13</v>
      </c>
      <c r="R443" s="234">
        <v>0.03</v>
      </c>
    </row>
    <row r="444" spans="1:18" ht="13.15" customHeight="1" x14ac:dyDescent="0.4">
      <c r="A444" s="235" t="s">
        <v>2071</v>
      </c>
      <c r="B444" s="248" t="s">
        <v>2225</v>
      </c>
      <c r="C444" s="223">
        <v>13</v>
      </c>
      <c r="D444" s="222" t="s">
        <v>1852</v>
      </c>
      <c r="E444" s="222" t="s">
        <v>1852</v>
      </c>
      <c r="F444" s="223">
        <v>8</v>
      </c>
      <c r="G444" s="222" t="s">
        <v>1852</v>
      </c>
      <c r="H444" s="222" t="s">
        <v>1852</v>
      </c>
      <c r="I444" s="225" t="s">
        <v>1852</v>
      </c>
      <c r="J444" s="222" t="s">
        <v>1852</v>
      </c>
      <c r="K444" s="222" t="s">
        <v>1852</v>
      </c>
      <c r="L444" s="223">
        <v>1</v>
      </c>
      <c r="M444" s="222" t="s">
        <v>1852</v>
      </c>
      <c r="N444" s="222" t="s">
        <v>1852</v>
      </c>
      <c r="O444" s="275">
        <f t="shared" si="6"/>
        <v>22</v>
      </c>
      <c r="P444" s="231">
        <v>119</v>
      </c>
      <c r="Q444" s="231">
        <v>0</v>
      </c>
      <c r="R444" s="244">
        <v>0</v>
      </c>
    </row>
    <row r="445" spans="1:18" ht="28.15" x14ac:dyDescent="0.4">
      <c r="A445" s="236" t="s">
        <v>1375</v>
      </c>
      <c r="B445" s="248" t="s">
        <v>2226</v>
      </c>
      <c r="C445" s="223">
        <v>12</v>
      </c>
      <c r="D445" s="222" t="s">
        <v>1852</v>
      </c>
      <c r="E445" s="222" t="s">
        <v>1852</v>
      </c>
      <c r="F445" s="223">
        <v>6</v>
      </c>
      <c r="G445" s="222" t="s">
        <v>1852</v>
      </c>
      <c r="H445" s="222" t="s">
        <v>1852</v>
      </c>
      <c r="I445" s="225" t="s">
        <v>1852</v>
      </c>
      <c r="J445" s="222" t="s">
        <v>1852</v>
      </c>
      <c r="K445" s="222" t="s">
        <v>1852</v>
      </c>
      <c r="L445" s="223">
        <v>1</v>
      </c>
      <c r="M445" s="222" t="s">
        <v>1852</v>
      </c>
      <c r="N445" s="222" t="s">
        <v>1852</v>
      </c>
      <c r="O445" s="275">
        <f t="shared" si="6"/>
        <v>19</v>
      </c>
    </row>
    <row r="446" spans="1:18" ht="13.15" customHeight="1" x14ac:dyDescent="0.4">
      <c r="A446" s="236" t="s">
        <v>1375</v>
      </c>
      <c r="B446" s="228" t="s">
        <v>2227</v>
      </c>
      <c r="C446" s="223">
        <v>16</v>
      </c>
      <c r="D446" s="222" t="s">
        <v>1852</v>
      </c>
      <c r="E446" s="222" t="s">
        <v>1852</v>
      </c>
      <c r="F446" s="225" t="s">
        <v>1852</v>
      </c>
      <c r="G446" s="222" t="s">
        <v>1852</v>
      </c>
      <c r="H446" s="222" t="s">
        <v>1852</v>
      </c>
      <c r="I446" s="225" t="s">
        <v>1852</v>
      </c>
      <c r="J446" s="222" t="s">
        <v>1852</v>
      </c>
      <c r="K446" s="222" t="s">
        <v>1852</v>
      </c>
      <c r="L446" s="225" t="s">
        <v>1852</v>
      </c>
      <c r="M446" s="222" t="s">
        <v>1852</v>
      </c>
      <c r="N446" s="222" t="s">
        <v>1852</v>
      </c>
      <c r="O446" s="275">
        <f t="shared" si="6"/>
        <v>16</v>
      </c>
    </row>
    <row r="447" spans="1:18" ht="13.15" customHeight="1" x14ac:dyDescent="0.4">
      <c r="A447" s="236" t="s">
        <v>1375</v>
      </c>
      <c r="B447" s="228" t="s">
        <v>2228</v>
      </c>
      <c r="C447" s="223">
        <v>6</v>
      </c>
      <c r="D447" s="222" t="s">
        <v>1852</v>
      </c>
      <c r="E447" s="222" t="s">
        <v>1852</v>
      </c>
      <c r="F447" s="223">
        <v>8</v>
      </c>
      <c r="G447" s="222" t="s">
        <v>1852</v>
      </c>
      <c r="H447" s="222" t="s">
        <v>1852</v>
      </c>
      <c r="I447" s="225" t="s">
        <v>1852</v>
      </c>
      <c r="J447" s="222" t="s">
        <v>1852</v>
      </c>
      <c r="K447" s="222" t="s">
        <v>1852</v>
      </c>
      <c r="L447" s="225" t="s">
        <v>1852</v>
      </c>
      <c r="M447" s="222" t="s">
        <v>1852</v>
      </c>
      <c r="N447" s="222" t="s">
        <v>1852</v>
      </c>
      <c r="O447" s="275">
        <f t="shared" si="6"/>
        <v>14</v>
      </c>
    </row>
    <row r="448" spans="1:18" ht="13.15" customHeight="1" x14ac:dyDescent="0.4">
      <c r="A448" s="236" t="s">
        <v>1375</v>
      </c>
      <c r="B448" s="248" t="s">
        <v>2229</v>
      </c>
      <c r="C448" s="223">
        <v>7</v>
      </c>
      <c r="D448" s="222" t="s">
        <v>1852</v>
      </c>
      <c r="E448" s="222" t="s">
        <v>1852</v>
      </c>
      <c r="F448" s="223">
        <v>4</v>
      </c>
      <c r="G448" s="222" t="s">
        <v>1852</v>
      </c>
      <c r="H448" s="222" t="s">
        <v>1852</v>
      </c>
      <c r="I448" s="225" t="s">
        <v>1852</v>
      </c>
      <c r="J448" s="222" t="s">
        <v>1852</v>
      </c>
      <c r="K448" s="222" t="s">
        <v>1852</v>
      </c>
      <c r="L448" s="223">
        <v>2</v>
      </c>
      <c r="M448" s="222" t="s">
        <v>1852</v>
      </c>
      <c r="N448" s="222" t="s">
        <v>1852</v>
      </c>
      <c r="O448" s="275">
        <f t="shared" si="6"/>
        <v>13</v>
      </c>
    </row>
    <row r="449" spans="1:18" ht="13.15" customHeight="1" x14ac:dyDescent="0.4">
      <c r="A449" s="236" t="s">
        <v>1375</v>
      </c>
      <c r="B449" s="248" t="s">
        <v>2230</v>
      </c>
      <c r="C449" s="223">
        <v>5</v>
      </c>
      <c r="D449" s="222" t="s">
        <v>1852</v>
      </c>
      <c r="E449" s="222" t="s">
        <v>1852</v>
      </c>
      <c r="F449" s="223">
        <v>3</v>
      </c>
      <c r="G449" s="222" t="s">
        <v>1852</v>
      </c>
      <c r="H449" s="222" t="s">
        <v>1852</v>
      </c>
      <c r="I449" s="225" t="s">
        <v>1852</v>
      </c>
      <c r="J449" s="222" t="s">
        <v>1852</v>
      </c>
      <c r="K449" s="222" t="s">
        <v>1852</v>
      </c>
      <c r="L449" s="225" t="s">
        <v>1852</v>
      </c>
      <c r="M449" s="222" t="s">
        <v>1852</v>
      </c>
      <c r="N449" s="222" t="s">
        <v>1852</v>
      </c>
      <c r="O449" s="275">
        <f t="shared" si="6"/>
        <v>8</v>
      </c>
    </row>
    <row r="450" spans="1:18" ht="13.15" customHeight="1" x14ac:dyDescent="0.4">
      <c r="A450" s="236" t="s">
        <v>1375</v>
      </c>
      <c r="B450" s="228" t="s">
        <v>2231</v>
      </c>
      <c r="C450" s="223">
        <v>7</v>
      </c>
      <c r="D450" s="222" t="s">
        <v>1852</v>
      </c>
      <c r="E450" s="222" t="s">
        <v>1852</v>
      </c>
      <c r="F450" s="225" t="s">
        <v>1852</v>
      </c>
      <c r="G450" s="222" t="s">
        <v>1852</v>
      </c>
      <c r="H450" s="222" t="s">
        <v>1852</v>
      </c>
      <c r="I450" s="225" t="s">
        <v>1852</v>
      </c>
      <c r="J450" s="222" t="s">
        <v>1852</v>
      </c>
      <c r="K450" s="222" t="s">
        <v>1852</v>
      </c>
      <c r="L450" s="225" t="s">
        <v>1852</v>
      </c>
      <c r="M450" s="222" t="s">
        <v>1852</v>
      </c>
      <c r="N450" s="222" t="s">
        <v>1852</v>
      </c>
      <c r="O450" s="275">
        <f t="shared" si="6"/>
        <v>7</v>
      </c>
    </row>
    <row r="451" spans="1:18" ht="13.15" customHeight="1" x14ac:dyDescent="0.4">
      <c r="A451" s="236" t="s">
        <v>1375</v>
      </c>
      <c r="B451" s="228" t="s">
        <v>2232</v>
      </c>
      <c r="C451" s="223">
        <v>7</v>
      </c>
      <c r="D451" s="222" t="s">
        <v>1852</v>
      </c>
      <c r="E451" s="222" t="s">
        <v>1852</v>
      </c>
      <c r="F451" s="225" t="s">
        <v>1852</v>
      </c>
      <c r="G451" s="222" t="s">
        <v>1852</v>
      </c>
      <c r="H451" s="222" t="s">
        <v>1852</v>
      </c>
      <c r="I451" s="225" t="s">
        <v>1852</v>
      </c>
      <c r="J451" s="222" t="s">
        <v>1852</v>
      </c>
      <c r="K451" s="222" t="s">
        <v>1852</v>
      </c>
      <c r="L451" s="225" t="s">
        <v>1852</v>
      </c>
      <c r="M451" s="222" t="s">
        <v>1852</v>
      </c>
      <c r="N451" s="222" t="s">
        <v>1852</v>
      </c>
      <c r="O451" s="275">
        <f t="shared" ref="O451:O514" si="7">SUM(C451,F451,I451,L451)</f>
        <v>7</v>
      </c>
    </row>
    <row r="452" spans="1:18" ht="13.15" customHeight="1" x14ac:dyDescent="0.4">
      <c r="A452" s="236" t="s">
        <v>1375</v>
      </c>
      <c r="B452" s="248" t="s">
        <v>2233</v>
      </c>
      <c r="C452" s="223">
        <v>2</v>
      </c>
      <c r="D452" s="222" t="s">
        <v>1852</v>
      </c>
      <c r="E452" s="222" t="s">
        <v>1852</v>
      </c>
      <c r="F452" s="223">
        <v>3</v>
      </c>
      <c r="G452" s="222" t="s">
        <v>1852</v>
      </c>
      <c r="H452" s="222" t="s">
        <v>1852</v>
      </c>
      <c r="I452" s="225" t="s">
        <v>1852</v>
      </c>
      <c r="J452" s="222" t="s">
        <v>1852</v>
      </c>
      <c r="K452" s="222" t="s">
        <v>1852</v>
      </c>
      <c r="L452" s="225" t="s">
        <v>1852</v>
      </c>
      <c r="M452" s="222" t="s">
        <v>1852</v>
      </c>
      <c r="N452" s="222" t="s">
        <v>1852</v>
      </c>
      <c r="O452" s="275">
        <f t="shared" si="7"/>
        <v>5</v>
      </c>
    </row>
    <row r="453" spans="1:18" ht="13.15" customHeight="1" x14ac:dyDescent="0.4">
      <c r="A453" s="236" t="s">
        <v>1375</v>
      </c>
      <c r="B453" s="228" t="s">
        <v>2234</v>
      </c>
      <c r="C453" s="223">
        <v>3</v>
      </c>
      <c r="D453" s="222" t="s">
        <v>1852</v>
      </c>
      <c r="E453" s="222" t="s">
        <v>1852</v>
      </c>
      <c r="F453" s="223">
        <v>1</v>
      </c>
      <c r="G453" s="222" t="s">
        <v>1852</v>
      </c>
      <c r="H453" s="222" t="s">
        <v>1852</v>
      </c>
      <c r="I453" s="225" t="s">
        <v>1852</v>
      </c>
      <c r="J453" s="222" t="s">
        <v>1852</v>
      </c>
      <c r="K453" s="222" t="s">
        <v>1852</v>
      </c>
      <c r="L453" s="225" t="s">
        <v>1852</v>
      </c>
      <c r="M453" s="222" t="s">
        <v>1852</v>
      </c>
      <c r="N453" s="222" t="s">
        <v>1852</v>
      </c>
      <c r="O453" s="275">
        <f t="shared" si="7"/>
        <v>4</v>
      </c>
    </row>
    <row r="454" spans="1:18" ht="13.15" customHeight="1" x14ac:dyDescent="0.4">
      <c r="A454" s="236" t="s">
        <v>1375</v>
      </c>
      <c r="B454" s="248" t="s">
        <v>2235</v>
      </c>
      <c r="C454" s="223">
        <v>2</v>
      </c>
      <c r="D454" s="222" t="s">
        <v>1852</v>
      </c>
      <c r="E454" s="222" t="s">
        <v>1852</v>
      </c>
      <c r="F454" s="225" t="s">
        <v>1852</v>
      </c>
      <c r="G454" s="222" t="s">
        <v>1852</v>
      </c>
      <c r="H454" s="222" t="s">
        <v>1852</v>
      </c>
      <c r="I454" s="225" t="s">
        <v>1852</v>
      </c>
      <c r="J454" s="222" t="s">
        <v>1852</v>
      </c>
      <c r="K454" s="222" t="s">
        <v>1852</v>
      </c>
      <c r="L454" s="225" t="s">
        <v>1852</v>
      </c>
      <c r="M454" s="222" t="s">
        <v>1852</v>
      </c>
      <c r="N454" s="222" t="s">
        <v>1852</v>
      </c>
      <c r="O454" s="275">
        <f t="shared" si="7"/>
        <v>2</v>
      </c>
    </row>
    <row r="455" spans="1:18" ht="31.5" x14ac:dyDescent="0.4">
      <c r="A455" s="237" t="s">
        <v>1375</v>
      </c>
      <c r="B455" s="228" t="s">
        <v>2236</v>
      </c>
      <c r="C455" s="223">
        <v>2</v>
      </c>
      <c r="D455" s="222" t="s">
        <v>1852</v>
      </c>
      <c r="E455" s="222" t="s">
        <v>1852</v>
      </c>
      <c r="F455" s="225" t="s">
        <v>1852</v>
      </c>
      <c r="G455" s="222" t="s">
        <v>1852</v>
      </c>
      <c r="H455" s="222" t="s">
        <v>1852</v>
      </c>
      <c r="I455" s="225" t="s">
        <v>1852</v>
      </c>
      <c r="J455" s="222" t="s">
        <v>1852</v>
      </c>
      <c r="K455" s="222" t="s">
        <v>1852</v>
      </c>
      <c r="L455" s="225" t="s">
        <v>1852</v>
      </c>
      <c r="M455" s="222" t="s">
        <v>1852</v>
      </c>
      <c r="N455" s="222" t="s">
        <v>1852</v>
      </c>
      <c r="O455" s="275">
        <f t="shared" si="7"/>
        <v>2</v>
      </c>
    </row>
    <row r="456" spans="1:18" ht="13.15" customHeight="1" x14ac:dyDescent="0.4">
      <c r="A456" s="229" t="s">
        <v>2078</v>
      </c>
      <c r="B456" s="228" t="s">
        <v>2224</v>
      </c>
      <c r="C456" s="223">
        <v>2</v>
      </c>
      <c r="D456" s="222" t="s">
        <v>1852</v>
      </c>
      <c r="E456" s="222" t="s">
        <v>1852</v>
      </c>
      <c r="F456" s="225" t="s">
        <v>1852</v>
      </c>
      <c r="G456" s="222" t="s">
        <v>1852</v>
      </c>
      <c r="H456" s="222" t="s">
        <v>1852</v>
      </c>
      <c r="I456" s="225" t="s">
        <v>1852</v>
      </c>
      <c r="J456" s="222" t="s">
        <v>1852</v>
      </c>
      <c r="K456" s="222" t="s">
        <v>1852</v>
      </c>
      <c r="L456" s="225" t="s">
        <v>1852</v>
      </c>
      <c r="M456" s="222" t="s">
        <v>1852</v>
      </c>
      <c r="N456" s="222" t="s">
        <v>1852</v>
      </c>
      <c r="O456" s="275">
        <f t="shared" si="7"/>
        <v>2</v>
      </c>
      <c r="P456" s="226">
        <v>3</v>
      </c>
      <c r="Q456" s="226">
        <v>0</v>
      </c>
      <c r="R456" s="227">
        <v>0</v>
      </c>
    </row>
    <row r="457" spans="1:18" ht="13.15" customHeight="1" x14ac:dyDescent="0.4">
      <c r="A457" s="230" t="s">
        <v>1334</v>
      </c>
      <c r="B457" s="228" t="s">
        <v>2237</v>
      </c>
      <c r="C457" s="225" t="s">
        <v>1852</v>
      </c>
      <c r="D457" s="222" t="s">
        <v>1852</v>
      </c>
      <c r="E457" s="222" t="s">
        <v>1852</v>
      </c>
      <c r="F457" s="223">
        <v>1</v>
      </c>
      <c r="G457" s="222" t="s">
        <v>1852</v>
      </c>
      <c r="H457" s="222" t="s">
        <v>1852</v>
      </c>
      <c r="I457" s="225" t="s">
        <v>1852</v>
      </c>
      <c r="J457" s="222" t="s">
        <v>1852</v>
      </c>
      <c r="K457" s="222" t="s">
        <v>1852</v>
      </c>
      <c r="L457" s="225" t="s">
        <v>1852</v>
      </c>
      <c r="M457" s="222" t="s">
        <v>1852</v>
      </c>
      <c r="N457" s="222" t="s">
        <v>1852</v>
      </c>
      <c r="O457" s="275">
        <f t="shared" si="7"/>
        <v>1</v>
      </c>
    </row>
    <row r="458" spans="1:18" ht="13.15" customHeight="1" x14ac:dyDescent="0.4">
      <c r="A458" s="235" t="s">
        <v>2082</v>
      </c>
      <c r="B458" s="228" t="s">
        <v>2238</v>
      </c>
      <c r="C458" s="223">
        <v>38</v>
      </c>
      <c r="D458" s="222" t="s">
        <v>1852</v>
      </c>
      <c r="E458" s="222" t="s">
        <v>1852</v>
      </c>
      <c r="F458" s="223">
        <v>11</v>
      </c>
      <c r="G458" s="222" t="s">
        <v>1852</v>
      </c>
      <c r="H458" s="224">
        <v>1</v>
      </c>
      <c r="I458" s="225" t="s">
        <v>1852</v>
      </c>
      <c r="J458" s="222" t="s">
        <v>1852</v>
      </c>
      <c r="K458" s="222" t="s">
        <v>1852</v>
      </c>
      <c r="L458" s="225" t="s">
        <v>1852</v>
      </c>
      <c r="M458" s="222" t="s">
        <v>1852</v>
      </c>
      <c r="N458" s="222" t="s">
        <v>1852</v>
      </c>
      <c r="O458" s="275">
        <f t="shared" si="7"/>
        <v>49</v>
      </c>
      <c r="P458" s="231">
        <v>206</v>
      </c>
      <c r="Q458" s="231">
        <v>3</v>
      </c>
      <c r="R458" s="244">
        <v>1.4999999999999999E-2</v>
      </c>
    </row>
    <row r="459" spans="1:18" ht="13.15" customHeight="1" x14ac:dyDescent="0.4">
      <c r="A459" s="236" t="s">
        <v>1335</v>
      </c>
      <c r="B459" s="228" t="s">
        <v>2239</v>
      </c>
      <c r="C459" s="223">
        <v>26</v>
      </c>
      <c r="D459" s="222" t="s">
        <v>1852</v>
      </c>
      <c r="E459" s="222" t="s">
        <v>1852</v>
      </c>
      <c r="F459" s="223">
        <v>3</v>
      </c>
      <c r="G459" s="222" t="s">
        <v>1852</v>
      </c>
      <c r="H459" s="222" t="s">
        <v>1852</v>
      </c>
      <c r="I459" s="225" t="s">
        <v>1852</v>
      </c>
      <c r="J459" s="222" t="s">
        <v>1852</v>
      </c>
      <c r="K459" s="222" t="s">
        <v>1852</v>
      </c>
      <c r="L459" s="225" t="s">
        <v>1852</v>
      </c>
      <c r="M459" s="222" t="s">
        <v>1852</v>
      </c>
      <c r="N459" s="222" t="s">
        <v>1852</v>
      </c>
      <c r="O459" s="275">
        <f t="shared" si="7"/>
        <v>29</v>
      </c>
    </row>
    <row r="460" spans="1:18" ht="13.15" customHeight="1" x14ac:dyDescent="0.4">
      <c r="A460" s="236" t="s">
        <v>1335</v>
      </c>
      <c r="B460" s="228" t="s">
        <v>2240</v>
      </c>
      <c r="C460" s="223">
        <v>25</v>
      </c>
      <c r="D460" s="222" t="s">
        <v>1852</v>
      </c>
      <c r="E460" s="222" t="s">
        <v>1852</v>
      </c>
      <c r="F460" s="223">
        <v>2</v>
      </c>
      <c r="G460" s="222" t="s">
        <v>1852</v>
      </c>
      <c r="H460" s="222" t="s">
        <v>1852</v>
      </c>
      <c r="I460" s="225" t="s">
        <v>1852</v>
      </c>
      <c r="J460" s="222" t="s">
        <v>1852</v>
      </c>
      <c r="K460" s="222" t="s">
        <v>1852</v>
      </c>
      <c r="L460" s="225" t="s">
        <v>1852</v>
      </c>
      <c r="M460" s="222" t="s">
        <v>1852</v>
      </c>
      <c r="N460" s="222" t="s">
        <v>1852</v>
      </c>
      <c r="O460" s="275">
        <f t="shared" si="7"/>
        <v>27</v>
      </c>
    </row>
    <row r="461" spans="1:18" ht="13.15" customHeight="1" x14ac:dyDescent="0.4">
      <c r="A461" s="236" t="s">
        <v>1335</v>
      </c>
      <c r="B461" s="228" t="s">
        <v>2241</v>
      </c>
      <c r="C461" s="223">
        <v>17</v>
      </c>
      <c r="D461" s="222" t="s">
        <v>1852</v>
      </c>
      <c r="E461" s="222" t="s">
        <v>1852</v>
      </c>
      <c r="F461" s="223">
        <v>7</v>
      </c>
      <c r="G461" s="222" t="s">
        <v>1852</v>
      </c>
      <c r="H461" s="222" t="s">
        <v>1852</v>
      </c>
      <c r="I461" s="225" t="s">
        <v>1852</v>
      </c>
      <c r="J461" s="222" t="s">
        <v>1852</v>
      </c>
      <c r="K461" s="222" t="s">
        <v>1852</v>
      </c>
      <c r="L461" s="223">
        <v>1</v>
      </c>
      <c r="M461" s="222" t="s">
        <v>1852</v>
      </c>
      <c r="N461" s="222" t="s">
        <v>1852</v>
      </c>
      <c r="O461" s="275">
        <f t="shared" si="7"/>
        <v>25</v>
      </c>
    </row>
    <row r="462" spans="1:18" ht="21" x14ac:dyDescent="0.4">
      <c r="A462" s="236" t="s">
        <v>1335</v>
      </c>
      <c r="B462" s="228" t="s">
        <v>2242</v>
      </c>
      <c r="C462" s="223">
        <v>18</v>
      </c>
      <c r="D462" s="222" t="s">
        <v>1852</v>
      </c>
      <c r="E462" s="224">
        <v>1</v>
      </c>
      <c r="F462" s="223">
        <v>1</v>
      </c>
      <c r="G462" s="222" t="s">
        <v>1852</v>
      </c>
      <c r="H462" s="222" t="s">
        <v>1852</v>
      </c>
      <c r="I462" s="225" t="s">
        <v>1852</v>
      </c>
      <c r="J462" s="222" t="s">
        <v>1852</v>
      </c>
      <c r="K462" s="222" t="s">
        <v>1852</v>
      </c>
      <c r="L462" s="225" t="s">
        <v>1852</v>
      </c>
      <c r="M462" s="222" t="s">
        <v>1852</v>
      </c>
      <c r="N462" s="222" t="s">
        <v>1852</v>
      </c>
      <c r="O462" s="275">
        <f t="shared" si="7"/>
        <v>19</v>
      </c>
    </row>
    <row r="463" spans="1:18" ht="13.15" customHeight="1" x14ac:dyDescent="0.4">
      <c r="A463" s="236" t="s">
        <v>1335</v>
      </c>
      <c r="B463" s="228" t="s">
        <v>2224</v>
      </c>
      <c r="C463" s="223">
        <v>15</v>
      </c>
      <c r="D463" s="222" t="s">
        <v>1852</v>
      </c>
      <c r="E463" s="222" t="s">
        <v>1852</v>
      </c>
      <c r="F463" s="225" t="s">
        <v>1852</v>
      </c>
      <c r="G463" s="222" t="s">
        <v>1852</v>
      </c>
      <c r="H463" s="222" t="s">
        <v>1852</v>
      </c>
      <c r="I463" s="225" t="s">
        <v>1852</v>
      </c>
      <c r="J463" s="222" t="s">
        <v>1852</v>
      </c>
      <c r="K463" s="222" t="s">
        <v>1852</v>
      </c>
      <c r="L463" s="225" t="s">
        <v>1852</v>
      </c>
      <c r="M463" s="222" t="s">
        <v>1852</v>
      </c>
      <c r="N463" s="222" t="s">
        <v>1852</v>
      </c>
      <c r="O463" s="275">
        <f t="shared" si="7"/>
        <v>15</v>
      </c>
    </row>
    <row r="464" spans="1:18" ht="13.15" customHeight="1" x14ac:dyDescent="0.4">
      <c r="A464" s="236" t="s">
        <v>1335</v>
      </c>
      <c r="B464" s="228" t="s">
        <v>2243</v>
      </c>
      <c r="C464" s="223">
        <v>11</v>
      </c>
      <c r="D464" s="222" t="s">
        <v>1852</v>
      </c>
      <c r="E464" s="222" t="s">
        <v>1852</v>
      </c>
      <c r="F464" s="225" t="s">
        <v>1852</v>
      </c>
      <c r="G464" s="222" t="s">
        <v>1852</v>
      </c>
      <c r="H464" s="222" t="s">
        <v>1852</v>
      </c>
      <c r="I464" s="225" t="s">
        <v>1852</v>
      </c>
      <c r="J464" s="222" t="s">
        <v>1852</v>
      </c>
      <c r="K464" s="222" t="s">
        <v>1852</v>
      </c>
      <c r="L464" s="225" t="s">
        <v>1852</v>
      </c>
      <c r="M464" s="222" t="s">
        <v>1852</v>
      </c>
      <c r="N464" s="222" t="s">
        <v>1852</v>
      </c>
      <c r="O464" s="275">
        <f t="shared" si="7"/>
        <v>11</v>
      </c>
    </row>
    <row r="465" spans="1:18" ht="13.15" customHeight="1" x14ac:dyDescent="0.4">
      <c r="A465" s="236" t="s">
        <v>1335</v>
      </c>
      <c r="B465" s="228" t="s">
        <v>2244</v>
      </c>
      <c r="C465" s="223">
        <v>4</v>
      </c>
      <c r="D465" s="222" t="s">
        <v>1852</v>
      </c>
      <c r="E465" s="222" t="s">
        <v>1852</v>
      </c>
      <c r="F465" s="223">
        <v>4</v>
      </c>
      <c r="G465" s="222" t="s">
        <v>1852</v>
      </c>
      <c r="H465" s="222" t="s">
        <v>1852</v>
      </c>
      <c r="I465" s="223">
        <v>1</v>
      </c>
      <c r="J465" s="222" t="s">
        <v>1852</v>
      </c>
      <c r="K465" s="222" t="s">
        <v>1852</v>
      </c>
      <c r="L465" s="223">
        <v>1</v>
      </c>
      <c r="M465" s="222" t="s">
        <v>1852</v>
      </c>
      <c r="N465" s="222" t="s">
        <v>1852</v>
      </c>
      <c r="O465" s="275">
        <f t="shared" si="7"/>
        <v>10</v>
      </c>
    </row>
    <row r="466" spans="1:18" ht="13.15" customHeight="1" x14ac:dyDescent="0.4">
      <c r="A466" s="236" t="s">
        <v>1335</v>
      </c>
      <c r="B466" s="228" t="s">
        <v>2245</v>
      </c>
      <c r="C466" s="223">
        <v>9</v>
      </c>
      <c r="D466" s="222" t="s">
        <v>1852</v>
      </c>
      <c r="E466" s="224">
        <v>1</v>
      </c>
      <c r="F466" s="225" t="s">
        <v>1852</v>
      </c>
      <c r="G466" s="222" t="s">
        <v>1852</v>
      </c>
      <c r="H466" s="222" t="s">
        <v>1852</v>
      </c>
      <c r="I466" s="225" t="s">
        <v>1852</v>
      </c>
      <c r="J466" s="222" t="s">
        <v>1852</v>
      </c>
      <c r="K466" s="222" t="s">
        <v>1852</v>
      </c>
      <c r="L466" s="225" t="s">
        <v>1852</v>
      </c>
      <c r="M466" s="222" t="s">
        <v>1852</v>
      </c>
      <c r="N466" s="222" t="s">
        <v>1852</v>
      </c>
      <c r="O466" s="275">
        <f t="shared" si="7"/>
        <v>9</v>
      </c>
    </row>
    <row r="467" spans="1:18" ht="13.15" customHeight="1" x14ac:dyDescent="0.4">
      <c r="A467" s="236" t="s">
        <v>1335</v>
      </c>
      <c r="B467" s="228" t="s">
        <v>2246</v>
      </c>
      <c r="C467" s="223">
        <v>5</v>
      </c>
      <c r="D467" s="222" t="s">
        <v>1852</v>
      </c>
      <c r="E467" s="222" t="s">
        <v>1852</v>
      </c>
      <c r="F467" s="223">
        <v>1</v>
      </c>
      <c r="G467" s="222" t="s">
        <v>1852</v>
      </c>
      <c r="H467" s="222" t="s">
        <v>1852</v>
      </c>
      <c r="I467" s="225" t="s">
        <v>1852</v>
      </c>
      <c r="J467" s="222" t="s">
        <v>1852</v>
      </c>
      <c r="K467" s="222" t="s">
        <v>1852</v>
      </c>
      <c r="L467" s="225" t="s">
        <v>1852</v>
      </c>
      <c r="M467" s="222" t="s">
        <v>1852</v>
      </c>
      <c r="N467" s="222" t="s">
        <v>1852</v>
      </c>
      <c r="O467" s="275">
        <f t="shared" si="7"/>
        <v>6</v>
      </c>
    </row>
    <row r="468" spans="1:18" ht="13.15" customHeight="1" x14ac:dyDescent="0.4">
      <c r="A468" s="236" t="s">
        <v>1335</v>
      </c>
      <c r="B468" s="228" t="s">
        <v>2247</v>
      </c>
      <c r="C468" s="223">
        <v>2</v>
      </c>
      <c r="D468" s="222" t="s">
        <v>1852</v>
      </c>
      <c r="E468" s="222" t="s">
        <v>1852</v>
      </c>
      <c r="F468" s="223">
        <v>1</v>
      </c>
      <c r="G468" s="222" t="s">
        <v>1852</v>
      </c>
      <c r="H468" s="222" t="s">
        <v>1852</v>
      </c>
      <c r="I468" s="225" t="s">
        <v>1852</v>
      </c>
      <c r="J468" s="222" t="s">
        <v>1852</v>
      </c>
      <c r="K468" s="222" t="s">
        <v>1852</v>
      </c>
      <c r="L468" s="223">
        <v>1</v>
      </c>
      <c r="M468" s="222" t="s">
        <v>1852</v>
      </c>
      <c r="N468" s="222" t="s">
        <v>1852</v>
      </c>
      <c r="O468" s="275">
        <f t="shared" si="7"/>
        <v>4</v>
      </c>
    </row>
    <row r="469" spans="1:18" ht="13.15" customHeight="1" x14ac:dyDescent="0.4">
      <c r="A469" s="237" t="s">
        <v>1335</v>
      </c>
      <c r="B469" s="228" t="s">
        <v>2248</v>
      </c>
      <c r="C469" s="223">
        <v>2</v>
      </c>
      <c r="D469" s="222" t="s">
        <v>1852</v>
      </c>
      <c r="E469" s="222" t="s">
        <v>1852</v>
      </c>
      <c r="F469" s="225" t="s">
        <v>1852</v>
      </c>
      <c r="G469" s="222" t="s">
        <v>1852</v>
      </c>
      <c r="H469" s="222" t="s">
        <v>1852</v>
      </c>
      <c r="I469" s="225" t="s">
        <v>1852</v>
      </c>
      <c r="J469" s="222" t="s">
        <v>1852</v>
      </c>
      <c r="K469" s="222" t="s">
        <v>1852</v>
      </c>
      <c r="L469" s="225" t="s">
        <v>1852</v>
      </c>
      <c r="M469" s="222" t="s">
        <v>1852</v>
      </c>
      <c r="N469" s="222" t="s">
        <v>1852</v>
      </c>
      <c r="O469" s="275">
        <f t="shared" si="7"/>
        <v>2</v>
      </c>
    </row>
    <row r="470" spans="1:18" ht="13.15" customHeight="1" x14ac:dyDescent="0.4">
      <c r="A470" s="238" t="s">
        <v>2249</v>
      </c>
      <c r="B470" s="228" t="s">
        <v>1701</v>
      </c>
      <c r="C470" s="223">
        <v>133</v>
      </c>
      <c r="D470" s="222" t="s">
        <v>1852</v>
      </c>
      <c r="E470" s="224">
        <v>2</v>
      </c>
      <c r="F470" s="223">
        <v>295</v>
      </c>
      <c r="G470" s="222" t="s">
        <v>1852</v>
      </c>
      <c r="H470" s="222" t="s">
        <v>1852</v>
      </c>
      <c r="I470" s="225" t="s">
        <v>1852</v>
      </c>
      <c r="J470" s="222" t="s">
        <v>1852</v>
      </c>
      <c r="K470" s="222" t="s">
        <v>1852</v>
      </c>
      <c r="L470" s="223">
        <v>3</v>
      </c>
      <c r="M470" s="222" t="s">
        <v>1852</v>
      </c>
      <c r="N470" s="222" t="s">
        <v>1852</v>
      </c>
      <c r="O470" s="275">
        <f t="shared" si="7"/>
        <v>431</v>
      </c>
      <c r="P470" s="233">
        <v>431</v>
      </c>
      <c r="Q470" s="233">
        <v>2</v>
      </c>
      <c r="R470" s="242">
        <v>5.0000000000000001E-3</v>
      </c>
    </row>
    <row r="471" spans="1:18" x14ac:dyDescent="0.4">
      <c r="A471" s="229" t="s">
        <v>2096</v>
      </c>
      <c r="B471" s="228" t="s">
        <v>2224</v>
      </c>
      <c r="C471" s="223">
        <v>10</v>
      </c>
      <c r="D471" s="222" t="s">
        <v>1852</v>
      </c>
      <c r="E471" s="222" t="s">
        <v>1852</v>
      </c>
      <c r="F471" s="225" t="s">
        <v>1852</v>
      </c>
      <c r="G471" s="222" t="s">
        <v>1852</v>
      </c>
      <c r="H471" s="222" t="s">
        <v>1852</v>
      </c>
      <c r="I471" s="225" t="s">
        <v>1852</v>
      </c>
      <c r="J471" s="222" t="s">
        <v>1852</v>
      </c>
      <c r="K471" s="222" t="s">
        <v>1852</v>
      </c>
      <c r="L471" s="225" t="s">
        <v>1852</v>
      </c>
      <c r="M471" s="222" t="s">
        <v>1852</v>
      </c>
      <c r="N471" s="222" t="s">
        <v>1852</v>
      </c>
      <c r="O471" s="275">
        <f t="shared" si="7"/>
        <v>10</v>
      </c>
      <c r="P471" s="226">
        <v>12</v>
      </c>
      <c r="Q471" s="226">
        <v>0</v>
      </c>
      <c r="R471" s="227">
        <v>0</v>
      </c>
    </row>
    <row r="472" spans="1:18" ht="13.15" customHeight="1" x14ac:dyDescent="0.4">
      <c r="A472" s="230" t="s">
        <v>1681</v>
      </c>
      <c r="B472" s="228" t="s">
        <v>2250</v>
      </c>
      <c r="C472" s="223">
        <v>2</v>
      </c>
      <c r="D472" s="222" t="s">
        <v>1852</v>
      </c>
      <c r="E472" s="222" t="s">
        <v>1852</v>
      </c>
      <c r="F472" s="225" t="s">
        <v>1852</v>
      </c>
      <c r="G472" s="222" t="s">
        <v>1852</v>
      </c>
      <c r="H472" s="222" t="s">
        <v>1852</v>
      </c>
      <c r="I472" s="225" t="s">
        <v>1852</v>
      </c>
      <c r="J472" s="222" t="s">
        <v>1852</v>
      </c>
      <c r="K472" s="222" t="s">
        <v>1852</v>
      </c>
      <c r="L472" s="225" t="s">
        <v>1852</v>
      </c>
      <c r="M472" s="222" t="s">
        <v>1852</v>
      </c>
      <c r="N472" s="222" t="s">
        <v>1852</v>
      </c>
      <c r="O472" s="275">
        <f t="shared" si="7"/>
        <v>2</v>
      </c>
    </row>
    <row r="473" spans="1:18" ht="21" x14ac:dyDescent="0.4">
      <c r="A473" s="229" t="s">
        <v>2251</v>
      </c>
      <c r="B473" s="228" t="s">
        <v>2252</v>
      </c>
      <c r="C473" s="223">
        <v>328</v>
      </c>
      <c r="D473" s="222" t="s">
        <v>1852</v>
      </c>
      <c r="E473" s="224">
        <v>6</v>
      </c>
      <c r="F473" s="223">
        <v>98</v>
      </c>
      <c r="G473" s="222" t="s">
        <v>1852</v>
      </c>
      <c r="H473" s="222" t="s">
        <v>1852</v>
      </c>
      <c r="I473" s="223">
        <v>18</v>
      </c>
      <c r="J473" s="222" t="s">
        <v>1852</v>
      </c>
      <c r="K473" s="222" t="s">
        <v>1852</v>
      </c>
      <c r="L473" s="223">
        <v>7</v>
      </c>
      <c r="M473" s="222" t="s">
        <v>1852</v>
      </c>
      <c r="N473" s="222" t="s">
        <v>1852</v>
      </c>
      <c r="O473" s="275">
        <f t="shared" si="7"/>
        <v>451</v>
      </c>
      <c r="P473" s="226">
        <v>503</v>
      </c>
      <c r="Q473" s="226">
        <v>7</v>
      </c>
      <c r="R473" s="240">
        <v>1.4E-2</v>
      </c>
    </row>
    <row r="474" spans="1:18" ht="13.15" customHeight="1" x14ac:dyDescent="0.4">
      <c r="A474" s="241" t="s">
        <v>1686</v>
      </c>
      <c r="B474" s="228" t="s">
        <v>2253</v>
      </c>
      <c r="C474" s="223">
        <v>18</v>
      </c>
      <c r="D474" s="222" t="s">
        <v>1852</v>
      </c>
      <c r="E474" s="222" t="s">
        <v>1852</v>
      </c>
      <c r="F474" s="223">
        <v>9</v>
      </c>
      <c r="G474" s="222" t="s">
        <v>1852</v>
      </c>
      <c r="H474" s="222" t="s">
        <v>1852</v>
      </c>
      <c r="I474" s="225" t="s">
        <v>1852</v>
      </c>
      <c r="J474" s="222" t="s">
        <v>1852</v>
      </c>
      <c r="K474" s="222" t="s">
        <v>1852</v>
      </c>
      <c r="L474" s="223">
        <v>2</v>
      </c>
      <c r="M474" s="222" t="s">
        <v>1852</v>
      </c>
      <c r="N474" s="222" t="s">
        <v>1852</v>
      </c>
      <c r="O474" s="275">
        <f t="shared" si="7"/>
        <v>29</v>
      </c>
    </row>
    <row r="475" spans="1:18" ht="21" x14ac:dyDescent="0.4">
      <c r="A475" s="241" t="s">
        <v>1686</v>
      </c>
      <c r="B475" s="228" t="s">
        <v>2254</v>
      </c>
      <c r="C475" s="223">
        <v>17</v>
      </c>
      <c r="D475" s="222" t="s">
        <v>1852</v>
      </c>
      <c r="E475" s="222" t="s">
        <v>1852</v>
      </c>
      <c r="F475" s="225" t="s">
        <v>1852</v>
      </c>
      <c r="G475" s="222" t="s">
        <v>1852</v>
      </c>
      <c r="H475" s="222" t="s">
        <v>1852</v>
      </c>
      <c r="I475" s="225" t="s">
        <v>1852</v>
      </c>
      <c r="J475" s="222" t="s">
        <v>1852</v>
      </c>
      <c r="K475" s="222" t="s">
        <v>1852</v>
      </c>
      <c r="L475" s="225" t="s">
        <v>1852</v>
      </c>
      <c r="M475" s="222" t="s">
        <v>1852</v>
      </c>
      <c r="N475" s="222" t="s">
        <v>1852</v>
      </c>
      <c r="O475" s="275">
        <f t="shared" si="7"/>
        <v>17</v>
      </c>
    </row>
    <row r="476" spans="1:18" ht="13.15" customHeight="1" x14ac:dyDescent="0.4">
      <c r="A476" s="230" t="s">
        <v>1686</v>
      </c>
      <c r="B476" s="228" t="s">
        <v>2224</v>
      </c>
      <c r="C476" s="223">
        <v>6</v>
      </c>
      <c r="D476" s="222" t="s">
        <v>1852</v>
      </c>
      <c r="E476" s="224">
        <v>1</v>
      </c>
      <c r="F476" s="225" t="s">
        <v>1852</v>
      </c>
      <c r="G476" s="222" t="s">
        <v>1852</v>
      </c>
      <c r="H476" s="222" t="s">
        <v>1852</v>
      </c>
      <c r="I476" s="225" t="s">
        <v>1852</v>
      </c>
      <c r="J476" s="222" t="s">
        <v>1852</v>
      </c>
      <c r="K476" s="222" t="s">
        <v>1852</v>
      </c>
      <c r="L476" s="225" t="s">
        <v>1852</v>
      </c>
      <c r="M476" s="222" t="s">
        <v>1852</v>
      </c>
      <c r="N476" s="222" t="s">
        <v>1852</v>
      </c>
      <c r="O476" s="275">
        <f t="shared" si="7"/>
        <v>6</v>
      </c>
    </row>
    <row r="477" spans="1:18" ht="21" x14ac:dyDescent="0.4">
      <c r="A477" s="229" t="s">
        <v>2099</v>
      </c>
      <c r="B477" s="228" t="s">
        <v>2255</v>
      </c>
      <c r="C477" s="223">
        <v>118</v>
      </c>
      <c r="D477" s="222" t="s">
        <v>1852</v>
      </c>
      <c r="E477" s="224">
        <v>3</v>
      </c>
      <c r="F477" s="223">
        <v>51</v>
      </c>
      <c r="G477" s="224">
        <v>1</v>
      </c>
      <c r="H477" s="222" t="s">
        <v>1852</v>
      </c>
      <c r="I477" s="223">
        <v>8</v>
      </c>
      <c r="J477" s="222" t="s">
        <v>1852</v>
      </c>
      <c r="K477" s="222" t="s">
        <v>1852</v>
      </c>
      <c r="L477" s="223">
        <v>8</v>
      </c>
      <c r="M477" s="222" t="s">
        <v>1852</v>
      </c>
      <c r="N477" s="222" t="s">
        <v>1852</v>
      </c>
      <c r="O477" s="275">
        <f t="shared" si="7"/>
        <v>185</v>
      </c>
      <c r="P477" s="226">
        <v>233</v>
      </c>
      <c r="Q477" s="226">
        <v>3</v>
      </c>
      <c r="R477" s="240">
        <v>1.2999999999999999E-2</v>
      </c>
    </row>
    <row r="478" spans="1:18" x14ac:dyDescent="0.4">
      <c r="A478" s="241" t="s">
        <v>1336</v>
      </c>
      <c r="B478" s="228" t="s">
        <v>2224</v>
      </c>
      <c r="C478" s="223">
        <v>31</v>
      </c>
      <c r="D478" s="222" t="s">
        <v>1852</v>
      </c>
      <c r="E478" s="222" t="s">
        <v>1852</v>
      </c>
      <c r="F478" s="225" t="s">
        <v>1852</v>
      </c>
      <c r="G478" s="222" t="s">
        <v>1852</v>
      </c>
      <c r="H478" s="222" t="s">
        <v>1852</v>
      </c>
      <c r="I478" s="225" t="s">
        <v>1852</v>
      </c>
      <c r="J478" s="222" t="s">
        <v>1852</v>
      </c>
      <c r="K478" s="222" t="s">
        <v>1852</v>
      </c>
      <c r="L478" s="225" t="s">
        <v>1852</v>
      </c>
      <c r="M478" s="222" t="s">
        <v>1852</v>
      </c>
      <c r="N478" s="222" t="s">
        <v>1852</v>
      </c>
      <c r="O478" s="275">
        <f t="shared" si="7"/>
        <v>31</v>
      </c>
    </row>
    <row r="479" spans="1:18" ht="13.15" customHeight="1" x14ac:dyDescent="0.4">
      <c r="A479" s="230" t="s">
        <v>1336</v>
      </c>
      <c r="B479" s="228" t="s">
        <v>2250</v>
      </c>
      <c r="C479" s="223">
        <v>9</v>
      </c>
      <c r="D479" s="222" t="s">
        <v>1852</v>
      </c>
      <c r="E479" s="222" t="s">
        <v>1852</v>
      </c>
      <c r="F479" s="223">
        <v>8</v>
      </c>
      <c r="G479" s="222" t="s">
        <v>1852</v>
      </c>
      <c r="H479" s="222" t="s">
        <v>1852</v>
      </c>
      <c r="I479" s="225" t="s">
        <v>1852</v>
      </c>
      <c r="J479" s="222" t="s">
        <v>1852</v>
      </c>
      <c r="K479" s="222" t="s">
        <v>1852</v>
      </c>
      <c r="L479" s="225" t="s">
        <v>1852</v>
      </c>
      <c r="M479" s="222" t="s">
        <v>1852</v>
      </c>
      <c r="N479" s="222" t="s">
        <v>1852</v>
      </c>
      <c r="O479" s="275">
        <f t="shared" si="7"/>
        <v>17</v>
      </c>
    </row>
    <row r="480" spans="1:18" ht="13.15" customHeight="1" x14ac:dyDescent="0.4">
      <c r="A480" s="235" t="s">
        <v>2256</v>
      </c>
      <c r="B480" s="228" t="s">
        <v>2257</v>
      </c>
      <c r="C480" s="223">
        <v>11</v>
      </c>
      <c r="D480" s="224">
        <v>1</v>
      </c>
      <c r="E480" s="222" t="s">
        <v>1852</v>
      </c>
      <c r="F480" s="225" t="s">
        <v>1852</v>
      </c>
      <c r="G480" s="222" t="s">
        <v>1852</v>
      </c>
      <c r="H480" s="222" t="s">
        <v>1852</v>
      </c>
      <c r="I480" s="225" t="s">
        <v>1852</v>
      </c>
      <c r="J480" s="222" t="s">
        <v>1852</v>
      </c>
      <c r="K480" s="222" t="s">
        <v>1852</v>
      </c>
      <c r="L480" s="225" t="s">
        <v>1852</v>
      </c>
      <c r="M480" s="222" t="s">
        <v>1852</v>
      </c>
      <c r="N480" s="222" t="s">
        <v>1852</v>
      </c>
      <c r="O480" s="275">
        <f t="shared" si="7"/>
        <v>11</v>
      </c>
      <c r="P480" s="231">
        <v>30</v>
      </c>
      <c r="Q480" s="231">
        <v>2</v>
      </c>
      <c r="R480" s="232">
        <v>7.0000000000000007E-2</v>
      </c>
    </row>
    <row r="481" spans="1:18" x14ac:dyDescent="0.4">
      <c r="A481" s="236" t="s">
        <v>1687</v>
      </c>
      <c r="B481" s="228" t="s">
        <v>2258</v>
      </c>
      <c r="C481" s="223">
        <v>7</v>
      </c>
      <c r="D481" s="222" t="s">
        <v>1852</v>
      </c>
      <c r="E481" s="222" t="s">
        <v>1852</v>
      </c>
      <c r="F481" s="225" t="s">
        <v>1852</v>
      </c>
      <c r="G481" s="222" t="s">
        <v>1852</v>
      </c>
      <c r="H481" s="222" t="s">
        <v>1852</v>
      </c>
      <c r="I481" s="225" t="s">
        <v>1852</v>
      </c>
      <c r="J481" s="222" t="s">
        <v>1852</v>
      </c>
      <c r="K481" s="222" t="s">
        <v>1852</v>
      </c>
      <c r="L481" s="225" t="s">
        <v>1852</v>
      </c>
      <c r="M481" s="222" t="s">
        <v>1852</v>
      </c>
      <c r="N481" s="222" t="s">
        <v>1852</v>
      </c>
      <c r="O481" s="275">
        <f t="shared" si="7"/>
        <v>7</v>
      </c>
    </row>
    <row r="482" spans="1:18" ht="13.15" customHeight="1" x14ac:dyDescent="0.4">
      <c r="A482" s="236" t="s">
        <v>1687</v>
      </c>
      <c r="B482" s="228" t="s">
        <v>2259</v>
      </c>
      <c r="C482" s="223">
        <v>6</v>
      </c>
      <c r="D482" s="222" t="s">
        <v>1852</v>
      </c>
      <c r="E482" s="222" t="s">
        <v>1852</v>
      </c>
      <c r="F482" s="225" t="s">
        <v>1852</v>
      </c>
      <c r="G482" s="222" t="s">
        <v>1852</v>
      </c>
      <c r="H482" s="222" t="s">
        <v>1852</v>
      </c>
      <c r="I482" s="225" t="s">
        <v>1852</v>
      </c>
      <c r="J482" s="222" t="s">
        <v>1852</v>
      </c>
      <c r="K482" s="222" t="s">
        <v>1852</v>
      </c>
      <c r="L482" s="225" t="s">
        <v>1852</v>
      </c>
      <c r="M482" s="222" t="s">
        <v>1852</v>
      </c>
      <c r="N482" s="222" t="s">
        <v>1852</v>
      </c>
      <c r="O482" s="275">
        <f t="shared" si="7"/>
        <v>6</v>
      </c>
    </row>
    <row r="483" spans="1:18" x14ac:dyDescent="0.4">
      <c r="A483" s="236" t="s">
        <v>1687</v>
      </c>
      <c r="B483" s="228" t="s">
        <v>2260</v>
      </c>
      <c r="C483" s="223">
        <v>2</v>
      </c>
      <c r="D483" s="222" t="s">
        <v>1852</v>
      </c>
      <c r="E483" s="224">
        <v>1</v>
      </c>
      <c r="F483" s="225" t="s">
        <v>1852</v>
      </c>
      <c r="G483" s="222" t="s">
        <v>1852</v>
      </c>
      <c r="H483" s="222" t="s">
        <v>1852</v>
      </c>
      <c r="I483" s="225" t="s">
        <v>1852</v>
      </c>
      <c r="J483" s="222" t="s">
        <v>1852</v>
      </c>
      <c r="K483" s="222" t="s">
        <v>1852</v>
      </c>
      <c r="L483" s="225" t="s">
        <v>1852</v>
      </c>
      <c r="M483" s="222" t="s">
        <v>1852</v>
      </c>
      <c r="N483" s="222" t="s">
        <v>1852</v>
      </c>
      <c r="O483" s="275">
        <f t="shared" si="7"/>
        <v>2</v>
      </c>
    </row>
    <row r="484" spans="1:18" ht="13.15" customHeight="1" x14ac:dyDescent="0.4">
      <c r="A484" s="236" t="s">
        <v>1687</v>
      </c>
      <c r="B484" s="228" t="s">
        <v>2261</v>
      </c>
      <c r="C484" s="223">
        <v>2</v>
      </c>
      <c r="D484" s="222" t="s">
        <v>1852</v>
      </c>
      <c r="E484" s="222" t="s">
        <v>1852</v>
      </c>
      <c r="F484" s="225" t="s">
        <v>1852</v>
      </c>
      <c r="G484" s="222" t="s">
        <v>1852</v>
      </c>
      <c r="H484" s="222" t="s">
        <v>1852</v>
      </c>
      <c r="I484" s="225" t="s">
        <v>1852</v>
      </c>
      <c r="J484" s="222" t="s">
        <v>1852</v>
      </c>
      <c r="K484" s="222" t="s">
        <v>1852</v>
      </c>
      <c r="L484" s="225" t="s">
        <v>1852</v>
      </c>
      <c r="M484" s="222" t="s">
        <v>1852</v>
      </c>
      <c r="N484" s="222" t="s">
        <v>1852</v>
      </c>
      <c r="O484" s="275">
        <f t="shared" si="7"/>
        <v>2</v>
      </c>
    </row>
    <row r="485" spans="1:18" ht="21" x14ac:dyDescent="0.4">
      <c r="A485" s="236" t="s">
        <v>1687</v>
      </c>
      <c r="B485" s="228" t="s">
        <v>2262</v>
      </c>
      <c r="C485" s="223">
        <v>1</v>
      </c>
      <c r="D485" s="222" t="s">
        <v>1852</v>
      </c>
      <c r="E485" s="224">
        <v>1</v>
      </c>
      <c r="F485" s="225" t="s">
        <v>1852</v>
      </c>
      <c r="G485" s="222" t="s">
        <v>1852</v>
      </c>
      <c r="H485" s="222" t="s">
        <v>1852</v>
      </c>
      <c r="I485" s="225" t="s">
        <v>1852</v>
      </c>
      <c r="J485" s="222" t="s">
        <v>1852</v>
      </c>
      <c r="K485" s="222" t="s">
        <v>1852</v>
      </c>
      <c r="L485" s="225" t="s">
        <v>1852</v>
      </c>
      <c r="M485" s="222" t="s">
        <v>1852</v>
      </c>
      <c r="N485" s="222" t="s">
        <v>1852</v>
      </c>
      <c r="O485" s="275">
        <f t="shared" si="7"/>
        <v>1</v>
      </c>
    </row>
    <row r="486" spans="1:18" ht="13.15" customHeight="1" x14ac:dyDescent="0.4">
      <c r="A486" s="237" t="s">
        <v>1687</v>
      </c>
      <c r="B486" s="228" t="s">
        <v>2263</v>
      </c>
      <c r="C486" s="223">
        <v>1</v>
      </c>
      <c r="D486" s="222" t="s">
        <v>1852</v>
      </c>
      <c r="E486" s="222" t="s">
        <v>1852</v>
      </c>
      <c r="F486" s="225" t="s">
        <v>1852</v>
      </c>
      <c r="G486" s="222" t="s">
        <v>1852</v>
      </c>
      <c r="H486" s="222" t="s">
        <v>1852</v>
      </c>
      <c r="I486" s="225" t="s">
        <v>1852</v>
      </c>
      <c r="J486" s="222" t="s">
        <v>1852</v>
      </c>
      <c r="K486" s="222" t="s">
        <v>1852</v>
      </c>
      <c r="L486" s="225" t="s">
        <v>1852</v>
      </c>
      <c r="M486" s="222" t="s">
        <v>1852</v>
      </c>
      <c r="N486" s="222" t="s">
        <v>1852</v>
      </c>
      <c r="O486" s="275">
        <f t="shared" si="7"/>
        <v>1</v>
      </c>
    </row>
    <row r="487" spans="1:18" ht="21" x14ac:dyDescent="0.4">
      <c r="A487" s="229" t="s">
        <v>1851</v>
      </c>
      <c r="B487" s="228" t="s">
        <v>2264</v>
      </c>
      <c r="C487" s="223">
        <v>4</v>
      </c>
      <c r="D487" s="222" t="s">
        <v>1852</v>
      </c>
      <c r="E487" s="222" t="s">
        <v>1852</v>
      </c>
      <c r="F487" s="225" t="s">
        <v>1852</v>
      </c>
      <c r="G487" s="222" t="s">
        <v>1852</v>
      </c>
      <c r="H487" s="222" t="s">
        <v>1852</v>
      </c>
      <c r="I487" s="223">
        <v>1</v>
      </c>
      <c r="J487" s="222" t="s">
        <v>1852</v>
      </c>
      <c r="K487" s="222" t="s">
        <v>1852</v>
      </c>
      <c r="L487" s="225" t="s">
        <v>1852</v>
      </c>
      <c r="M487" s="222" t="s">
        <v>1852</v>
      </c>
      <c r="N487" s="222" t="s">
        <v>1852</v>
      </c>
      <c r="O487" s="275">
        <f t="shared" si="7"/>
        <v>5</v>
      </c>
      <c r="P487" s="226">
        <v>9</v>
      </c>
      <c r="Q487" s="226">
        <v>0</v>
      </c>
      <c r="R487" s="227">
        <v>0</v>
      </c>
    </row>
    <row r="488" spans="1:18" ht="13.15" customHeight="1" x14ac:dyDescent="0.4">
      <c r="A488" s="230" t="s">
        <v>2428</v>
      </c>
      <c r="B488" s="228" t="s">
        <v>2224</v>
      </c>
      <c r="C488" s="225" t="s">
        <v>1852</v>
      </c>
      <c r="D488" s="222" t="s">
        <v>1852</v>
      </c>
      <c r="E488" s="222" t="s">
        <v>1852</v>
      </c>
      <c r="F488" s="223">
        <v>3</v>
      </c>
      <c r="G488" s="222" t="s">
        <v>1852</v>
      </c>
      <c r="H488" s="222" t="s">
        <v>1852</v>
      </c>
      <c r="I488" s="225" t="s">
        <v>1852</v>
      </c>
      <c r="J488" s="222" t="s">
        <v>1852</v>
      </c>
      <c r="K488" s="222" t="s">
        <v>1852</v>
      </c>
      <c r="L488" s="223">
        <v>1</v>
      </c>
      <c r="M488" s="222" t="s">
        <v>1852</v>
      </c>
      <c r="N488" s="222" t="s">
        <v>1852</v>
      </c>
      <c r="O488" s="275">
        <f t="shared" si="7"/>
        <v>4</v>
      </c>
    </row>
    <row r="489" spans="1:18" ht="13.15" customHeight="1" x14ac:dyDescent="0.4">
      <c r="A489" s="238" t="s">
        <v>2265</v>
      </c>
      <c r="B489" s="228" t="s">
        <v>2266</v>
      </c>
      <c r="C489" s="223">
        <v>2</v>
      </c>
      <c r="D489" s="222" t="s">
        <v>1852</v>
      </c>
      <c r="E489" s="222" t="s">
        <v>1852</v>
      </c>
      <c r="F489" s="225" t="s">
        <v>1852</v>
      </c>
      <c r="G489" s="222" t="s">
        <v>1852</v>
      </c>
      <c r="H489" s="222" t="s">
        <v>1852</v>
      </c>
      <c r="I489" s="225" t="s">
        <v>1852</v>
      </c>
      <c r="J489" s="222" t="s">
        <v>1852</v>
      </c>
      <c r="K489" s="222" t="s">
        <v>1852</v>
      </c>
      <c r="L489" s="225" t="s">
        <v>1852</v>
      </c>
      <c r="M489" s="222" t="s">
        <v>1852</v>
      </c>
      <c r="N489" s="222" t="s">
        <v>1852</v>
      </c>
      <c r="O489" s="275">
        <f t="shared" si="7"/>
        <v>2</v>
      </c>
      <c r="P489" s="233">
        <v>2</v>
      </c>
      <c r="Q489" s="233">
        <v>0</v>
      </c>
      <c r="R489" s="234">
        <v>0</v>
      </c>
    </row>
    <row r="490" spans="1:18" ht="21" x14ac:dyDescent="0.4">
      <c r="A490" s="229" t="s">
        <v>2026</v>
      </c>
      <c r="B490" s="228" t="s">
        <v>2267</v>
      </c>
      <c r="C490" s="223">
        <v>91</v>
      </c>
      <c r="D490" s="222" t="s">
        <v>1852</v>
      </c>
      <c r="E490" s="224">
        <v>7</v>
      </c>
      <c r="F490" s="223">
        <v>18</v>
      </c>
      <c r="G490" s="222" t="s">
        <v>1852</v>
      </c>
      <c r="H490" s="222" t="s">
        <v>1852</v>
      </c>
      <c r="I490" s="223">
        <v>5</v>
      </c>
      <c r="J490" s="222" t="s">
        <v>1852</v>
      </c>
      <c r="K490" s="222" t="s">
        <v>1852</v>
      </c>
      <c r="L490" s="223">
        <v>3</v>
      </c>
      <c r="M490" s="222" t="s">
        <v>1852</v>
      </c>
      <c r="N490" s="222" t="s">
        <v>1852</v>
      </c>
      <c r="O490" s="275">
        <f t="shared" si="7"/>
        <v>117</v>
      </c>
      <c r="P490" s="226">
        <v>303</v>
      </c>
      <c r="Q490" s="226">
        <v>48</v>
      </c>
      <c r="R490" s="240">
        <v>0.158</v>
      </c>
    </row>
    <row r="491" spans="1:18" ht="13.15" customHeight="1" x14ac:dyDescent="0.4">
      <c r="A491" s="241" t="s">
        <v>1371</v>
      </c>
      <c r="B491" s="228" t="s">
        <v>2268</v>
      </c>
      <c r="C491" s="223">
        <v>59</v>
      </c>
      <c r="D491" s="222" t="s">
        <v>1852</v>
      </c>
      <c r="E491" s="224">
        <v>3</v>
      </c>
      <c r="F491" s="223">
        <v>7</v>
      </c>
      <c r="G491" s="222" t="s">
        <v>1852</v>
      </c>
      <c r="H491" s="224">
        <v>6</v>
      </c>
      <c r="I491" s="225" t="s">
        <v>1852</v>
      </c>
      <c r="J491" s="222" t="s">
        <v>1852</v>
      </c>
      <c r="K491" s="222" t="s">
        <v>1852</v>
      </c>
      <c r="L491" s="225" t="s">
        <v>1852</v>
      </c>
      <c r="M491" s="222" t="s">
        <v>1852</v>
      </c>
      <c r="N491" s="222" t="s">
        <v>1852</v>
      </c>
      <c r="O491" s="275">
        <f t="shared" si="7"/>
        <v>66</v>
      </c>
    </row>
    <row r="492" spans="1:18" ht="13.15" customHeight="1" x14ac:dyDescent="0.4">
      <c r="A492" s="241" t="s">
        <v>1371</v>
      </c>
      <c r="B492" s="228" t="s">
        <v>2269</v>
      </c>
      <c r="C492" s="223">
        <v>51</v>
      </c>
      <c r="D492" s="222" t="s">
        <v>1852</v>
      </c>
      <c r="E492" s="224">
        <v>8</v>
      </c>
      <c r="F492" s="223">
        <v>10</v>
      </c>
      <c r="G492" s="222" t="s">
        <v>1852</v>
      </c>
      <c r="H492" s="224">
        <v>1</v>
      </c>
      <c r="I492" s="225" t="s">
        <v>1852</v>
      </c>
      <c r="J492" s="222" t="s">
        <v>1852</v>
      </c>
      <c r="K492" s="222" t="s">
        <v>1852</v>
      </c>
      <c r="L492" s="225" t="s">
        <v>1852</v>
      </c>
      <c r="M492" s="222" t="s">
        <v>1852</v>
      </c>
      <c r="N492" s="222" t="s">
        <v>1852</v>
      </c>
      <c r="O492" s="275">
        <f t="shared" si="7"/>
        <v>61</v>
      </c>
    </row>
    <row r="493" spans="1:18" ht="21" x14ac:dyDescent="0.4">
      <c r="A493" s="241" t="s">
        <v>1371</v>
      </c>
      <c r="B493" s="228" t="s">
        <v>2270</v>
      </c>
      <c r="C493" s="223">
        <v>31</v>
      </c>
      <c r="D493" s="222" t="s">
        <v>1852</v>
      </c>
      <c r="E493" s="224">
        <v>15</v>
      </c>
      <c r="F493" s="223">
        <v>23</v>
      </c>
      <c r="G493" s="222" t="s">
        <v>1852</v>
      </c>
      <c r="H493" s="224">
        <v>7</v>
      </c>
      <c r="I493" s="225" t="s">
        <v>1852</v>
      </c>
      <c r="J493" s="222" t="s">
        <v>1852</v>
      </c>
      <c r="K493" s="222" t="s">
        <v>1852</v>
      </c>
      <c r="L493" s="223">
        <v>2</v>
      </c>
      <c r="M493" s="222" t="s">
        <v>1852</v>
      </c>
      <c r="N493" s="222" t="s">
        <v>1852</v>
      </c>
      <c r="O493" s="275">
        <f t="shared" si="7"/>
        <v>56</v>
      </c>
    </row>
    <row r="494" spans="1:18" ht="13.15" customHeight="1" x14ac:dyDescent="0.4">
      <c r="A494" s="241" t="s">
        <v>1371</v>
      </c>
      <c r="B494" s="228" t="s">
        <v>2271</v>
      </c>
      <c r="C494" s="223">
        <v>2</v>
      </c>
      <c r="D494" s="222" t="s">
        <v>1852</v>
      </c>
      <c r="E494" s="222" t="s">
        <v>1852</v>
      </c>
      <c r="F494" s="225" t="s">
        <v>1852</v>
      </c>
      <c r="G494" s="222" t="s">
        <v>1852</v>
      </c>
      <c r="H494" s="222" t="s">
        <v>1852</v>
      </c>
      <c r="I494" s="225" t="s">
        <v>1852</v>
      </c>
      <c r="J494" s="222" t="s">
        <v>1852</v>
      </c>
      <c r="K494" s="222" t="s">
        <v>1852</v>
      </c>
      <c r="L494" s="225" t="s">
        <v>1852</v>
      </c>
      <c r="M494" s="222" t="s">
        <v>1852</v>
      </c>
      <c r="N494" s="222" t="s">
        <v>1852</v>
      </c>
      <c r="O494" s="275">
        <f t="shared" si="7"/>
        <v>2</v>
      </c>
    </row>
    <row r="495" spans="1:18" ht="13.15" customHeight="1" x14ac:dyDescent="0.4">
      <c r="A495" s="230" t="s">
        <v>1371</v>
      </c>
      <c r="B495" s="228" t="s">
        <v>2272</v>
      </c>
      <c r="C495" s="223">
        <v>1</v>
      </c>
      <c r="D495" s="222" t="s">
        <v>1852</v>
      </c>
      <c r="E495" s="224">
        <v>1</v>
      </c>
      <c r="F495" s="225" t="s">
        <v>1852</v>
      </c>
      <c r="G495" s="222" t="s">
        <v>1852</v>
      </c>
      <c r="H495" s="222" t="s">
        <v>1852</v>
      </c>
      <c r="I495" s="225" t="s">
        <v>1852</v>
      </c>
      <c r="J495" s="222" t="s">
        <v>1852</v>
      </c>
      <c r="K495" s="222" t="s">
        <v>1852</v>
      </c>
      <c r="L495" s="225" t="s">
        <v>1852</v>
      </c>
      <c r="M495" s="222" t="s">
        <v>1852</v>
      </c>
      <c r="N495" s="222" t="s">
        <v>1852</v>
      </c>
      <c r="O495" s="275">
        <f t="shared" si="7"/>
        <v>1</v>
      </c>
    </row>
    <row r="496" spans="1:18" ht="13.15" customHeight="1" x14ac:dyDescent="0.4">
      <c r="A496" s="235" t="s">
        <v>2273</v>
      </c>
      <c r="B496" s="228" t="s">
        <v>2274</v>
      </c>
      <c r="C496" s="223">
        <v>87</v>
      </c>
      <c r="D496" s="222" t="s">
        <v>1852</v>
      </c>
      <c r="E496" s="224">
        <v>6</v>
      </c>
      <c r="F496" s="223">
        <v>85</v>
      </c>
      <c r="G496" s="222" t="s">
        <v>1852</v>
      </c>
      <c r="H496" s="222" t="s">
        <v>1852</v>
      </c>
      <c r="I496" s="223">
        <v>14</v>
      </c>
      <c r="J496" s="222" t="s">
        <v>1852</v>
      </c>
      <c r="K496" s="222" t="s">
        <v>1852</v>
      </c>
      <c r="L496" s="223">
        <v>44</v>
      </c>
      <c r="M496" s="222" t="s">
        <v>1852</v>
      </c>
      <c r="N496" s="222" t="s">
        <v>1852</v>
      </c>
      <c r="O496" s="275">
        <f t="shared" si="7"/>
        <v>230</v>
      </c>
      <c r="P496" s="231">
        <v>367</v>
      </c>
      <c r="Q496" s="231">
        <v>15</v>
      </c>
      <c r="R496" s="244">
        <v>4.1000000000000002E-2</v>
      </c>
    </row>
    <row r="497" spans="1:18" ht="13.15" customHeight="1" x14ac:dyDescent="0.4">
      <c r="A497" s="236" t="s">
        <v>1688</v>
      </c>
      <c r="B497" s="228" t="s">
        <v>2275</v>
      </c>
      <c r="C497" s="223">
        <v>50</v>
      </c>
      <c r="D497" s="222" t="s">
        <v>1852</v>
      </c>
      <c r="E497" s="224">
        <v>3</v>
      </c>
      <c r="F497" s="225" t="s">
        <v>1852</v>
      </c>
      <c r="G497" s="222" t="s">
        <v>1852</v>
      </c>
      <c r="H497" s="222" t="s">
        <v>1852</v>
      </c>
      <c r="I497" s="225" t="s">
        <v>1852</v>
      </c>
      <c r="J497" s="222" t="s">
        <v>1852</v>
      </c>
      <c r="K497" s="222" t="s">
        <v>1852</v>
      </c>
      <c r="L497" s="225" t="s">
        <v>1852</v>
      </c>
      <c r="M497" s="222" t="s">
        <v>1852</v>
      </c>
      <c r="N497" s="222" t="s">
        <v>1852</v>
      </c>
      <c r="O497" s="275">
        <f t="shared" si="7"/>
        <v>50</v>
      </c>
    </row>
    <row r="498" spans="1:18" ht="13.15" customHeight="1" x14ac:dyDescent="0.4">
      <c r="A498" s="236" t="s">
        <v>1688</v>
      </c>
      <c r="B498" s="228" t="s">
        <v>2276</v>
      </c>
      <c r="C498" s="223">
        <v>38</v>
      </c>
      <c r="D498" s="222" t="s">
        <v>1852</v>
      </c>
      <c r="E498" s="224">
        <v>2</v>
      </c>
      <c r="F498" s="225" t="s">
        <v>1852</v>
      </c>
      <c r="G498" s="222" t="s">
        <v>1852</v>
      </c>
      <c r="H498" s="222" t="s">
        <v>1852</v>
      </c>
      <c r="I498" s="225" t="s">
        <v>1852</v>
      </c>
      <c r="J498" s="222" t="s">
        <v>1852</v>
      </c>
      <c r="K498" s="222" t="s">
        <v>1852</v>
      </c>
      <c r="L498" s="225" t="s">
        <v>1852</v>
      </c>
      <c r="M498" s="222" t="s">
        <v>1852</v>
      </c>
      <c r="N498" s="222" t="s">
        <v>1852</v>
      </c>
      <c r="O498" s="275">
        <f t="shared" si="7"/>
        <v>38</v>
      </c>
    </row>
    <row r="499" spans="1:18" ht="13.15" customHeight="1" x14ac:dyDescent="0.4">
      <c r="A499" s="236" t="s">
        <v>1688</v>
      </c>
      <c r="B499" s="228" t="s">
        <v>2277</v>
      </c>
      <c r="C499" s="223">
        <v>25</v>
      </c>
      <c r="D499" s="222" t="s">
        <v>1852</v>
      </c>
      <c r="E499" s="224">
        <v>1</v>
      </c>
      <c r="F499" s="223">
        <v>1</v>
      </c>
      <c r="G499" s="222" t="s">
        <v>1852</v>
      </c>
      <c r="H499" s="222" t="s">
        <v>1852</v>
      </c>
      <c r="I499" s="225" t="s">
        <v>1852</v>
      </c>
      <c r="J499" s="222" t="s">
        <v>1852</v>
      </c>
      <c r="K499" s="222" t="s">
        <v>1852</v>
      </c>
      <c r="L499" s="225" t="s">
        <v>1852</v>
      </c>
      <c r="M499" s="222" t="s">
        <v>1852</v>
      </c>
      <c r="N499" s="222" t="s">
        <v>1852</v>
      </c>
      <c r="O499" s="275">
        <f t="shared" si="7"/>
        <v>26</v>
      </c>
    </row>
    <row r="500" spans="1:18" ht="13.15" customHeight="1" x14ac:dyDescent="0.4">
      <c r="A500" s="236" t="s">
        <v>1688</v>
      </c>
      <c r="B500" s="228" t="s">
        <v>2278</v>
      </c>
      <c r="C500" s="223">
        <v>12</v>
      </c>
      <c r="D500" s="222" t="s">
        <v>1852</v>
      </c>
      <c r="E500" s="224">
        <v>3</v>
      </c>
      <c r="F500" s="225" t="s">
        <v>1852</v>
      </c>
      <c r="G500" s="222" t="s">
        <v>1852</v>
      </c>
      <c r="H500" s="222" t="s">
        <v>1852</v>
      </c>
      <c r="I500" s="225" t="s">
        <v>1852</v>
      </c>
      <c r="J500" s="222" t="s">
        <v>1852</v>
      </c>
      <c r="K500" s="222" t="s">
        <v>1852</v>
      </c>
      <c r="L500" s="225" t="s">
        <v>1852</v>
      </c>
      <c r="M500" s="222" t="s">
        <v>1852</v>
      </c>
      <c r="N500" s="222" t="s">
        <v>1852</v>
      </c>
      <c r="O500" s="275">
        <f t="shared" si="7"/>
        <v>12</v>
      </c>
    </row>
    <row r="501" spans="1:18" ht="31.5" x14ac:dyDescent="0.4">
      <c r="A501" s="236" t="s">
        <v>1688</v>
      </c>
      <c r="B501" s="228" t="s">
        <v>2279</v>
      </c>
      <c r="C501" s="223">
        <v>9</v>
      </c>
      <c r="D501" s="222" t="s">
        <v>1852</v>
      </c>
      <c r="E501" s="222" t="s">
        <v>1852</v>
      </c>
      <c r="F501" s="225" t="s">
        <v>1852</v>
      </c>
      <c r="G501" s="222" t="s">
        <v>1852</v>
      </c>
      <c r="H501" s="222" t="s">
        <v>1852</v>
      </c>
      <c r="I501" s="225" t="s">
        <v>1852</v>
      </c>
      <c r="J501" s="222" t="s">
        <v>1852</v>
      </c>
      <c r="K501" s="222" t="s">
        <v>1852</v>
      </c>
      <c r="L501" s="225" t="s">
        <v>1852</v>
      </c>
      <c r="M501" s="222" t="s">
        <v>1852</v>
      </c>
      <c r="N501" s="222" t="s">
        <v>1852</v>
      </c>
      <c r="O501" s="275">
        <f t="shared" si="7"/>
        <v>9</v>
      </c>
    </row>
    <row r="502" spans="1:18" x14ac:dyDescent="0.4">
      <c r="A502" s="237" t="s">
        <v>1688</v>
      </c>
      <c r="B502" s="228" t="s">
        <v>2224</v>
      </c>
      <c r="C502" s="223">
        <v>2</v>
      </c>
      <c r="D502" s="222" t="s">
        <v>1852</v>
      </c>
      <c r="E502" s="222" t="s">
        <v>1852</v>
      </c>
      <c r="F502" s="225" t="s">
        <v>1852</v>
      </c>
      <c r="G502" s="222" t="s">
        <v>1852</v>
      </c>
      <c r="H502" s="222" t="s">
        <v>1852</v>
      </c>
      <c r="I502" s="225" t="s">
        <v>1852</v>
      </c>
      <c r="J502" s="222" t="s">
        <v>1852</v>
      </c>
      <c r="K502" s="222" t="s">
        <v>1852</v>
      </c>
      <c r="L502" s="225" t="s">
        <v>1852</v>
      </c>
      <c r="M502" s="222" t="s">
        <v>1852</v>
      </c>
      <c r="N502" s="222" t="s">
        <v>1852</v>
      </c>
      <c r="O502" s="275">
        <f t="shared" si="7"/>
        <v>2</v>
      </c>
    </row>
    <row r="503" spans="1:18" x14ac:dyDescent="0.4">
      <c r="A503" s="238" t="s">
        <v>1913</v>
      </c>
      <c r="B503" s="228" t="s">
        <v>2224</v>
      </c>
      <c r="C503" s="223">
        <v>5</v>
      </c>
      <c r="D503" s="222" t="s">
        <v>1852</v>
      </c>
      <c r="E503" s="222" t="s">
        <v>1852</v>
      </c>
      <c r="F503" s="225" t="s">
        <v>1852</v>
      </c>
      <c r="G503" s="222" t="s">
        <v>1852</v>
      </c>
      <c r="H503" s="222" t="s">
        <v>1852</v>
      </c>
      <c r="I503" s="225" t="s">
        <v>1852</v>
      </c>
      <c r="J503" s="222" t="s">
        <v>1852</v>
      </c>
      <c r="K503" s="222" t="s">
        <v>1852</v>
      </c>
      <c r="L503" s="225" t="s">
        <v>1852</v>
      </c>
      <c r="M503" s="222" t="s">
        <v>1852</v>
      </c>
      <c r="N503" s="222" t="s">
        <v>1852</v>
      </c>
      <c r="O503" s="275">
        <f t="shared" si="7"/>
        <v>5</v>
      </c>
      <c r="P503" s="233">
        <v>5</v>
      </c>
      <c r="Q503" s="233">
        <v>0</v>
      </c>
      <c r="R503" s="242">
        <v>0</v>
      </c>
    </row>
    <row r="504" spans="1:18" x14ac:dyDescent="0.4">
      <c r="A504" s="238" t="s">
        <v>2280</v>
      </c>
      <c r="B504" s="228" t="s">
        <v>1701</v>
      </c>
      <c r="C504" s="223">
        <v>6</v>
      </c>
      <c r="D504" s="222" t="s">
        <v>1852</v>
      </c>
      <c r="E504" s="222" t="s">
        <v>1852</v>
      </c>
      <c r="F504" s="225" t="s">
        <v>1852</v>
      </c>
      <c r="G504" s="222" t="s">
        <v>1852</v>
      </c>
      <c r="H504" s="222" t="s">
        <v>1852</v>
      </c>
      <c r="I504" s="225" t="s">
        <v>1852</v>
      </c>
      <c r="J504" s="222" t="s">
        <v>1852</v>
      </c>
      <c r="K504" s="222" t="s">
        <v>1852</v>
      </c>
      <c r="L504" s="225" t="s">
        <v>1852</v>
      </c>
      <c r="M504" s="222" t="s">
        <v>1852</v>
      </c>
      <c r="N504" s="222" t="s">
        <v>1852</v>
      </c>
      <c r="O504" s="275">
        <f t="shared" si="7"/>
        <v>6</v>
      </c>
      <c r="P504" s="233">
        <v>6</v>
      </c>
      <c r="Q504" s="233">
        <v>0</v>
      </c>
      <c r="R504" s="242">
        <v>0</v>
      </c>
    </row>
    <row r="505" spans="1:18" x14ac:dyDescent="0.4">
      <c r="A505" s="238" t="s">
        <v>2281</v>
      </c>
      <c r="B505" s="228" t="s">
        <v>1701</v>
      </c>
      <c r="C505" s="223">
        <v>4</v>
      </c>
      <c r="D505" s="222" t="s">
        <v>1852</v>
      </c>
      <c r="E505" s="222" t="s">
        <v>1852</v>
      </c>
      <c r="F505" s="223">
        <v>9</v>
      </c>
      <c r="G505" s="222" t="s">
        <v>1852</v>
      </c>
      <c r="H505" s="222" t="s">
        <v>1852</v>
      </c>
      <c r="I505" s="225" t="s">
        <v>1852</v>
      </c>
      <c r="J505" s="222" t="s">
        <v>1852</v>
      </c>
      <c r="K505" s="222" t="s">
        <v>1852</v>
      </c>
      <c r="L505" s="225" t="s">
        <v>1852</v>
      </c>
      <c r="M505" s="222" t="s">
        <v>1852</v>
      </c>
      <c r="N505" s="222" t="s">
        <v>1852</v>
      </c>
      <c r="O505" s="275">
        <f t="shared" si="7"/>
        <v>13</v>
      </c>
      <c r="P505" s="233">
        <v>13</v>
      </c>
      <c r="Q505" s="233">
        <v>0</v>
      </c>
      <c r="R505" s="234">
        <v>0</v>
      </c>
    </row>
    <row r="506" spans="1:18" ht="13.15" customHeight="1" x14ac:dyDescent="0.4">
      <c r="A506" s="238" t="s">
        <v>2282</v>
      </c>
      <c r="B506" s="228" t="s">
        <v>1701</v>
      </c>
      <c r="C506" s="223">
        <v>3</v>
      </c>
      <c r="D506" s="222" t="s">
        <v>1852</v>
      </c>
      <c r="E506" s="222" t="s">
        <v>1852</v>
      </c>
      <c r="F506" s="225" t="s">
        <v>1852</v>
      </c>
      <c r="G506" s="222" t="s">
        <v>1852</v>
      </c>
      <c r="H506" s="222" t="s">
        <v>1852</v>
      </c>
      <c r="I506" s="225" t="s">
        <v>1852</v>
      </c>
      <c r="J506" s="222" t="s">
        <v>1852</v>
      </c>
      <c r="K506" s="222" t="s">
        <v>1852</v>
      </c>
      <c r="L506" s="225" t="s">
        <v>1852</v>
      </c>
      <c r="M506" s="222" t="s">
        <v>1852</v>
      </c>
      <c r="N506" s="222" t="s">
        <v>1852</v>
      </c>
      <c r="O506" s="275">
        <f t="shared" si="7"/>
        <v>3</v>
      </c>
      <c r="P506" s="233">
        <v>3</v>
      </c>
      <c r="Q506" s="233">
        <v>0</v>
      </c>
      <c r="R506" s="234">
        <v>0</v>
      </c>
    </row>
    <row r="507" spans="1:18" ht="13.15" customHeight="1" x14ac:dyDescent="0.4">
      <c r="A507" s="229" t="s">
        <v>2283</v>
      </c>
      <c r="B507" s="228" t="s">
        <v>2284</v>
      </c>
      <c r="C507" s="223">
        <v>20</v>
      </c>
      <c r="D507" s="222" t="s">
        <v>1852</v>
      </c>
      <c r="E507" s="222" t="s">
        <v>1852</v>
      </c>
      <c r="F507" s="223">
        <v>25</v>
      </c>
      <c r="G507" s="222" t="s">
        <v>1852</v>
      </c>
      <c r="H507" s="222" t="s">
        <v>1852</v>
      </c>
      <c r="I507" s="225" t="s">
        <v>1852</v>
      </c>
      <c r="J507" s="222" t="s">
        <v>1852</v>
      </c>
      <c r="K507" s="222" t="s">
        <v>1852</v>
      </c>
      <c r="L507" s="223">
        <v>2</v>
      </c>
      <c r="M507" s="222" t="s">
        <v>1852</v>
      </c>
      <c r="N507" s="222" t="s">
        <v>1852</v>
      </c>
      <c r="O507" s="275">
        <f t="shared" si="7"/>
        <v>47</v>
      </c>
      <c r="P507" s="226">
        <v>62</v>
      </c>
      <c r="Q507" s="226">
        <v>0</v>
      </c>
      <c r="R507" s="227">
        <v>0</v>
      </c>
    </row>
    <row r="508" spans="1:18" ht="13.15" customHeight="1" x14ac:dyDescent="0.4">
      <c r="A508" s="241" t="s">
        <v>1382</v>
      </c>
      <c r="B508" s="228" t="s">
        <v>2285</v>
      </c>
      <c r="C508" s="223">
        <v>7</v>
      </c>
      <c r="D508" s="222" t="s">
        <v>1852</v>
      </c>
      <c r="E508" s="222" t="s">
        <v>1852</v>
      </c>
      <c r="F508" s="223">
        <v>1</v>
      </c>
      <c r="G508" s="222" t="s">
        <v>1852</v>
      </c>
      <c r="H508" s="222" t="s">
        <v>1852</v>
      </c>
      <c r="I508" s="225" t="s">
        <v>1852</v>
      </c>
      <c r="J508" s="222" t="s">
        <v>1852</v>
      </c>
      <c r="K508" s="222" t="s">
        <v>1852</v>
      </c>
      <c r="L508" s="225" t="s">
        <v>1852</v>
      </c>
      <c r="M508" s="222" t="s">
        <v>1852</v>
      </c>
      <c r="N508" s="222" t="s">
        <v>1852</v>
      </c>
      <c r="O508" s="275">
        <f t="shared" si="7"/>
        <v>8</v>
      </c>
    </row>
    <row r="509" spans="1:18" ht="13.15" customHeight="1" x14ac:dyDescent="0.4">
      <c r="A509" s="241" t="s">
        <v>1382</v>
      </c>
      <c r="B509" s="228" t="s">
        <v>2286</v>
      </c>
      <c r="C509" s="223">
        <v>3</v>
      </c>
      <c r="D509" s="222" t="s">
        <v>1852</v>
      </c>
      <c r="E509" s="222" t="s">
        <v>1852</v>
      </c>
      <c r="F509" s="225" t="s">
        <v>1852</v>
      </c>
      <c r="G509" s="222" t="s">
        <v>1852</v>
      </c>
      <c r="H509" s="222" t="s">
        <v>1852</v>
      </c>
      <c r="I509" s="225" t="s">
        <v>1852</v>
      </c>
      <c r="J509" s="222" t="s">
        <v>1852</v>
      </c>
      <c r="K509" s="222" t="s">
        <v>1852</v>
      </c>
      <c r="L509" s="225" t="s">
        <v>1852</v>
      </c>
      <c r="M509" s="222" t="s">
        <v>1852</v>
      </c>
      <c r="N509" s="222" t="s">
        <v>1852</v>
      </c>
      <c r="O509" s="275">
        <f t="shared" si="7"/>
        <v>3</v>
      </c>
    </row>
    <row r="510" spans="1:18" ht="13.15" customHeight="1" x14ac:dyDescent="0.4">
      <c r="A510" s="241" t="s">
        <v>1382</v>
      </c>
      <c r="B510" s="228" t="s">
        <v>2287</v>
      </c>
      <c r="C510" s="223">
        <v>2</v>
      </c>
      <c r="D510" s="222" t="s">
        <v>1852</v>
      </c>
      <c r="E510" s="222" t="s">
        <v>1852</v>
      </c>
      <c r="F510" s="225" t="s">
        <v>1852</v>
      </c>
      <c r="G510" s="222" t="s">
        <v>1852</v>
      </c>
      <c r="H510" s="222" t="s">
        <v>1852</v>
      </c>
      <c r="I510" s="225" t="s">
        <v>1852</v>
      </c>
      <c r="J510" s="222" t="s">
        <v>1852</v>
      </c>
      <c r="K510" s="222" t="s">
        <v>1852</v>
      </c>
      <c r="L510" s="225" t="s">
        <v>1852</v>
      </c>
      <c r="M510" s="222" t="s">
        <v>1852</v>
      </c>
      <c r="N510" s="222" t="s">
        <v>1852</v>
      </c>
      <c r="O510" s="275">
        <f t="shared" si="7"/>
        <v>2</v>
      </c>
    </row>
    <row r="511" spans="1:18" ht="21" x14ac:dyDescent="0.4">
      <c r="A511" s="241" t="s">
        <v>1382</v>
      </c>
      <c r="B511" s="228" t="s">
        <v>2288</v>
      </c>
      <c r="C511" s="225" t="s">
        <v>1852</v>
      </c>
      <c r="D511" s="222" t="s">
        <v>1852</v>
      </c>
      <c r="E511" s="222" t="s">
        <v>1852</v>
      </c>
      <c r="F511" s="223">
        <v>1</v>
      </c>
      <c r="G511" s="222" t="s">
        <v>1852</v>
      </c>
      <c r="H511" s="222" t="s">
        <v>1852</v>
      </c>
      <c r="I511" s="225" t="s">
        <v>1852</v>
      </c>
      <c r="J511" s="222" t="s">
        <v>1852</v>
      </c>
      <c r="K511" s="222" t="s">
        <v>1852</v>
      </c>
      <c r="L511" s="225" t="s">
        <v>1852</v>
      </c>
      <c r="M511" s="222" t="s">
        <v>1852</v>
      </c>
      <c r="N511" s="222" t="s">
        <v>1852</v>
      </c>
      <c r="O511" s="275">
        <f t="shared" si="7"/>
        <v>1</v>
      </c>
    </row>
    <row r="512" spans="1:18" x14ac:dyDescent="0.4">
      <c r="A512" s="230" t="s">
        <v>1382</v>
      </c>
      <c r="B512" s="228" t="s">
        <v>2224</v>
      </c>
      <c r="C512" s="223">
        <v>1</v>
      </c>
      <c r="D512" s="222" t="s">
        <v>1852</v>
      </c>
      <c r="E512" s="222" t="s">
        <v>1852</v>
      </c>
      <c r="F512" s="225" t="s">
        <v>1852</v>
      </c>
      <c r="G512" s="222" t="s">
        <v>1852</v>
      </c>
      <c r="H512" s="222" t="s">
        <v>1852</v>
      </c>
      <c r="I512" s="225" t="s">
        <v>1852</v>
      </c>
      <c r="J512" s="222" t="s">
        <v>1852</v>
      </c>
      <c r="K512" s="222" t="s">
        <v>1852</v>
      </c>
      <c r="L512" s="225" t="s">
        <v>1852</v>
      </c>
      <c r="M512" s="222" t="s">
        <v>1852</v>
      </c>
      <c r="N512" s="222" t="s">
        <v>1852</v>
      </c>
      <c r="O512" s="275">
        <f t="shared" si="7"/>
        <v>1</v>
      </c>
    </row>
    <row r="513" spans="1:18" ht="13.15" customHeight="1" x14ac:dyDescent="0.4">
      <c r="A513" s="238" t="s">
        <v>2289</v>
      </c>
      <c r="B513" s="228" t="s">
        <v>1701</v>
      </c>
      <c r="C513" s="225" t="s">
        <v>1852</v>
      </c>
      <c r="D513" s="222" t="s">
        <v>1852</v>
      </c>
      <c r="E513" s="222" t="s">
        <v>1852</v>
      </c>
      <c r="F513" s="223">
        <v>2</v>
      </c>
      <c r="G513" s="222" t="s">
        <v>1852</v>
      </c>
      <c r="H513" s="222" t="s">
        <v>1852</v>
      </c>
      <c r="I513" s="225" t="s">
        <v>1852</v>
      </c>
      <c r="J513" s="222" t="s">
        <v>1852</v>
      </c>
      <c r="K513" s="222" t="s">
        <v>1852</v>
      </c>
      <c r="L513" s="225" t="s">
        <v>1852</v>
      </c>
      <c r="M513" s="222" t="s">
        <v>1852</v>
      </c>
      <c r="N513" s="222" t="s">
        <v>1852</v>
      </c>
      <c r="O513" s="275">
        <f t="shared" si="7"/>
        <v>2</v>
      </c>
      <c r="P513" s="233">
        <v>2</v>
      </c>
      <c r="Q513" s="233">
        <v>0</v>
      </c>
      <c r="R513" s="234">
        <v>0</v>
      </c>
    </row>
    <row r="514" spans="1:18" ht="13.15" customHeight="1" x14ac:dyDescent="0.4">
      <c r="A514" s="238" t="s">
        <v>2290</v>
      </c>
      <c r="B514" s="228" t="s">
        <v>1701</v>
      </c>
      <c r="C514" s="223">
        <v>14</v>
      </c>
      <c r="D514" s="222" t="s">
        <v>1852</v>
      </c>
      <c r="E514" s="222" t="s">
        <v>1852</v>
      </c>
      <c r="F514" s="223">
        <v>4</v>
      </c>
      <c r="G514" s="222" t="s">
        <v>1852</v>
      </c>
      <c r="H514" s="222" t="s">
        <v>1852</v>
      </c>
      <c r="I514" s="225" t="s">
        <v>1852</v>
      </c>
      <c r="J514" s="222" t="s">
        <v>1852</v>
      </c>
      <c r="K514" s="222" t="s">
        <v>1852</v>
      </c>
      <c r="L514" s="225" t="s">
        <v>1852</v>
      </c>
      <c r="M514" s="222" t="s">
        <v>1852</v>
      </c>
      <c r="N514" s="222" t="s">
        <v>1852</v>
      </c>
      <c r="O514" s="275">
        <f t="shared" si="7"/>
        <v>18</v>
      </c>
      <c r="P514" s="233">
        <v>18</v>
      </c>
      <c r="Q514" s="233">
        <v>0</v>
      </c>
      <c r="R514" s="234">
        <v>0</v>
      </c>
    </row>
    <row r="515" spans="1:18" ht="13.15" customHeight="1" x14ac:dyDescent="0.4">
      <c r="A515" s="229" t="s">
        <v>2291</v>
      </c>
      <c r="B515" s="228" t="s">
        <v>2292</v>
      </c>
      <c r="C515" s="223">
        <v>5</v>
      </c>
      <c r="D515" s="222" t="s">
        <v>1852</v>
      </c>
      <c r="E515" s="222" t="s">
        <v>1852</v>
      </c>
      <c r="F515" s="223">
        <v>1</v>
      </c>
      <c r="G515" s="222" t="s">
        <v>1852</v>
      </c>
      <c r="H515" s="222" t="s">
        <v>1852</v>
      </c>
      <c r="I515" s="223">
        <v>2</v>
      </c>
      <c r="J515" s="222" t="s">
        <v>1852</v>
      </c>
      <c r="K515" s="222" t="s">
        <v>1852</v>
      </c>
      <c r="L515" s="223">
        <v>1</v>
      </c>
      <c r="M515" s="222" t="s">
        <v>1852</v>
      </c>
      <c r="N515" s="222" t="s">
        <v>1852</v>
      </c>
      <c r="O515" s="275">
        <f t="shared" ref="O515:O578" si="8">SUM(C515,F515,I515,L515)</f>
        <v>9</v>
      </c>
      <c r="P515" s="226">
        <v>13</v>
      </c>
      <c r="Q515" s="226">
        <v>0</v>
      </c>
      <c r="R515" s="227">
        <v>0</v>
      </c>
    </row>
    <row r="516" spans="1:18" ht="13.15" customHeight="1" x14ac:dyDescent="0.4">
      <c r="A516" s="230" t="s">
        <v>2429</v>
      </c>
      <c r="B516" s="228" t="s">
        <v>2293</v>
      </c>
      <c r="C516" s="223">
        <v>3</v>
      </c>
      <c r="D516" s="222" t="s">
        <v>1852</v>
      </c>
      <c r="E516" s="222" t="s">
        <v>1852</v>
      </c>
      <c r="F516" s="223">
        <v>1</v>
      </c>
      <c r="G516" s="222" t="s">
        <v>1852</v>
      </c>
      <c r="H516" s="222" t="s">
        <v>1852</v>
      </c>
      <c r="I516" s="225" t="s">
        <v>1852</v>
      </c>
      <c r="J516" s="222" t="s">
        <v>1852</v>
      </c>
      <c r="K516" s="222" t="s">
        <v>1852</v>
      </c>
      <c r="L516" s="225" t="s">
        <v>1852</v>
      </c>
      <c r="M516" s="222" t="s">
        <v>1852</v>
      </c>
      <c r="N516" s="222" t="s">
        <v>1852</v>
      </c>
      <c r="O516" s="275">
        <f t="shared" si="8"/>
        <v>4</v>
      </c>
    </row>
    <row r="517" spans="1:18" ht="13.15" customHeight="1" x14ac:dyDescent="0.4">
      <c r="A517" s="238" t="s">
        <v>2294</v>
      </c>
      <c r="B517" s="228" t="s">
        <v>1701</v>
      </c>
      <c r="C517" s="223">
        <v>4</v>
      </c>
      <c r="D517" s="222" t="s">
        <v>1852</v>
      </c>
      <c r="E517" s="222" t="s">
        <v>1852</v>
      </c>
      <c r="F517" s="223">
        <v>4</v>
      </c>
      <c r="G517" s="222" t="s">
        <v>1852</v>
      </c>
      <c r="H517" s="222" t="s">
        <v>1852</v>
      </c>
      <c r="I517" s="225" t="s">
        <v>1852</v>
      </c>
      <c r="J517" s="222" t="s">
        <v>1852</v>
      </c>
      <c r="K517" s="222" t="s">
        <v>1852</v>
      </c>
      <c r="L517" s="225" t="s">
        <v>1852</v>
      </c>
      <c r="M517" s="222" t="s">
        <v>1852</v>
      </c>
      <c r="N517" s="222" t="s">
        <v>1852</v>
      </c>
      <c r="O517" s="275">
        <f t="shared" si="8"/>
        <v>8</v>
      </c>
      <c r="P517" s="233">
        <v>8</v>
      </c>
      <c r="Q517" s="233">
        <v>0</v>
      </c>
      <c r="R517" s="234">
        <v>0</v>
      </c>
    </row>
    <row r="518" spans="1:18" ht="13.15" customHeight="1" x14ac:dyDescent="0.4">
      <c r="A518" s="238" t="s">
        <v>2295</v>
      </c>
      <c r="B518" s="228" t="s">
        <v>1701</v>
      </c>
      <c r="C518" s="225" t="s">
        <v>1852</v>
      </c>
      <c r="D518" s="222" t="s">
        <v>1852</v>
      </c>
      <c r="E518" s="222" t="s">
        <v>1852</v>
      </c>
      <c r="F518" s="223">
        <v>2</v>
      </c>
      <c r="G518" s="222" t="s">
        <v>1852</v>
      </c>
      <c r="H518" s="222" t="s">
        <v>1852</v>
      </c>
      <c r="I518" s="225" t="s">
        <v>1852</v>
      </c>
      <c r="J518" s="222" t="s">
        <v>1852</v>
      </c>
      <c r="K518" s="222" t="s">
        <v>1852</v>
      </c>
      <c r="L518" s="225" t="s">
        <v>1852</v>
      </c>
      <c r="M518" s="222" t="s">
        <v>1852</v>
      </c>
      <c r="N518" s="222" t="s">
        <v>1852</v>
      </c>
      <c r="O518" s="275">
        <f t="shared" si="8"/>
        <v>2</v>
      </c>
      <c r="P518" s="233">
        <v>2</v>
      </c>
      <c r="Q518" s="233">
        <v>0</v>
      </c>
      <c r="R518" s="234">
        <v>0</v>
      </c>
    </row>
    <row r="519" spans="1:18" ht="22.5" x14ac:dyDescent="0.4">
      <c r="A519" s="238" t="s">
        <v>2296</v>
      </c>
      <c r="B519" s="228" t="s">
        <v>1701</v>
      </c>
      <c r="C519" s="223">
        <v>8</v>
      </c>
      <c r="D519" s="222" t="s">
        <v>1852</v>
      </c>
      <c r="E519" s="224">
        <v>1</v>
      </c>
      <c r="F519" s="225" t="s">
        <v>1852</v>
      </c>
      <c r="G519" s="222" t="s">
        <v>1852</v>
      </c>
      <c r="H519" s="222" t="s">
        <v>1852</v>
      </c>
      <c r="I519" s="225" t="s">
        <v>1852</v>
      </c>
      <c r="J519" s="222" t="s">
        <v>1852</v>
      </c>
      <c r="K519" s="222" t="s">
        <v>1852</v>
      </c>
      <c r="L519" s="225" t="s">
        <v>1852</v>
      </c>
      <c r="M519" s="222" t="s">
        <v>1852</v>
      </c>
      <c r="N519" s="222" t="s">
        <v>1852</v>
      </c>
      <c r="O519" s="275">
        <f t="shared" si="8"/>
        <v>8</v>
      </c>
      <c r="P519" s="233">
        <v>8</v>
      </c>
      <c r="Q519" s="233">
        <v>1</v>
      </c>
      <c r="R519" s="234">
        <v>0.13</v>
      </c>
    </row>
    <row r="520" spans="1:18" ht="13.15" customHeight="1" x14ac:dyDescent="0.4">
      <c r="A520" s="238" t="s">
        <v>1916</v>
      </c>
      <c r="B520" s="228" t="s">
        <v>2297</v>
      </c>
      <c r="C520" s="225" t="s">
        <v>1852</v>
      </c>
      <c r="D520" s="222" t="s">
        <v>1852</v>
      </c>
      <c r="E520" s="222" t="s">
        <v>1852</v>
      </c>
      <c r="F520" s="225" t="s">
        <v>1852</v>
      </c>
      <c r="G520" s="222" t="s">
        <v>1852</v>
      </c>
      <c r="H520" s="222" t="s">
        <v>1852</v>
      </c>
      <c r="I520" s="225" t="s">
        <v>1852</v>
      </c>
      <c r="J520" s="222" t="s">
        <v>1852</v>
      </c>
      <c r="K520" s="222" t="s">
        <v>1852</v>
      </c>
      <c r="L520" s="223">
        <v>1</v>
      </c>
      <c r="M520" s="222" t="s">
        <v>1852</v>
      </c>
      <c r="N520" s="222" t="s">
        <v>1852</v>
      </c>
      <c r="O520" s="275">
        <f t="shared" si="8"/>
        <v>1</v>
      </c>
      <c r="P520" s="233">
        <v>1</v>
      </c>
      <c r="Q520" s="233">
        <v>0</v>
      </c>
      <c r="R520" s="234">
        <v>0</v>
      </c>
    </row>
    <row r="521" spans="1:18" ht="22.5" x14ac:dyDescent="0.4">
      <c r="A521" s="246" t="s">
        <v>2298</v>
      </c>
      <c r="B521" s="228" t="s">
        <v>1701</v>
      </c>
      <c r="C521" s="223">
        <v>10</v>
      </c>
      <c r="D521" s="222" t="s">
        <v>1852</v>
      </c>
      <c r="E521" s="222" t="s">
        <v>1852</v>
      </c>
      <c r="F521" s="225" t="s">
        <v>1852</v>
      </c>
      <c r="G521" s="222" t="s">
        <v>1852</v>
      </c>
      <c r="H521" s="222" t="s">
        <v>1852</v>
      </c>
      <c r="I521" s="225" t="s">
        <v>1852</v>
      </c>
      <c r="J521" s="222" t="s">
        <v>1852</v>
      </c>
      <c r="K521" s="222" t="s">
        <v>1852</v>
      </c>
      <c r="L521" s="225" t="s">
        <v>1852</v>
      </c>
      <c r="M521" s="222" t="s">
        <v>1852</v>
      </c>
      <c r="N521" s="222" t="s">
        <v>1852</v>
      </c>
      <c r="O521" s="275">
        <f t="shared" si="8"/>
        <v>10</v>
      </c>
      <c r="P521" s="233">
        <v>10</v>
      </c>
      <c r="Q521" s="233">
        <v>0</v>
      </c>
      <c r="R521" s="234">
        <v>0</v>
      </c>
    </row>
    <row r="522" spans="1:18" x14ac:dyDescent="0.4">
      <c r="A522" s="238" t="s">
        <v>2299</v>
      </c>
      <c r="B522" s="228" t="s">
        <v>1701</v>
      </c>
      <c r="C522" s="223">
        <v>3</v>
      </c>
      <c r="D522" s="222" t="s">
        <v>1852</v>
      </c>
      <c r="E522" s="222" t="s">
        <v>1852</v>
      </c>
      <c r="F522" s="225" t="s">
        <v>1852</v>
      </c>
      <c r="G522" s="222" t="s">
        <v>1852</v>
      </c>
      <c r="H522" s="222" t="s">
        <v>1852</v>
      </c>
      <c r="I522" s="225" t="s">
        <v>1852</v>
      </c>
      <c r="J522" s="222" t="s">
        <v>1852</v>
      </c>
      <c r="K522" s="222" t="s">
        <v>1852</v>
      </c>
      <c r="L522" s="225" t="s">
        <v>1852</v>
      </c>
      <c r="M522" s="222" t="s">
        <v>1852</v>
      </c>
      <c r="N522" s="222" t="s">
        <v>1852</v>
      </c>
      <c r="O522" s="275">
        <f t="shared" si="8"/>
        <v>3</v>
      </c>
      <c r="P522" s="233">
        <v>3</v>
      </c>
      <c r="Q522" s="233">
        <v>0</v>
      </c>
      <c r="R522" s="234">
        <v>0</v>
      </c>
    </row>
    <row r="523" spans="1:18" ht="13.15" customHeight="1" x14ac:dyDescent="0.4">
      <c r="A523" s="235" t="s">
        <v>2114</v>
      </c>
      <c r="B523" s="228" t="s">
        <v>2300</v>
      </c>
      <c r="C523" s="223">
        <v>5</v>
      </c>
      <c r="D523" s="222" t="s">
        <v>1852</v>
      </c>
      <c r="E523" s="222" t="s">
        <v>1852</v>
      </c>
      <c r="F523" s="225" t="s">
        <v>1852</v>
      </c>
      <c r="G523" s="222" t="s">
        <v>1852</v>
      </c>
      <c r="H523" s="222" t="s">
        <v>1852</v>
      </c>
      <c r="I523" s="225" t="s">
        <v>1852</v>
      </c>
      <c r="J523" s="222" t="s">
        <v>1852</v>
      </c>
      <c r="K523" s="222" t="s">
        <v>1852</v>
      </c>
      <c r="L523" s="225" t="s">
        <v>1852</v>
      </c>
      <c r="M523" s="222" t="s">
        <v>1852</v>
      </c>
      <c r="N523" s="222" t="s">
        <v>1852</v>
      </c>
      <c r="O523" s="275">
        <f t="shared" si="8"/>
        <v>5</v>
      </c>
      <c r="P523" s="231">
        <v>20</v>
      </c>
      <c r="Q523" s="231">
        <v>0</v>
      </c>
      <c r="R523" s="244">
        <v>0</v>
      </c>
    </row>
    <row r="524" spans="1:18" ht="13.15" customHeight="1" x14ac:dyDescent="0.4">
      <c r="A524" s="236" t="s">
        <v>1338</v>
      </c>
      <c r="B524" s="228" t="s">
        <v>2301</v>
      </c>
      <c r="C524" s="223">
        <v>1</v>
      </c>
      <c r="D524" s="222" t="s">
        <v>1852</v>
      </c>
      <c r="E524" s="222" t="s">
        <v>1852</v>
      </c>
      <c r="F524" s="223">
        <v>2</v>
      </c>
      <c r="G524" s="222" t="s">
        <v>1852</v>
      </c>
      <c r="H524" s="222" t="s">
        <v>1852</v>
      </c>
      <c r="I524" s="225" t="s">
        <v>1852</v>
      </c>
      <c r="J524" s="222" t="s">
        <v>1852</v>
      </c>
      <c r="K524" s="222" t="s">
        <v>1852</v>
      </c>
      <c r="L524" s="223">
        <v>1</v>
      </c>
      <c r="M524" s="222" t="s">
        <v>1852</v>
      </c>
      <c r="N524" s="222" t="s">
        <v>1852</v>
      </c>
      <c r="O524" s="275">
        <f t="shared" si="8"/>
        <v>4</v>
      </c>
    </row>
    <row r="525" spans="1:18" ht="13.15" customHeight="1" x14ac:dyDescent="0.4">
      <c r="A525" s="236" t="s">
        <v>1338</v>
      </c>
      <c r="B525" s="228" t="s">
        <v>2302</v>
      </c>
      <c r="C525" s="223">
        <v>4</v>
      </c>
      <c r="D525" s="222" t="s">
        <v>1852</v>
      </c>
      <c r="E525" s="222" t="s">
        <v>1852</v>
      </c>
      <c r="F525" s="225" t="s">
        <v>1852</v>
      </c>
      <c r="G525" s="222" t="s">
        <v>1852</v>
      </c>
      <c r="H525" s="222" t="s">
        <v>1852</v>
      </c>
      <c r="I525" s="225" t="s">
        <v>1852</v>
      </c>
      <c r="J525" s="222" t="s">
        <v>1852</v>
      </c>
      <c r="K525" s="222" t="s">
        <v>1852</v>
      </c>
      <c r="L525" s="225" t="s">
        <v>1852</v>
      </c>
      <c r="M525" s="222" t="s">
        <v>1852</v>
      </c>
      <c r="N525" s="222" t="s">
        <v>1852</v>
      </c>
      <c r="O525" s="275">
        <f t="shared" si="8"/>
        <v>4</v>
      </c>
    </row>
    <row r="526" spans="1:18" ht="13.15" customHeight="1" x14ac:dyDescent="0.4">
      <c r="A526" s="236" t="s">
        <v>1338</v>
      </c>
      <c r="B526" s="228" t="s">
        <v>2303</v>
      </c>
      <c r="C526" s="225" t="s">
        <v>1852</v>
      </c>
      <c r="D526" s="222" t="s">
        <v>1852</v>
      </c>
      <c r="E526" s="222" t="s">
        <v>1852</v>
      </c>
      <c r="F526" s="223">
        <v>2</v>
      </c>
      <c r="G526" s="222" t="s">
        <v>1852</v>
      </c>
      <c r="H526" s="222" t="s">
        <v>1852</v>
      </c>
      <c r="I526" s="225" t="s">
        <v>1852</v>
      </c>
      <c r="J526" s="222" t="s">
        <v>1852</v>
      </c>
      <c r="K526" s="222" t="s">
        <v>1852</v>
      </c>
      <c r="L526" s="223">
        <v>1</v>
      </c>
      <c r="M526" s="222" t="s">
        <v>1852</v>
      </c>
      <c r="N526" s="222" t="s">
        <v>1852</v>
      </c>
      <c r="O526" s="275">
        <f t="shared" si="8"/>
        <v>3</v>
      </c>
    </row>
    <row r="527" spans="1:18" ht="13.15" customHeight="1" x14ac:dyDescent="0.4">
      <c r="A527" s="236" t="s">
        <v>1338</v>
      </c>
      <c r="B527" s="228" t="s">
        <v>2304</v>
      </c>
      <c r="C527" s="223">
        <v>2</v>
      </c>
      <c r="D527" s="222" t="s">
        <v>1852</v>
      </c>
      <c r="E527" s="222" t="s">
        <v>1852</v>
      </c>
      <c r="F527" s="225" t="s">
        <v>1852</v>
      </c>
      <c r="G527" s="222" t="s">
        <v>1852</v>
      </c>
      <c r="H527" s="222" t="s">
        <v>1852</v>
      </c>
      <c r="I527" s="225" t="s">
        <v>1852</v>
      </c>
      <c r="J527" s="222" t="s">
        <v>1852</v>
      </c>
      <c r="K527" s="222" t="s">
        <v>1852</v>
      </c>
      <c r="L527" s="225" t="s">
        <v>1852</v>
      </c>
      <c r="M527" s="222" t="s">
        <v>1852</v>
      </c>
      <c r="N527" s="222" t="s">
        <v>1852</v>
      </c>
      <c r="O527" s="275">
        <f t="shared" si="8"/>
        <v>2</v>
      </c>
    </row>
    <row r="528" spans="1:18" ht="13.15" customHeight="1" x14ac:dyDescent="0.4">
      <c r="A528" s="236" t="s">
        <v>1338</v>
      </c>
      <c r="B528" s="228" t="s">
        <v>2305</v>
      </c>
      <c r="C528" s="223">
        <v>1</v>
      </c>
      <c r="D528" s="222" t="s">
        <v>1852</v>
      </c>
      <c r="E528" s="222" t="s">
        <v>1852</v>
      </c>
      <c r="F528" s="225" t="s">
        <v>1852</v>
      </c>
      <c r="G528" s="222" t="s">
        <v>1852</v>
      </c>
      <c r="H528" s="222" t="s">
        <v>1852</v>
      </c>
      <c r="I528" s="225" t="s">
        <v>1852</v>
      </c>
      <c r="J528" s="222" t="s">
        <v>1852</v>
      </c>
      <c r="K528" s="222" t="s">
        <v>1852</v>
      </c>
      <c r="L528" s="225" t="s">
        <v>1852</v>
      </c>
      <c r="M528" s="222" t="s">
        <v>1852</v>
      </c>
      <c r="N528" s="222" t="s">
        <v>1852</v>
      </c>
      <c r="O528" s="275">
        <f t="shared" si="8"/>
        <v>1</v>
      </c>
    </row>
    <row r="529" spans="1:18" ht="13.15" customHeight="1" x14ac:dyDescent="0.4">
      <c r="A529" s="237" t="s">
        <v>1338</v>
      </c>
      <c r="B529" s="228" t="s">
        <v>2306</v>
      </c>
      <c r="C529" s="223">
        <v>1</v>
      </c>
      <c r="D529" s="222" t="s">
        <v>1852</v>
      </c>
      <c r="E529" s="222" t="s">
        <v>1852</v>
      </c>
      <c r="F529" s="225" t="s">
        <v>1852</v>
      </c>
      <c r="G529" s="222" t="s">
        <v>1852</v>
      </c>
      <c r="H529" s="222" t="s">
        <v>1852</v>
      </c>
      <c r="I529" s="225" t="s">
        <v>1852</v>
      </c>
      <c r="J529" s="222" t="s">
        <v>1852</v>
      </c>
      <c r="K529" s="222" t="s">
        <v>1852</v>
      </c>
      <c r="L529" s="225" t="s">
        <v>1852</v>
      </c>
      <c r="M529" s="222" t="s">
        <v>1852</v>
      </c>
      <c r="N529" s="222" t="s">
        <v>1852</v>
      </c>
      <c r="O529" s="275">
        <f t="shared" si="8"/>
        <v>1</v>
      </c>
    </row>
    <row r="530" spans="1:18" ht="13.15" customHeight="1" x14ac:dyDescent="0.4">
      <c r="A530" s="229" t="s">
        <v>2307</v>
      </c>
      <c r="B530" s="228" t="s">
        <v>2308</v>
      </c>
      <c r="C530" s="223">
        <v>6</v>
      </c>
      <c r="D530" s="222" t="s">
        <v>1852</v>
      </c>
      <c r="E530" s="222" t="s">
        <v>1852</v>
      </c>
      <c r="F530" s="225" t="s">
        <v>1852</v>
      </c>
      <c r="G530" s="222" t="s">
        <v>1852</v>
      </c>
      <c r="H530" s="222" t="s">
        <v>1852</v>
      </c>
      <c r="I530" s="225" t="s">
        <v>1852</v>
      </c>
      <c r="J530" s="222" t="s">
        <v>1852</v>
      </c>
      <c r="K530" s="222" t="s">
        <v>1852</v>
      </c>
      <c r="L530" s="225" t="s">
        <v>1852</v>
      </c>
      <c r="M530" s="222" t="s">
        <v>1852</v>
      </c>
      <c r="N530" s="222" t="s">
        <v>1852</v>
      </c>
      <c r="O530" s="275">
        <f t="shared" si="8"/>
        <v>6</v>
      </c>
      <c r="P530" s="226">
        <v>7</v>
      </c>
      <c r="Q530" s="226">
        <v>0</v>
      </c>
      <c r="R530" s="227">
        <v>0</v>
      </c>
    </row>
    <row r="531" spans="1:18" ht="13.15" customHeight="1" x14ac:dyDescent="0.4">
      <c r="A531" s="230" t="s">
        <v>2430</v>
      </c>
      <c r="B531" s="228" t="s">
        <v>2309</v>
      </c>
      <c r="C531" s="225" t="s">
        <v>1852</v>
      </c>
      <c r="D531" s="222" t="s">
        <v>1852</v>
      </c>
      <c r="E531" s="222" t="s">
        <v>1852</v>
      </c>
      <c r="F531" s="223">
        <v>1</v>
      </c>
      <c r="G531" s="222" t="s">
        <v>1852</v>
      </c>
      <c r="H531" s="222" t="s">
        <v>1852</v>
      </c>
      <c r="I531" s="225" t="s">
        <v>1852</v>
      </c>
      <c r="J531" s="222" t="s">
        <v>1852</v>
      </c>
      <c r="K531" s="222" t="s">
        <v>1852</v>
      </c>
      <c r="L531" s="225" t="s">
        <v>1852</v>
      </c>
      <c r="M531" s="222" t="s">
        <v>1852</v>
      </c>
      <c r="N531" s="222" t="s">
        <v>1852</v>
      </c>
      <c r="O531" s="275">
        <f t="shared" si="8"/>
        <v>1</v>
      </c>
    </row>
    <row r="532" spans="1:18" ht="13.15" customHeight="1" x14ac:dyDescent="0.4">
      <c r="A532" s="238" t="s">
        <v>2127</v>
      </c>
      <c r="B532" s="228" t="s">
        <v>2224</v>
      </c>
      <c r="C532" s="223">
        <v>2</v>
      </c>
      <c r="D532" s="222" t="s">
        <v>1852</v>
      </c>
      <c r="E532" s="222" t="s">
        <v>1852</v>
      </c>
      <c r="F532" s="225" t="s">
        <v>1852</v>
      </c>
      <c r="G532" s="222" t="s">
        <v>1852</v>
      </c>
      <c r="H532" s="222" t="s">
        <v>1852</v>
      </c>
      <c r="I532" s="225" t="s">
        <v>1852</v>
      </c>
      <c r="J532" s="222" t="s">
        <v>1852</v>
      </c>
      <c r="K532" s="222" t="s">
        <v>1852</v>
      </c>
      <c r="L532" s="225" t="s">
        <v>1852</v>
      </c>
      <c r="M532" s="222" t="s">
        <v>1852</v>
      </c>
      <c r="N532" s="222" t="s">
        <v>1852</v>
      </c>
      <c r="O532" s="275">
        <f t="shared" si="8"/>
        <v>2</v>
      </c>
      <c r="P532" s="233">
        <v>2</v>
      </c>
      <c r="Q532" s="233">
        <v>0</v>
      </c>
      <c r="R532" s="234">
        <v>0</v>
      </c>
    </row>
    <row r="533" spans="1:18" ht="13.15" customHeight="1" x14ac:dyDescent="0.4">
      <c r="A533" s="238" t="s">
        <v>2310</v>
      </c>
      <c r="B533" s="228" t="s">
        <v>1701</v>
      </c>
      <c r="C533" s="223">
        <v>8</v>
      </c>
      <c r="D533" s="222" t="s">
        <v>1852</v>
      </c>
      <c r="E533" s="222" t="s">
        <v>1852</v>
      </c>
      <c r="F533" s="225" t="s">
        <v>1852</v>
      </c>
      <c r="G533" s="222" t="s">
        <v>1852</v>
      </c>
      <c r="H533" s="222" t="s">
        <v>1852</v>
      </c>
      <c r="I533" s="225" t="s">
        <v>1852</v>
      </c>
      <c r="J533" s="222" t="s">
        <v>1852</v>
      </c>
      <c r="K533" s="222" t="s">
        <v>1852</v>
      </c>
      <c r="L533" s="225" t="s">
        <v>1852</v>
      </c>
      <c r="M533" s="222" t="s">
        <v>1852</v>
      </c>
      <c r="N533" s="222" t="s">
        <v>1852</v>
      </c>
      <c r="O533" s="275">
        <f t="shared" si="8"/>
        <v>8</v>
      </c>
      <c r="P533" s="233">
        <v>8</v>
      </c>
      <c r="Q533" s="233">
        <v>0</v>
      </c>
      <c r="R533" s="234">
        <v>0</v>
      </c>
    </row>
    <row r="534" spans="1:18" ht="22.5" x14ac:dyDescent="0.4">
      <c r="A534" s="238" t="s">
        <v>2311</v>
      </c>
      <c r="B534" s="228" t="s">
        <v>1701</v>
      </c>
      <c r="C534" s="223">
        <v>35</v>
      </c>
      <c r="D534" s="222" t="s">
        <v>1852</v>
      </c>
      <c r="E534" s="222" t="s">
        <v>1852</v>
      </c>
      <c r="F534" s="225" t="s">
        <v>1852</v>
      </c>
      <c r="G534" s="222" t="s">
        <v>1852</v>
      </c>
      <c r="H534" s="222" t="s">
        <v>1852</v>
      </c>
      <c r="I534" s="225" t="s">
        <v>1852</v>
      </c>
      <c r="J534" s="222" t="s">
        <v>1852</v>
      </c>
      <c r="K534" s="222" t="s">
        <v>1852</v>
      </c>
      <c r="L534" s="225" t="s">
        <v>1852</v>
      </c>
      <c r="M534" s="222" t="s">
        <v>1852</v>
      </c>
      <c r="N534" s="222" t="s">
        <v>1852</v>
      </c>
      <c r="O534" s="275">
        <f t="shared" si="8"/>
        <v>35</v>
      </c>
      <c r="P534" s="233">
        <v>35</v>
      </c>
      <c r="Q534" s="233">
        <v>0</v>
      </c>
      <c r="R534" s="234">
        <v>0</v>
      </c>
    </row>
    <row r="535" spans="1:18" x14ac:dyDescent="0.4">
      <c r="A535" s="238" t="s">
        <v>1928</v>
      </c>
      <c r="B535" s="228" t="s">
        <v>2224</v>
      </c>
      <c r="C535" s="223">
        <v>6</v>
      </c>
      <c r="D535" s="222" t="s">
        <v>1852</v>
      </c>
      <c r="E535" s="222" t="s">
        <v>1852</v>
      </c>
      <c r="F535" s="225" t="s">
        <v>1852</v>
      </c>
      <c r="G535" s="222" t="s">
        <v>1852</v>
      </c>
      <c r="H535" s="222" t="s">
        <v>1852</v>
      </c>
      <c r="I535" s="225" t="s">
        <v>1852</v>
      </c>
      <c r="J535" s="222" t="s">
        <v>1852</v>
      </c>
      <c r="K535" s="222" t="s">
        <v>1852</v>
      </c>
      <c r="L535" s="225" t="s">
        <v>1852</v>
      </c>
      <c r="M535" s="222" t="s">
        <v>1852</v>
      </c>
      <c r="N535" s="222" t="s">
        <v>1852</v>
      </c>
      <c r="O535" s="275">
        <f t="shared" si="8"/>
        <v>6</v>
      </c>
      <c r="P535" s="233">
        <v>6</v>
      </c>
      <c r="Q535" s="233">
        <v>0</v>
      </c>
      <c r="R535" s="234">
        <v>0</v>
      </c>
    </row>
    <row r="536" spans="1:18" ht="13.15" customHeight="1" x14ac:dyDescent="0.4">
      <c r="A536" s="229" t="s">
        <v>2129</v>
      </c>
      <c r="B536" s="228" t="s">
        <v>2224</v>
      </c>
      <c r="C536" s="223">
        <v>41</v>
      </c>
      <c r="D536" s="222" t="s">
        <v>1852</v>
      </c>
      <c r="E536" s="224">
        <v>1</v>
      </c>
      <c r="F536" s="225" t="s">
        <v>1852</v>
      </c>
      <c r="G536" s="222" t="s">
        <v>1852</v>
      </c>
      <c r="H536" s="222" t="s">
        <v>1852</v>
      </c>
      <c r="I536" s="225" t="s">
        <v>1852</v>
      </c>
      <c r="J536" s="222" t="s">
        <v>1852</v>
      </c>
      <c r="K536" s="222" t="s">
        <v>1852</v>
      </c>
      <c r="L536" s="225" t="s">
        <v>1852</v>
      </c>
      <c r="M536" s="222" t="s">
        <v>1852</v>
      </c>
      <c r="N536" s="222" t="s">
        <v>1852</v>
      </c>
      <c r="O536" s="275">
        <f t="shared" si="8"/>
        <v>41</v>
      </c>
      <c r="P536" s="226">
        <v>83</v>
      </c>
      <c r="Q536" s="226">
        <v>1</v>
      </c>
      <c r="R536" s="240">
        <v>1.2E-2</v>
      </c>
    </row>
    <row r="537" spans="1:18" ht="21" x14ac:dyDescent="0.4">
      <c r="A537" s="241" t="s">
        <v>965</v>
      </c>
      <c r="B537" s="228" t="s">
        <v>2312</v>
      </c>
      <c r="C537" s="223">
        <v>21</v>
      </c>
      <c r="D537" s="222" t="s">
        <v>1852</v>
      </c>
      <c r="E537" s="222" t="s">
        <v>1852</v>
      </c>
      <c r="F537" s="225" t="s">
        <v>1852</v>
      </c>
      <c r="G537" s="222" t="s">
        <v>1852</v>
      </c>
      <c r="H537" s="222" t="s">
        <v>1852</v>
      </c>
      <c r="I537" s="225" t="s">
        <v>1852</v>
      </c>
      <c r="J537" s="222" t="s">
        <v>1852</v>
      </c>
      <c r="K537" s="222" t="s">
        <v>1852</v>
      </c>
      <c r="L537" s="225" t="s">
        <v>1852</v>
      </c>
      <c r="M537" s="222" t="s">
        <v>1852</v>
      </c>
      <c r="N537" s="222" t="s">
        <v>1852</v>
      </c>
      <c r="O537" s="275">
        <f t="shared" si="8"/>
        <v>21</v>
      </c>
    </row>
    <row r="538" spans="1:18" x14ac:dyDescent="0.4">
      <c r="A538" s="241" t="s">
        <v>965</v>
      </c>
      <c r="B538" s="228" t="s">
        <v>2250</v>
      </c>
      <c r="C538" s="223">
        <v>6</v>
      </c>
      <c r="D538" s="222" t="s">
        <v>1852</v>
      </c>
      <c r="E538" s="222" t="s">
        <v>1852</v>
      </c>
      <c r="F538" s="223">
        <v>13</v>
      </c>
      <c r="G538" s="222" t="s">
        <v>1852</v>
      </c>
      <c r="H538" s="222" t="s">
        <v>1852</v>
      </c>
      <c r="I538" s="225" t="s">
        <v>1852</v>
      </c>
      <c r="J538" s="222" t="s">
        <v>1852</v>
      </c>
      <c r="K538" s="222" t="s">
        <v>1852</v>
      </c>
      <c r="L538" s="225" t="s">
        <v>1852</v>
      </c>
      <c r="M538" s="222" t="s">
        <v>1852</v>
      </c>
      <c r="N538" s="222" t="s">
        <v>1852</v>
      </c>
      <c r="O538" s="275">
        <f t="shared" si="8"/>
        <v>19</v>
      </c>
    </row>
    <row r="539" spans="1:18" ht="13.15" customHeight="1" x14ac:dyDescent="0.4">
      <c r="A539" s="230" t="s">
        <v>965</v>
      </c>
      <c r="B539" s="228" t="s">
        <v>2313</v>
      </c>
      <c r="C539" s="223">
        <v>2</v>
      </c>
      <c r="D539" s="222" t="s">
        <v>1852</v>
      </c>
      <c r="E539" s="222" t="s">
        <v>1852</v>
      </c>
      <c r="F539" s="225" t="s">
        <v>1852</v>
      </c>
      <c r="G539" s="222" t="s">
        <v>1852</v>
      </c>
      <c r="H539" s="222" t="s">
        <v>1852</v>
      </c>
      <c r="I539" s="225" t="s">
        <v>1852</v>
      </c>
      <c r="J539" s="222" t="s">
        <v>1852</v>
      </c>
      <c r="K539" s="222" t="s">
        <v>1852</v>
      </c>
      <c r="L539" s="225" t="s">
        <v>1852</v>
      </c>
      <c r="M539" s="222" t="s">
        <v>1852</v>
      </c>
      <c r="N539" s="222" t="s">
        <v>1852</v>
      </c>
      <c r="O539" s="275">
        <f t="shared" si="8"/>
        <v>2</v>
      </c>
    </row>
    <row r="540" spans="1:18" ht="13.15" customHeight="1" x14ac:dyDescent="0.4">
      <c r="A540" s="238" t="s">
        <v>2314</v>
      </c>
      <c r="B540" s="228" t="s">
        <v>1701</v>
      </c>
      <c r="C540" s="223">
        <v>4</v>
      </c>
      <c r="D540" s="222" t="s">
        <v>1852</v>
      </c>
      <c r="E540" s="222" t="s">
        <v>1852</v>
      </c>
      <c r="F540" s="225" t="s">
        <v>1852</v>
      </c>
      <c r="G540" s="222" t="s">
        <v>1852</v>
      </c>
      <c r="H540" s="222" t="s">
        <v>1852</v>
      </c>
      <c r="I540" s="225" t="s">
        <v>1852</v>
      </c>
      <c r="J540" s="222" t="s">
        <v>1852</v>
      </c>
      <c r="K540" s="222" t="s">
        <v>1852</v>
      </c>
      <c r="L540" s="225" t="s">
        <v>1852</v>
      </c>
      <c r="M540" s="222" t="s">
        <v>1852</v>
      </c>
      <c r="N540" s="222" t="s">
        <v>1852</v>
      </c>
      <c r="O540" s="275">
        <f t="shared" si="8"/>
        <v>4</v>
      </c>
      <c r="P540" s="233">
        <v>4</v>
      </c>
      <c r="Q540" s="233">
        <v>0</v>
      </c>
      <c r="R540" s="234">
        <v>0</v>
      </c>
    </row>
    <row r="541" spans="1:18" ht="22.5" x14ac:dyDescent="0.4">
      <c r="A541" s="238" t="s">
        <v>2315</v>
      </c>
      <c r="B541" s="228" t="s">
        <v>1701</v>
      </c>
      <c r="C541" s="225" t="s">
        <v>1852</v>
      </c>
      <c r="D541" s="222" t="s">
        <v>1852</v>
      </c>
      <c r="E541" s="222" t="s">
        <v>1852</v>
      </c>
      <c r="F541" s="223">
        <v>102</v>
      </c>
      <c r="G541" s="222" t="s">
        <v>1852</v>
      </c>
      <c r="H541" s="224">
        <v>1</v>
      </c>
      <c r="I541" s="225" t="s">
        <v>1852</v>
      </c>
      <c r="J541" s="222" t="s">
        <v>1852</v>
      </c>
      <c r="K541" s="222" t="s">
        <v>1852</v>
      </c>
      <c r="L541" s="225" t="s">
        <v>1852</v>
      </c>
      <c r="M541" s="222" t="s">
        <v>1852</v>
      </c>
      <c r="N541" s="222" t="s">
        <v>1852</v>
      </c>
      <c r="O541" s="275">
        <f t="shared" si="8"/>
        <v>102</v>
      </c>
      <c r="P541" s="233">
        <v>102</v>
      </c>
      <c r="Q541" s="233">
        <v>1</v>
      </c>
      <c r="R541" s="234">
        <v>0.01</v>
      </c>
    </row>
    <row r="542" spans="1:18" ht="13.15" customHeight="1" x14ac:dyDescent="0.4">
      <c r="A542" s="238" t="s">
        <v>2316</v>
      </c>
      <c r="B542" s="228" t="s">
        <v>1701</v>
      </c>
      <c r="C542" s="223">
        <v>2</v>
      </c>
      <c r="D542" s="222" t="s">
        <v>1852</v>
      </c>
      <c r="E542" s="222" t="s">
        <v>1852</v>
      </c>
      <c r="F542" s="225" t="s">
        <v>1852</v>
      </c>
      <c r="G542" s="222" t="s">
        <v>1852</v>
      </c>
      <c r="H542" s="222" t="s">
        <v>1852</v>
      </c>
      <c r="I542" s="225" t="s">
        <v>1852</v>
      </c>
      <c r="J542" s="222" t="s">
        <v>1852</v>
      </c>
      <c r="K542" s="222" t="s">
        <v>1852</v>
      </c>
      <c r="L542" s="225" t="s">
        <v>1852</v>
      </c>
      <c r="M542" s="222" t="s">
        <v>1852</v>
      </c>
      <c r="N542" s="222" t="s">
        <v>1852</v>
      </c>
      <c r="O542" s="275">
        <f t="shared" si="8"/>
        <v>2</v>
      </c>
      <c r="P542" s="233">
        <v>2</v>
      </c>
      <c r="Q542" s="233">
        <v>0</v>
      </c>
      <c r="R542" s="234">
        <v>0</v>
      </c>
    </row>
    <row r="543" spans="1:18" x14ac:dyDescent="0.4">
      <c r="A543" s="229" t="s">
        <v>2317</v>
      </c>
      <c r="B543" s="228" t="s">
        <v>1780</v>
      </c>
      <c r="C543" s="223">
        <v>25</v>
      </c>
      <c r="D543" s="222" t="s">
        <v>1852</v>
      </c>
      <c r="E543" s="224">
        <v>1</v>
      </c>
      <c r="F543" s="223">
        <v>44</v>
      </c>
      <c r="G543" s="222" t="s">
        <v>1852</v>
      </c>
      <c r="H543" s="222" t="s">
        <v>1852</v>
      </c>
      <c r="I543" s="225" t="s">
        <v>1852</v>
      </c>
      <c r="J543" s="222" t="s">
        <v>1852</v>
      </c>
      <c r="K543" s="222" t="s">
        <v>1852</v>
      </c>
      <c r="L543" s="223">
        <v>13</v>
      </c>
      <c r="M543" s="222" t="s">
        <v>1852</v>
      </c>
      <c r="N543" s="222" t="s">
        <v>1852</v>
      </c>
      <c r="O543" s="275">
        <f t="shared" si="8"/>
        <v>82</v>
      </c>
      <c r="P543" s="226">
        <v>149</v>
      </c>
      <c r="Q543" s="226">
        <v>1</v>
      </c>
      <c r="R543" s="227">
        <v>0.01</v>
      </c>
    </row>
    <row r="544" spans="1:18" ht="13.15" customHeight="1" x14ac:dyDescent="0.4">
      <c r="A544" s="241" t="s">
        <v>1690</v>
      </c>
      <c r="B544" s="228" t="s">
        <v>2318</v>
      </c>
      <c r="C544" s="223">
        <v>18</v>
      </c>
      <c r="D544" s="222" t="s">
        <v>1852</v>
      </c>
      <c r="E544" s="222" t="s">
        <v>1852</v>
      </c>
      <c r="F544" s="223">
        <v>35</v>
      </c>
      <c r="G544" s="222" t="s">
        <v>1852</v>
      </c>
      <c r="H544" s="222" t="s">
        <v>1852</v>
      </c>
      <c r="I544" s="225" t="s">
        <v>1852</v>
      </c>
      <c r="J544" s="222" t="s">
        <v>1852</v>
      </c>
      <c r="K544" s="222" t="s">
        <v>1852</v>
      </c>
      <c r="L544" s="223">
        <v>6</v>
      </c>
      <c r="M544" s="222" t="s">
        <v>1852</v>
      </c>
      <c r="N544" s="222" t="s">
        <v>1852</v>
      </c>
      <c r="O544" s="275">
        <f t="shared" si="8"/>
        <v>59</v>
      </c>
    </row>
    <row r="545" spans="1:18" ht="13.15" customHeight="1" x14ac:dyDescent="0.4">
      <c r="A545" s="230" t="s">
        <v>1690</v>
      </c>
      <c r="B545" s="228" t="s">
        <v>2319</v>
      </c>
      <c r="C545" s="223">
        <v>8</v>
      </c>
      <c r="D545" s="222" t="s">
        <v>1852</v>
      </c>
      <c r="E545" s="222" t="s">
        <v>1852</v>
      </c>
      <c r="F545" s="225" t="s">
        <v>1852</v>
      </c>
      <c r="G545" s="222" t="s">
        <v>1852</v>
      </c>
      <c r="H545" s="222" t="s">
        <v>1852</v>
      </c>
      <c r="I545" s="225" t="s">
        <v>1852</v>
      </c>
      <c r="J545" s="222" t="s">
        <v>1852</v>
      </c>
      <c r="K545" s="222" t="s">
        <v>1852</v>
      </c>
      <c r="L545" s="225" t="s">
        <v>1852</v>
      </c>
      <c r="M545" s="222" t="s">
        <v>1852</v>
      </c>
      <c r="N545" s="222" t="s">
        <v>1852</v>
      </c>
      <c r="O545" s="275">
        <f t="shared" si="8"/>
        <v>8</v>
      </c>
    </row>
    <row r="546" spans="1:18" ht="21" x14ac:dyDescent="0.4">
      <c r="A546" s="229" t="s">
        <v>2320</v>
      </c>
      <c r="B546" s="228" t="s">
        <v>2321</v>
      </c>
      <c r="C546" s="223">
        <v>145</v>
      </c>
      <c r="D546" s="222" t="s">
        <v>1852</v>
      </c>
      <c r="E546" s="222" t="s">
        <v>1852</v>
      </c>
      <c r="F546" s="223">
        <v>44</v>
      </c>
      <c r="G546" s="222" t="s">
        <v>1852</v>
      </c>
      <c r="H546" s="222" t="s">
        <v>1852</v>
      </c>
      <c r="I546" s="225" t="s">
        <v>1852</v>
      </c>
      <c r="J546" s="222" t="s">
        <v>1852</v>
      </c>
      <c r="K546" s="222" t="s">
        <v>1852</v>
      </c>
      <c r="L546" s="223">
        <v>3</v>
      </c>
      <c r="M546" s="222" t="s">
        <v>1852</v>
      </c>
      <c r="N546" s="222" t="s">
        <v>1852</v>
      </c>
      <c r="O546" s="275">
        <f t="shared" si="8"/>
        <v>192</v>
      </c>
      <c r="P546" s="226">
        <v>203</v>
      </c>
      <c r="Q546" s="226">
        <v>0</v>
      </c>
      <c r="R546" s="240">
        <v>0</v>
      </c>
    </row>
    <row r="547" spans="1:18" x14ac:dyDescent="0.4">
      <c r="A547" s="241" t="s">
        <v>1691</v>
      </c>
      <c r="B547" s="228" t="s">
        <v>2224</v>
      </c>
      <c r="C547" s="223">
        <v>5</v>
      </c>
      <c r="D547" s="222" t="s">
        <v>1852</v>
      </c>
      <c r="E547" s="222" t="s">
        <v>1852</v>
      </c>
      <c r="F547" s="225" t="s">
        <v>1852</v>
      </c>
      <c r="G547" s="222" t="s">
        <v>1852</v>
      </c>
      <c r="H547" s="222" t="s">
        <v>1852</v>
      </c>
      <c r="I547" s="225" t="s">
        <v>1852</v>
      </c>
      <c r="J547" s="222" t="s">
        <v>1852</v>
      </c>
      <c r="K547" s="222" t="s">
        <v>1852</v>
      </c>
      <c r="L547" s="225" t="s">
        <v>1852</v>
      </c>
      <c r="M547" s="222" t="s">
        <v>1852</v>
      </c>
      <c r="N547" s="222" t="s">
        <v>1852</v>
      </c>
      <c r="O547" s="275">
        <f t="shared" si="8"/>
        <v>5</v>
      </c>
    </row>
    <row r="548" spans="1:18" x14ac:dyDescent="0.4">
      <c r="A548" s="241" t="s">
        <v>1691</v>
      </c>
      <c r="B548" s="228" t="s">
        <v>2322</v>
      </c>
      <c r="C548" s="223">
        <v>4</v>
      </c>
      <c r="D548" s="222" t="s">
        <v>1852</v>
      </c>
      <c r="E548" s="222" t="s">
        <v>1852</v>
      </c>
      <c r="F548" s="225" t="s">
        <v>1852</v>
      </c>
      <c r="G548" s="222" t="s">
        <v>1852</v>
      </c>
      <c r="H548" s="222" t="s">
        <v>1852</v>
      </c>
      <c r="I548" s="225" t="s">
        <v>1852</v>
      </c>
      <c r="J548" s="222" t="s">
        <v>1852</v>
      </c>
      <c r="K548" s="222" t="s">
        <v>1852</v>
      </c>
      <c r="L548" s="225" t="s">
        <v>1852</v>
      </c>
      <c r="M548" s="222" t="s">
        <v>1852</v>
      </c>
      <c r="N548" s="222" t="s">
        <v>1852</v>
      </c>
      <c r="O548" s="275">
        <f t="shared" si="8"/>
        <v>4</v>
      </c>
    </row>
    <row r="549" spans="1:18" ht="13.15" customHeight="1" x14ac:dyDescent="0.4">
      <c r="A549" s="230" t="s">
        <v>1691</v>
      </c>
      <c r="B549" s="228" t="s">
        <v>2250</v>
      </c>
      <c r="C549" s="223">
        <v>2</v>
      </c>
      <c r="D549" s="222" t="s">
        <v>1852</v>
      </c>
      <c r="E549" s="222" t="s">
        <v>1852</v>
      </c>
      <c r="F549" s="225" t="s">
        <v>1852</v>
      </c>
      <c r="G549" s="222" t="s">
        <v>1852</v>
      </c>
      <c r="H549" s="222" t="s">
        <v>1852</v>
      </c>
      <c r="I549" s="225" t="s">
        <v>1852</v>
      </c>
      <c r="J549" s="222" t="s">
        <v>1852</v>
      </c>
      <c r="K549" s="222" t="s">
        <v>1852</v>
      </c>
      <c r="L549" s="225" t="s">
        <v>1852</v>
      </c>
      <c r="M549" s="222" t="s">
        <v>1852</v>
      </c>
      <c r="N549" s="222" t="s">
        <v>1852</v>
      </c>
      <c r="O549" s="275">
        <f t="shared" si="8"/>
        <v>2</v>
      </c>
    </row>
    <row r="550" spans="1:18" ht="21" x14ac:dyDescent="0.4">
      <c r="A550" s="238" t="s">
        <v>2323</v>
      </c>
      <c r="B550" s="228" t="s">
        <v>2324</v>
      </c>
      <c r="C550" s="225" t="s">
        <v>1852</v>
      </c>
      <c r="D550" s="222" t="s">
        <v>1852</v>
      </c>
      <c r="E550" s="222" t="s">
        <v>1852</v>
      </c>
      <c r="F550" s="223">
        <v>1</v>
      </c>
      <c r="G550" s="222" t="s">
        <v>1852</v>
      </c>
      <c r="H550" s="222" t="s">
        <v>1852</v>
      </c>
      <c r="I550" s="225" t="s">
        <v>1852</v>
      </c>
      <c r="J550" s="222" t="s">
        <v>1852</v>
      </c>
      <c r="K550" s="222" t="s">
        <v>1852</v>
      </c>
      <c r="L550" s="225" t="s">
        <v>1852</v>
      </c>
      <c r="M550" s="222" t="s">
        <v>1852</v>
      </c>
      <c r="N550" s="222" t="s">
        <v>1852</v>
      </c>
      <c r="O550" s="275">
        <f t="shared" si="8"/>
        <v>1</v>
      </c>
      <c r="P550" s="233">
        <v>1</v>
      </c>
      <c r="Q550" s="233">
        <v>0</v>
      </c>
      <c r="R550" s="234">
        <v>0</v>
      </c>
    </row>
    <row r="551" spans="1:18" ht="13.15" customHeight="1" x14ac:dyDescent="0.4">
      <c r="A551" s="238" t="s">
        <v>2138</v>
      </c>
      <c r="B551" s="228" t="s">
        <v>2224</v>
      </c>
      <c r="C551" s="223">
        <v>10</v>
      </c>
      <c r="D551" s="222" t="s">
        <v>1852</v>
      </c>
      <c r="E551" s="222" t="s">
        <v>1852</v>
      </c>
      <c r="F551" s="225" t="s">
        <v>1852</v>
      </c>
      <c r="G551" s="222" t="s">
        <v>1852</v>
      </c>
      <c r="H551" s="222" t="s">
        <v>1852</v>
      </c>
      <c r="I551" s="225" t="s">
        <v>1852</v>
      </c>
      <c r="J551" s="222" t="s">
        <v>1852</v>
      </c>
      <c r="K551" s="222" t="s">
        <v>1852</v>
      </c>
      <c r="L551" s="225" t="s">
        <v>1852</v>
      </c>
      <c r="M551" s="222" t="s">
        <v>1852</v>
      </c>
      <c r="N551" s="222" t="s">
        <v>1852</v>
      </c>
      <c r="O551" s="275">
        <f t="shared" si="8"/>
        <v>10</v>
      </c>
      <c r="P551" s="233">
        <v>10</v>
      </c>
      <c r="Q551" s="233">
        <v>0</v>
      </c>
      <c r="R551" s="242">
        <v>0</v>
      </c>
    </row>
    <row r="552" spans="1:18" ht="13.15" customHeight="1" x14ac:dyDescent="0.4">
      <c r="A552" s="238" t="s">
        <v>2325</v>
      </c>
      <c r="B552" s="228" t="s">
        <v>1701</v>
      </c>
      <c r="C552" s="223">
        <v>6</v>
      </c>
      <c r="D552" s="222" t="s">
        <v>1852</v>
      </c>
      <c r="E552" s="222" t="s">
        <v>1852</v>
      </c>
      <c r="F552" s="225" t="s">
        <v>1852</v>
      </c>
      <c r="G552" s="222" t="s">
        <v>1852</v>
      </c>
      <c r="H552" s="222" t="s">
        <v>1852</v>
      </c>
      <c r="I552" s="225" t="s">
        <v>1852</v>
      </c>
      <c r="J552" s="222" t="s">
        <v>1852</v>
      </c>
      <c r="K552" s="222" t="s">
        <v>1852</v>
      </c>
      <c r="L552" s="225" t="s">
        <v>1852</v>
      </c>
      <c r="M552" s="222" t="s">
        <v>1852</v>
      </c>
      <c r="N552" s="222" t="s">
        <v>1852</v>
      </c>
      <c r="O552" s="275">
        <f t="shared" si="8"/>
        <v>6</v>
      </c>
      <c r="P552" s="233">
        <v>6</v>
      </c>
      <c r="Q552" s="233">
        <v>0</v>
      </c>
      <c r="R552" s="242">
        <v>0</v>
      </c>
    </row>
    <row r="553" spans="1:18" ht="13.15" customHeight="1" x14ac:dyDescent="0.4">
      <c r="A553" s="229" t="s">
        <v>2326</v>
      </c>
      <c r="B553" s="228" t="s">
        <v>2327</v>
      </c>
      <c r="C553" s="223">
        <v>10</v>
      </c>
      <c r="D553" s="222" t="s">
        <v>1852</v>
      </c>
      <c r="E553" s="222" t="s">
        <v>1852</v>
      </c>
      <c r="F553" s="223">
        <v>8</v>
      </c>
      <c r="G553" s="222" t="s">
        <v>1852</v>
      </c>
      <c r="H553" s="222" t="s">
        <v>1852</v>
      </c>
      <c r="I553" s="223">
        <v>4</v>
      </c>
      <c r="J553" s="222" t="s">
        <v>1852</v>
      </c>
      <c r="K553" s="222" t="s">
        <v>1852</v>
      </c>
      <c r="L553" s="223">
        <v>3</v>
      </c>
      <c r="M553" s="222" t="s">
        <v>1852</v>
      </c>
      <c r="N553" s="222" t="s">
        <v>1852</v>
      </c>
      <c r="O553" s="275">
        <f t="shared" si="8"/>
        <v>25</v>
      </c>
      <c r="P553" s="226">
        <v>45</v>
      </c>
      <c r="Q553" s="226">
        <v>0</v>
      </c>
      <c r="R553" s="227">
        <v>0</v>
      </c>
    </row>
    <row r="554" spans="1:18" ht="21" x14ac:dyDescent="0.4">
      <c r="A554" s="241" t="s">
        <v>1692</v>
      </c>
      <c r="B554" s="228" t="s">
        <v>2328</v>
      </c>
      <c r="C554" s="223">
        <v>4</v>
      </c>
      <c r="D554" s="222" t="s">
        <v>1852</v>
      </c>
      <c r="E554" s="222" t="s">
        <v>1852</v>
      </c>
      <c r="F554" s="223">
        <v>3</v>
      </c>
      <c r="G554" s="222" t="s">
        <v>1852</v>
      </c>
      <c r="H554" s="222" t="s">
        <v>1852</v>
      </c>
      <c r="I554" s="225" t="s">
        <v>1852</v>
      </c>
      <c r="J554" s="222" t="s">
        <v>1852</v>
      </c>
      <c r="K554" s="222" t="s">
        <v>1852</v>
      </c>
      <c r="L554" s="223">
        <v>1</v>
      </c>
      <c r="M554" s="222" t="s">
        <v>1852</v>
      </c>
      <c r="N554" s="222" t="s">
        <v>1852</v>
      </c>
      <c r="O554" s="275">
        <f t="shared" si="8"/>
        <v>8</v>
      </c>
    </row>
    <row r="555" spans="1:18" x14ac:dyDescent="0.4">
      <c r="A555" s="241" t="s">
        <v>1692</v>
      </c>
      <c r="B555" s="228" t="s">
        <v>2329</v>
      </c>
      <c r="C555" s="223">
        <v>4</v>
      </c>
      <c r="D555" s="222" t="s">
        <v>1852</v>
      </c>
      <c r="E555" s="222" t="s">
        <v>1852</v>
      </c>
      <c r="F555" s="223">
        <v>3</v>
      </c>
      <c r="G555" s="222" t="s">
        <v>1852</v>
      </c>
      <c r="H555" s="222" t="s">
        <v>1852</v>
      </c>
      <c r="I555" s="225" t="s">
        <v>1852</v>
      </c>
      <c r="J555" s="222" t="s">
        <v>1852</v>
      </c>
      <c r="K555" s="222" t="s">
        <v>1852</v>
      </c>
      <c r="L555" s="223">
        <v>1</v>
      </c>
      <c r="M555" s="222" t="s">
        <v>1852</v>
      </c>
      <c r="N555" s="222" t="s">
        <v>1852</v>
      </c>
      <c r="O555" s="275">
        <f t="shared" si="8"/>
        <v>8</v>
      </c>
    </row>
    <row r="556" spans="1:18" ht="13.15" customHeight="1" x14ac:dyDescent="0.4">
      <c r="A556" s="230" t="s">
        <v>1692</v>
      </c>
      <c r="B556" s="228" t="s">
        <v>2330</v>
      </c>
      <c r="C556" s="223">
        <v>3</v>
      </c>
      <c r="D556" s="224">
        <v>1</v>
      </c>
      <c r="E556" s="222" t="s">
        <v>1852</v>
      </c>
      <c r="F556" s="223">
        <v>1</v>
      </c>
      <c r="G556" s="222" t="s">
        <v>1852</v>
      </c>
      <c r="H556" s="222" t="s">
        <v>1852</v>
      </c>
      <c r="I556" s="225" t="s">
        <v>1852</v>
      </c>
      <c r="J556" s="222" t="s">
        <v>1852</v>
      </c>
      <c r="K556" s="222" t="s">
        <v>1852</v>
      </c>
      <c r="L556" s="225" t="s">
        <v>1852</v>
      </c>
      <c r="M556" s="222" t="s">
        <v>1852</v>
      </c>
      <c r="N556" s="222" t="s">
        <v>1852</v>
      </c>
      <c r="O556" s="275">
        <f t="shared" si="8"/>
        <v>4</v>
      </c>
    </row>
    <row r="557" spans="1:18" ht="13.15" customHeight="1" x14ac:dyDescent="0.4">
      <c r="A557" s="238" t="s">
        <v>2331</v>
      </c>
      <c r="B557" s="228" t="s">
        <v>1701</v>
      </c>
      <c r="C557" s="223">
        <v>6</v>
      </c>
      <c r="D557" s="222" t="s">
        <v>1852</v>
      </c>
      <c r="E557" s="222" t="s">
        <v>1852</v>
      </c>
      <c r="F557" s="225" t="s">
        <v>1852</v>
      </c>
      <c r="G557" s="222" t="s">
        <v>1852</v>
      </c>
      <c r="H557" s="222" t="s">
        <v>1852</v>
      </c>
      <c r="I557" s="225" t="s">
        <v>1852</v>
      </c>
      <c r="J557" s="222" t="s">
        <v>1852</v>
      </c>
      <c r="K557" s="222" t="s">
        <v>1852</v>
      </c>
      <c r="L557" s="225" t="s">
        <v>1852</v>
      </c>
      <c r="M557" s="222" t="s">
        <v>1852</v>
      </c>
      <c r="N557" s="222" t="s">
        <v>1852</v>
      </c>
      <c r="O557" s="275">
        <f t="shared" si="8"/>
        <v>6</v>
      </c>
      <c r="P557" s="233">
        <v>6</v>
      </c>
      <c r="Q557" s="233">
        <v>0</v>
      </c>
      <c r="R557" s="234">
        <v>0</v>
      </c>
    </row>
    <row r="558" spans="1:18" ht="13.15" customHeight="1" x14ac:dyDescent="0.4">
      <c r="A558" s="238" t="s">
        <v>2332</v>
      </c>
      <c r="B558" s="228" t="s">
        <v>1701</v>
      </c>
      <c r="C558" s="223">
        <v>294</v>
      </c>
      <c r="D558" s="222" t="s">
        <v>1852</v>
      </c>
      <c r="E558" s="224">
        <v>6</v>
      </c>
      <c r="F558" s="223">
        <v>2</v>
      </c>
      <c r="G558" s="222" t="s">
        <v>1852</v>
      </c>
      <c r="H558" s="224">
        <v>1</v>
      </c>
      <c r="I558" s="225" t="s">
        <v>1852</v>
      </c>
      <c r="J558" s="222" t="s">
        <v>1852</v>
      </c>
      <c r="K558" s="222" t="s">
        <v>1852</v>
      </c>
      <c r="L558" s="225" t="s">
        <v>1852</v>
      </c>
      <c r="M558" s="222" t="s">
        <v>1852</v>
      </c>
      <c r="N558" s="222" t="s">
        <v>1852</v>
      </c>
      <c r="O558" s="275">
        <f t="shared" si="8"/>
        <v>296</v>
      </c>
      <c r="P558" s="233">
        <v>296</v>
      </c>
      <c r="Q558" s="233">
        <v>7</v>
      </c>
      <c r="R558" s="242">
        <v>2.4E-2</v>
      </c>
    </row>
    <row r="559" spans="1:18" ht="13.15" customHeight="1" x14ac:dyDescent="0.4">
      <c r="A559" s="229" t="s">
        <v>1857</v>
      </c>
      <c r="B559" s="228" t="s">
        <v>2224</v>
      </c>
      <c r="C559" s="223">
        <v>39</v>
      </c>
      <c r="D559" s="222" t="s">
        <v>1852</v>
      </c>
      <c r="E559" s="224">
        <v>6</v>
      </c>
      <c r="F559" s="223">
        <v>17</v>
      </c>
      <c r="G559" s="222" t="s">
        <v>1852</v>
      </c>
      <c r="H559" s="222" t="s">
        <v>1852</v>
      </c>
      <c r="I559" s="225" t="s">
        <v>1852</v>
      </c>
      <c r="J559" s="222" t="s">
        <v>1852</v>
      </c>
      <c r="K559" s="222" t="s">
        <v>1852</v>
      </c>
      <c r="L559" s="225" t="s">
        <v>1852</v>
      </c>
      <c r="M559" s="222" t="s">
        <v>1852</v>
      </c>
      <c r="N559" s="222" t="s">
        <v>1852</v>
      </c>
      <c r="O559" s="275">
        <f t="shared" si="8"/>
        <v>56</v>
      </c>
      <c r="P559" s="226">
        <v>60</v>
      </c>
      <c r="Q559" s="226">
        <v>6</v>
      </c>
      <c r="R559" s="240">
        <v>0.1</v>
      </c>
    </row>
    <row r="560" spans="1:18" ht="31.5" x14ac:dyDescent="0.4">
      <c r="A560" s="230" t="s">
        <v>1693</v>
      </c>
      <c r="B560" s="228" t="s">
        <v>2333</v>
      </c>
      <c r="C560" s="225" t="s">
        <v>1852</v>
      </c>
      <c r="D560" s="222" t="s">
        <v>1852</v>
      </c>
      <c r="E560" s="222" t="s">
        <v>1852</v>
      </c>
      <c r="F560" s="223">
        <v>4</v>
      </c>
      <c r="G560" s="222" t="s">
        <v>1852</v>
      </c>
      <c r="H560" s="222" t="s">
        <v>1852</v>
      </c>
      <c r="I560" s="225" t="s">
        <v>1852</v>
      </c>
      <c r="J560" s="222" t="s">
        <v>1852</v>
      </c>
      <c r="K560" s="222" t="s">
        <v>1852</v>
      </c>
      <c r="L560" s="225" t="s">
        <v>1852</v>
      </c>
      <c r="M560" s="222" t="s">
        <v>1852</v>
      </c>
      <c r="N560" s="222" t="s">
        <v>1852</v>
      </c>
      <c r="O560" s="275">
        <f t="shared" si="8"/>
        <v>4</v>
      </c>
    </row>
    <row r="561" spans="1:18" x14ac:dyDescent="0.4">
      <c r="A561" s="238" t="s">
        <v>2334</v>
      </c>
      <c r="B561" s="228" t="s">
        <v>1701</v>
      </c>
      <c r="C561" s="223">
        <v>15</v>
      </c>
      <c r="D561" s="222" t="s">
        <v>1852</v>
      </c>
      <c r="E561" s="224">
        <v>1</v>
      </c>
      <c r="F561" s="223">
        <v>15</v>
      </c>
      <c r="G561" s="222" t="s">
        <v>1852</v>
      </c>
      <c r="H561" s="222" t="s">
        <v>1852</v>
      </c>
      <c r="I561" s="225" t="s">
        <v>1852</v>
      </c>
      <c r="J561" s="222" t="s">
        <v>1852</v>
      </c>
      <c r="K561" s="222" t="s">
        <v>1852</v>
      </c>
      <c r="L561" s="225" t="s">
        <v>1852</v>
      </c>
      <c r="M561" s="222" t="s">
        <v>1852</v>
      </c>
      <c r="N561" s="222" t="s">
        <v>1852</v>
      </c>
      <c r="O561" s="275">
        <f t="shared" si="8"/>
        <v>30</v>
      </c>
      <c r="P561" s="233">
        <v>30</v>
      </c>
      <c r="Q561" s="233">
        <v>1</v>
      </c>
      <c r="R561" s="242">
        <v>3.3000000000000002E-2</v>
      </c>
    </row>
    <row r="562" spans="1:18" x14ac:dyDescent="0.4">
      <c r="A562" s="238" t="s">
        <v>2039</v>
      </c>
      <c r="B562" s="228" t="s">
        <v>1701</v>
      </c>
      <c r="C562" s="223">
        <v>18</v>
      </c>
      <c r="D562" s="222" t="s">
        <v>1852</v>
      </c>
      <c r="E562" s="224">
        <v>5</v>
      </c>
      <c r="F562" s="223">
        <v>27</v>
      </c>
      <c r="G562" s="222" t="s">
        <v>1852</v>
      </c>
      <c r="H562" s="222" t="s">
        <v>1852</v>
      </c>
      <c r="I562" s="225" t="s">
        <v>1852</v>
      </c>
      <c r="J562" s="222" t="s">
        <v>1852</v>
      </c>
      <c r="K562" s="222" t="s">
        <v>1852</v>
      </c>
      <c r="L562" s="223">
        <v>5</v>
      </c>
      <c r="M562" s="222" t="s">
        <v>1852</v>
      </c>
      <c r="N562" s="222" t="s">
        <v>1852</v>
      </c>
      <c r="O562" s="275">
        <f t="shared" si="8"/>
        <v>50</v>
      </c>
      <c r="P562" s="233">
        <v>50</v>
      </c>
      <c r="Q562" s="233">
        <v>5</v>
      </c>
      <c r="R562" s="242">
        <v>0.1</v>
      </c>
    </row>
    <row r="563" spans="1:18" x14ac:dyDescent="0.4">
      <c r="A563" s="238" t="s">
        <v>2141</v>
      </c>
      <c r="B563" s="228" t="s">
        <v>2224</v>
      </c>
      <c r="C563" s="225" t="s">
        <v>1852</v>
      </c>
      <c r="D563" s="222" t="s">
        <v>1852</v>
      </c>
      <c r="E563" s="222" t="s">
        <v>1852</v>
      </c>
      <c r="F563" s="223">
        <v>1</v>
      </c>
      <c r="G563" s="222" t="s">
        <v>1852</v>
      </c>
      <c r="H563" s="222" t="s">
        <v>1852</v>
      </c>
      <c r="I563" s="225" t="s">
        <v>1852</v>
      </c>
      <c r="J563" s="222" t="s">
        <v>1852</v>
      </c>
      <c r="K563" s="222" t="s">
        <v>1852</v>
      </c>
      <c r="L563" s="225" t="s">
        <v>1852</v>
      </c>
      <c r="M563" s="222" t="s">
        <v>1852</v>
      </c>
      <c r="N563" s="222" t="s">
        <v>1852</v>
      </c>
      <c r="O563" s="275">
        <f t="shared" si="8"/>
        <v>1</v>
      </c>
      <c r="P563" s="233">
        <v>1</v>
      </c>
      <c r="Q563" s="233">
        <v>0</v>
      </c>
      <c r="R563" s="242">
        <v>0</v>
      </c>
    </row>
    <row r="564" spans="1:18" x14ac:dyDescent="0.4">
      <c r="A564" s="229" t="s">
        <v>2335</v>
      </c>
      <c r="B564" s="228" t="s">
        <v>2336</v>
      </c>
      <c r="C564" s="223">
        <v>110</v>
      </c>
      <c r="D564" s="222" t="s">
        <v>1852</v>
      </c>
      <c r="E564" s="224">
        <v>9</v>
      </c>
      <c r="F564" s="223">
        <v>118</v>
      </c>
      <c r="G564" s="222" t="s">
        <v>1852</v>
      </c>
      <c r="H564" s="222" t="s">
        <v>1852</v>
      </c>
      <c r="I564" s="225" t="s">
        <v>1852</v>
      </c>
      <c r="J564" s="222" t="s">
        <v>1852</v>
      </c>
      <c r="K564" s="222" t="s">
        <v>1852</v>
      </c>
      <c r="L564" s="225" t="s">
        <v>1852</v>
      </c>
      <c r="M564" s="222" t="s">
        <v>1852</v>
      </c>
      <c r="N564" s="222" t="s">
        <v>1852</v>
      </c>
      <c r="O564" s="275">
        <f t="shared" si="8"/>
        <v>228</v>
      </c>
      <c r="P564" s="226">
        <v>240</v>
      </c>
      <c r="Q564" s="226">
        <v>9</v>
      </c>
      <c r="R564" s="240">
        <v>3.7999999999999999E-2</v>
      </c>
    </row>
    <row r="565" spans="1:18" x14ac:dyDescent="0.4">
      <c r="A565" s="241" t="s">
        <v>1694</v>
      </c>
      <c r="B565" s="228" t="s">
        <v>1778</v>
      </c>
      <c r="C565" s="223">
        <v>1</v>
      </c>
      <c r="D565" s="222" t="s">
        <v>1852</v>
      </c>
      <c r="E565" s="222" t="s">
        <v>1852</v>
      </c>
      <c r="F565" s="223">
        <v>9</v>
      </c>
      <c r="G565" s="222" t="s">
        <v>1852</v>
      </c>
      <c r="H565" s="222" t="s">
        <v>1852</v>
      </c>
      <c r="I565" s="225" t="s">
        <v>1852</v>
      </c>
      <c r="J565" s="222" t="s">
        <v>1852</v>
      </c>
      <c r="K565" s="222" t="s">
        <v>1852</v>
      </c>
      <c r="L565" s="225" t="s">
        <v>1852</v>
      </c>
      <c r="M565" s="222" t="s">
        <v>1852</v>
      </c>
      <c r="N565" s="222" t="s">
        <v>1852</v>
      </c>
      <c r="O565" s="275">
        <f t="shared" si="8"/>
        <v>10</v>
      </c>
    </row>
    <row r="566" spans="1:18" x14ac:dyDescent="0.4">
      <c r="A566" s="230" t="s">
        <v>1694</v>
      </c>
      <c r="B566" s="228" t="s">
        <v>1794</v>
      </c>
      <c r="C566" s="225" t="s">
        <v>1852</v>
      </c>
      <c r="D566" s="222" t="s">
        <v>1852</v>
      </c>
      <c r="E566" s="222" t="s">
        <v>1852</v>
      </c>
      <c r="F566" s="223">
        <v>2</v>
      </c>
      <c r="G566" s="222" t="s">
        <v>1852</v>
      </c>
      <c r="H566" s="222" t="s">
        <v>1852</v>
      </c>
      <c r="I566" s="225" t="s">
        <v>1852</v>
      </c>
      <c r="J566" s="222" t="s">
        <v>1852</v>
      </c>
      <c r="K566" s="222" t="s">
        <v>1852</v>
      </c>
      <c r="L566" s="225" t="s">
        <v>1852</v>
      </c>
      <c r="M566" s="222" t="s">
        <v>1852</v>
      </c>
      <c r="N566" s="222" t="s">
        <v>1852</v>
      </c>
      <c r="O566" s="275">
        <f t="shared" si="8"/>
        <v>2</v>
      </c>
    </row>
    <row r="567" spans="1:18" x14ac:dyDescent="0.4">
      <c r="A567" s="229" t="s">
        <v>1931</v>
      </c>
      <c r="B567" s="228" t="s">
        <v>2337</v>
      </c>
      <c r="C567" s="223">
        <v>24</v>
      </c>
      <c r="D567" s="222" t="s">
        <v>1852</v>
      </c>
      <c r="E567" s="222" t="s">
        <v>1852</v>
      </c>
      <c r="F567" s="223">
        <v>16</v>
      </c>
      <c r="G567" s="222" t="s">
        <v>1852</v>
      </c>
      <c r="H567" s="222" t="s">
        <v>1852</v>
      </c>
      <c r="I567" s="225" t="s">
        <v>1852</v>
      </c>
      <c r="J567" s="222" t="s">
        <v>1852</v>
      </c>
      <c r="K567" s="222" t="s">
        <v>1852</v>
      </c>
      <c r="L567" s="225" t="s">
        <v>1852</v>
      </c>
      <c r="M567" s="222" t="s">
        <v>1852</v>
      </c>
      <c r="N567" s="222" t="s">
        <v>1852</v>
      </c>
      <c r="O567" s="275">
        <f t="shared" si="8"/>
        <v>40</v>
      </c>
      <c r="P567" s="226">
        <v>59</v>
      </c>
      <c r="Q567" s="226">
        <v>0</v>
      </c>
      <c r="R567" s="240">
        <v>0</v>
      </c>
    </row>
    <row r="568" spans="1:18" x14ac:dyDescent="0.4">
      <c r="A568" s="230" t="s">
        <v>1695</v>
      </c>
      <c r="B568" s="228" t="s">
        <v>2224</v>
      </c>
      <c r="C568" s="223">
        <v>19</v>
      </c>
      <c r="D568" s="222" t="s">
        <v>1852</v>
      </c>
      <c r="E568" s="222" t="s">
        <v>1852</v>
      </c>
      <c r="F568" s="225" t="s">
        <v>1852</v>
      </c>
      <c r="G568" s="222" t="s">
        <v>1852</v>
      </c>
      <c r="H568" s="222" t="s">
        <v>1852</v>
      </c>
      <c r="I568" s="225" t="s">
        <v>1852</v>
      </c>
      <c r="J568" s="222" t="s">
        <v>1852</v>
      </c>
      <c r="K568" s="222" t="s">
        <v>1852</v>
      </c>
      <c r="L568" s="225" t="s">
        <v>1852</v>
      </c>
      <c r="M568" s="222" t="s">
        <v>1852</v>
      </c>
      <c r="N568" s="222" t="s">
        <v>1852</v>
      </c>
      <c r="O568" s="275">
        <f t="shared" si="8"/>
        <v>19</v>
      </c>
    </row>
    <row r="569" spans="1:18" x14ac:dyDescent="0.4">
      <c r="A569" s="238" t="s">
        <v>2338</v>
      </c>
      <c r="B569" s="228" t="s">
        <v>1701</v>
      </c>
      <c r="C569" s="223">
        <v>5</v>
      </c>
      <c r="D569" s="222" t="s">
        <v>1852</v>
      </c>
      <c r="E569" s="222" t="s">
        <v>1852</v>
      </c>
      <c r="F569" s="223">
        <v>13</v>
      </c>
      <c r="G569" s="222" t="s">
        <v>1852</v>
      </c>
      <c r="H569" s="222" t="s">
        <v>1852</v>
      </c>
      <c r="I569" s="225" t="s">
        <v>1852</v>
      </c>
      <c r="J569" s="222" t="s">
        <v>1852</v>
      </c>
      <c r="K569" s="222" t="s">
        <v>1852</v>
      </c>
      <c r="L569" s="225" t="s">
        <v>1852</v>
      </c>
      <c r="M569" s="222" t="s">
        <v>1852</v>
      </c>
      <c r="N569" s="222" t="s">
        <v>1852</v>
      </c>
      <c r="O569" s="275">
        <f t="shared" si="8"/>
        <v>18</v>
      </c>
      <c r="P569" s="233">
        <v>18</v>
      </c>
      <c r="Q569" s="233">
        <v>0</v>
      </c>
      <c r="R569" s="242">
        <v>0</v>
      </c>
    </row>
    <row r="570" spans="1:18" ht="13.15" customHeight="1" x14ac:dyDescent="0.4">
      <c r="A570" s="238" t="s">
        <v>2339</v>
      </c>
      <c r="B570" s="228" t="s">
        <v>1701</v>
      </c>
      <c r="C570" s="223">
        <v>8</v>
      </c>
      <c r="D570" s="222" t="s">
        <v>1852</v>
      </c>
      <c r="E570" s="222" t="s">
        <v>1852</v>
      </c>
      <c r="F570" s="225" t="s">
        <v>1852</v>
      </c>
      <c r="G570" s="222" t="s">
        <v>1852</v>
      </c>
      <c r="H570" s="222" t="s">
        <v>1852</v>
      </c>
      <c r="I570" s="225" t="s">
        <v>1852</v>
      </c>
      <c r="J570" s="222" t="s">
        <v>1852</v>
      </c>
      <c r="K570" s="222" t="s">
        <v>1852</v>
      </c>
      <c r="L570" s="225" t="s">
        <v>1852</v>
      </c>
      <c r="M570" s="222" t="s">
        <v>1852</v>
      </c>
      <c r="N570" s="222" t="s">
        <v>1852</v>
      </c>
      <c r="O570" s="275">
        <f t="shared" si="8"/>
        <v>8</v>
      </c>
      <c r="P570" s="233">
        <v>8</v>
      </c>
      <c r="Q570" s="233">
        <v>0</v>
      </c>
      <c r="R570" s="242">
        <v>0</v>
      </c>
    </row>
    <row r="571" spans="1:18" x14ac:dyDescent="0.4">
      <c r="A571" s="238" t="s">
        <v>2041</v>
      </c>
      <c r="B571" s="228" t="s">
        <v>2340</v>
      </c>
      <c r="C571" s="223">
        <v>6</v>
      </c>
      <c r="D571" s="222" t="s">
        <v>1852</v>
      </c>
      <c r="E571" s="222" t="s">
        <v>1852</v>
      </c>
      <c r="F571" s="225" t="s">
        <v>1852</v>
      </c>
      <c r="G571" s="222" t="s">
        <v>1852</v>
      </c>
      <c r="H571" s="222" t="s">
        <v>1852</v>
      </c>
      <c r="I571" s="225" t="s">
        <v>1852</v>
      </c>
      <c r="J571" s="222" t="s">
        <v>1852</v>
      </c>
      <c r="K571" s="222" t="s">
        <v>1852</v>
      </c>
      <c r="L571" s="225" t="s">
        <v>1852</v>
      </c>
      <c r="M571" s="222" t="s">
        <v>1852</v>
      </c>
      <c r="N571" s="222" t="s">
        <v>1852</v>
      </c>
      <c r="O571" s="275">
        <f t="shared" si="8"/>
        <v>6</v>
      </c>
      <c r="P571" s="233">
        <v>6</v>
      </c>
      <c r="Q571" s="233">
        <v>0</v>
      </c>
      <c r="R571" s="242">
        <v>0</v>
      </c>
    </row>
    <row r="572" spans="1:18" x14ac:dyDescent="0.4">
      <c r="A572" s="238" t="s">
        <v>2341</v>
      </c>
      <c r="B572" s="228" t="s">
        <v>1701</v>
      </c>
      <c r="C572" s="223">
        <v>4</v>
      </c>
      <c r="D572" s="222" t="s">
        <v>1852</v>
      </c>
      <c r="E572" s="222" t="s">
        <v>1852</v>
      </c>
      <c r="F572" s="223">
        <v>2</v>
      </c>
      <c r="G572" s="222" t="s">
        <v>1852</v>
      </c>
      <c r="H572" s="222" t="s">
        <v>1852</v>
      </c>
      <c r="I572" s="225" t="s">
        <v>1852</v>
      </c>
      <c r="J572" s="222" t="s">
        <v>1852</v>
      </c>
      <c r="K572" s="222" t="s">
        <v>1852</v>
      </c>
      <c r="L572" s="225" t="s">
        <v>1852</v>
      </c>
      <c r="M572" s="222" t="s">
        <v>1852</v>
      </c>
      <c r="N572" s="222" t="s">
        <v>1852</v>
      </c>
      <c r="O572" s="275">
        <f t="shared" si="8"/>
        <v>6</v>
      </c>
      <c r="P572" s="233">
        <v>6</v>
      </c>
      <c r="Q572" s="233">
        <v>0</v>
      </c>
      <c r="R572" s="234">
        <v>0</v>
      </c>
    </row>
    <row r="573" spans="1:18" ht="13.15" customHeight="1" x14ac:dyDescent="0.4">
      <c r="A573" s="238" t="s">
        <v>2342</v>
      </c>
      <c r="B573" s="228" t="s">
        <v>1701</v>
      </c>
      <c r="C573" s="223">
        <v>2</v>
      </c>
      <c r="D573" s="222" t="s">
        <v>1852</v>
      </c>
      <c r="E573" s="222" t="s">
        <v>1852</v>
      </c>
      <c r="F573" s="223">
        <v>31</v>
      </c>
      <c r="G573" s="222" t="s">
        <v>1852</v>
      </c>
      <c r="H573" s="222" t="s">
        <v>1852</v>
      </c>
      <c r="I573" s="225" t="s">
        <v>1852</v>
      </c>
      <c r="J573" s="222" t="s">
        <v>1852</v>
      </c>
      <c r="K573" s="222" t="s">
        <v>1852</v>
      </c>
      <c r="L573" s="225" t="s">
        <v>1852</v>
      </c>
      <c r="M573" s="222" t="s">
        <v>1852</v>
      </c>
      <c r="N573" s="222" t="s">
        <v>1852</v>
      </c>
      <c r="O573" s="275">
        <f t="shared" si="8"/>
        <v>33</v>
      </c>
      <c r="P573" s="233">
        <v>33</v>
      </c>
      <c r="Q573" s="233">
        <v>0</v>
      </c>
      <c r="R573" s="242">
        <v>0</v>
      </c>
    </row>
    <row r="574" spans="1:18" ht="13.15" customHeight="1" x14ac:dyDescent="0.4">
      <c r="A574" s="238" t="s">
        <v>2343</v>
      </c>
      <c r="B574" s="228" t="s">
        <v>1701</v>
      </c>
      <c r="C574" s="223">
        <v>12</v>
      </c>
      <c r="D574" s="222" t="s">
        <v>1852</v>
      </c>
      <c r="E574" s="224">
        <v>6</v>
      </c>
      <c r="F574" s="225" t="s">
        <v>1852</v>
      </c>
      <c r="G574" s="222" t="s">
        <v>1852</v>
      </c>
      <c r="H574" s="222" t="s">
        <v>1852</v>
      </c>
      <c r="I574" s="225" t="s">
        <v>1852</v>
      </c>
      <c r="J574" s="222" t="s">
        <v>1852</v>
      </c>
      <c r="K574" s="222" t="s">
        <v>1852</v>
      </c>
      <c r="L574" s="225" t="s">
        <v>1852</v>
      </c>
      <c r="M574" s="222" t="s">
        <v>1852</v>
      </c>
      <c r="N574" s="222" t="s">
        <v>1852</v>
      </c>
      <c r="O574" s="275">
        <f t="shared" si="8"/>
        <v>12</v>
      </c>
      <c r="P574" s="233">
        <v>12</v>
      </c>
      <c r="Q574" s="233">
        <v>6</v>
      </c>
      <c r="R574" s="242">
        <v>0.5</v>
      </c>
    </row>
    <row r="575" spans="1:18" ht="13.15" customHeight="1" x14ac:dyDescent="0.4">
      <c r="A575" s="238" t="s">
        <v>2344</v>
      </c>
      <c r="B575" s="228" t="s">
        <v>1701</v>
      </c>
      <c r="C575" s="223">
        <v>2</v>
      </c>
      <c r="D575" s="222" t="s">
        <v>1852</v>
      </c>
      <c r="E575" s="222" t="s">
        <v>1852</v>
      </c>
      <c r="F575" s="225" t="s">
        <v>1852</v>
      </c>
      <c r="G575" s="222" t="s">
        <v>1852</v>
      </c>
      <c r="H575" s="222" t="s">
        <v>1852</v>
      </c>
      <c r="I575" s="225" t="s">
        <v>1852</v>
      </c>
      <c r="J575" s="222" t="s">
        <v>1852</v>
      </c>
      <c r="K575" s="222" t="s">
        <v>1852</v>
      </c>
      <c r="L575" s="225" t="s">
        <v>1852</v>
      </c>
      <c r="M575" s="222" t="s">
        <v>1852</v>
      </c>
      <c r="N575" s="222" t="s">
        <v>1852</v>
      </c>
      <c r="O575" s="275">
        <f t="shared" si="8"/>
        <v>2</v>
      </c>
      <c r="P575" s="233">
        <v>2</v>
      </c>
      <c r="Q575" s="233">
        <v>0</v>
      </c>
      <c r="R575" s="242">
        <v>0</v>
      </c>
    </row>
    <row r="576" spans="1:18" ht="13.15" customHeight="1" x14ac:dyDescent="0.4">
      <c r="A576" s="238" t="s">
        <v>2345</v>
      </c>
      <c r="B576" s="228" t="s">
        <v>1701</v>
      </c>
      <c r="C576" s="223">
        <v>4</v>
      </c>
      <c r="D576" s="222" t="s">
        <v>1852</v>
      </c>
      <c r="E576" s="222" t="s">
        <v>1852</v>
      </c>
      <c r="F576" s="225" t="s">
        <v>1852</v>
      </c>
      <c r="G576" s="222" t="s">
        <v>1852</v>
      </c>
      <c r="H576" s="222" t="s">
        <v>1852</v>
      </c>
      <c r="I576" s="225" t="s">
        <v>1852</v>
      </c>
      <c r="J576" s="222" t="s">
        <v>1852</v>
      </c>
      <c r="K576" s="222" t="s">
        <v>1852</v>
      </c>
      <c r="L576" s="225" t="s">
        <v>1852</v>
      </c>
      <c r="M576" s="222" t="s">
        <v>1852</v>
      </c>
      <c r="N576" s="222" t="s">
        <v>1852</v>
      </c>
      <c r="O576" s="275">
        <f t="shared" si="8"/>
        <v>4</v>
      </c>
      <c r="P576" s="233">
        <v>4</v>
      </c>
      <c r="Q576" s="233">
        <v>0</v>
      </c>
      <c r="R576" s="242">
        <v>0</v>
      </c>
    </row>
    <row r="577" spans="1:18" ht="13.15" customHeight="1" x14ac:dyDescent="0.4">
      <c r="A577" s="135" t="s">
        <v>2346</v>
      </c>
      <c r="B577" s="228" t="s">
        <v>2347</v>
      </c>
      <c r="C577" s="223">
        <v>13</v>
      </c>
      <c r="D577" s="222" t="s">
        <v>1852</v>
      </c>
      <c r="E577" s="222" t="s">
        <v>1852</v>
      </c>
      <c r="F577" s="225" t="s">
        <v>1852</v>
      </c>
      <c r="G577" s="222" t="s">
        <v>1852</v>
      </c>
      <c r="H577" s="222" t="s">
        <v>1852</v>
      </c>
      <c r="I577" s="223">
        <v>1</v>
      </c>
      <c r="J577" s="222" t="s">
        <v>1852</v>
      </c>
      <c r="K577" s="222" t="s">
        <v>1852</v>
      </c>
      <c r="L577" s="225" t="s">
        <v>1852</v>
      </c>
      <c r="M577" s="222" t="s">
        <v>1852</v>
      </c>
      <c r="N577" s="222" t="s">
        <v>1852</v>
      </c>
      <c r="O577" s="275">
        <f t="shared" si="8"/>
        <v>14</v>
      </c>
      <c r="P577" s="226">
        <v>22</v>
      </c>
      <c r="Q577" s="226">
        <v>0</v>
      </c>
      <c r="R577" s="227">
        <v>0</v>
      </c>
    </row>
    <row r="578" spans="1:18" ht="13.15" customHeight="1" x14ac:dyDescent="0.4">
      <c r="A578" s="128" t="s">
        <v>2431</v>
      </c>
      <c r="B578" s="228" t="s">
        <v>2348</v>
      </c>
      <c r="C578" s="223">
        <v>8</v>
      </c>
      <c r="D578" s="222" t="s">
        <v>1852</v>
      </c>
      <c r="E578" s="222" t="s">
        <v>1852</v>
      </c>
      <c r="F578" s="225" t="s">
        <v>1852</v>
      </c>
      <c r="G578" s="222" t="s">
        <v>1852</v>
      </c>
      <c r="H578" s="222" t="s">
        <v>1852</v>
      </c>
      <c r="I578" s="225" t="s">
        <v>1852</v>
      </c>
      <c r="J578" s="222" t="s">
        <v>1852</v>
      </c>
      <c r="K578" s="222" t="s">
        <v>1852</v>
      </c>
      <c r="L578" s="225" t="s">
        <v>1852</v>
      </c>
      <c r="M578" s="222" t="s">
        <v>1852</v>
      </c>
      <c r="N578" s="222" t="s">
        <v>1852</v>
      </c>
      <c r="O578" s="275">
        <f t="shared" si="8"/>
        <v>8</v>
      </c>
    </row>
    <row r="579" spans="1:18" ht="13.15" customHeight="1" x14ac:dyDescent="0.4">
      <c r="A579" s="238" t="s">
        <v>2349</v>
      </c>
      <c r="B579" s="228" t="s">
        <v>1701</v>
      </c>
      <c r="C579" s="223">
        <v>447</v>
      </c>
      <c r="D579" s="224">
        <v>1</v>
      </c>
      <c r="E579" s="224">
        <v>24</v>
      </c>
      <c r="F579" s="223">
        <v>2254</v>
      </c>
      <c r="G579" s="224">
        <v>2</v>
      </c>
      <c r="H579" s="224">
        <v>39</v>
      </c>
      <c r="I579" s="223">
        <v>27</v>
      </c>
      <c r="J579" s="222" t="s">
        <v>1852</v>
      </c>
      <c r="K579" s="222" t="s">
        <v>1852</v>
      </c>
      <c r="L579" s="223">
        <v>115</v>
      </c>
      <c r="M579" s="222" t="s">
        <v>1852</v>
      </c>
      <c r="N579" s="222" t="s">
        <v>1852</v>
      </c>
      <c r="O579" s="275">
        <f t="shared" ref="O579:O642" si="9">SUM(C579,F579,I579,L579)</f>
        <v>2843</v>
      </c>
      <c r="P579" s="233">
        <v>2843</v>
      </c>
      <c r="Q579" s="233">
        <v>63</v>
      </c>
      <c r="R579" s="242">
        <v>2.1999999999999999E-2</v>
      </c>
    </row>
    <row r="580" spans="1:18" ht="13.15" customHeight="1" x14ac:dyDescent="0.4">
      <c r="A580" s="238" t="s">
        <v>2350</v>
      </c>
      <c r="B580" s="228" t="s">
        <v>2351</v>
      </c>
      <c r="C580" s="225" t="s">
        <v>1852</v>
      </c>
      <c r="D580" s="222" t="s">
        <v>1852</v>
      </c>
      <c r="E580" s="222" t="s">
        <v>1852</v>
      </c>
      <c r="F580" s="223">
        <v>1</v>
      </c>
      <c r="G580" s="222" t="s">
        <v>1852</v>
      </c>
      <c r="H580" s="222" t="s">
        <v>1852</v>
      </c>
      <c r="I580" s="225" t="s">
        <v>1852</v>
      </c>
      <c r="J580" s="222" t="s">
        <v>1852</v>
      </c>
      <c r="K580" s="222" t="s">
        <v>1852</v>
      </c>
      <c r="L580" s="225" t="s">
        <v>1852</v>
      </c>
      <c r="M580" s="222" t="s">
        <v>1852</v>
      </c>
      <c r="N580" s="222" t="s">
        <v>1852</v>
      </c>
      <c r="O580" s="275">
        <f t="shared" si="9"/>
        <v>1</v>
      </c>
      <c r="P580" s="233">
        <v>1</v>
      </c>
      <c r="Q580" s="233">
        <v>0</v>
      </c>
      <c r="R580" s="242">
        <v>0</v>
      </c>
    </row>
    <row r="581" spans="1:18" ht="13.15" customHeight="1" x14ac:dyDescent="0.4">
      <c r="A581" s="238" t="s">
        <v>2352</v>
      </c>
      <c r="B581" s="228" t="s">
        <v>1701</v>
      </c>
      <c r="C581" s="223">
        <v>8</v>
      </c>
      <c r="D581" s="222" t="s">
        <v>1852</v>
      </c>
      <c r="E581" s="224">
        <v>2</v>
      </c>
      <c r="F581" s="225" t="s">
        <v>1852</v>
      </c>
      <c r="G581" s="222" t="s">
        <v>1852</v>
      </c>
      <c r="H581" s="222" t="s">
        <v>1852</v>
      </c>
      <c r="I581" s="225" t="s">
        <v>1852</v>
      </c>
      <c r="J581" s="222" t="s">
        <v>1852</v>
      </c>
      <c r="K581" s="222" t="s">
        <v>1852</v>
      </c>
      <c r="L581" s="225" t="s">
        <v>1852</v>
      </c>
      <c r="M581" s="222" t="s">
        <v>1852</v>
      </c>
      <c r="N581" s="222" t="s">
        <v>1852</v>
      </c>
      <c r="O581" s="275">
        <f t="shared" si="9"/>
        <v>8</v>
      </c>
      <c r="P581" s="233">
        <v>8</v>
      </c>
      <c r="Q581" s="233">
        <v>2</v>
      </c>
      <c r="R581" s="242">
        <v>0.25</v>
      </c>
    </row>
    <row r="582" spans="1:18" ht="13.15" customHeight="1" x14ac:dyDescent="0.4">
      <c r="A582" s="229" t="s">
        <v>1960</v>
      </c>
      <c r="B582" s="228" t="s">
        <v>2224</v>
      </c>
      <c r="C582" s="223">
        <v>10</v>
      </c>
      <c r="D582" s="222" t="s">
        <v>1852</v>
      </c>
      <c r="E582" s="222" t="s">
        <v>1852</v>
      </c>
      <c r="F582" s="225" t="s">
        <v>1852</v>
      </c>
      <c r="G582" s="222" t="s">
        <v>1852</v>
      </c>
      <c r="H582" s="222" t="s">
        <v>1852</v>
      </c>
      <c r="I582" s="225" t="s">
        <v>1852</v>
      </c>
      <c r="J582" s="222" t="s">
        <v>1852</v>
      </c>
      <c r="K582" s="222" t="s">
        <v>1852</v>
      </c>
      <c r="L582" s="225" t="s">
        <v>1852</v>
      </c>
      <c r="M582" s="222" t="s">
        <v>1852</v>
      </c>
      <c r="N582" s="222" t="s">
        <v>1852</v>
      </c>
      <c r="O582" s="275">
        <f t="shared" si="9"/>
        <v>10</v>
      </c>
      <c r="P582" s="226">
        <v>13</v>
      </c>
      <c r="Q582" s="226">
        <v>0</v>
      </c>
      <c r="R582" s="227">
        <v>0</v>
      </c>
    </row>
    <row r="583" spans="1:18" ht="21" x14ac:dyDescent="0.4">
      <c r="A583" s="230" t="s">
        <v>1365</v>
      </c>
      <c r="B583" s="228" t="s">
        <v>2353</v>
      </c>
      <c r="C583" s="223">
        <v>3</v>
      </c>
      <c r="D583" s="222" t="s">
        <v>1852</v>
      </c>
      <c r="E583" s="222" t="s">
        <v>1852</v>
      </c>
      <c r="F583" s="225" t="s">
        <v>1852</v>
      </c>
      <c r="G583" s="222" t="s">
        <v>1852</v>
      </c>
      <c r="H583" s="222" t="s">
        <v>1852</v>
      </c>
      <c r="I583" s="225" t="s">
        <v>1852</v>
      </c>
      <c r="J583" s="222" t="s">
        <v>1852</v>
      </c>
      <c r="K583" s="222" t="s">
        <v>1852</v>
      </c>
      <c r="L583" s="225" t="s">
        <v>1852</v>
      </c>
      <c r="M583" s="222" t="s">
        <v>1852</v>
      </c>
      <c r="N583" s="222" t="s">
        <v>1852</v>
      </c>
      <c r="O583" s="275">
        <f t="shared" si="9"/>
        <v>3</v>
      </c>
    </row>
    <row r="584" spans="1:18" x14ac:dyDescent="0.4">
      <c r="A584" s="238" t="s">
        <v>2354</v>
      </c>
      <c r="B584" s="228" t="s">
        <v>1701</v>
      </c>
      <c r="C584" s="223">
        <v>18</v>
      </c>
      <c r="D584" s="222" t="s">
        <v>1852</v>
      </c>
      <c r="E584" s="224">
        <v>1</v>
      </c>
      <c r="F584" s="225" t="s">
        <v>1852</v>
      </c>
      <c r="G584" s="222" t="s">
        <v>1852</v>
      </c>
      <c r="H584" s="222" t="s">
        <v>1852</v>
      </c>
      <c r="I584" s="223">
        <v>1</v>
      </c>
      <c r="J584" s="222" t="s">
        <v>1852</v>
      </c>
      <c r="K584" s="222" t="s">
        <v>1852</v>
      </c>
      <c r="L584" s="225" t="s">
        <v>1852</v>
      </c>
      <c r="M584" s="222" t="s">
        <v>1852</v>
      </c>
      <c r="N584" s="222" t="s">
        <v>1852</v>
      </c>
      <c r="O584" s="275">
        <f t="shared" si="9"/>
        <v>19</v>
      </c>
      <c r="P584" s="233">
        <v>19</v>
      </c>
      <c r="Q584" s="233">
        <v>1</v>
      </c>
      <c r="R584" s="242">
        <v>5.2999999999999999E-2</v>
      </c>
    </row>
    <row r="585" spans="1:18" x14ac:dyDescent="0.4">
      <c r="A585" s="238" t="s">
        <v>2355</v>
      </c>
      <c r="B585" s="228" t="s">
        <v>1701</v>
      </c>
      <c r="C585" s="223">
        <v>62</v>
      </c>
      <c r="D585" s="222" t="s">
        <v>1852</v>
      </c>
      <c r="E585" s="222" t="s">
        <v>1852</v>
      </c>
      <c r="F585" s="223">
        <v>68</v>
      </c>
      <c r="G585" s="222" t="s">
        <v>1852</v>
      </c>
      <c r="H585" s="222" t="s">
        <v>1852</v>
      </c>
      <c r="I585" s="225" t="s">
        <v>1852</v>
      </c>
      <c r="J585" s="222" t="s">
        <v>1852</v>
      </c>
      <c r="K585" s="222" t="s">
        <v>1852</v>
      </c>
      <c r="L585" s="225" t="s">
        <v>1852</v>
      </c>
      <c r="M585" s="222" t="s">
        <v>1852</v>
      </c>
      <c r="N585" s="222" t="s">
        <v>1852</v>
      </c>
      <c r="O585" s="275">
        <f t="shared" si="9"/>
        <v>130</v>
      </c>
      <c r="P585" s="233">
        <v>130</v>
      </c>
      <c r="Q585" s="233">
        <v>0</v>
      </c>
      <c r="R585" s="242">
        <v>0</v>
      </c>
    </row>
    <row r="586" spans="1:18" ht="13.15" customHeight="1" x14ac:dyDescent="0.4">
      <c r="A586" s="238" t="s">
        <v>2356</v>
      </c>
      <c r="B586" s="228" t="s">
        <v>1701</v>
      </c>
      <c r="C586" s="223">
        <v>38</v>
      </c>
      <c r="D586" s="222" t="s">
        <v>1852</v>
      </c>
      <c r="E586" s="224">
        <v>1</v>
      </c>
      <c r="F586" s="223">
        <v>13</v>
      </c>
      <c r="G586" s="222" t="s">
        <v>1852</v>
      </c>
      <c r="H586" s="222" t="s">
        <v>1852</v>
      </c>
      <c r="I586" s="223">
        <v>2</v>
      </c>
      <c r="J586" s="222" t="s">
        <v>1852</v>
      </c>
      <c r="K586" s="222" t="s">
        <v>1852</v>
      </c>
      <c r="L586" s="223">
        <v>6</v>
      </c>
      <c r="M586" s="222" t="s">
        <v>1852</v>
      </c>
      <c r="N586" s="222" t="s">
        <v>1852</v>
      </c>
      <c r="O586" s="275">
        <f t="shared" si="9"/>
        <v>59</v>
      </c>
      <c r="P586" s="233">
        <v>59</v>
      </c>
      <c r="Q586" s="233">
        <v>1</v>
      </c>
      <c r="R586" s="242">
        <v>1.7000000000000001E-2</v>
      </c>
    </row>
    <row r="587" spans="1:18" ht="13.15" customHeight="1" x14ac:dyDescent="0.4">
      <c r="A587" s="238" t="s">
        <v>2052</v>
      </c>
      <c r="B587" s="228" t="s">
        <v>2357</v>
      </c>
      <c r="C587" s="223">
        <v>63</v>
      </c>
      <c r="D587" s="222" t="s">
        <v>1852</v>
      </c>
      <c r="E587" s="224">
        <v>3</v>
      </c>
      <c r="F587" s="223">
        <v>19</v>
      </c>
      <c r="G587" s="222" t="s">
        <v>1852</v>
      </c>
      <c r="H587" s="222" t="s">
        <v>1852</v>
      </c>
      <c r="I587" s="225" t="s">
        <v>1852</v>
      </c>
      <c r="J587" s="222" t="s">
        <v>1852</v>
      </c>
      <c r="K587" s="222" t="s">
        <v>1852</v>
      </c>
      <c r="L587" s="225" t="s">
        <v>1852</v>
      </c>
      <c r="M587" s="222" t="s">
        <v>1852</v>
      </c>
      <c r="N587" s="222" t="s">
        <v>1852</v>
      </c>
      <c r="O587" s="275">
        <f t="shared" si="9"/>
        <v>82</v>
      </c>
      <c r="P587" s="233">
        <v>82</v>
      </c>
      <c r="Q587" s="233">
        <v>3</v>
      </c>
      <c r="R587" s="234">
        <v>0.04</v>
      </c>
    </row>
    <row r="588" spans="1:18" ht="13.15" customHeight="1" x14ac:dyDescent="0.4">
      <c r="A588" s="238" t="s">
        <v>2358</v>
      </c>
      <c r="B588" s="228" t="s">
        <v>1701</v>
      </c>
      <c r="C588" s="223">
        <v>6</v>
      </c>
      <c r="D588" s="222" t="s">
        <v>1852</v>
      </c>
      <c r="E588" s="222" t="s">
        <v>1852</v>
      </c>
      <c r="F588" s="225" t="s">
        <v>1852</v>
      </c>
      <c r="G588" s="222" t="s">
        <v>1852</v>
      </c>
      <c r="H588" s="222" t="s">
        <v>1852</v>
      </c>
      <c r="I588" s="225" t="s">
        <v>1852</v>
      </c>
      <c r="J588" s="222" t="s">
        <v>1852</v>
      </c>
      <c r="K588" s="222" t="s">
        <v>1852</v>
      </c>
      <c r="L588" s="225" t="s">
        <v>1852</v>
      </c>
      <c r="M588" s="222" t="s">
        <v>1852</v>
      </c>
      <c r="N588" s="222" t="s">
        <v>1852</v>
      </c>
      <c r="O588" s="275">
        <f t="shared" si="9"/>
        <v>6</v>
      </c>
      <c r="P588" s="233">
        <v>6</v>
      </c>
      <c r="Q588" s="233">
        <v>0</v>
      </c>
      <c r="R588" s="234">
        <v>0</v>
      </c>
    </row>
    <row r="589" spans="1:18" x14ac:dyDescent="0.4">
      <c r="A589" s="238" t="s">
        <v>2359</v>
      </c>
      <c r="B589" s="228" t="s">
        <v>1701</v>
      </c>
      <c r="C589" s="223">
        <v>9</v>
      </c>
      <c r="D589" s="222" t="s">
        <v>1852</v>
      </c>
      <c r="E589" s="222" t="s">
        <v>1852</v>
      </c>
      <c r="F589" s="225" t="s">
        <v>1852</v>
      </c>
      <c r="G589" s="222" t="s">
        <v>1852</v>
      </c>
      <c r="H589" s="222" t="s">
        <v>1852</v>
      </c>
      <c r="I589" s="225" t="s">
        <v>1852</v>
      </c>
      <c r="J589" s="222" t="s">
        <v>1852</v>
      </c>
      <c r="K589" s="222" t="s">
        <v>1852</v>
      </c>
      <c r="L589" s="225" t="s">
        <v>1852</v>
      </c>
      <c r="M589" s="222" t="s">
        <v>1852</v>
      </c>
      <c r="N589" s="222" t="s">
        <v>1852</v>
      </c>
      <c r="O589" s="275">
        <f t="shared" si="9"/>
        <v>9</v>
      </c>
      <c r="P589" s="233">
        <v>9</v>
      </c>
      <c r="Q589" s="233">
        <v>0</v>
      </c>
      <c r="R589" s="234">
        <v>0</v>
      </c>
    </row>
    <row r="590" spans="1:18" x14ac:dyDescent="0.4">
      <c r="A590" s="238" t="s">
        <v>2360</v>
      </c>
      <c r="B590" s="228" t="s">
        <v>1701</v>
      </c>
      <c r="C590" s="223">
        <v>10</v>
      </c>
      <c r="D590" s="222" t="s">
        <v>1852</v>
      </c>
      <c r="E590" s="222" t="s">
        <v>1852</v>
      </c>
      <c r="F590" s="225" t="s">
        <v>1852</v>
      </c>
      <c r="G590" s="222" t="s">
        <v>1852</v>
      </c>
      <c r="H590" s="222" t="s">
        <v>1852</v>
      </c>
      <c r="I590" s="225" t="s">
        <v>1852</v>
      </c>
      <c r="J590" s="222" t="s">
        <v>1852</v>
      </c>
      <c r="K590" s="222" t="s">
        <v>1852</v>
      </c>
      <c r="L590" s="225" t="s">
        <v>1852</v>
      </c>
      <c r="M590" s="222" t="s">
        <v>1852</v>
      </c>
      <c r="N590" s="222" t="s">
        <v>1852</v>
      </c>
      <c r="O590" s="275">
        <f t="shared" si="9"/>
        <v>10</v>
      </c>
      <c r="P590" s="233">
        <v>10</v>
      </c>
      <c r="Q590" s="233">
        <v>0</v>
      </c>
      <c r="R590" s="234">
        <v>0</v>
      </c>
    </row>
    <row r="591" spans="1:18" ht="13.15" customHeight="1" x14ac:dyDescent="0.4">
      <c r="A591" s="238" t="s">
        <v>2361</v>
      </c>
      <c r="B591" s="228" t="s">
        <v>1701</v>
      </c>
      <c r="C591" s="223">
        <v>9</v>
      </c>
      <c r="D591" s="222" t="s">
        <v>1852</v>
      </c>
      <c r="E591" s="222" t="s">
        <v>1852</v>
      </c>
      <c r="F591" s="223">
        <v>4</v>
      </c>
      <c r="G591" s="222" t="s">
        <v>1852</v>
      </c>
      <c r="H591" s="222" t="s">
        <v>1852</v>
      </c>
      <c r="I591" s="225" t="s">
        <v>1852</v>
      </c>
      <c r="J591" s="222" t="s">
        <v>1852</v>
      </c>
      <c r="K591" s="222" t="s">
        <v>1852</v>
      </c>
      <c r="L591" s="225" t="s">
        <v>1852</v>
      </c>
      <c r="M591" s="222" t="s">
        <v>1852</v>
      </c>
      <c r="N591" s="222" t="s">
        <v>1852</v>
      </c>
      <c r="O591" s="275">
        <f t="shared" si="9"/>
        <v>13</v>
      </c>
      <c r="P591" s="233">
        <v>13</v>
      </c>
      <c r="Q591" s="233">
        <v>0</v>
      </c>
      <c r="R591" s="234">
        <v>0</v>
      </c>
    </row>
    <row r="592" spans="1:18" ht="13.15" customHeight="1" x14ac:dyDescent="0.4">
      <c r="A592" s="238" t="s">
        <v>1973</v>
      </c>
      <c r="B592" s="245" t="s">
        <v>2362</v>
      </c>
      <c r="C592" s="225" t="s">
        <v>1852</v>
      </c>
      <c r="D592" s="222" t="s">
        <v>1852</v>
      </c>
      <c r="E592" s="222" t="s">
        <v>1852</v>
      </c>
      <c r="F592" s="223">
        <v>1</v>
      </c>
      <c r="G592" s="222" t="s">
        <v>1852</v>
      </c>
      <c r="H592" s="222" t="s">
        <v>1852</v>
      </c>
      <c r="I592" s="225" t="s">
        <v>1852</v>
      </c>
      <c r="J592" s="222" t="s">
        <v>1852</v>
      </c>
      <c r="K592" s="222" t="s">
        <v>1852</v>
      </c>
      <c r="L592" s="225" t="s">
        <v>1852</v>
      </c>
      <c r="M592" s="222" t="s">
        <v>1852</v>
      </c>
      <c r="N592" s="222" t="s">
        <v>1852</v>
      </c>
      <c r="O592" s="275">
        <f t="shared" si="9"/>
        <v>1</v>
      </c>
      <c r="P592" s="233">
        <v>1</v>
      </c>
      <c r="Q592" s="233">
        <v>0</v>
      </c>
      <c r="R592" s="234">
        <v>0</v>
      </c>
    </row>
    <row r="593" spans="1:18" ht="22.5" x14ac:dyDescent="0.4">
      <c r="A593" s="238" t="s">
        <v>2363</v>
      </c>
      <c r="B593" s="228" t="s">
        <v>1701</v>
      </c>
      <c r="C593" s="223">
        <v>23</v>
      </c>
      <c r="D593" s="222" t="s">
        <v>1852</v>
      </c>
      <c r="E593" s="222" t="s">
        <v>1852</v>
      </c>
      <c r="F593" s="223">
        <v>1</v>
      </c>
      <c r="G593" s="222" t="s">
        <v>1852</v>
      </c>
      <c r="H593" s="222" t="s">
        <v>1852</v>
      </c>
      <c r="I593" s="225" t="s">
        <v>1852</v>
      </c>
      <c r="J593" s="222" t="s">
        <v>1852</v>
      </c>
      <c r="K593" s="222" t="s">
        <v>1852</v>
      </c>
      <c r="L593" s="225" t="s">
        <v>1852</v>
      </c>
      <c r="M593" s="222" t="s">
        <v>1852</v>
      </c>
      <c r="N593" s="222" t="s">
        <v>1852</v>
      </c>
      <c r="O593" s="275">
        <f t="shared" si="9"/>
        <v>24</v>
      </c>
      <c r="P593" s="233">
        <v>24</v>
      </c>
      <c r="Q593" s="233">
        <v>0</v>
      </c>
      <c r="R593" s="234">
        <v>0</v>
      </c>
    </row>
    <row r="594" spans="1:18" ht="13.15" customHeight="1" x14ac:dyDescent="0.4">
      <c r="A594" s="238" t="s">
        <v>2150</v>
      </c>
      <c r="B594" s="228" t="s">
        <v>2224</v>
      </c>
      <c r="C594" s="223">
        <v>8</v>
      </c>
      <c r="D594" s="222" t="s">
        <v>1852</v>
      </c>
      <c r="E594" s="222" t="s">
        <v>1852</v>
      </c>
      <c r="F594" s="225" t="s">
        <v>1852</v>
      </c>
      <c r="G594" s="222" t="s">
        <v>1852</v>
      </c>
      <c r="H594" s="222" t="s">
        <v>1852</v>
      </c>
      <c r="I594" s="225" t="s">
        <v>1852</v>
      </c>
      <c r="J594" s="222" t="s">
        <v>1852</v>
      </c>
      <c r="K594" s="222" t="s">
        <v>1852</v>
      </c>
      <c r="L594" s="225" t="s">
        <v>1852</v>
      </c>
      <c r="M594" s="222" t="s">
        <v>1852</v>
      </c>
      <c r="N594" s="222" t="s">
        <v>1852</v>
      </c>
      <c r="O594" s="275">
        <f t="shared" si="9"/>
        <v>8</v>
      </c>
      <c r="P594" s="233">
        <v>8</v>
      </c>
      <c r="Q594" s="233">
        <v>0</v>
      </c>
      <c r="R594" s="234">
        <v>0</v>
      </c>
    </row>
    <row r="595" spans="1:18" ht="13.15" customHeight="1" x14ac:dyDescent="0.4">
      <c r="A595" s="238" t="s">
        <v>2364</v>
      </c>
      <c r="B595" s="228" t="s">
        <v>2365</v>
      </c>
      <c r="C595" s="223">
        <v>31</v>
      </c>
      <c r="D595" s="222" t="s">
        <v>1852</v>
      </c>
      <c r="E595" s="222" t="s">
        <v>1852</v>
      </c>
      <c r="F595" s="225" t="s">
        <v>1852</v>
      </c>
      <c r="G595" s="222" t="s">
        <v>1852</v>
      </c>
      <c r="H595" s="222" t="s">
        <v>1852</v>
      </c>
      <c r="I595" s="225" t="s">
        <v>1852</v>
      </c>
      <c r="J595" s="222" t="s">
        <v>1852</v>
      </c>
      <c r="K595" s="222" t="s">
        <v>1852</v>
      </c>
      <c r="L595" s="225" t="s">
        <v>1852</v>
      </c>
      <c r="M595" s="222" t="s">
        <v>1852</v>
      </c>
      <c r="N595" s="222" t="s">
        <v>1852</v>
      </c>
      <c r="O595" s="275">
        <f t="shared" si="9"/>
        <v>31</v>
      </c>
      <c r="P595" s="233">
        <v>31</v>
      </c>
      <c r="Q595" s="233">
        <v>0</v>
      </c>
      <c r="R595" s="234">
        <v>0</v>
      </c>
    </row>
    <row r="596" spans="1:18" x14ac:dyDescent="0.4">
      <c r="A596" s="229" t="s">
        <v>2154</v>
      </c>
      <c r="B596" s="228" t="s">
        <v>2366</v>
      </c>
      <c r="C596" s="223">
        <v>4</v>
      </c>
      <c r="D596" s="222" t="s">
        <v>1852</v>
      </c>
      <c r="E596" s="222" t="s">
        <v>1852</v>
      </c>
      <c r="F596" s="225" t="s">
        <v>1852</v>
      </c>
      <c r="G596" s="222" t="s">
        <v>1852</v>
      </c>
      <c r="H596" s="222" t="s">
        <v>1852</v>
      </c>
      <c r="I596" s="225" t="s">
        <v>1852</v>
      </c>
      <c r="J596" s="222" t="s">
        <v>1852</v>
      </c>
      <c r="K596" s="222" t="s">
        <v>1852</v>
      </c>
      <c r="L596" s="225" t="s">
        <v>1852</v>
      </c>
      <c r="M596" s="222" t="s">
        <v>1852</v>
      </c>
      <c r="N596" s="222" t="s">
        <v>1852</v>
      </c>
      <c r="O596" s="275">
        <f t="shared" si="9"/>
        <v>4</v>
      </c>
      <c r="P596" s="226">
        <v>8</v>
      </c>
      <c r="Q596" s="226">
        <v>0</v>
      </c>
      <c r="R596" s="227">
        <v>0</v>
      </c>
    </row>
    <row r="597" spans="1:18" ht="13.15" customHeight="1" x14ac:dyDescent="0.4">
      <c r="A597" s="230" t="s">
        <v>1345</v>
      </c>
      <c r="B597" s="228" t="s">
        <v>2224</v>
      </c>
      <c r="C597" s="223">
        <v>4</v>
      </c>
      <c r="D597" s="222" t="s">
        <v>1852</v>
      </c>
      <c r="E597" s="222" t="s">
        <v>1852</v>
      </c>
      <c r="F597" s="225" t="s">
        <v>1852</v>
      </c>
      <c r="G597" s="222" t="s">
        <v>1852</v>
      </c>
      <c r="H597" s="222" t="s">
        <v>1852</v>
      </c>
      <c r="I597" s="225" t="s">
        <v>1852</v>
      </c>
      <c r="J597" s="222" t="s">
        <v>1852</v>
      </c>
      <c r="K597" s="222" t="s">
        <v>1852</v>
      </c>
      <c r="L597" s="225" t="s">
        <v>1852</v>
      </c>
      <c r="M597" s="222" t="s">
        <v>1852</v>
      </c>
      <c r="N597" s="222" t="s">
        <v>1852</v>
      </c>
      <c r="O597" s="275">
        <f t="shared" si="9"/>
        <v>4</v>
      </c>
    </row>
    <row r="598" spans="1:18" ht="13.15" customHeight="1" x14ac:dyDescent="0.4">
      <c r="A598" s="235" t="s">
        <v>2367</v>
      </c>
      <c r="B598" s="228" t="s">
        <v>2368</v>
      </c>
      <c r="C598" s="223">
        <v>60</v>
      </c>
      <c r="D598" s="222" t="s">
        <v>1852</v>
      </c>
      <c r="E598" s="224">
        <v>4</v>
      </c>
      <c r="F598" s="225" t="s">
        <v>1852</v>
      </c>
      <c r="G598" s="222" t="s">
        <v>1852</v>
      </c>
      <c r="H598" s="222" t="s">
        <v>1852</v>
      </c>
      <c r="I598" s="225" t="s">
        <v>1852</v>
      </c>
      <c r="J598" s="222" t="s">
        <v>1852</v>
      </c>
      <c r="K598" s="222" t="s">
        <v>1852</v>
      </c>
      <c r="L598" s="225" t="s">
        <v>1852</v>
      </c>
      <c r="M598" s="222" t="s">
        <v>1852</v>
      </c>
      <c r="N598" s="222" t="s">
        <v>1852</v>
      </c>
      <c r="O598" s="275">
        <f t="shared" si="9"/>
        <v>60</v>
      </c>
      <c r="P598" s="231">
        <v>212</v>
      </c>
      <c r="Q598" s="231">
        <v>5</v>
      </c>
      <c r="R598" s="244">
        <v>2.4E-2</v>
      </c>
    </row>
    <row r="599" spans="1:18" ht="13.15" customHeight="1" x14ac:dyDescent="0.4">
      <c r="A599" s="236" t="s">
        <v>1698</v>
      </c>
      <c r="B599" s="228" t="s">
        <v>2369</v>
      </c>
      <c r="C599" s="223">
        <v>29</v>
      </c>
      <c r="D599" s="224">
        <v>1</v>
      </c>
      <c r="E599" s="224">
        <v>1</v>
      </c>
      <c r="F599" s="225" t="s">
        <v>1852</v>
      </c>
      <c r="G599" s="222" t="s">
        <v>1852</v>
      </c>
      <c r="H599" s="222" t="s">
        <v>1852</v>
      </c>
      <c r="I599" s="223">
        <v>3</v>
      </c>
      <c r="J599" s="222" t="s">
        <v>1852</v>
      </c>
      <c r="K599" s="222" t="s">
        <v>1852</v>
      </c>
      <c r="L599" s="225" t="s">
        <v>1852</v>
      </c>
      <c r="M599" s="222" t="s">
        <v>1852</v>
      </c>
      <c r="N599" s="222" t="s">
        <v>1852</v>
      </c>
      <c r="O599" s="275">
        <f t="shared" si="9"/>
        <v>32</v>
      </c>
    </row>
    <row r="600" spans="1:18" ht="13.15" customHeight="1" x14ac:dyDescent="0.4">
      <c r="A600" s="236" t="s">
        <v>1698</v>
      </c>
      <c r="B600" s="228" t="s">
        <v>2370</v>
      </c>
      <c r="C600" s="223">
        <v>31</v>
      </c>
      <c r="D600" s="222" t="s">
        <v>1852</v>
      </c>
      <c r="E600" s="222" t="s">
        <v>1852</v>
      </c>
      <c r="F600" s="225" t="s">
        <v>1852</v>
      </c>
      <c r="G600" s="222" t="s">
        <v>1852</v>
      </c>
      <c r="H600" s="222" t="s">
        <v>1852</v>
      </c>
      <c r="I600" s="225" t="s">
        <v>1852</v>
      </c>
      <c r="J600" s="222" t="s">
        <v>1852</v>
      </c>
      <c r="K600" s="222" t="s">
        <v>1852</v>
      </c>
      <c r="L600" s="225" t="s">
        <v>1852</v>
      </c>
      <c r="M600" s="222" t="s">
        <v>1852</v>
      </c>
      <c r="N600" s="222" t="s">
        <v>1852</v>
      </c>
      <c r="O600" s="275">
        <f t="shared" si="9"/>
        <v>31</v>
      </c>
    </row>
    <row r="601" spans="1:18" ht="13.15" customHeight="1" x14ac:dyDescent="0.4">
      <c r="A601" s="236" t="s">
        <v>1698</v>
      </c>
      <c r="B601" s="228" t="s">
        <v>2371</v>
      </c>
      <c r="C601" s="223">
        <v>20</v>
      </c>
      <c r="D601" s="222" t="s">
        <v>1852</v>
      </c>
      <c r="E601" s="222" t="s">
        <v>1852</v>
      </c>
      <c r="F601" s="225" t="s">
        <v>1852</v>
      </c>
      <c r="G601" s="222" t="s">
        <v>1852</v>
      </c>
      <c r="H601" s="222" t="s">
        <v>1852</v>
      </c>
      <c r="I601" s="223">
        <v>3</v>
      </c>
      <c r="J601" s="222" t="s">
        <v>1852</v>
      </c>
      <c r="K601" s="222" t="s">
        <v>1852</v>
      </c>
      <c r="L601" s="225" t="s">
        <v>1852</v>
      </c>
      <c r="M601" s="222" t="s">
        <v>1852</v>
      </c>
      <c r="N601" s="222" t="s">
        <v>1852</v>
      </c>
      <c r="O601" s="275">
        <f t="shared" si="9"/>
        <v>23</v>
      </c>
    </row>
    <row r="602" spans="1:18" ht="13.15" customHeight="1" x14ac:dyDescent="0.4">
      <c r="A602" s="236" t="s">
        <v>1698</v>
      </c>
      <c r="B602" s="228" t="s">
        <v>2372</v>
      </c>
      <c r="C602" s="223">
        <v>17</v>
      </c>
      <c r="D602" s="222" t="s">
        <v>1852</v>
      </c>
      <c r="E602" s="222" t="s">
        <v>1852</v>
      </c>
      <c r="F602" s="225" t="s">
        <v>1852</v>
      </c>
      <c r="G602" s="222" t="s">
        <v>1852</v>
      </c>
      <c r="H602" s="222" t="s">
        <v>1852</v>
      </c>
      <c r="I602" s="225" t="s">
        <v>1852</v>
      </c>
      <c r="J602" s="222" t="s">
        <v>1852</v>
      </c>
      <c r="K602" s="222" t="s">
        <v>1852</v>
      </c>
      <c r="L602" s="225" t="s">
        <v>1852</v>
      </c>
      <c r="M602" s="222" t="s">
        <v>1852</v>
      </c>
      <c r="N602" s="222" t="s">
        <v>1852</v>
      </c>
      <c r="O602" s="275">
        <f t="shared" si="9"/>
        <v>17</v>
      </c>
    </row>
    <row r="603" spans="1:18" ht="13.15" customHeight="1" x14ac:dyDescent="0.4">
      <c r="A603" s="236" t="s">
        <v>1698</v>
      </c>
      <c r="B603" s="228" t="s">
        <v>1702</v>
      </c>
      <c r="C603" s="223">
        <v>9</v>
      </c>
      <c r="D603" s="222" t="s">
        <v>1852</v>
      </c>
      <c r="E603" s="222" t="s">
        <v>1852</v>
      </c>
      <c r="F603" s="223">
        <v>1</v>
      </c>
      <c r="G603" s="222" t="s">
        <v>1852</v>
      </c>
      <c r="H603" s="222" t="s">
        <v>1852</v>
      </c>
      <c r="I603" s="223">
        <v>3</v>
      </c>
      <c r="J603" s="222" t="s">
        <v>1852</v>
      </c>
      <c r="K603" s="222" t="s">
        <v>1852</v>
      </c>
      <c r="L603" s="225" t="s">
        <v>1852</v>
      </c>
      <c r="M603" s="222" t="s">
        <v>1852</v>
      </c>
      <c r="N603" s="222" t="s">
        <v>1852</v>
      </c>
      <c r="O603" s="275">
        <f t="shared" si="9"/>
        <v>13</v>
      </c>
    </row>
    <row r="604" spans="1:18" ht="42" x14ac:dyDescent="0.4">
      <c r="A604" s="236" t="s">
        <v>1698</v>
      </c>
      <c r="B604" s="228" t="s">
        <v>1700</v>
      </c>
      <c r="C604" s="223">
        <v>8</v>
      </c>
      <c r="D604" s="222" t="s">
        <v>1852</v>
      </c>
      <c r="E604" s="222" t="s">
        <v>1852</v>
      </c>
      <c r="F604" s="225" t="s">
        <v>1852</v>
      </c>
      <c r="G604" s="222" t="s">
        <v>1852</v>
      </c>
      <c r="H604" s="222" t="s">
        <v>1852</v>
      </c>
      <c r="I604" s="223">
        <v>1</v>
      </c>
      <c r="J604" s="222" t="s">
        <v>1852</v>
      </c>
      <c r="K604" s="222" t="s">
        <v>1852</v>
      </c>
      <c r="L604" s="225" t="s">
        <v>1852</v>
      </c>
      <c r="M604" s="222" t="s">
        <v>1852</v>
      </c>
      <c r="N604" s="222" t="s">
        <v>1852</v>
      </c>
      <c r="O604" s="275">
        <f t="shared" si="9"/>
        <v>9</v>
      </c>
    </row>
    <row r="605" spans="1:18" ht="13.15" customHeight="1" x14ac:dyDescent="0.4">
      <c r="A605" s="236" t="s">
        <v>1698</v>
      </c>
      <c r="B605" s="228" t="s">
        <v>2373</v>
      </c>
      <c r="C605" s="223">
        <v>9</v>
      </c>
      <c r="D605" s="222" t="s">
        <v>1852</v>
      </c>
      <c r="E605" s="222" t="s">
        <v>1852</v>
      </c>
      <c r="F605" s="225" t="s">
        <v>1852</v>
      </c>
      <c r="G605" s="222" t="s">
        <v>1852</v>
      </c>
      <c r="H605" s="222" t="s">
        <v>1852</v>
      </c>
      <c r="I605" s="225" t="s">
        <v>1852</v>
      </c>
      <c r="J605" s="222" t="s">
        <v>1852</v>
      </c>
      <c r="K605" s="222" t="s">
        <v>1852</v>
      </c>
      <c r="L605" s="225" t="s">
        <v>1852</v>
      </c>
      <c r="M605" s="222" t="s">
        <v>1852</v>
      </c>
      <c r="N605" s="222" t="s">
        <v>1852</v>
      </c>
      <c r="O605" s="275">
        <f t="shared" si="9"/>
        <v>9</v>
      </c>
    </row>
    <row r="606" spans="1:18" ht="31.5" x14ac:dyDescent="0.4">
      <c r="A606" s="236" t="s">
        <v>1698</v>
      </c>
      <c r="B606" s="228" t="s">
        <v>2374</v>
      </c>
      <c r="C606" s="223">
        <v>7</v>
      </c>
      <c r="D606" s="222" t="s">
        <v>1852</v>
      </c>
      <c r="E606" s="222" t="s">
        <v>1852</v>
      </c>
      <c r="F606" s="225" t="s">
        <v>1852</v>
      </c>
      <c r="G606" s="222" t="s">
        <v>1852</v>
      </c>
      <c r="H606" s="222" t="s">
        <v>1852</v>
      </c>
      <c r="I606" s="223">
        <v>1</v>
      </c>
      <c r="J606" s="222" t="s">
        <v>1852</v>
      </c>
      <c r="K606" s="222" t="s">
        <v>1852</v>
      </c>
      <c r="L606" s="225" t="s">
        <v>1852</v>
      </c>
      <c r="M606" s="222" t="s">
        <v>1852</v>
      </c>
      <c r="N606" s="222" t="s">
        <v>1852</v>
      </c>
      <c r="O606" s="275">
        <f t="shared" si="9"/>
        <v>8</v>
      </c>
    </row>
    <row r="607" spans="1:18" ht="13.15" customHeight="1" x14ac:dyDescent="0.4">
      <c r="A607" s="236" t="s">
        <v>1698</v>
      </c>
      <c r="B607" s="228" t="s">
        <v>2375</v>
      </c>
      <c r="C607" s="223">
        <v>3</v>
      </c>
      <c r="D607" s="222" t="s">
        <v>1852</v>
      </c>
      <c r="E607" s="222" t="s">
        <v>1852</v>
      </c>
      <c r="F607" s="225" t="s">
        <v>1852</v>
      </c>
      <c r="G607" s="222" t="s">
        <v>1852</v>
      </c>
      <c r="H607" s="222" t="s">
        <v>1852</v>
      </c>
      <c r="I607" s="225" t="s">
        <v>1852</v>
      </c>
      <c r="J607" s="222" t="s">
        <v>1852</v>
      </c>
      <c r="K607" s="222" t="s">
        <v>1852</v>
      </c>
      <c r="L607" s="225" t="s">
        <v>1852</v>
      </c>
      <c r="M607" s="222" t="s">
        <v>1852</v>
      </c>
      <c r="N607" s="222" t="s">
        <v>1852</v>
      </c>
      <c r="O607" s="275">
        <f t="shared" si="9"/>
        <v>3</v>
      </c>
    </row>
    <row r="608" spans="1:18" ht="13.15" customHeight="1" x14ac:dyDescent="0.4">
      <c r="A608" s="236" t="s">
        <v>1698</v>
      </c>
      <c r="B608" s="228" t="s">
        <v>1704</v>
      </c>
      <c r="C608" s="225" t="s">
        <v>1852</v>
      </c>
      <c r="D608" s="222" t="s">
        <v>1852</v>
      </c>
      <c r="E608" s="222" t="s">
        <v>1852</v>
      </c>
      <c r="F608" s="223">
        <v>2</v>
      </c>
      <c r="G608" s="222" t="s">
        <v>1852</v>
      </c>
      <c r="H608" s="222" t="s">
        <v>1852</v>
      </c>
      <c r="I608" s="225" t="s">
        <v>1852</v>
      </c>
      <c r="J608" s="222" t="s">
        <v>1852</v>
      </c>
      <c r="K608" s="222" t="s">
        <v>1852</v>
      </c>
      <c r="L608" s="225" t="s">
        <v>1852</v>
      </c>
      <c r="M608" s="222" t="s">
        <v>1852</v>
      </c>
      <c r="N608" s="222" t="s">
        <v>1852</v>
      </c>
      <c r="O608" s="275">
        <f t="shared" si="9"/>
        <v>2</v>
      </c>
    </row>
    <row r="609" spans="1:18" ht="21" x14ac:dyDescent="0.4">
      <c r="A609" s="236" t="s">
        <v>1698</v>
      </c>
      <c r="B609" s="228" t="s">
        <v>2376</v>
      </c>
      <c r="C609" s="223">
        <v>2</v>
      </c>
      <c r="D609" s="222" t="s">
        <v>1852</v>
      </c>
      <c r="E609" s="222" t="s">
        <v>1852</v>
      </c>
      <c r="F609" s="225" t="s">
        <v>1852</v>
      </c>
      <c r="G609" s="222" t="s">
        <v>1852</v>
      </c>
      <c r="H609" s="222" t="s">
        <v>1852</v>
      </c>
      <c r="I609" s="225" t="s">
        <v>1852</v>
      </c>
      <c r="J609" s="222" t="s">
        <v>1852</v>
      </c>
      <c r="K609" s="222" t="s">
        <v>1852</v>
      </c>
      <c r="L609" s="225" t="s">
        <v>1852</v>
      </c>
      <c r="M609" s="222" t="s">
        <v>1852</v>
      </c>
      <c r="N609" s="222" t="s">
        <v>1852</v>
      </c>
      <c r="O609" s="275">
        <f t="shared" si="9"/>
        <v>2</v>
      </c>
    </row>
    <row r="610" spans="1:18" x14ac:dyDescent="0.4">
      <c r="A610" s="236" t="s">
        <v>1698</v>
      </c>
      <c r="B610" s="228" t="s">
        <v>1780</v>
      </c>
      <c r="C610" s="223">
        <v>1</v>
      </c>
      <c r="D610" s="222" t="s">
        <v>1852</v>
      </c>
      <c r="E610" s="222" t="s">
        <v>1852</v>
      </c>
      <c r="F610" s="225" t="s">
        <v>1852</v>
      </c>
      <c r="G610" s="222" t="s">
        <v>1852</v>
      </c>
      <c r="H610" s="222" t="s">
        <v>1852</v>
      </c>
      <c r="I610" s="225" t="s">
        <v>1852</v>
      </c>
      <c r="J610" s="222" t="s">
        <v>1852</v>
      </c>
      <c r="K610" s="222" t="s">
        <v>1852</v>
      </c>
      <c r="L610" s="225" t="s">
        <v>1852</v>
      </c>
      <c r="M610" s="222" t="s">
        <v>1852</v>
      </c>
      <c r="N610" s="222" t="s">
        <v>1852</v>
      </c>
      <c r="O610" s="275">
        <f t="shared" si="9"/>
        <v>1</v>
      </c>
    </row>
    <row r="611" spans="1:18" x14ac:dyDescent="0.4">
      <c r="A611" s="236" t="s">
        <v>1698</v>
      </c>
      <c r="B611" s="228" t="s">
        <v>2377</v>
      </c>
      <c r="C611" s="223">
        <v>1</v>
      </c>
      <c r="D611" s="222" t="s">
        <v>1852</v>
      </c>
      <c r="E611" s="222" t="s">
        <v>1852</v>
      </c>
      <c r="F611" s="225" t="s">
        <v>1852</v>
      </c>
      <c r="G611" s="222" t="s">
        <v>1852</v>
      </c>
      <c r="H611" s="222" t="s">
        <v>1852</v>
      </c>
      <c r="I611" s="225" t="s">
        <v>1852</v>
      </c>
      <c r="J611" s="222" t="s">
        <v>1852</v>
      </c>
      <c r="K611" s="222" t="s">
        <v>1852</v>
      </c>
      <c r="L611" s="225" t="s">
        <v>1852</v>
      </c>
      <c r="M611" s="222" t="s">
        <v>1852</v>
      </c>
      <c r="N611" s="222" t="s">
        <v>1852</v>
      </c>
      <c r="O611" s="275">
        <f t="shared" si="9"/>
        <v>1</v>
      </c>
    </row>
    <row r="612" spans="1:18" ht="13.15" customHeight="1" x14ac:dyDescent="0.4">
      <c r="A612" s="237" t="s">
        <v>1698</v>
      </c>
      <c r="B612" s="228" t="s">
        <v>1735</v>
      </c>
      <c r="C612" s="223">
        <v>1</v>
      </c>
      <c r="D612" s="222" t="s">
        <v>1852</v>
      </c>
      <c r="E612" s="222" t="s">
        <v>1852</v>
      </c>
      <c r="F612" s="225" t="s">
        <v>1852</v>
      </c>
      <c r="G612" s="222" t="s">
        <v>1852</v>
      </c>
      <c r="H612" s="222" t="s">
        <v>1852</v>
      </c>
      <c r="I612" s="225" t="s">
        <v>1852</v>
      </c>
      <c r="J612" s="222" t="s">
        <v>1852</v>
      </c>
      <c r="K612" s="222" t="s">
        <v>1852</v>
      </c>
      <c r="L612" s="225" t="s">
        <v>1852</v>
      </c>
      <c r="M612" s="222" t="s">
        <v>1852</v>
      </c>
      <c r="N612" s="222" t="s">
        <v>1852</v>
      </c>
      <c r="O612" s="275">
        <f t="shared" si="9"/>
        <v>1</v>
      </c>
    </row>
    <row r="613" spans="1:18" ht="13.15" customHeight="1" x14ac:dyDescent="0.4">
      <c r="A613" s="238" t="s">
        <v>2378</v>
      </c>
      <c r="B613" s="228" t="s">
        <v>2379</v>
      </c>
      <c r="C613" s="223">
        <v>1</v>
      </c>
      <c r="D613" s="222" t="s">
        <v>1852</v>
      </c>
      <c r="E613" s="222" t="s">
        <v>1852</v>
      </c>
      <c r="F613" s="225" t="s">
        <v>1852</v>
      </c>
      <c r="G613" s="222" t="s">
        <v>1852</v>
      </c>
      <c r="H613" s="222" t="s">
        <v>1852</v>
      </c>
      <c r="I613" s="225" t="s">
        <v>1852</v>
      </c>
      <c r="J613" s="222" t="s">
        <v>1852</v>
      </c>
      <c r="K613" s="222" t="s">
        <v>1852</v>
      </c>
      <c r="L613" s="225" t="s">
        <v>1852</v>
      </c>
      <c r="M613" s="222" t="s">
        <v>1852</v>
      </c>
      <c r="N613" s="222" t="s">
        <v>1852</v>
      </c>
      <c r="O613" s="275">
        <f t="shared" si="9"/>
        <v>1</v>
      </c>
      <c r="P613" s="233">
        <v>1</v>
      </c>
      <c r="Q613" s="233">
        <v>0</v>
      </c>
      <c r="R613" s="234">
        <v>0</v>
      </c>
    </row>
    <row r="614" spans="1:18" x14ac:dyDescent="0.4">
      <c r="A614" s="229" t="s">
        <v>2207</v>
      </c>
      <c r="B614" s="228" t="s">
        <v>2224</v>
      </c>
      <c r="C614" s="223">
        <v>18</v>
      </c>
      <c r="D614" s="222" t="s">
        <v>1852</v>
      </c>
      <c r="E614" s="222" t="s">
        <v>1852</v>
      </c>
      <c r="F614" s="225" t="s">
        <v>1852</v>
      </c>
      <c r="G614" s="222" t="s">
        <v>1852</v>
      </c>
      <c r="H614" s="222" t="s">
        <v>1852</v>
      </c>
      <c r="I614" s="225" t="s">
        <v>1852</v>
      </c>
      <c r="J614" s="222" t="s">
        <v>1852</v>
      </c>
      <c r="K614" s="222" t="s">
        <v>1852</v>
      </c>
      <c r="L614" s="225" t="s">
        <v>1852</v>
      </c>
      <c r="M614" s="222" t="s">
        <v>1852</v>
      </c>
      <c r="N614" s="222" t="s">
        <v>1852</v>
      </c>
      <c r="O614" s="275">
        <f t="shared" si="9"/>
        <v>18</v>
      </c>
      <c r="P614" s="226">
        <v>41</v>
      </c>
      <c r="Q614" s="226">
        <v>0</v>
      </c>
      <c r="R614" s="227">
        <v>0</v>
      </c>
    </row>
    <row r="615" spans="1:18" ht="13.15" customHeight="1" x14ac:dyDescent="0.4">
      <c r="A615" s="241" t="s">
        <v>1346</v>
      </c>
      <c r="B615" s="228" t="s">
        <v>2380</v>
      </c>
      <c r="C615" s="223">
        <v>12</v>
      </c>
      <c r="D615" s="222" t="s">
        <v>1852</v>
      </c>
      <c r="E615" s="222" t="s">
        <v>1852</v>
      </c>
      <c r="F615" s="223">
        <v>3</v>
      </c>
      <c r="G615" s="222" t="s">
        <v>1852</v>
      </c>
      <c r="H615" s="222" t="s">
        <v>1852</v>
      </c>
      <c r="I615" s="225" t="s">
        <v>1852</v>
      </c>
      <c r="J615" s="222" t="s">
        <v>1852</v>
      </c>
      <c r="K615" s="222" t="s">
        <v>1852</v>
      </c>
      <c r="L615" s="225" t="s">
        <v>1852</v>
      </c>
      <c r="M615" s="222" t="s">
        <v>1852</v>
      </c>
      <c r="N615" s="222" t="s">
        <v>1852</v>
      </c>
      <c r="O615" s="275">
        <f t="shared" si="9"/>
        <v>15</v>
      </c>
    </row>
    <row r="616" spans="1:18" ht="13.15" customHeight="1" x14ac:dyDescent="0.4">
      <c r="A616" s="241" t="s">
        <v>1346</v>
      </c>
      <c r="B616" s="228" t="s">
        <v>2381</v>
      </c>
      <c r="C616" s="223">
        <v>6</v>
      </c>
      <c r="D616" s="222" t="s">
        <v>1852</v>
      </c>
      <c r="E616" s="222" t="s">
        <v>1852</v>
      </c>
      <c r="F616" s="225" t="s">
        <v>1852</v>
      </c>
      <c r="G616" s="222" t="s">
        <v>1852</v>
      </c>
      <c r="H616" s="222" t="s">
        <v>1852</v>
      </c>
      <c r="I616" s="225" t="s">
        <v>1852</v>
      </c>
      <c r="J616" s="222" t="s">
        <v>1852</v>
      </c>
      <c r="K616" s="222" t="s">
        <v>1852</v>
      </c>
      <c r="L616" s="225" t="s">
        <v>1852</v>
      </c>
      <c r="M616" s="222" t="s">
        <v>1852</v>
      </c>
      <c r="N616" s="222" t="s">
        <v>1852</v>
      </c>
      <c r="O616" s="275">
        <f t="shared" si="9"/>
        <v>6</v>
      </c>
    </row>
    <row r="617" spans="1:18" ht="13.15" customHeight="1" x14ac:dyDescent="0.4">
      <c r="A617" s="230" t="s">
        <v>1346</v>
      </c>
      <c r="B617" s="228" t="s">
        <v>2382</v>
      </c>
      <c r="C617" s="225" t="s">
        <v>1852</v>
      </c>
      <c r="D617" s="222" t="s">
        <v>1852</v>
      </c>
      <c r="E617" s="222" t="s">
        <v>1852</v>
      </c>
      <c r="F617" s="223">
        <v>2</v>
      </c>
      <c r="G617" s="222" t="s">
        <v>1852</v>
      </c>
      <c r="H617" s="222" t="s">
        <v>1852</v>
      </c>
      <c r="I617" s="225" t="s">
        <v>1852</v>
      </c>
      <c r="J617" s="222" t="s">
        <v>1852</v>
      </c>
      <c r="K617" s="222" t="s">
        <v>1852</v>
      </c>
      <c r="L617" s="225" t="s">
        <v>1852</v>
      </c>
      <c r="M617" s="222" t="s">
        <v>1852</v>
      </c>
      <c r="N617" s="222" t="s">
        <v>1852</v>
      </c>
      <c r="O617" s="275">
        <f t="shared" si="9"/>
        <v>2</v>
      </c>
    </row>
    <row r="618" spans="1:18" ht="13.15" customHeight="1" x14ac:dyDescent="0.4">
      <c r="A618" s="229" t="s">
        <v>1859</v>
      </c>
      <c r="B618" s="228" t="s">
        <v>2383</v>
      </c>
      <c r="C618" s="223">
        <v>7</v>
      </c>
      <c r="D618" s="222" t="s">
        <v>1852</v>
      </c>
      <c r="E618" s="222" t="s">
        <v>1852</v>
      </c>
      <c r="F618" s="223">
        <v>3</v>
      </c>
      <c r="G618" s="222" t="s">
        <v>1852</v>
      </c>
      <c r="H618" s="222" t="s">
        <v>1852</v>
      </c>
      <c r="I618" s="225" t="s">
        <v>1852</v>
      </c>
      <c r="J618" s="222" t="s">
        <v>1852</v>
      </c>
      <c r="K618" s="222" t="s">
        <v>1852</v>
      </c>
      <c r="L618" s="225" t="s">
        <v>1852</v>
      </c>
      <c r="M618" s="222" t="s">
        <v>1852</v>
      </c>
      <c r="N618" s="222" t="s">
        <v>1852</v>
      </c>
      <c r="O618" s="275">
        <f t="shared" si="9"/>
        <v>10</v>
      </c>
      <c r="P618" s="226">
        <v>18</v>
      </c>
      <c r="Q618" s="226">
        <v>0</v>
      </c>
      <c r="R618" s="227">
        <v>0</v>
      </c>
    </row>
    <row r="619" spans="1:18" ht="13.15" customHeight="1" x14ac:dyDescent="0.4">
      <c r="A619" s="230" t="s">
        <v>1352</v>
      </c>
      <c r="B619" s="228" t="s">
        <v>2384</v>
      </c>
      <c r="C619" s="223">
        <v>3</v>
      </c>
      <c r="D619" s="222" t="s">
        <v>1852</v>
      </c>
      <c r="E619" s="222" t="s">
        <v>1852</v>
      </c>
      <c r="F619" s="223">
        <v>4</v>
      </c>
      <c r="G619" s="222" t="s">
        <v>1852</v>
      </c>
      <c r="H619" s="222" t="s">
        <v>1852</v>
      </c>
      <c r="I619" s="225" t="s">
        <v>1852</v>
      </c>
      <c r="J619" s="222" t="s">
        <v>1852</v>
      </c>
      <c r="K619" s="222" t="s">
        <v>1852</v>
      </c>
      <c r="L619" s="223">
        <v>1</v>
      </c>
      <c r="M619" s="222" t="s">
        <v>1852</v>
      </c>
      <c r="N619" s="222" t="s">
        <v>1852</v>
      </c>
      <c r="O619" s="275">
        <f t="shared" si="9"/>
        <v>8</v>
      </c>
    </row>
    <row r="620" spans="1:18" ht="13.15" customHeight="1" x14ac:dyDescent="0.4">
      <c r="A620" s="229" t="s">
        <v>1867</v>
      </c>
      <c r="B620" s="228" t="s">
        <v>2385</v>
      </c>
      <c r="C620" s="223">
        <v>4</v>
      </c>
      <c r="D620" s="222" t="s">
        <v>1852</v>
      </c>
      <c r="E620" s="222" t="s">
        <v>1852</v>
      </c>
      <c r="F620" s="225" t="s">
        <v>1852</v>
      </c>
      <c r="G620" s="222" t="s">
        <v>1852</v>
      </c>
      <c r="H620" s="222" t="s">
        <v>1852</v>
      </c>
      <c r="I620" s="225" t="s">
        <v>1852</v>
      </c>
      <c r="J620" s="222" t="s">
        <v>1852</v>
      </c>
      <c r="K620" s="222" t="s">
        <v>1852</v>
      </c>
      <c r="L620" s="225" t="s">
        <v>1852</v>
      </c>
      <c r="M620" s="222" t="s">
        <v>1852</v>
      </c>
      <c r="N620" s="222" t="s">
        <v>1852</v>
      </c>
      <c r="O620" s="275">
        <f t="shared" si="9"/>
        <v>4</v>
      </c>
      <c r="P620" s="226">
        <v>9</v>
      </c>
      <c r="Q620" s="226">
        <v>0</v>
      </c>
      <c r="R620" s="227">
        <v>0</v>
      </c>
    </row>
    <row r="621" spans="1:18" ht="13.15" customHeight="1" x14ac:dyDescent="0.4">
      <c r="A621" s="241" t="s">
        <v>1353</v>
      </c>
      <c r="B621" s="228" t="s">
        <v>2386</v>
      </c>
      <c r="C621" s="223">
        <v>2</v>
      </c>
      <c r="D621" s="222" t="s">
        <v>1852</v>
      </c>
      <c r="E621" s="222" t="s">
        <v>1852</v>
      </c>
      <c r="F621" s="225" t="s">
        <v>1852</v>
      </c>
      <c r="G621" s="222" t="s">
        <v>1852</v>
      </c>
      <c r="H621" s="222" t="s">
        <v>1852</v>
      </c>
      <c r="I621" s="225" t="s">
        <v>1852</v>
      </c>
      <c r="J621" s="222" t="s">
        <v>1852</v>
      </c>
      <c r="K621" s="222" t="s">
        <v>1852</v>
      </c>
      <c r="L621" s="225" t="s">
        <v>1852</v>
      </c>
      <c r="M621" s="222" t="s">
        <v>1852</v>
      </c>
      <c r="N621" s="222" t="s">
        <v>1852</v>
      </c>
      <c r="O621" s="275">
        <f t="shared" si="9"/>
        <v>2</v>
      </c>
    </row>
    <row r="622" spans="1:18" ht="13.15" customHeight="1" x14ac:dyDescent="0.4">
      <c r="A622" s="241" t="s">
        <v>1353</v>
      </c>
      <c r="B622" s="228" t="s">
        <v>2387</v>
      </c>
      <c r="C622" s="223">
        <v>2</v>
      </c>
      <c r="D622" s="222" t="s">
        <v>1852</v>
      </c>
      <c r="E622" s="222" t="s">
        <v>1852</v>
      </c>
      <c r="F622" s="225" t="s">
        <v>1852</v>
      </c>
      <c r="G622" s="222" t="s">
        <v>1852</v>
      </c>
      <c r="H622" s="222" t="s">
        <v>1852</v>
      </c>
      <c r="I622" s="225" t="s">
        <v>1852</v>
      </c>
      <c r="J622" s="222" t="s">
        <v>1852</v>
      </c>
      <c r="K622" s="222" t="s">
        <v>1852</v>
      </c>
      <c r="L622" s="225" t="s">
        <v>1852</v>
      </c>
      <c r="M622" s="222" t="s">
        <v>1852</v>
      </c>
      <c r="N622" s="222" t="s">
        <v>1852</v>
      </c>
      <c r="O622" s="275">
        <f t="shared" si="9"/>
        <v>2</v>
      </c>
    </row>
    <row r="623" spans="1:18" x14ac:dyDescent="0.4">
      <c r="A623" s="230" t="s">
        <v>1353</v>
      </c>
      <c r="B623" s="228" t="s">
        <v>2388</v>
      </c>
      <c r="C623" s="223">
        <v>1</v>
      </c>
      <c r="D623" s="222" t="s">
        <v>1852</v>
      </c>
      <c r="E623" s="222" t="s">
        <v>1852</v>
      </c>
      <c r="F623" s="225" t="s">
        <v>1852</v>
      </c>
      <c r="G623" s="222" t="s">
        <v>1852</v>
      </c>
      <c r="H623" s="222" t="s">
        <v>1852</v>
      </c>
      <c r="I623" s="225" t="s">
        <v>1852</v>
      </c>
      <c r="J623" s="222" t="s">
        <v>1852</v>
      </c>
      <c r="K623" s="222" t="s">
        <v>1852</v>
      </c>
      <c r="L623" s="225" t="s">
        <v>1852</v>
      </c>
      <c r="M623" s="222" t="s">
        <v>1852</v>
      </c>
      <c r="N623" s="222" t="s">
        <v>1852</v>
      </c>
      <c r="O623" s="275">
        <f t="shared" si="9"/>
        <v>1</v>
      </c>
    </row>
    <row r="624" spans="1:18" x14ac:dyDescent="0.4">
      <c r="A624" s="238" t="s">
        <v>2389</v>
      </c>
      <c r="B624" s="228" t="s">
        <v>2224</v>
      </c>
      <c r="C624" s="223">
        <v>2</v>
      </c>
      <c r="D624" s="222" t="s">
        <v>1852</v>
      </c>
      <c r="E624" s="222" t="s">
        <v>1852</v>
      </c>
      <c r="F624" s="225" t="s">
        <v>1852</v>
      </c>
      <c r="G624" s="222" t="s">
        <v>1852</v>
      </c>
      <c r="H624" s="222" t="s">
        <v>1852</v>
      </c>
      <c r="I624" s="225" t="s">
        <v>1852</v>
      </c>
      <c r="J624" s="222" t="s">
        <v>1852</v>
      </c>
      <c r="K624" s="222" t="s">
        <v>1852</v>
      </c>
      <c r="L624" s="225" t="s">
        <v>1852</v>
      </c>
      <c r="M624" s="222" t="s">
        <v>1852</v>
      </c>
      <c r="N624" s="222" t="s">
        <v>1852</v>
      </c>
      <c r="O624" s="275">
        <f t="shared" si="9"/>
        <v>2</v>
      </c>
      <c r="P624" s="233">
        <v>2</v>
      </c>
      <c r="Q624" s="233">
        <v>0</v>
      </c>
      <c r="R624" s="234">
        <v>0</v>
      </c>
    </row>
    <row r="625" spans="1:18" x14ac:dyDescent="0.4">
      <c r="A625" s="238" t="s">
        <v>2390</v>
      </c>
      <c r="B625" s="228" t="s">
        <v>1701</v>
      </c>
      <c r="C625" s="223">
        <v>8</v>
      </c>
      <c r="D625" s="222" t="s">
        <v>1852</v>
      </c>
      <c r="E625" s="222" t="s">
        <v>1852</v>
      </c>
      <c r="F625" s="223">
        <v>11</v>
      </c>
      <c r="G625" s="222" t="s">
        <v>1852</v>
      </c>
      <c r="H625" s="222" t="s">
        <v>1852</v>
      </c>
      <c r="I625" s="225" t="s">
        <v>1852</v>
      </c>
      <c r="J625" s="222" t="s">
        <v>1852</v>
      </c>
      <c r="K625" s="222" t="s">
        <v>1852</v>
      </c>
      <c r="L625" s="225" t="s">
        <v>1852</v>
      </c>
      <c r="M625" s="222" t="s">
        <v>1852</v>
      </c>
      <c r="N625" s="222" t="s">
        <v>1852</v>
      </c>
      <c r="O625" s="275">
        <f t="shared" si="9"/>
        <v>19</v>
      </c>
      <c r="P625" s="233">
        <v>19</v>
      </c>
      <c r="Q625" s="233">
        <v>0</v>
      </c>
      <c r="R625" s="234">
        <v>0</v>
      </c>
    </row>
    <row r="626" spans="1:18" ht="13.15" customHeight="1" x14ac:dyDescent="0.4">
      <c r="A626" s="238" t="s">
        <v>2391</v>
      </c>
      <c r="B626" s="228" t="s">
        <v>1701</v>
      </c>
      <c r="C626" s="225" t="s">
        <v>1852</v>
      </c>
      <c r="D626" s="222" t="s">
        <v>1852</v>
      </c>
      <c r="E626" s="222" t="s">
        <v>1852</v>
      </c>
      <c r="F626" s="223">
        <v>2</v>
      </c>
      <c r="G626" s="222" t="s">
        <v>1852</v>
      </c>
      <c r="H626" s="222" t="s">
        <v>1852</v>
      </c>
      <c r="I626" s="225" t="s">
        <v>1852</v>
      </c>
      <c r="J626" s="222" t="s">
        <v>1852</v>
      </c>
      <c r="K626" s="222" t="s">
        <v>1852</v>
      </c>
      <c r="L626" s="225" t="s">
        <v>1852</v>
      </c>
      <c r="M626" s="222" t="s">
        <v>1852</v>
      </c>
      <c r="N626" s="222" t="s">
        <v>1852</v>
      </c>
      <c r="O626" s="275">
        <f t="shared" si="9"/>
        <v>2</v>
      </c>
      <c r="P626" s="233">
        <v>2</v>
      </c>
      <c r="Q626" s="233">
        <v>0</v>
      </c>
      <c r="R626" s="234">
        <v>0</v>
      </c>
    </row>
    <row r="627" spans="1:18" ht="22.5" x14ac:dyDescent="0.4">
      <c r="A627" s="238" t="s">
        <v>1984</v>
      </c>
      <c r="B627" s="228" t="s">
        <v>2392</v>
      </c>
      <c r="C627" s="223">
        <v>4</v>
      </c>
      <c r="D627" s="222" t="s">
        <v>1852</v>
      </c>
      <c r="E627" s="222" t="s">
        <v>1852</v>
      </c>
      <c r="F627" s="223">
        <v>6</v>
      </c>
      <c r="G627" s="222" t="s">
        <v>1852</v>
      </c>
      <c r="H627" s="222" t="s">
        <v>1852</v>
      </c>
      <c r="I627" s="223">
        <v>1</v>
      </c>
      <c r="J627" s="222" t="s">
        <v>1852</v>
      </c>
      <c r="K627" s="222" t="s">
        <v>1852</v>
      </c>
      <c r="L627" s="223">
        <v>1</v>
      </c>
      <c r="M627" s="222" t="s">
        <v>1852</v>
      </c>
      <c r="N627" s="222" t="s">
        <v>1852</v>
      </c>
      <c r="O627" s="275">
        <f t="shared" si="9"/>
        <v>12</v>
      </c>
      <c r="P627" s="233">
        <v>12</v>
      </c>
      <c r="Q627" s="233">
        <v>0</v>
      </c>
      <c r="R627" s="234">
        <v>0</v>
      </c>
    </row>
    <row r="628" spans="1:18" ht="13.15" customHeight="1" x14ac:dyDescent="0.4">
      <c r="A628" s="238" t="s">
        <v>1991</v>
      </c>
      <c r="B628" s="228" t="s">
        <v>2224</v>
      </c>
      <c r="C628" s="223">
        <v>3</v>
      </c>
      <c r="D628" s="222" t="s">
        <v>1852</v>
      </c>
      <c r="E628" s="222" t="s">
        <v>1852</v>
      </c>
      <c r="F628" s="225" t="s">
        <v>1852</v>
      </c>
      <c r="G628" s="222" t="s">
        <v>1852</v>
      </c>
      <c r="H628" s="222" t="s">
        <v>1852</v>
      </c>
      <c r="I628" s="225" t="s">
        <v>1852</v>
      </c>
      <c r="J628" s="222" t="s">
        <v>1852</v>
      </c>
      <c r="K628" s="222" t="s">
        <v>1852</v>
      </c>
      <c r="L628" s="225" t="s">
        <v>1852</v>
      </c>
      <c r="M628" s="222" t="s">
        <v>1852</v>
      </c>
      <c r="N628" s="222" t="s">
        <v>1852</v>
      </c>
      <c r="O628" s="275">
        <f t="shared" si="9"/>
        <v>3</v>
      </c>
      <c r="P628" s="233">
        <v>3</v>
      </c>
      <c r="Q628" s="233">
        <v>0</v>
      </c>
      <c r="R628" s="234">
        <v>0</v>
      </c>
    </row>
    <row r="629" spans="1:18" ht="13.15" customHeight="1" x14ac:dyDescent="0.4">
      <c r="A629" s="238" t="s">
        <v>2393</v>
      </c>
      <c r="B629" s="228" t="s">
        <v>2394</v>
      </c>
      <c r="C629" s="223">
        <v>1</v>
      </c>
      <c r="D629" s="222" t="s">
        <v>1852</v>
      </c>
      <c r="E629" s="222" t="s">
        <v>1852</v>
      </c>
      <c r="F629" s="225" t="s">
        <v>1852</v>
      </c>
      <c r="G629" s="222" t="s">
        <v>1852</v>
      </c>
      <c r="H629" s="222" t="s">
        <v>1852</v>
      </c>
      <c r="I629" s="225" t="s">
        <v>1852</v>
      </c>
      <c r="J629" s="222" t="s">
        <v>1852</v>
      </c>
      <c r="K629" s="222" t="s">
        <v>1852</v>
      </c>
      <c r="L629" s="225" t="s">
        <v>1852</v>
      </c>
      <c r="M629" s="222" t="s">
        <v>1852</v>
      </c>
      <c r="N629" s="222" t="s">
        <v>1852</v>
      </c>
      <c r="O629" s="275">
        <f t="shared" si="9"/>
        <v>1</v>
      </c>
      <c r="P629" s="233">
        <v>1</v>
      </c>
      <c r="Q629" s="233">
        <v>0</v>
      </c>
      <c r="R629" s="234">
        <v>0</v>
      </c>
    </row>
    <row r="630" spans="1:18" ht="22.5" x14ac:dyDescent="0.4">
      <c r="A630" s="238" t="s">
        <v>2395</v>
      </c>
      <c r="B630" s="228" t="s">
        <v>1701</v>
      </c>
      <c r="C630" s="223">
        <v>3</v>
      </c>
      <c r="D630" s="222" t="s">
        <v>1852</v>
      </c>
      <c r="E630" s="222" t="s">
        <v>1852</v>
      </c>
      <c r="F630" s="225" t="s">
        <v>1852</v>
      </c>
      <c r="G630" s="222" t="s">
        <v>1852</v>
      </c>
      <c r="H630" s="222" t="s">
        <v>1852</v>
      </c>
      <c r="I630" s="225" t="s">
        <v>1852</v>
      </c>
      <c r="J630" s="222" t="s">
        <v>1852</v>
      </c>
      <c r="K630" s="222" t="s">
        <v>1852</v>
      </c>
      <c r="L630" s="225" t="s">
        <v>1852</v>
      </c>
      <c r="M630" s="222" t="s">
        <v>1852</v>
      </c>
      <c r="N630" s="222" t="s">
        <v>1852</v>
      </c>
      <c r="O630" s="275">
        <f t="shared" si="9"/>
        <v>3</v>
      </c>
      <c r="P630" s="233">
        <v>3</v>
      </c>
      <c r="Q630" s="233">
        <v>0</v>
      </c>
      <c r="R630" s="234">
        <v>0</v>
      </c>
    </row>
    <row r="631" spans="1:18" x14ac:dyDescent="0.4">
      <c r="A631" s="238" t="s">
        <v>2396</v>
      </c>
      <c r="B631" s="228" t="s">
        <v>1701</v>
      </c>
      <c r="C631" s="223">
        <v>5</v>
      </c>
      <c r="D631" s="222" t="s">
        <v>1852</v>
      </c>
      <c r="E631" s="224">
        <v>1</v>
      </c>
      <c r="F631" s="225" t="s">
        <v>1852</v>
      </c>
      <c r="G631" s="222" t="s">
        <v>1852</v>
      </c>
      <c r="H631" s="222" t="s">
        <v>1852</v>
      </c>
      <c r="I631" s="225" t="s">
        <v>1852</v>
      </c>
      <c r="J631" s="222" t="s">
        <v>1852</v>
      </c>
      <c r="K631" s="222" t="s">
        <v>1852</v>
      </c>
      <c r="L631" s="225" t="s">
        <v>1852</v>
      </c>
      <c r="M631" s="210" t="s">
        <v>1852</v>
      </c>
      <c r="N631" s="222" t="s">
        <v>1852</v>
      </c>
      <c r="O631" s="275">
        <f t="shared" si="9"/>
        <v>5</v>
      </c>
      <c r="P631" s="233">
        <v>5</v>
      </c>
      <c r="Q631" s="233">
        <v>1</v>
      </c>
      <c r="R631" s="234">
        <v>0.2</v>
      </c>
    </row>
    <row r="632" spans="1:18" ht="13.15" customHeight="1" x14ac:dyDescent="0.4">
      <c r="A632" s="238" t="s">
        <v>2162</v>
      </c>
      <c r="B632" s="228" t="s">
        <v>2224</v>
      </c>
      <c r="C632" s="223">
        <v>2</v>
      </c>
      <c r="D632" s="222" t="s">
        <v>1852</v>
      </c>
      <c r="E632" s="222" t="s">
        <v>1852</v>
      </c>
      <c r="F632" s="225" t="s">
        <v>1852</v>
      </c>
      <c r="G632" s="222" t="s">
        <v>1852</v>
      </c>
      <c r="H632" s="222" t="s">
        <v>1852</v>
      </c>
      <c r="I632" s="225" t="s">
        <v>1852</v>
      </c>
      <c r="J632" s="222" t="s">
        <v>1852</v>
      </c>
      <c r="K632" s="222" t="s">
        <v>1852</v>
      </c>
      <c r="L632" s="225" t="s">
        <v>1852</v>
      </c>
      <c r="M632" s="210" t="s">
        <v>1852</v>
      </c>
      <c r="N632" s="222" t="s">
        <v>1852</v>
      </c>
      <c r="O632" s="275">
        <f t="shared" si="9"/>
        <v>2</v>
      </c>
      <c r="P632" s="233">
        <v>2</v>
      </c>
      <c r="Q632" s="233">
        <v>0</v>
      </c>
      <c r="R632" s="234">
        <v>0</v>
      </c>
    </row>
    <row r="633" spans="1:18" ht="22.5" x14ac:dyDescent="0.4">
      <c r="A633" s="238" t="s">
        <v>2397</v>
      </c>
      <c r="B633" s="228" t="s">
        <v>1701</v>
      </c>
      <c r="C633" s="223">
        <v>7</v>
      </c>
      <c r="D633" s="222" t="s">
        <v>1852</v>
      </c>
      <c r="E633" s="224">
        <v>1</v>
      </c>
      <c r="F633" s="223">
        <v>3</v>
      </c>
      <c r="G633" s="222" t="s">
        <v>1852</v>
      </c>
      <c r="H633" s="222" t="s">
        <v>1852</v>
      </c>
      <c r="I633" s="225" t="s">
        <v>1852</v>
      </c>
      <c r="J633" s="222" t="s">
        <v>1852</v>
      </c>
      <c r="K633" s="222" t="s">
        <v>1852</v>
      </c>
      <c r="L633" s="225" t="s">
        <v>1852</v>
      </c>
      <c r="M633" s="210" t="s">
        <v>1852</v>
      </c>
      <c r="N633" s="222" t="s">
        <v>1852</v>
      </c>
      <c r="O633" s="275">
        <f t="shared" si="9"/>
        <v>10</v>
      </c>
      <c r="P633" s="233">
        <v>10</v>
      </c>
      <c r="Q633" s="233">
        <v>1</v>
      </c>
      <c r="R633" s="234">
        <v>0.1</v>
      </c>
    </row>
    <row r="634" spans="1:18" ht="13.15" customHeight="1" x14ac:dyDescent="0.4">
      <c r="A634" s="229" t="s">
        <v>2171</v>
      </c>
      <c r="B634" s="228" t="s">
        <v>2224</v>
      </c>
      <c r="C634" s="223">
        <v>10</v>
      </c>
      <c r="D634" s="222" t="s">
        <v>1852</v>
      </c>
      <c r="E634" s="222" t="s">
        <v>1852</v>
      </c>
      <c r="F634" s="225" t="s">
        <v>1852</v>
      </c>
      <c r="G634" s="222" t="s">
        <v>1852</v>
      </c>
      <c r="H634" s="222" t="s">
        <v>1852</v>
      </c>
      <c r="I634" s="225" t="s">
        <v>1852</v>
      </c>
      <c r="J634" s="222" t="s">
        <v>1852</v>
      </c>
      <c r="K634" s="222" t="s">
        <v>1852</v>
      </c>
      <c r="L634" s="225" t="s">
        <v>1852</v>
      </c>
      <c r="M634" s="210" t="s">
        <v>1852</v>
      </c>
      <c r="N634" s="222" t="s">
        <v>1852</v>
      </c>
      <c r="O634" s="275">
        <f t="shared" si="9"/>
        <v>10</v>
      </c>
      <c r="P634" s="226">
        <v>19</v>
      </c>
      <c r="Q634" s="226">
        <v>0</v>
      </c>
      <c r="R634" s="227">
        <v>0</v>
      </c>
    </row>
    <row r="635" spans="1:18" ht="13.15" customHeight="1" x14ac:dyDescent="0.4">
      <c r="A635" s="230" t="s">
        <v>1683</v>
      </c>
      <c r="B635" s="228" t="s">
        <v>2398</v>
      </c>
      <c r="C635" s="223">
        <v>5</v>
      </c>
      <c r="D635" s="222" t="s">
        <v>1852</v>
      </c>
      <c r="E635" s="222" t="s">
        <v>1852</v>
      </c>
      <c r="F635" s="223">
        <v>4</v>
      </c>
      <c r="G635" s="222" t="s">
        <v>1852</v>
      </c>
      <c r="H635" s="222" t="s">
        <v>1852</v>
      </c>
      <c r="I635" s="225" t="s">
        <v>1852</v>
      </c>
      <c r="J635" s="222" t="s">
        <v>1852</v>
      </c>
      <c r="K635" s="222" t="s">
        <v>1852</v>
      </c>
      <c r="L635" s="225" t="s">
        <v>1852</v>
      </c>
      <c r="M635" s="210" t="s">
        <v>1852</v>
      </c>
      <c r="N635" s="222" t="s">
        <v>1852</v>
      </c>
      <c r="O635" s="275">
        <f t="shared" si="9"/>
        <v>9</v>
      </c>
    </row>
    <row r="636" spans="1:18" ht="13.15" customHeight="1" x14ac:dyDescent="0.4">
      <c r="A636" s="238" t="s">
        <v>2399</v>
      </c>
      <c r="B636" s="228" t="s">
        <v>1701</v>
      </c>
      <c r="C636" s="223">
        <v>8</v>
      </c>
      <c r="D636" s="222" t="s">
        <v>1852</v>
      </c>
      <c r="E636" s="222" t="s">
        <v>1852</v>
      </c>
      <c r="F636" s="225" t="s">
        <v>1852</v>
      </c>
      <c r="G636" s="222" t="s">
        <v>1852</v>
      </c>
      <c r="H636" s="222" t="s">
        <v>1852</v>
      </c>
      <c r="I636" s="225" t="s">
        <v>1852</v>
      </c>
      <c r="J636" s="222" t="s">
        <v>1852</v>
      </c>
      <c r="K636" s="222" t="s">
        <v>1852</v>
      </c>
      <c r="L636" s="225" t="s">
        <v>1852</v>
      </c>
      <c r="M636" s="210" t="s">
        <v>1852</v>
      </c>
      <c r="N636" s="222" t="s">
        <v>1852</v>
      </c>
      <c r="O636" s="275">
        <f t="shared" si="9"/>
        <v>8</v>
      </c>
      <c r="P636" s="233">
        <v>8</v>
      </c>
      <c r="Q636" s="233">
        <v>0</v>
      </c>
      <c r="R636" s="234">
        <v>0</v>
      </c>
    </row>
    <row r="637" spans="1:18" ht="13.15" customHeight="1" x14ac:dyDescent="0.4">
      <c r="A637" s="238" t="s">
        <v>2400</v>
      </c>
      <c r="B637" s="228" t="s">
        <v>1701</v>
      </c>
      <c r="C637" s="223">
        <v>39</v>
      </c>
      <c r="D637" s="222" t="s">
        <v>1852</v>
      </c>
      <c r="E637" s="224">
        <v>3</v>
      </c>
      <c r="F637" s="223">
        <v>2</v>
      </c>
      <c r="G637" s="222" t="s">
        <v>1852</v>
      </c>
      <c r="H637" s="222" t="s">
        <v>1852</v>
      </c>
      <c r="I637" s="225" t="s">
        <v>1852</v>
      </c>
      <c r="J637" s="222" t="s">
        <v>1852</v>
      </c>
      <c r="K637" s="222" t="s">
        <v>1852</v>
      </c>
      <c r="L637" s="225" t="s">
        <v>1852</v>
      </c>
      <c r="M637" s="210" t="s">
        <v>1852</v>
      </c>
      <c r="N637" s="222" t="s">
        <v>1852</v>
      </c>
      <c r="O637" s="275">
        <f t="shared" si="9"/>
        <v>41</v>
      </c>
      <c r="P637" s="233">
        <v>41</v>
      </c>
      <c r="Q637" s="233">
        <v>3</v>
      </c>
      <c r="R637" s="242">
        <v>7.2999999999999995E-2</v>
      </c>
    </row>
    <row r="638" spans="1:18" ht="13.15" customHeight="1" x14ac:dyDescent="0.4">
      <c r="A638" s="238" t="s">
        <v>2401</v>
      </c>
      <c r="B638" s="228" t="s">
        <v>1701</v>
      </c>
      <c r="C638" s="223">
        <v>2</v>
      </c>
      <c r="D638" s="222" t="s">
        <v>1852</v>
      </c>
      <c r="E638" s="222" t="s">
        <v>1852</v>
      </c>
      <c r="F638" s="223">
        <v>13</v>
      </c>
      <c r="G638" s="222" t="s">
        <v>1852</v>
      </c>
      <c r="H638" s="222" t="s">
        <v>1852</v>
      </c>
      <c r="I638" s="225" t="s">
        <v>1852</v>
      </c>
      <c r="J638" s="222" t="s">
        <v>1852</v>
      </c>
      <c r="K638" s="222" t="s">
        <v>1852</v>
      </c>
      <c r="L638" s="225" t="s">
        <v>1852</v>
      </c>
      <c r="M638" s="210" t="s">
        <v>1852</v>
      </c>
      <c r="N638" s="222" t="s">
        <v>1852</v>
      </c>
      <c r="O638" s="275">
        <f t="shared" si="9"/>
        <v>15</v>
      </c>
      <c r="P638" s="233">
        <v>15</v>
      </c>
      <c r="Q638" s="233">
        <v>0</v>
      </c>
      <c r="R638" s="234">
        <v>0</v>
      </c>
    </row>
    <row r="639" spans="1:18" ht="13.15" customHeight="1" x14ac:dyDescent="0.4">
      <c r="A639" s="238" t="s">
        <v>2402</v>
      </c>
      <c r="B639" s="228" t="s">
        <v>2403</v>
      </c>
      <c r="C639" s="223">
        <v>1</v>
      </c>
      <c r="D639" s="222" t="s">
        <v>1852</v>
      </c>
      <c r="E639" s="222" t="s">
        <v>1852</v>
      </c>
      <c r="F639" s="225" t="s">
        <v>1852</v>
      </c>
      <c r="G639" s="222" t="s">
        <v>1852</v>
      </c>
      <c r="H639" s="222" t="s">
        <v>1852</v>
      </c>
      <c r="I639" s="225" t="s">
        <v>1852</v>
      </c>
      <c r="J639" s="222" t="s">
        <v>1852</v>
      </c>
      <c r="K639" s="222" t="s">
        <v>1852</v>
      </c>
      <c r="L639" s="225" t="s">
        <v>1852</v>
      </c>
      <c r="M639" s="210" t="s">
        <v>1852</v>
      </c>
      <c r="N639" s="222" t="s">
        <v>1852</v>
      </c>
      <c r="O639" s="275">
        <f t="shared" si="9"/>
        <v>1</v>
      </c>
      <c r="P639" s="233">
        <v>1</v>
      </c>
      <c r="Q639" s="233">
        <v>0</v>
      </c>
      <c r="R639" s="234">
        <v>0</v>
      </c>
    </row>
    <row r="640" spans="1:18" ht="13.15" customHeight="1" x14ac:dyDescent="0.4">
      <c r="A640" s="229" t="s">
        <v>2174</v>
      </c>
      <c r="B640" s="228" t="s">
        <v>2224</v>
      </c>
      <c r="C640" s="223">
        <v>6</v>
      </c>
      <c r="D640" s="222" t="s">
        <v>1852</v>
      </c>
      <c r="E640" s="222" t="s">
        <v>1852</v>
      </c>
      <c r="F640" s="223">
        <v>1</v>
      </c>
      <c r="G640" s="222" t="s">
        <v>1852</v>
      </c>
      <c r="H640" s="222" t="s">
        <v>1852</v>
      </c>
      <c r="I640" s="225" t="s">
        <v>1852</v>
      </c>
      <c r="J640" s="222" t="s">
        <v>1852</v>
      </c>
      <c r="K640" s="222" t="s">
        <v>1852</v>
      </c>
      <c r="L640" s="225" t="s">
        <v>1852</v>
      </c>
      <c r="M640" s="210" t="s">
        <v>1852</v>
      </c>
      <c r="N640" s="222" t="s">
        <v>1852</v>
      </c>
      <c r="O640" s="275">
        <f t="shared" si="9"/>
        <v>7</v>
      </c>
      <c r="P640" s="226">
        <v>9</v>
      </c>
      <c r="Q640" s="226">
        <v>0</v>
      </c>
      <c r="R640" s="227">
        <v>0</v>
      </c>
    </row>
    <row r="641" spans="1:18" ht="13.15" customHeight="1" x14ac:dyDescent="0.4">
      <c r="A641" s="230" t="s">
        <v>1348</v>
      </c>
      <c r="B641" s="228" t="s">
        <v>2404</v>
      </c>
      <c r="C641" s="223">
        <v>2</v>
      </c>
      <c r="D641" s="222" t="s">
        <v>1852</v>
      </c>
      <c r="E641" s="222" t="s">
        <v>1852</v>
      </c>
      <c r="F641" s="225" t="s">
        <v>1852</v>
      </c>
      <c r="G641" s="222" t="s">
        <v>1852</v>
      </c>
      <c r="H641" s="222" t="s">
        <v>1852</v>
      </c>
      <c r="I641" s="225" t="s">
        <v>1852</v>
      </c>
      <c r="J641" s="222" t="s">
        <v>1852</v>
      </c>
      <c r="K641" s="222" t="s">
        <v>1852</v>
      </c>
      <c r="L641" s="225" t="s">
        <v>1852</v>
      </c>
      <c r="M641" s="210" t="s">
        <v>1852</v>
      </c>
      <c r="N641" s="222" t="s">
        <v>1852</v>
      </c>
      <c r="O641" s="275">
        <f t="shared" si="9"/>
        <v>2</v>
      </c>
    </row>
    <row r="642" spans="1:18" ht="13.15" customHeight="1" x14ac:dyDescent="0.4">
      <c r="A642" s="238" t="s">
        <v>2405</v>
      </c>
      <c r="B642" s="228" t="s">
        <v>1701</v>
      </c>
      <c r="C642" s="225" t="s">
        <v>1852</v>
      </c>
      <c r="D642" s="222" t="s">
        <v>1852</v>
      </c>
      <c r="E642" s="222" t="s">
        <v>1852</v>
      </c>
      <c r="F642" s="223">
        <v>1</v>
      </c>
      <c r="G642" s="222" t="s">
        <v>1852</v>
      </c>
      <c r="H642" s="222" t="s">
        <v>1852</v>
      </c>
      <c r="I642" s="225" t="s">
        <v>1852</v>
      </c>
      <c r="J642" s="222" t="s">
        <v>1852</v>
      </c>
      <c r="K642" s="222" t="s">
        <v>1852</v>
      </c>
      <c r="L642" s="225" t="s">
        <v>1852</v>
      </c>
      <c r="M642" s="210" t="s">
        <v>1852</v>
      </c>
      <c r="N642" s="222" t="s">
        <v>1852</v>
      </c>
      <c r="O642" s="275">
        <f t="shared" si="9"/>
        <v>1</v>
      </c>
      <c r="P642" s="233">
        <v>1</v>
      </c>
      <c r="Q642" s="233">
        <v>0</v>
      </c>
      <c r="R642" s="242">
        <v>0</v>
      </c>
    </row>
    <row r="643" spans="1:18" ht="13.15" customHeight="1" x14ac:dyDescent="0.4">
      <c r="A643" s="229" t="s">
        <v>2406</v>
      </c>
      <c r="B643" s="228" t="s">
        <v>2407</v>
      </c>
      <c r="C643" s="223">
        <v>8</v>
      </c>
      <c r="D643" s="222" t="s">
        <v>1852</v>
      </c>
      <c r="E643" s="222" t="s">
        <v>1852</v>
      </c>
      <c r="F643" s="225" t="s">
        <v>1852</v>
      </c>
      <c r="G643" s="222" t="s">
        <v>1852</v>
      </c>
      <c r="H643" s="222" t="s">
        <v>1852</v>
      </c>
      <c r="I643" s="225" t="s">
        <v>1852</v>
      </c>
      <c r="J643" s="222" t="s">
        <v>1852</v>
      </c>
      <c r="K643" s="222" t="s">
        <v>1852</v>
      </c>
      <c r="L643" s="225" t="s">
        <v>1852</v>
      </c>
      <c r="M643" s="210" t="s">
        <v>1852</v>
      </c>
      <c r="N643" s="222" t="s">
        <v>1852</v>
      </c>
      <c r="O643" s="275">
        <f t="shared" ref="O643:O658" si="10">SUM(C643,F643,I643,L643)</f>
        <v>8</v>
      </c>
      <c r="P643" s="226">
        <v>65</v>
      </c>
      <c r="Q643" s="226">
        <v>2</v>
      </c>
      <c r="R643" s="227">
        <v>0.03</v>
      </c>
    </row>
    <row r="644" spans="1:18" ht="13.15" customHeight="1" x14ac:dyDescent="0.4">
      <c r="A644" s="230" t="s">
        <v>2432</v>
      </c>
      <c r="B644" s="228" t="s">
        <v>2408</v>
      </c>
      <c r="C644" s="223">
        <v>56</v>
      </c>
      <c r="D644" s="222" t="s">
        <v>1852</v>
      </c>
      <c r="E644" s="224">
        <v>2</v>
      </c>
      <c r="F644" s="223">
        <v>1</v>
      </c>
      <c r="G644" s="222" t="s">
        <v>1852</v>
      </c>
      <c r="H644" s="222" t="s">
        <v>1852</v>
      </c>
      <c r="I644" s="225" t="s">
        <v>1852</v>
      </c>
      <c r="J644" s="222" t="s">
        <v>1852</v>
      </c>
      <c r="K644" s="222" t="s">
        <v>1852</v>
      </c>
      <c r="L644" s="225" t="s">
        <v>1852</v>
      </c>
      <c r="M644" s="210" t="s">
        <v>1852</v>
      </c>
      <c r="N644" s="222" t="s">
        <v>1852</v>
      </c>
      <c r="O644" s="275">
        <f t="shared" si="10"/>
        <v>57</v>
      </c>
    </row>
    <row r="645" spans="1:18" ht="13.15" customHeight="1" x14ac:dyDescent="0.4">
      <c r="A645" s="229" t="s">
        <v>2409</v>
      </c>
      <c r="B645" s="228" t="s">
        <v>2410</v>
      </c>
      <c r="C645" s="223">
        <v>95</v>
      </c>
      <c r="D645" s="222" t="s">
        <v>1852</v>
      </c>
      <c r="E645" s="224">
        <v>2</v>
      </c>
      <c r="F645" s="223">
        <v>43</v>
      </c>
      <c r="G645" s="222" t="s">
        <v>1852</v>
      </c>
      <c r="H645" s="222" t="s">
        <v>1852</v>
      </c>
      <c r="I645" s="223">
        <v>11</v>
      </c>
      <c r="J645" s="222" t="s">
        <v>1852</v>
      </c>
      <c r="K645" s="222" t="s">
        <v>1852</v>
      </c>
      <c r="L645" s="225" t="s">
        <v>1852</v>
      </c>
      <c r="M645" s="210" t="s">
        <v>1852</v>
      </c>
      <c r="N645" s="222" t="s">
        <v>1852</v>
      </c>
      <c r="O645" s="275">
        <f t="shared" si="10"/>
        <v>149</v>
      </c>
      <c r="P645" s="226">
        <v>187</v>
      </c>
      <c r="Q645" s="226">
        <v>3</v>
      </c>
      <c r="R645" s="240">
        <v>1.6E-2</v>
      </c>
    </row>
    <row r="646" spans="1:18" ht="21" x14ac:dyDescent="0.4">
      <c r="A646" s="241" t="s">
        <v>1349</v>
      </c>
      <c r="B646" s="228" t="s">
        <v>2411</v>
      </c>
      <c r="C646" s="223">
        <v>20</v>
      </c>
      <c r="D646" s="222" t="s">
        <v>1852</v>
      </c>
      <c r="E646" s="224">
        <v>1</v>
      </c>
      <c r="F646" s="225" t="s">
        <v>1852</v>
      </c>
      <c r="G646" s="222" t="s">
        <v>1852</v>
      </c>
      <c r="H646" s="222" t="s">
        <v>1852</v>
      </c>
      <c r="I646" s="225" t="s">
        <v>1852</v>
      </c>
      <c r="J646" s="222" t="s">
        <v>1852</v>
      </c>
      <c r="K646" s="222" t="s">
        <v>1852</v>
      </c>
      <c r="L646" s="225" t="s">
        <v>1852</v>
      </c>
      <c r="M646" s="210" t="s">
        <v>1852</v>
      </c>
      <c r="N646" s="222" t="s">
        <v>1852</v>
      </c>
      <c r="O646" s="275">
        <f t="shared" si="10"/>
        <v>20</v>
      </c>
    </row>
    <row r="647" spans="1:18" ht="13.15" customHeight="1" x14ac:dyDescent="0.4">
      <c r="A647" s="241" t="s">
        <v>1349</v>
      </c>
      <c r="B647" s="228" t="s">
        <v>2250</v>
      </c>
      <c r="C647" s="223">
        <v>6</v>
      </c>
      <c r="D647" s="222" t="s">
        <v>1852</v>
      </c>
      <c r="E647" s="222" t="s">
        <v>1852</v>
      </c>
      <c r="F647" s="223">
        <v>3</v>
      </c>
      <c r="G647" s="222" t="s">
        <v>1852</v>
      </c>
      <c r="H647" s="222" t="s">
        <v>1852</v>
      </c>
      <c r="I647" s="225" t="s">
        <v>1852</v>
      </c>
      <c r="J647" s="222" t="s">
        <v>1852</v>
      </c>
      <c r="K647" s="222" t="s">
        <v>1852</v>
      </c>
      <c r="L647" s="225" t="s">
        <v>1852</v>
      </c>
      <c r="M647" s="210" t="s">
        <v>1852</v>
      </c>
      <c r="N647" s="222" t="s">
        <v>1852</v>
      </c>
      <c r="O647" s="275">
        <f t="shared" si="10"/>
        <v>9</v>
      </c>
    </row>
    <row r="648" spans="1:18" ht="21" x14ac:dyDescent="0.4">
      <c r="A648" s="230" t="s">
        <v>1349</v>
      </c>
      <c r="B648" s="228" t="s">
        <v>2412</v>
      </c>
      <c r="C648" s="223">
        <v>9</v>
      </c>
      <c r="D648" s="222" t="s">
        <v>1852</v>
      </c>
      <c r="E648" s="222" t="s">
        <v>1852</v>
      </c>
      <c r="F648" s="225" t="s">
        <v>1852</v>
      </c>
      <c r="G648" s="222" t="s">
        <v>1852</v>
      </c>
      <c r="H648" s="222" t="s">
        <v>1852</v>
      </c>
      <c r="I648" s="225" t="s">
        <v>1852</v>
      </c>
      <c r="J648" s="222" t="s">
        <v>1852</v>
      </c>
      <c r="K648" s="222" t="s">
        <v>1852</v>
      </c>
      <c r="L648" s="225" t="s">
        <v>1852</v>
      </c>
      <c r="M648" s="210" t="s">
        <v>1852</v>
      </c>
      <c r="N648" s="222" t="s">
        <v>1852</v>
      </c>
      <c r="O648" s="275">
        <f t="shared" si="10"/>
        <v>9</v>
      </c>
    </row>
    <row r="649" spans="1:18" ht="13.15" customHeight="1" x14ac:dyDescent="0.4">
      <c r="A649" s="238" t="s">
        <v>2413</v>
      </c>
      <c r="B649" s="228" t="s">
        <v>1701</v>
      </c>
      <c r="C649" s="223">
        <v>4</v>
      </c>
      <c r="D649" s="222" t="s">
        <v>1852</v>
      </c>
      <c r="E649" s="222" t="s">
        <v>1852</v>
      </c>
      <c r="F649" s="225" t="s">
        <v>1852</v>
      </c>
      <c r="G649" s="222" t="s">
        <v>1852</v>
      </c>
      <c r="H649" s="222" t="s">
        <v>1852</v>
      </c>
      <c r="I649" s="225" t="s">
        <v>1852</v>
      </c>
      <c r="J649" s="222" t="s">
        <v>1852</v>
      </c>
      <c r="K649" s="222" t="s">
        <v>1852</v>
      </c>
      <c r="L649" s="225" t="s">
        <v>1852</v>
      </c>
      <c r="M649" s="210" t="s">
        <v>1852</v>
      </c>
      <c r="N649" s="222" t="s">
        <v>1852</v>
      </c>
      <c r="O649" s="275">
        <f t="shared" si="10"/>
        <v>4</v>
      </c>
      <c r="P649" s="233">
        <v>4</v>
      </c>
      <c r="Q649" s="233">
        <v>0</v>
      </c>
      <c r="R649" s="234">
        <v>0</v>
      </c>
    </row>
    <row r="650" spans="1:18" ht="13.15" customHeight="1" x14ac:dyDescent="0.4">
      <c r="A650" s="238" t="s">
        <v>2178</v>
      </c>
      <c r="B650" s="228" t="s">
        <v>2414</v>
      </c>
      <c r="C650" s="225" t="s">
        <v>1852</v>
      </c>
      <c r="D650" s="222" t="s">
        <v>1852</v>
      </c>
      <c r="E650" s="222" t="s">
        <v>1852</v>
      </c>
      <c r="F650" s="223">
        <v>2</v>
      </c>
      <c r="G650" s="222" t="s">
        <v>1852</v>
      </c>
      <c r="H650" s="222" t="s">
        <v>1852</v>
      </c>
      <c r="I650" s="225" t="s">
        <v>1852</v>
      </c>
      <c r="J650" s="222" t="s">
        <v>1852</v>
      </c>
      <c r="K650" s="222" t="s">
        <v>1852</v>
      </c>
      <c r="L650" s="225" t="s">
        <v>1852</v>
      </c>
      <c r="M650" s="210" t="s">
        <v>1852</v>
      </c>
      <c r="N650" s="222" t="s">
        <v>1852</v>
      </c>
      <c r="O650" s="275">
        <f t="shared" si="10"/>
        <v>2</v>
      </c>
      <c r="P650" s="233">
        <v>2</v>
      </c>
      <c r="Q650" s="233">
        <v>0</v>
      </c>
      <c r="R650" s="234">
        <v>0</v>
      </c>
    </row>
    <row r="651" spans="1:18" ht="13.15" customHeight="1" x14ac:dyDescent="0.4">
      <c r="A651" s="238" t="s">
        <v>2415</v>
      </c>
      <c r="B651" s="228" t="s">
        <v>2224</v>
      </c>
      <c r="C651" s="223">
        <v>2</v>
      </c>
      <c r="D651" s="222" t="s">
        <v>1852</v>
      </c>
      <c r="E651" s="222" t="s">
        <v>1852</v>
      </c>
      <c r="F651" s="223">
        <v>9</v>
      </c>
      <c r="G651" s="222" t="s">
        <v>1852</v>
      </c>
      <c r="H651" s="222" t="s">
        <v>1852</v>
      </c>
      <c r="I651" s="225" t="s">
        <v>1852</v>
      </c>
      <c r="J651" s="222" t="s">
        <v>1852</v>
      </c>
      <c r="K651" s="222" t="s">
        <v>1852</v>
      </c>
      <c r="L651" s="225" t="s">
        <v>1852</v>
      </c>
      <c r="M651" s="210" t="s">
        <v>1852</v>
      </c>
      <c r="N651" s="222" t="s">
        <v>1852</v>
      </c>
      <c r="O651" s="275">
        <f t="shared" si="10"/>
        <v>11</v>
      </c>
      <c r="P651" s="233">
        <v>11</v>
      </c>
      <c r="Q651" s="233">
        <v>0</v>
      </c>
      <c r="R651" s="234">
        <v>0</v>
      </c>
    </row>
    <row r="652" spans="1:18" x14ac:dyDescent="0.4">
      <c r="A652" s="235" t="s">
        <v>2180</v>
      </c>
      <c r="B652" s="228" t="s">
        <v>2416</v>
      </c>
      <c r="C652" s="223">
        <v>19</v>
      </c>
      <c r="D652" s="222" t="s">
        <v>1852</v>
      </c>
      <c r="E652" s="222" t="s">
        <v>1852</v>
      </c>
      <c r="F652" s="223">
        <v>56</v>
      </c>
      <c r="G652" s="222" t="s">
        <v>1852</v>
      </c>
      <c r="H652" s="224">
        <v>1</v>
      </c>
      <c r="I652" s="225" t="s">
        <v>1852</v>
      </c>
      <c r="J652" s="222" t="s">
        <v>1852</v>
      </c>
      <c r="K652" s="222" t="s">
        <v>1852</v>
      </c>
      <c r="L652" s="225" t="s">
        <v>1852</v>
      </c>
      <c r="M652" s="210" t="s">
        <v>1852</v>
      </c>
      <c r="N652" s="222" t="s">
        <v>1852</v>
      </c>
      <c r="O652" s="275">
        <f t="shared" si="10"/>
        <v>75</v>
      </c>
      <c r="P652" s="231">
        <v>130</v>
      </c>
      <c r="Q652" s="231">
        <v>4</v>
      </c>
      <c r="R652" s="232">
        <v>0.03</v>
      </c>
    </row>
    <row r="653" spans="1:18" x14ac:dyDescent="0.4">
      <c r="A653" s="236" t="s">
        <v>1350</v>
      </c>
      <c r="B653" s="228" t="s">
        <v>2224</v>
      </c>
      <c r="C653" s="223">
        <v>20</v>
      </c>
      <c r="D653" s="222" t="s">
        <v>1852</v>
      </c>
      <c r="E653" s="224">
        <v>2</v>
      </c>
      <c r="F653" s="223">
        <v>2</v>
      </c>
      <c r="G653" s="222" t="s">
        <v>1852</v>
      </c>
      <c r="H653" s="222" t="s">
        <v>1852</v>
      </c>
      <c r="I653" s="225" t="s">
        <v>1852</v>
      </c>
      <c r="J653" s="222" t="s">
        <v>1852</v>
      </c>
      <c r="K653" s="222" t="s">
        <v>1852</v>
      </c>
      <c r="L653" s="225" t="s">
        <v>1852</v>
      </c>
      <c r="M653" s="210" t="s">
        <v>1852</v>
      </c>
      <c r="N653" s="222" t="s">
        <v>1852</v>
      </c>
      <c r="O653" s="275">
        <f t="shared" si="10"/>
        <v>22</v>
      </c>
    </row>
    <row r="654" spans="1:18" ht="13.15" customHeight="1" x14ac:dyDescent="0.4">
      <c r="A654" s="236" t="s">
        <v>1350</v>
      </c>
      <c r="B654" s="228" t="s">
        <v>2417</v>
      </c>
      <c r="C654" s="223">
        <v>19</v>
      </c>
      <c r="D654" s="222" t="s">
        <v>1852</v>
      </c>
      <c r="E654" s="222" t="s">
        <v>1852</v>
      </c>
      <c r="F654" s="225" t="s">
        <v>1852</v>
      </c>
      <c r="G654" s="222" t="s">
        <v>1852</v>
      </c>
      <c r="H654" s="222" t="s">
        <v>1852</v>
      </c>
      <c r="I654" s="225" t="s">
        <v>1852</v>
      </c>
      <c r="J654" s="222" t="s">
        <v>1852</v>
      </c>
      <c r="K654" s="222" t="s">
        <v>1852</v>
      </c>
      <c r="L654" s="225" t="s">
        <v>1852</v>
      </c>
      <c r="M654" s="210" t="s">
        <v>1852</v>
      </c>
      <c r="N654" s="222" t="s">
        <v>1852</v>
      </c>
      <c r="O654" s="275">
        <f t="shared" si="10"/>
        <v>19</v>
      </c>
    </row>
    <row r="655" spans="1:18" ht="13.15" customHeight="1" x14ac:dyDescent="0.4">
      <c r="A655" s="236" t="s">
        <v>1350</v>
      </c>
      <c r="B655" s="228" t="s">
        <v>2418</v>
      </c>
      <c r="C655" s="223">
        <v>9</v>
      </c>
      <c r="D655" s="222" t="s">
        <v>1852</v>
      </c>
      <c r="E655" s="224">
        <v>1</v>
      </c>
      <c r="F655" s="225" t="s">
        <v>1852</v>
      </c>
      <c r="G655" s="222" t="s">
        <v>1852</v>
      </c>
      <c r="H655" s="222" t="s">
        <v>1852</v>
      </c>
      <c r="I655" s="223">
        <v>1</v>
      </c>
      <c r="J655" s="222" t="s">
        <v>1852</v>
      </c>
      <c r="K655" s="222" t="s">
        <v>1852</v>
      </c>
      <c r="L655" s="225" t="s">
        <v>1852</v>
      </c>
      <c r="M655" s="210" t="s">
        <v>1852</v>
      </c>
      <c r="N655" s="222" t="s">
        <v>1852</v>
      </c>
      <c r="O655" s="275">
        <f t="shared" si="10"/>
        <v>10</v>
      </c>
    </row>
    <row r="656" spans="1:18" ht="13.15" customHeight="1" x14ac:dyDescent="0.4">
      <c r="A656" s="237" t="s">
        <v>1350</v>
      </c>
      <c r="B656" s="228" t="s">
        <v>2419</v>
      </c>
      <c r="C656" s="223">
        <v>4</v>
      </c>
      <c r="D656" s="222" t="s">
        <v>1852</v>
      </c>
      <c r="E656" s="222" t="s">
        <v>1852</v>
      </c>
      <c r="F656" s="225" t="s">
        <v>1852</v>
      </c>
      <c r="G656" s="222" t="s">
        <v>1852</v>
      </c>
      <c r="H656" s="222" t="s">
        <v>1852</v>
      </c>
      <c r="I656" s="225" t="s">
        <v>1852</v>
      </c>
      <c r="J656" s="222" t="s">
        <v>1852</v>
      </c>
      <c r="K656" s="222" t="s">
        <v>1852</v>
      </c>
      <c r="L656" s="225" t="s">
        <v>1852</v>
      </c>
      <c r="M656" s="210" t="s">
        <v>1852</v>
      </c>
      <c r="N656" s="222" t="s">
        <v>1852</v>
      </c>
      <c r="O656" s="275">
        <f t="shared" si="10"/>
        <v>4</v>
      </c>
    </row>
    <row r="657" spans="1:18" ht="13.15" customHeight="1" x14ac:dyDescent="0.4">
      <c r="A657" s="229" t="s">
        <v>2020</v>
      </c>
      <c r="B657" s="228" t="s">
        <v>2420</v>
      </c>
      <c r="C657" s="223">
        <v>2</v>
      </c>
      <c r="D657" s="222" t="s">
        <v>1852</v>
      </c>
      <c r="E657" s="222" t="s">
        <v>1852</v>
      </c>
      <c r="F657" s="223">
        <v>1</v>
      </c>
      <c r="G657" s="222" t="s">
        <v>1852</v>
      </c>
      <c r="H657" s="222" t="s">
        <v>1852</v>
      </c>
      <c r="I657" s="225" t="s">
        <v>1852</v>
      </c>
      <c r="J657" s="222" t="s">
        <v>1852</v>
      </c>
      <c r="K657" s="222" t="s">
        <v>1852</v>
      </c>
      <c r="L657" s="225" t="s">
        <v>1852</v>
      </c>
      <c r="M657" s="210" t="s">
        <v>1852</v>
      </c>
      <c r="N657" s="222" t="s">
        <v>1852</v>
      </c>
      <c r="O657" s="275">
        <f t="shared" si="10"/>
        <v>3</v>
      </c>
      <c r="P657" s="226">
        <v>4</v>
      </c>
      <c r="Q657" s="226">
        <v>0</v>
      </c>
      <c r="R657" s="227">
        <v>0</v>
      </c>
    </row>
    <row r="658" spans="1:18" ht="13.15" customHeight="1" x14ac:dyDescent="0.4">
      <c r="A658" s="241" t="s">
        <v>1370</v>
      </c>
      <c r="B658" s="295" t="s">
        <v>2421</v>
      </c>
      <c r="C658" s="257">
        <v>1</v>
      </c>
      <c r="D658" s="256" t="s">
        <v>1852</v>
      </c>
      <c r="E658" s="256" t="s">
        <v>1852</v>
      </c>
      <c r="F658" s="260" t="s">
        <v>1852</v>
      </c>
      <c r="G658" s="256" t="s">
        <v>1852</v>
      </c>
      <c r="H658" s="256" t="s">
        <v>1852</v>
      </c>
      <c r="I658" s="260" t="s">
        <v>1852</v>
      </c>
      <c r="J658" s="256" t="s">
        <v>1852</v>
      </c>
      <c r="K658" s="256" t="s">
        <v>1852</v>
      </c>
      <c r="L658" s="260" t="s">
        <v>1852</v>
      </c>
      <c r="M658" s="296" t="s">
        <v>1852</v>
      </c>
      <c r="N658" s="256" t="s">
        <v>1852</v>
      </c>
      <c r="O658" s="297">
        <f t="shared" si="10"/>
        <v>1</v>
      </c>
    </row>
    <row r="659" spans="1:18" x14ac:dyDescent="0.4">
      <c r="A659" s="10" t="s">
        <v>2221</v>
      </c>
      <c r="C659" s="211">
        <f t="shared" ref="C659:Q659" si="11">SUM(C3:C658)</f>
        <v>131963</v>
      </c>
      <c r="D659" s="211">
        <f t="shared" si="11"/>
        <v>87</v>
      </c>
      <c r="E659" s="211">
        <f t="shared" si="11"/>
        <v>2136</v>
      </c>
      <c r="F659" s="211">
        <f t="shared" si="11"/>
        <v>107061</v>
      </c>
      <c r="G659" s="211">
        <f t="shared" si="11"/>
        <v>101</v>
      </c>
      <c r="H659" s="211">
        <f t="shared" si="11"/>
        <v>614</v>
      </c>
      <c r="I659" s="211">
        <f t="shared" si="11"/>
        <v>6073</v>
      </c>
      <c r="J659" s="211">
        <f t="shared" si="11"/>
        <v>6</v>
      </c>
      <c r="K659" s="211">
        <f t="shared" si="11"/>
        <v>13</v>
      </c>
      <c r="L659" s="211">
        <f t="shared" si="11"/>
        <v>18422</v>
      </c>
      <c r="M659" s="211">
        <f t="shared" si="11"/>
        <v>17</v>
      </c>
      <c r="N659" s="211">
        <f t="shared" si="11"/>
        <v>8</v>
      </c>
      <c r="O659" s="211">
        <f t="shared" si="11"/>
        <v>263519</v>
      </c>
      <c r="P659" s="211">
        <f t="shared" si="11"/>
        <v>263519</v>
      </c>
      <c r="Q659" s="211">
        <f t="shared" si="11"/>
        <v>2771</v>
      </c>
      <c r="R659" s="21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6670D-1831-492A-AC40-2DFE08AB24FE}">
  <dimension ref="A1:BG738"/>
  <sheetViews>
    <sheetView topLeftCell="A41" workbookViewId="0">
      <selection activeCell="S1" sqref="S1:T1048576"/>
    </sheetView>
  </sheetViews>
  <sheetFormatPr defaultRowHeight="13.15" x14ac:dyDescent="0.4"/>
  <cols>
    <col min="1" max="8" width="9.2109375" customWidth="1"/>
    <col min="9" max="9" width="10.5" customWidth="1"/>
    <col min="10" max="11" width="11.5" customWidth="1"/>
    <col min="12" max="14" width="10.0703125" customWidth="1"/>
    <col min="15" max="15" width="11.5" customWidth="1"/>
  </cols>
  <sheetData>
    <row r="1" spans="1:59" ht="13.15" customHeight="1" x14ac:dyDescent="0.4">
      <c r="A1" s="83" t="s">
        <v>1699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</row>
    <row r="2" spans="1:59" ht="22.15" customHeight="1" x14ac:dyDescent="0.4">
      <c r="A2" s="2" t="s">
        <v>646</v>
      </c>
      <c r="B2" s="2" t="s">
        <v>647</v>
      </c>
      <c r="C2" s="35" t="s">
        <v>648</v>
      </c>
      <c r="D2" s="34" t="s">
        <v>649</v>
      </c>
      <c r="E2" s="34" t="s">
        <v>650</v>
      </c>
      <c r="F2" s="35" t="s">
        <v>651</v>
      </c>
      <c r="G2" s="34" t="s">
        <v>652</v>
      </c>
      <c r="H2" s="34" t="s">
        <v>653</v>
      </c>
      <c r="I2" s="35" t="s">
        <v>654</v>
      </c>
      <c r="J2" s="34" t="s">
        <v>655</v>
      </c>
      <c r="K2" s="34" t="s">
        <v>656</v>
      </c>
      <c r="L2" s="35" t="s">
        <v>657</v>
      </c>
      <c r="M2" s="34" t="s">
        <v>658</v>
      </c>
      <c r="N2" s="34" t="s">
        <v>659</v>
      </c>
      <c r="O2" s="34" t="s">
        <v>1389</v>
      </c>
      <c r="P2" s="4" t="s">
        <v>0</v>
      </c>
      <c r="Q2" s="4" t="s">
        <v>1</v>
      </c>
      <c r="R2" s="38" t="s">
        <v>2</v>
      </c>
    </row>
    <row r="3" spans="1:59" ht="13.15" customHeight="1" x14ac:dyDescent="0.4">
      <c r="A3" s="179" t="s">
        <v>385</v>
      </c>
      <c r="B3" s="5" t="s">
        <v>969</v>
      </c>
      <c r="C3" s="132">
        <v>2226</v>
      </c>
      <c r="D3" s="54">
        <v>1</v>
      </c>
      <c r="E3" s="54">
        <v>28</v>
      </c>
      <c r="F3" s="132">
        <v>2425</v>
      </c>
      <c r="G3" s="5" t="s">
        <v>387</v>
      </c>
      <c r="H3" s="54">
        <v>5</v>
      </c>
      <c r="I3" s="132">
        <v>108</v>
      </c>
      <c r="J3" s="54">
        <v>1</v>
      </c>
      <c r="K3" s="5" t="s">
        <v>387</v>
      </c>
      <c r="L3" s="132">
        <v>860</v>
      </c>
      <c r="M3" s="5" t="s">
        <v>387</v>
      </c>
      <c r="N3" s="5" t="s">
        <v>387</v>
      </c>
      <c r="O3" s="176">
        <f t="shared" ref="O3:O66" si="0">SUM(C3,F3,I3,L3)</f>
        <v>5619</v>
      </c>
      <c r="P3" s="166">
        <v>17191</v>
      </c>
      <c r="Q3" s="57">
        <v>79</v>
      </c>
      <c r="R3" s="136">
        <v>5.0000000000000001E-3</v>
      </c>
    </row>
    <row r="4" spans="1:59" ht="13.15" customHeight="1" x14ac:dyDescent="0.4">
      <c r="A4" s="179" t="s">
        <v>1375</v>
      </c>
      <c r="B4" s="5" t="s">
        <v>968</v>
      </c>
      <c r="C4" s="132">
        <v>1883</v>
      </c>
      <c r="D4" s="54">
        <v>2</v>
      </c>
      <c r="E4" s="54">
        <v>17</v>
      </c>
      <c r="F4" s="132">
        <v>2423</v>
      </c>
      <c r="G4" s="54">
        <v>1</v>
      </c>
      <c r="H4" s="54">
        <v>7</v>
      </c>
      <c r="I4" s="132">
        <v>106</v>
      </c>
      <c r="J4" s="5" t="s">
        <v>387</v>
      </c>
      <c r="K4" s="5" t="s">
        <v>387</v>
      </c>
      <c r="L4" s="132">
        <v>808</v>
      </c>
      <c r="M4" s="5" t="s">
        <v>387</v>
      </c>
      <c r="N4" s="5" t="s">
        <v>387</v>
      </c>
      <c r="O4" s="176">
        <f t="shared" si="0"/>
        <v>5220</v>
      </c>
      <c r="P4" s="117"/>
      <c r="Q4" s="117"/>
    </row>
    <row r="5" spans="1:59" x14ac:dyDescent="0.4">
      <c r="A5" s="179" t="s">
        <v>1375</v>
      </c>
      <c r="B5" s="5" t="s">
        <v>970</v>
      </c>
      <c r="C5" s="132">
        <v>931</v>
      </c>
      <c r="D5" s="54">
        <v>1</v>
      </c>
      <c r="E5" s="54">
        <v>6</v>
      </c>
      <c r="F5" s="132">
        <v>832</v>
      </c>
      <c r="G5" s="54">
        <v>3</v>
      </c>
      <c r="H5" s="5" t="s">
        <v>387</v>
      </c>
      <c r="I5" s="132">
        <v>45</v>
      </c>
      <c r="J5" s="5" t="s">
        <v>387</v>
      </c>
      <c r="K5" s="5" t="s">
        <v>387</v>
      </c>
      <c r="L5" s="132">
        <v>174</v>
      </c>
      <c r="M5" s="5" t="s">
        <v>387</v>
      </c>
      <c r="N5" s="5" t="s">
        <v>387</v>
      </c>
      <c r="O5" s="176">
        <f t="shared" si="0"/>
        <v>1982</v>
      </c>
      <c r="P5" s="117"/>
      <c r="Q5" s="117"/>
    </row>
    <row r="6" spans="1:59" ht="13.15" customHeight="1" x14ac:dyDescent="0.4">
      <c r="A6" s="179" t="s">
        <v>1375</v>
      </c>
      <c r="B6" s="5" t="s">
        <v>1268</v>
      </c>
      <c r="C6" s="132">
        <v>548</v>
      </c>
      <c r="D6" s="5" t="s">
        <v>387</v>
      </c>
      <c r="E6" s="54">
        <v>8</v>
      </c>
      <c r="F6" s="132">
        <v>645</v>
      </c>
      <c r="G6" s="5" t="s">
        <v>387</v>
      </c>
      <c r="H6" s="54">
        <v>0</v>
      </c>
      <c r="I6" s="132">
        <v>48</v>
      </c>
      <c r="J6" s="5" t="s">
        <v>387</v>
      </c>
      <c r="K6" s="5" t="s">
        <v>387</v>
      </c>
      <c r="L6" s="132">
        <v>229</v>
      </c>
      <c r="M6" s="5" t="s">
        <v>387</v>
      </c>
      <c r="N6" s="5" t="s">
        <v>387</v>
      </c>
      <c r="O6" s="176">
        <f t="shared" si="0"/>
        <v>1470</v>
      </c>
      <c r="P6" s="117"/>
      <c r="Q6" s="117"/>
    </row>
    <row r="7" spans="1:59" x14ac:dyDescent="0.4">
      <c r="A7" s="179" t="s">
        <v>1375</v>
      </c>
      <c r="B7" s="5" t="s">
        <v>972</v>
      </c>
      <c r="C7" s="132">
        <v>466</v>
      </c>
      <c r="D7" s="54">
        <v>1</v>
      </c>
      <c r="E7" s="54">
        <v>2</v>
      </c>
      <c r="F7" s="132">
        <v>532</v>
      </c>
      <c r="G7" s="54">
        <v>2</v>
      </c>
      <c r="H7" s="54">
        <v>1</v>
      </c>
      <c r="I7" s="132">
        <v>11</v>
      </c>
      <c r="J7" s="5" t="s">
        <v>387</v>
      </c>
      <c r="K7" s="5" t="s">
        <v>387</v>
      </c>
      <c r="L7" s="132">
        <v>54</v>
      </c>
      <c r="M7" s="5" t="s">
        <v>387</v>
      </c>
      <c r="N7" s="5" t="s">
        <v>387</v>
      </c>
      <c r="O7" s="176">
        <f t="shared" si="0"/>
        <v>1063</v>
      </c>
      <c r="P7" s="117"/>
      <c r="Q7" s="117"/>
    </row>
    <row r="8" spans="1:59" x14ac:dyDescent="0.4">
      <c r="A8" s="179" t="s">
        <v>1375</v>
      </c>
      <c r="B8" s="5" t="s">
        <v>971</v>
      </c>
      <c r="C8" s="132">
        <v>405</v>
      </c>
      <c r="D8" s="5" t="s">
        <v>387</v>
      </c>
      <c r="E8" s="5" t="s">
        <v>387</v>
      </c>
      <c r="F8" s="132">
        <v>420</v>
      </c>
      <c r="G8" s="5" t="s">
        <v>387</v>
      </c>
      <c r="H8" s="54">
        <v>1</v>
      </c>
      <c r="I8" s="132">
        <v>34</v>
      </c>
      <c r="J8" s="5" t="s">
        <v>387</v>
      </c>
      <c r="K8" s="5" t="s">
        <v>387</v>
      </c>
      <c r="L8" s="132">
        <v>141</v>
      </c>
      <c r="M8" s="5" t="s">
        <v>387</v>
      </c>
      <c r="N8" s="5" t="s">
        <v>387</v>
      </c>
      <c r="O8" s="176">
        <f t="shared" si="0"/>
        <v>1000</v>
      </c>
      <c r="P8" s="117"/>
      <c r="Q8" s="117"/>
    </row>
    <row r="9" spans="1:59" ht="13.15" customHeight="1" x14ac:dyDescent="0.4">
      <c r="A9" s="179" t="s">
        <v>1375</v>
      </c>
      <c r="B9" s="5" t="s">
        <v>973</v>
      </c>
      <c r="C9" s="132">
        <v>228</v>
      </c>
      <c r="D9" s="5" t="s">
        <v>387</v>
      </c>
      <c r="E9" s="54">
        <v>1</v>
      </c>
      <c r="F9" s="132">
        <v>406</v>
      </c>
      <c r="G9" s="5" t="s">
        <v>387</v>
      </c>
      <c r="H9" s="54">
        <v>2</v>
      </c>
      <c r="I9" s="132">
        <v>15</v>
      </c>
      <c r="J9" s="5" t="s">
        <v>387</v>
      </c>
      <c r="K9" s="5" t="s">
        <v>387</v>
      </c>
      <c r="L9" s="132">
        <v>141</v>
      </c>
      <c r="M9" s="5" t="s">
        <v>387</v>
      </c>
      <c r="N9" s="5" t="s">
        <v>387</v>
      </c>
      <c r="O9" s="176">
        <f t="shared" si="0"/>
        <v>790</v>
      </c>
      <c r="P9" s="117"/>
      <c r="Q9" s="117"/>
    </row>
    <row r="10" spans="1:59" x14ac:dyDescent="0.4">
      <c r="A10" s="179" t="s">
        <v>1375</v>
      </c>
      <c r="B10" s="5" t="s">
        <v>1390</v>
      </c>
      <c r="C10" s="132">
        <v>29</v>
      </c>
      <c r="D10" s="5" t="s">
        <v>387</v>
      </c>
      <c r="E10" s="54">
        <v>1</v>
      </c>
      <c r="F10" s="132">
        <v>2</v>
      </c>
      <c r="G10" s="5" t="s">
        <v>387</v>
      </c>
      <c r="H10" s="5" t="s">
        <v>387</v>
      </c>
      <c r="I10" s="132">
        <v>2</v>
      </c>
      <c r="J10" s="5" t="s">
        <v>387</v>
      </c>
      <c r="K10" s="5" t="s">
        <v>387</v>
      </c>
      <c r="L10" s="132">
        <v>1</v>
      </c>
      <c r="M10" s="5" t="s">
        <v>387</v>
      </c>
      <c r="N10" s="5" t="s">
        <v>387</v>
      </c>
      <c r="O10" s="176">
        <f t="shared" si="0"/>
        <v>34</v>
      </c>
      <c r="P10" s="117"/>
      <c r="Q10" s="117"/>
    </row>
    <row r="11" spans="1:59" x14ac:dyDescent="0.4">
      <c r="A11" s="179" t="s">
        <v>1375</v>
      </c>
      <c r="B11" s="5" t="s">
        <v>974</v>
      </c>
      <c r="C11" s="132">
        <v>3</v>
      </c>
      <c r="D11" s="5" t="s">
        <v>387</v>
      </c>
      <c r="E11" s="5" t="s">
        <v>387</v>
      </c>
      <c r="F11" s="132">
        <v>8</v>
      </c>
      <c r="G11" s="5" t="s">
        <v>387</v>
      </c>
      <c r="H11" s="5" t="s">
        <v>387</v>
      </c>
      <c r="I11" s="186" t="s">
        <v>387</v>
      </c>
      <c r="J11" s="5" t="s">
        <v>387</v>
      </c>
      <c r="K11" s="5" t="s">
        <v>387</v>
      </c>
      <c r="L11" s="132">
        <v>2</v>
      </c>
      <c r="M11" s="5" t="s">
        <v>387</v>
      </c>
      <c r="N11" s="5" t="s">
        <v>387</v>
      </c>
      <c r="O11" s="176">
        <f t="shared" si="0"/>
        <v>13</v>
      </c>
      <c r="P11" s="117"/>
      <c r="Q11" s="117"/>
    </row>
    <row r="12" spans="1:59" ht="13.15" customHeight="1" x14ac:dyDescent="0.4">
      <c r="A12" s="179" t="s">
        <v>393</v>
      </c>
      <c r="B12" s="5" t="s">
        <v>975</v>
      </c>
      <c r="C12" s="132">
        <v>364</v>
      </c>
      <c r="D12" s="5" t="s">
        <v>387</v>
      </c>
      <c r="E12" s="54">
        <v>1</v>
      </c>
      <c r="F12" s="132">
        <v>211</v>
      </c>
      <c r="G12" s="5" t="s">
        <v>387</v>
      </c>
      <c r="H12" s="54">
        <v>1</v>
      </c>
      <c r="I12" s="186" t="s">
        <v>387</v>
      </c>
      <c r="J12" s="5" t="s">
        <v>387</v>
      </c>
      <c r="K12" s="5" t="s">
        <v>387</v>
      </c>
      <c r="L12" s="186" t="s">
        <v>387</v>
      </c>
      <c r="M12" s="5" t="s">
        <v>387</v>
      </c>
      <c r="N12" s="5" t="s">
        <v>387</v>
      </c>
      <c r="O12" s="176">
        <f t="shared" si="0"/>
        <v>575</v>
      </c>
      <c r="P12" s="166">
        <v>1055</v>
      </c>
      <c r="Q12" s="57">
        <v>6</v>
      </c>
      <c r="R12" s="136">
        <v>6.0000000000000001E-3</v>
      </c>
    </row>
    <row r="13" spans="1:59" x14ac:dyDescent="0.4">
      <c r="A13" s="179" t="s">
        <v>1334</v>
      </c>
      <c r="B13" s="5" t="s">
        <v>976</v>
      </c>
      <c r="C13" s="132">
        <v>183</v>
      </c>
      <c r="D13" s="5" t="s">
        <v>387</v>
      </c>
      <c r="E13" s="54">
        <v>1</v>
      </c>
      <c r="F13" s="132">
        <v>108</v>
      </c>
      <c r="G13" s="5" t="s">
        <v>387</v>
      </c>
      <c r="H13" s="5" t="s">
        <v>387</v>
      </c>
      <c r="I13" s="186" t="s">
        <v>387</v>
      </c>
      <c r="J13" s="5" t="s">
        <v>387</v>
      </c>
      <c r="K13" s="5" t="s">
        <v>387</v>
      </c>
      <c r="L13" s="186" t="s">
        <v>387</v>
      </c>
      <c r="M13" s="5" t="s">
        <v>387</v>
      </c>
      <c r="N13" s="5" t="s">
        <v>387</v>
      </c>
      <c r="O13" s="176">
        <f t="shared" si="0"/>
        <v>291</v>
      </c>
      <c r="P13" s="117"/>
      <c r="Q13" s="117"/>
    </row>
    <row r="14" spans="1:59" x14ac:dyDescent="0.4">
      <c r="A14" s="179" t="s">
        <v>1334</v>
      </c>
      <c r="B14" s="5" t="s">
        <v>977</v>
      </c>
      <c r="C14" s="132">
        <v>143</v>
      </c>
      <c r="D14" s="5" t="s">
        <v>387</v>
      </c>
      <c r="E14" s="54">
        <v>3</v>
      </c>
      <c r="F14" s="132">
        <v>46</v>
      </c>
      <c r="G14" s="5" t="s">
        <v>387</v>
      </c>
      <c r="H14" s="5" t="s">
        <v>387</v>
      </c>
      <c r="I14" s="186" t="s">
        <v>387</v>
      </c>
      <c r="J14" s="5" t="s">
        <v>387</v>
      </c>
      <c r="K14" s="5" t="s">
        <v>387</v>
      </c>
      <c r="L14" s="186" t="s">
        <v>387</v>
      </c>
      <c r="M14" s="5" t="s">
        <v>387</v>
      </c>
      <c r="N14" s="5" t="s">
        <v>387</v>
      </c>
      <c r="O14" s="176">
        <f t="shared" si="0"/>
        <v>189</v>
      </c>
      <c r="P14" s="117"/>
      <c r="Q14" s="117"/>
    </row>
    <row r="15" spans="1:59" ht="13.15" customHeight="1" x14ac:dyDescent="0.4">
      <c r="A15" s="179" t="s">
        <v>397</v>
      </c>
      <c r="B15" s="5" t="s">
        <v>978</v>
      </c>
      <c r="C15" s="132">
        <v>7364</v>
      </c>
      <c r="D15" s="54">
        <v>30</v>
      </c>
      <c r="E15" s="54">
        <v>90</v>
      </c>
      <c r="F15" s="132">
        <v>4971</v>
      </c>
      <c r="G15" s="54">
        <v>5</v>
      </c>
      <c r="H15" s="54">
        <v>17</v>
      </c>
      <c r="I15" s="132">
        <v>236</v>
      </c>
      <c r="J15" s="5" t="s">
        <v>387</v>
      </c>
      <c r="K15" s="5" t="s">
        <v>387</v>
      </c>
      <c r="L15" s="132">
        <v>528</v>
      </c>
      <c r="M15" s="5" t="s">
        <v>387</v>
      </c>
      <c r="N15" s="54">
        <v>1</v>
      </c>
      <c r="O15" s="176">
        <f t="shared" si="0"/>
        <v>13099</v>
      </c>
      <c r="P15" s="166">
        <v>34576</v>
      </c>
      <c r="Q15" s="57">
        <v>253</v>
      </c>
      <c r="R15" s="136">
        <v>7.0000000000000001E-3</v>
      </c>
    </row>
    <row r="16" spans="1:59" ht="13.15" customHeight="1" x14ac:dyDescent="0.4">
      <c r="A16" s="179" t="s">
        <v>1335</v>
      </c>
      <c r="B16" s="5" t="s">
        <v>979</v>
      </c>
      <c r="C16" s="132">
        <v>3513</v>
      </c>
      <c r="D16" s="54">
        <v>3</v>
      </c>
      <c r="E16" s="54">
        <v>36</v>
      </c>
      <c r="F16" s="132">
        <v>3859</v>
      </c>
      <c r="G16" s="54">
        <v>6</v>
      </c>
      <c r="H16" s="54">
        <v>15</v>
      </c>
      <c r="I16" s="132">
        <v>155</v>
      </c>
      <c r="J16" s="54">
        <v>1</v>
      </c>
      <c r="K16" s="5" t="s">
        <v>387</v>
      </c>
      <c r="L16" s="132">
        <v>592</v>
      </c>
      <c r="M16" s="5" t="s">
        <v>387</v>
      </c>
      <c r="N16" s="5" t="s">
        <v>387</v>
      </c>
      <c r="O16" s="176">
        <f t="shared" si="0"/>
        <v>8119</v>
      </c>
      <c r="P16" s="117"/>
      <c r="Q16" s="117"/>
    </row>
    <row r="17" spans="1:17" x14ac:dyDescent="0.4">
      <c r="A17" s="179" t="s">
        <v>1335</v>
      </c>
      <c r="B17" s="5" t="s">
        <v>980</v>
      </c>
      <c r="C17" s="132">
        <v>1963</v>
      </c>
      <c r="D17" s="54">
        <v>5</v>
      </c>
      <c r="E17" s="54">
        <v>31</v>
      </c>
      <c r="F17" s="132">
        <v>2001</v>
      </c>
      <c r="G17" s="5" t="s">
        <v>387</v>
      </c>
      <c r="H17" s="54">
        <v>3</v>
      </c>
      <c r="I17" s="132">
        <v>110</v>
      </c>
      <c r="J17" s="5" t="s">
        <v>387</v>
      </c>
      <c r="K17" s="5" t="s">
        <v>387</v>
      </c>
      <c r="L17" s="132">
        <v>347</v>
      </c>
      <c r="M17" s="54">
        <v>1</v>
      </c>
      <c r="N17" s="5" t="s">
        <v>387</v>
      </c>
      <c r="O17" s="176">
        <f t="shared" si="0"/>
        <v>4421</v>
      </c>
      <c r="P17" s="117"/>
      <c r="Q17" s="117"/>
    </row>
    <row r="18" spans="1:17" x14ac:dyDescent="0.4">
      <c r="A18" s="179" t="s">
        <v>1335</v>
      </c>
      <c r="B18" s="5" t="s">
        <v>981</v>
      </c>
      <c r="C18" s="132">
        <v>1776</v>
      </c>
      <c r="D18" s="54">
        <v>1</v>
      </c>
      <c r="E18" s="54">
        <v>22</v>
      </c>
      <c r="F18" s="132">
        <v>1846</v>
      </c>
      <c r="G18" s="54">
        <v>3</v>
      </c>
      <c r="H18" s="54">
        <v>5</v>
      </c>
      <c r="I18" s="132">
        <v>78</v>
      </c>
      <c r="J18" s="5" t="s">
        <v>387</v>
      </c>
      <c r="K18" s="5" t="s">
        <v>387</v>
      </c>
      <c r="L18" s="132">
        <v>262</v>
      </c>
      <c r="M18" s="5" t="s">
        <v>387</v>
      </c>
      <c r="N18" s="5" t="s">
        <v>387</v>
      </c>
      <c r="O18" s="176">
        <f t="shared" si="0"/>
        <v>3962</v>
      </c>
      <c r="P18" s="117"/>
      <c r="Q18" s="117"/>
    </row>
    <row r="19" spans="1:17" ht="13.15" customHeight="1" x14ac:dyDescent="0.4">
      <c r="A19" s="179" t="s">
        <v>1335</v>
      </c>
      <c r="B19" s="5" t="s">
        <v>982</v>
      </c>
      <c r="C19" s="132">
        <v>1556</v>
      </c>
      <c r="D19" s="54">
        <v>3</v>
      </c>
      <c r="E19" s="54">
        <v>19</v>
      </c>
      <c r="F19" s="132">
        <v>1738</v>
      </c>
      <c r="G19" s="54">
        <v>2</v>
      </c>
      <c r="H19" s="54">
        <v>10</v>
      </c>
      <c r="I19" s="132">
        <v>64</v>
      </c>
      <c r="J19" s="5" t="s">
        <v>387</v>
      </c>
      <c r="K19" s="54">
        <v>1</v>
      </c>
      <c r="L19" s="132">
        <v>216</v>
      </c>
      <c r="M19" s="5" t="s">
        <v>387</v>
      </c>
      <c r="N19" s="5" t="s">
        <v>387</v>
      </c>
      <c r="O19" s="176">
        <f t="shared" si="0"/>
        <v>3574</v>
      </c>
      <c r="P19" s="117"/>
      <c r="Q19" s="117"/>
    </row>
    <row r="20" spans="1:17" ht="13.15" customHeight="1" x14ac:dyDescent="0.4">
      <c r="A20" s="179" t="s">
        <v>1335</v>
      </c>
      <c r="B20" s="5" t="s">
        <v>983</v>
      </c>
      <c r="C20" s="132">
        <v>487</v>
      </c>
      <c r="D20" s="5" t="s">
        <v>387</v>
      </c>
      <c r="E20" s="5" t="s">
        <v>387</v>
      </c>
      <c r="F20" s="132">
        <v>546</v>
      </c>
      <c r="G20" s="54">
        <v>1</v>
      </c>
      <c r="H20" s="5" t="s">
        <v>387</v>
      </c>
      <c r="I20" s="132">
        <v>15</v>
      </c>
      <c r="J20" s="5" t="s">
        <v>387</v>
      </c>
      <c r="K20" s="5" t="s">
        <v>387</v>
      </c>
      <c r="L20" s="132">
        <v>113</v>
      </c>
      <c r="M20" s="5" t="s">
        <v>387</v>
      </c>
      <c r="N20" s="5" t="s">
        <v>387</v>
      </c>
      <c r="O20" s="176">
        <f t="shared" si="0"/>
        <v>1161</v>
      </c>
      <c r="P20" s="117"/>
      <c r="Q20" s="117"/>
    </row>
    <row r="21" spans="1:17" x14ac:dyDescent="0.4">
      <c r="A21" s="179" t="s">
        <v>1335</v>
      </c>
      <c r="B21" s="5" t="s">
        <v>984</v>
      </c>
      <c r="C21" s="132">
        <v>34</v>
      </c>
      <c r="D21" s="5" t="s">
        <v>387</v>
      </c>
      <c r="E21" s="54">
        <v>1</v>
      </c>
      <c r="F21" s="132">
        <v>15</v>
      </c>
      <c r="G21" s="5" t="s">
        <v>387</v>
      </c>
      <c r="H21" s="5" t="s">
        <v>387</v>
      </c>
      <c r="I21" s="186" t="s">
        <v>387</v>
      </c>
      <c r="J21" s="5" t="s">
        <v>387</v>
      </c>
      <c r="K21" s="5" t="s">
        <v>387</v>
      </c>
      <c r="L21" s="186" t="s">
        <v>387</v>
      </c>
      <c r="M21" s="5" t="s">
        <v>387</v>
      </c>
      <c r="N21" s="5" t="s">
        <v>387</v>
      </c>
      <c r="O21" s="176">
        <f t="shared" si="0"/>
        <v>49</v>
      </c>
      <c r="P21" s="117"/>
      <c r="Q21" s="117"/>
    </row>
    <row r="22" spans="1:17" ht="13.15" customHeight="1" x14ac:dyDescent="0.4">
      <c r="A22" s="179" t="s">
        <v>1335</v>
      </c>
      <c r="B22" s="5" t="s">
        <v>993</v>
      </c>
      <c r="C22" s="132">
        <v>32</v>
      </c>
      <c r="D22" s="5" t="s">
        <v>387</v>
      </c>
      <c r="E22" s="54">
        <v>1</v>
      </c>
      <c r="F22" s="186" t="s">
        <v>387</v>
      </c>
      <c r="G22" s="5" t="s">
        <v>387</v>
      </c>
      <c r="H22" s="5" t="s">
        <v>387</v>
      </c>
      <c r="I22" s="186" t="s">
        <v>387</v>
      </c>
      <c r="J22" s="5" t="s">
        <v>387</v>
      </c>
      <c r="K22" s="5" t="s">
        <v>387</v>
      </c>
      <c r="L22" s="186" t="s">
        <v>387</v>
      </c>
      <c r="M22" s="5" t="s">
        <v>387</v>
      </c>
      <c r="N22" s="5" t="s">
        <v>387</v>
      </c>
      <c r="O22" s="176">
        <f t="shared" si="0"/>
        <v>32</v>
      </c>
      <c r="P22" s="117"/>
      <c r="Q22" s="117"/>
    </row>
    <row r="23" spans="1:17" ht="13.15" customHeight="1" x14ac:dyDescent="0.4">
      <c r="A23" s="179" t="s">
        <v>1335</v>
      </c>
      <c r="B23" s="5" t="s">
        <v>1178</v>
      </c>
      <c r="C23" s="132">
        <v>29</v>
      </c>
      <c r="D23" s="5" t="s">
        <v>387</v>
      </c>
      <c r="E23" s="5" t="s">
        <v>387</v>
      </c>
      <c r="F23" s="186" t="s">
        <v>387</v>
      </c>
      <c r="G23" s="5" t="s">
        <v>387</v>
      </c>
      <c r="H23" s="5" t="s">
        <v>387</v>
      </c>
      <c r="I23" s="186" t="s">
        <v>387</v>
      </c>
      <c r="J23" s="5" t="s">
        <v>387</v>
      </c>
      <c r="K23" s="5" t="s">
        <v>387</v>
      </c>
      <c r="L23" s="186" t="s">
        <v>387</v>
      </c>
      <c r="M23" s="5" t="s">
        <v>387</v>
      </c>
      <c r="N23" s="5" t="s">
        <v>387</v>
      </c>
      <c r="O23" s="176">
        <f t="shared" si="0"/>
        <v>29</v>
      </c>
      <c r="P23" s="117"/>
      <c r="Q23" s="117"/>
    </row>
    <row r="24" spans="1:17" ht="13.15" customHeight="1" x14ac:dyDescent="0.4">
      <c r="A24" s="179" t="s">
        <v>1335</v>
      </c>
      <c r="B24" s="5" t="s">
        <v>988</v>
      </c>
      <c r="C24" s="132">
        <v>25</v>
      </c>
      <c r="D24" s="5" t="s">
        <v>387</v>
      </c>
      <c r="E24" s="5" t="s">
        <v>387</v>
      </c>
      <c r="F24" s="186" t="s">
        <v>387</v>
      </c>
      <c r="G24" s="5" t="s">
        <v>387</v>
      </c>
      <c r="H24" s="5" t="s">
        <v>387</v>
      </c>
      <c r="I24" s="186" t="s">
        <v>387</v>
      </c>
      <c r="J24" s="5" t="s">
        <v>387</v>
      </c>
      <c r="K24" s="5" t="s">
        <v>387</v>
      </c>
      <c r="L24" s="186" t="s">
        <v>387</v>
      </c>
      <c r="M24" s="5" t="s">
        <v>387</v>
      </c>
      <c r="N24" s="5" t="s">
        <v>387</v>
      </c>
      <c r="O24" s="176">
        <f t="shared" si="0"/>
        <v>25</v>
      </c>
      <c r="P24" s="117"/>
      <c r="Q24" s="117"/>
    </row>
    <row r="25" spans="1:17" ht="13.15" customHeight="1" x14ac:dyDescent="0.4">
      <c r="A25" s="179" t="s">
        <v>1335</v>
      </c>
      <c r="B25" s="5" t="s">
        <v>989</v>
      </c>
      <c r="C25" s="132">
        <v>1</v>
      </c>
      <c r="D25" s="5" t="s">
        <v>387</v>
      </c>
      <c r="E25" s="5" t="s">
        <v>387</v>
      </c>
      <c r="F25" s="132">
        <v>20</v>
      </c>
      <c r="G25" s="5" t="s">
        <v>387</v>
      </c>
      <c r="H25" s="5" t="s">
        <v>387</v>
      </c>
      <c r="I25" s="186" t="s">
        <v>387</v>
      </c>
      <c r="J25" s="5" t="s">
        <v>387</v>
      </c>
      <c r="K25" s="5" t="s">
        <v>387</v>
      </c>
      <c r="L25" s="186" t="s">
        <v>387</v>
      </c>
      <c r="M25" s="5" t="s">
        <v>387</v>
      </c>
      <c r="N25" s="5" t="s">
        <v>387</v>
      </c>
      <c r="O25" s="176">
        <f t="shared" si="0"/>
        <v>21</v>
      </c>
      <c r="P25" s="117"/>
      <c r="Q25" s="117"/>
    </row>
    <row r="26" spans="1:17" x14ac:dyDescent="0.4">
      <c r="A26" s="179" t="s">
        <v>1335</v>
      </c>
      <c r="B26" s="5" t="s">
        <v>985</v>
      </c>
      <c r="C26" s="132">
        <v>11</v>
      </c>
      <c r="D26" s="5" t="s">
        <v>387</v>
      </c>
      <c r="E26" s="5" t="s">
        <v>387</v>
      </c>
      <c r="F26" s="132">
        <v>8</v>
      </c>
      <c r="G26" s="5" t="s">
        <v>387</v>
      </c>
      <c r="H26" s="5" t="s">
        <v>387</v>
      </c>
      <c r="I26" s="186" t="s">
        <v>387</v>
      </c>
      <c r="J26" s="5" t="s">
        <v>387</v>
      </c>
      <c r="K26" s="5" t="s">
        <v>387</v>
      </c>
      <c r="L26" s="186" t="s">
        <v>387</v>
      </c>
      <c r="M26" s="5" t="s">
        <v>387</v>
      </c>
      <c r="N26" s="5" t="s">
        <v>387</v>
      </c>
      <c r="O26" s="176">
        <f t="shared" si="0"/>
        <v>19</v>
      </c>
      <c r="P26" s="117"/>
      <c r="Q26" s="117"/>
    </row>
    <row r="27" spans="1:17" ht="13.15" customHeight="1" x14ac:dyDescent="0.4">
      <c r="A27" s="179" t="s">
        <v>1335</v>
      </c>
      <c r="B27" s="5" t="s">
        <v>986</v>
      </c>
      <c r="C27" s="132">
        <v>10</v>
      </c>
      <c r="D27" s="5" t="s">
        <v>387</v>
      </c>
      <c r="E27" s="5" t="s">
        <v>387</v>
      </c>
      <c r="F27" s="132">
        <v>8</v>
      </c>
      <c r="G27" s="5" t="s">
        <v>387</v>
      </c>
      <c r="H27" s="5" t="s">
        <v>387</v>
      </c>
      <c r="I27" s="186" t="s">
        <v>387</v>
      </c>
      <c r="J27" s="5" t="s">
        <v>387</v>
      </c>
      <c r="K27" s="5" t="s">
        <v>387</v>
      </c>
      <c r="L27" s="186" t="s">
        <v>387</v>
      </c>
      <c r="M27" s="5" t="s">
        <v>387</v>
      </c>
      <c r="N27" s="5" t="s">
        <v>387</v>
      </c>
      <c r="O27" s="176">
        <f t="shared" si="0"/>
        <v>18</v>
      </c>
      <c r="P27" s="117"/>
      <c r="Q27" s="117"/>
    </row>
    <row r="28" spans="1:17" ht="13.15" customHeight="1" x14ac:dyDescent="0.4">
      <c r="A28" s="179" t="s">
        <v>1335</v>
      </c>
      <c r="B28" s="5" t="s">
        <v>990</v>
      </c>
      <c r="C28" s="132">
        <v>17</v>
      </c>
      <c r="D28" s="5" t="s">
        <v>387</v>
      </c>
      <c r="E28" s="5" t="s">
        <v>387</v>
      </c>
      <c r="F28" s="186" t="s">
        <v>387</v>
      </c>
      <c r="G28" s="5" t="s">
        <v>387</v>
      </c>
      <c r="H28" s="5" t="s">
        <v>387</v>
      </c>
      <c r="I28" s="186" t="s">
        <v>387</v>
      </c>
      <c r="J28" s="5" t="s">
        <v>387</v>
      </c>
      <c r="K28" s="5" t="s">
        <v>387</v>
      </c>
      <c r="L28" s="186" t="s">
        <v>387</v>
      </c>
      <c r="M28" s="5" t="s">
        <v>387</v>
      </c>
      <c r="N28" s="5" t="s">
        <v>387</v>
      </c>
      <c r="O28" s="176">
        <f t="shared" si="0"/>
        <v>17</v>
      </c>
      <c r="P28" s="117"/>
      <c r="Q28" s="117"/>
    </row>
    <row r="29" spans="1:17" x14ac:dyDescent="0.4">
      <c r="A29" s="179" t="s">
        <v>1335</v>
      </c>
      <c r="B29" s="5" t="s">
        <v>992</v>
      </c>
      <c r="C29" s="132">
        <v>13</v>
      </c>
      <c r="D29" s="5" t="s">
        <v>387</v>
      </c>
      <c r="E29" s="5" t="s">
        <v>387</v>
      </c>
      <c r="F29" s="132">
        <v>4</v>
      </c>
      <c r="G29" s="5" t="s">
        <v>387</v>
      </c>
      <c r="H29" s="5" t="s">
        <v>387</v>
      </c>
      <c r="I29" s="186" t="s">
        <v>387</v>
      </c>
      <c r="J29" s="5" t="s">
        <v>387</v>
      </c>
      <c r="K29" s="5" t="s">
        <v>387</v>
      </c>
      <c r="L29" s="186" t="s">
        <v>387</v>
      </c>
      <c r="M29" s="5" t="s">
        <v>387</v>
      </c>
      <c r="N29" s="5" t="s">
        <v>387</v>
      </c>
      <c r="O29" s="176">
        <f t="shared" si="0"/>
        <v>17</v>
      </c>
      <c r="P29" s="117"/>
      <c r="Q29" s="117"/>
    </row>
    <row r="30" spans="1:17" x14ac:dyDescent="0.4">
      <c r="A30" s="179" t="s">
        <v>1335</v>
      </c>
      <c r="B30" s="5" t="s">
        <v>991</v>
      </c>
      <c r="C30" s="132">
        <v>2</v>
      </c>
      <c r="D30" s="5" t="s">
        <v>387</v>
      </c>
      <c r="E30" s="5" t="s">
        <v>387</v>
      </c>
      <c r="F30" s="132">
        <v>4</v>
      </c>
      <c r="G30" s="5" t="s">
        <v>387</v>
      </c>
      <c r="H30" s="5" t="s">
        <v>387</v>
      </c>
      <c r="I30" s="186" t="s">
        <v>387</v>
      </c>
      <c r="J30" s="5" t="s">
        <v>387</v>
      </c>
      <c r="K30" s="5" t="s">
        <v>387</v>
      </c>
      <c r="L30" s="186" t="s">
        <v>387</v>
      </c>
      <c r="M30" s="5" t="s">
        <v>387</v>
      </c>
      <c r="N30" s="5" t="s">
        <v>387</v>
      </c>
      <c r="O30" s="176">
        <f t="shared" si="0"/>
        <v>6</v>
      </c>
      <c r="P30" s="117"/>
      <c r="Q30" s="117"/>
    </row>
    <row r="31" spans="1:17" ht="13.15" customHeight="1" x14ac:dyDescent="0.4">
      <c r="A31" s="179" t="s">
        <v>1335</v>
      </c>
      <c r="B31" s="5" t="s">
        <v>1391</v>
      </c>
      <c r="C31" s="132">
        <v>4</v>
      </c>
      <c r="D31" s="5" t="s">
        <v>387</v>
      </c>
      <c r="E31" s="54">
        <v>1</v>
      </c>
      <c r="F31" s="186" t="s">
        <v>387</v>
      </c>
      <c r="G31" s="5" t="s">
        <v>387</v>
      </c>
      <c r="H31" s="5" t="s">
        <v>387</v>
      </c>
      <c r="I31" s="186" t="s">
        <v>387</v>
      </c>
      <c r="J31" s="5" t="s">
        <v>387</v>
      </c>
      <c r="K31" s="5" t="s">
        <v>387</v>
      </c>
      <c r="L31" s="186" t="s">
        <v>387</v>
      </c>
      <c r="M31" s="5" t="s">
        <v>387</v>
      </c>
      <c r="N31" s="5" t="s">
        <v>387</v>
      </c>
      <c r="O31" s="176">
        <f t="shared" si="0"/>
        <v>4</v>
      </c>
      <c r="P31" s="117"/>
      <c r="Q31" s="117"/>
    </row>
    <row r="32" spans="1:17" x14ac:dyDescent="0.4">
      <c r="A32" s="179" t="s">
        <v>1335</v>
      </c>
      <c r="B32" s="5" t="s">
        <v>987</v>
      </c>
      <c r="C32" s="132">
        <v>2</v>
      </c>
      <c r="D32" s="5" t="s">
        <v>387</v>
      </c>
      <c r="E32" s="5" t="s">
        <v>387</v>
      </c>
      <c r="F32" s="186" t="s">
        <v>387</v>
      </c>
      <c r="G32" s="5" t="s">
        <v>387</v>
      </c>
      <c r="H32" s="5" t="s">
        <v>387</v>
      </c>
      <c r="I32" s="186" t="s">
        <v>387</v>
      </c>
      <c r="J32" s="5" t="s">
        <v>387</v>
      </c>
      <c r="K32" s="5" t="s">
        <v>387</v>
      </c>
      <c r="L32" s="186" t="s">
        <v>387</v>
      </c>
      <c r="M32" s="5" t="s">
        <v>387</v>
      </c>
      <c r="N32" s="5" t="s">
        <v>387</v>
      </c>
      <c r="O32" s="176">
        <f t="shared" si="0"/>
        <v>2</v>
      </c>
      <c r="P32" s="117"/>
      <c r="Q32" s="117"/>
    </row>
    <row r="33" spans="1:18" ht="13.15" customHeight="1" x14ac:dyDescent="0.4">
      <c r="A33" s="179" t="s">
        <v>1335</v>
      </c>
      <c r="B33" s="5" t="s">
        <v>500</v>
      </c>
      <c r="C33" s="132">
        <v>1</v>
      </c>
      <c r="D33" s="5" t="s">
        <v>387</v>
      </c>
      <c r="E33" s="5" t="s">
        <v>387</v>
      </c>
      <c r="F33" s="186" t="s">
        <v>387</v>
      </c>
      <c r="G33" s="5" t="s">
        <v>387</v>
      </c>
      <c r="H33" s="5" t="s">
        <v>387</v>
      </c>
      <c r="I33" s="186" t="s">
        <v>387</v>
      </c>
      <c r="J33" s="5" t="s">
        <v>387</v>
      </c>
      <c r="K33" s="5" t="s">
        <v>387</v>
      </c>
      <c r="L33" s="186" t="s">
        <v>387</v>
      </c>
      <c r="M33" s="5" t="s">
        <v>387</v>
      </c>
      <c r="N33" s="5" t="s">
        <v>387</v>
      </c>
      <c r="O33" s="176">
        <f t="shared" si="0"/>
        <v>1</v>
      </c>
      <c r="P33" s="117"/>
      <c r="Q33" s="117"/>
    </row>
    <row r="34" spans="1:18" x14ac:dyDescent="0.4">
      <c r="A34" s="179" t="s">
        <v>406</v>
      </c>
      <c r="B34" s="5" t="s">
        <v>387</v>
      </c>
      <c r="C34" s="132">
        <v>976</v>
      </c>
      <c r="D34" s="5" t="s">
        <v>387</v>
      </c>
      <c r="E34" s="54">
        <v>3</v>
      </c>
      <c r="F34" s="132">
        <v>842</v>
      </c>
      <c r="G34" s="54">
        <v>1</v>
      </c>
      <c r="H34" s="54">
        <v>2</v>
      </c>
      <c r="I34" s="132">
        <v>14</v>
      </c>
      <c r="J34" s="5" t="s">
        <v>387</v>
      </c>
      <c r="K34" s="5" t="s">
        <v>387</v>
      </c>
      <c r="L34" s="132">
        <v>339</v>
      </c>
      <c r="M34" s="5" t="s">
        <v>387</v>
      </c>
      <c r="N34" s="5" t="s">
        <v>387</v>
      </c>
      <c r="O34" s="176">
        <f t="shared" si="0"/>
        <v>2171</v>
      </c>
      <c r="P34" s="143">
        <v>2171</v>
      </c>
      <c r="Q34" s="52">
        <v>5</v>
      </c>
      <c r="R34" s="131">
        <v>2E-3</v>
      </c>
    </row>
    <row r="35" spans="1:18" ht="13.15" customHeight="1" x14ac:dyDescent="0.4">
      <c r="A35" s="179" t="s">
        <v>408</v>
      </c>
      <c r="B35" s="5" t="s">
        <v>994</v>
      </c>
      <c r="C35" s="132">
        <v>3124</v>
      </c>
      <c r="D35" s="54">
        <v>1</v>
      </c>
      <c r="E35" s="54">
        <v>31</v>
      </c>
      <c r="F35" s="132">
        <v>1958</v>
      </c>
      <c r="G35" s="54">
        <v>6</v>
      </c>
      <c r="H35" s="54">
        <v>4</v>
      </c>
      <c r="I35" s="132">
        <v>64</v>
      </c>
      <c r="J35" s="5" t="s">
        <v>387</v>
      </c>
      <c r="K35" s="5" t="s">
        <v>387</v>
      </c>
      <c r="L35" s="132">
        <v>291</v>
      </c>
      <c r="M35" s="5" t="s">
        <v>387</v>
      </c>
      <c r="N35" s="5" t="s">
        <v>387</v>
      </c>
      <c r="O35" s="176">
        <f t="shared" si="0"/>
        <v>5437</v>
      </c>
      <c r="P35" s="166">
        <v>5822</v>
      </c>
      <c r="Q35" s="57">
        <v>36</v>
      </c>
      <c r="R35" s="136">
        <v>6.0000000000000001E-3</v>
      </c>
    </row>
    <row r="36" spans="1:18" x14ac:dyDescent="0.4">
      <c r="A36" s="179" t="s">
        <v>1336</v>
      </c>
      <c r="B36" s="5" t="s">
        <v>995</v>
      </c>
      <c r="C36" s="132">
        <v>170</v>
      </c>
      <c r="D36" s="5" t="s">
        <v>387</v>
      </c>
      <c r="E36" s="5" t="s">
        <v>387</v>
      </c>
      <c r="F36" s="132">
        <v>174</v>
      </c>
      <c r="G36" s="5" t="s">
        <v>387</v>
      </c>
      <c r="H36" s="54">
        <v>1</v>
      </c>
      <c r="I36" s="132">
        <v>27</v>
      </c>
      <c r="J36" s="5" t="s">
        <v>387</v>
      </c>
      <c r="K36" s="5" t="s">
        <v>387</v>
      </c>
      <c r="L36" s="132">
        <v>8</v>
      </c>
      <c r="M36" s="5" t="s">
        <v>387</v>
      </c>
      <c r="N36" s="5" t="s">
        <v>387</v>
      </c>
      <c r="O36" s="176">
        <f t="shared" si="0"/>
        <v>379</v>
      </c>
      <c r="P36" s="117"/>
      <c r="Q36" s="117"/>
    </row>
    <row r="37" spans="1:18" ht="13.15" customHeight="1" x14ac:dyDescent="0.4">
      <c r="A37" s="179" t="s">
        <v>1336</v>
      </c>
      <c r="B37" s="5" t="s">
        <v>1392</v>
      </c>
      <c r="C37" s="132">
        <v>4</v>
      </c>
      <c r="D37" s="5" t="s">
        <v>387</v>
      </c>
      <c r="E37" s="5" t="s">
        <v>387</v>
      </c>
      <c r="F37" s="132">
        <v>1</v>
      </c>
      <c r="G37" s="5" t="s">
        <v>387</v>
      </c>
      <c r="H37" s="5" t="s">
        <v>387</v>
      </c>
      <c r="I37" s="132">
        <v>1</v>
      </c>
      <c r="J37" s="5" t="s">
        <v>387</v>
      </c>
      <c r="K37" s="5" t="s">
        <v>387</v>
      </c>
      <c r="L37" s="186" t="s">
        <v>387</v>
      </c>
      <c r="M37" s="5" t="s">
        <v>387</v>
      </c>
      <c r="N37" s="5" t="s">
        <v>387</v>
      </c>
      <c r="O37" s="176">
        <f t="shared" si="0"/>
        <v>6</v>
      </c>
      <c r="P37" s="117"/>
      <c r="Q37" s="117"/>
    </row>
    <row r="38" spans="1:18" x14ac:dyDescent="0.4">
      <c r="A38" s="179" t="s">
        <v>554</v>
      </c>
      <c r="B38" s="5" t="s">
        <v>387</v>
      </c>
      <c r="C38" s="132">
        <v>1562</v>
      </c>
      <c r="D38" s="54">
        <v>2</v>
      </c>
      <c r="E38" s="54">
        <v>36</v>
      </c>
      <c r="F38" s="132">
        <v>2280</v>
      </c>
      <c r="G38" s="54">
        <v>3</v>
      </c>
      <c r="H38" s="54">
        <v>18</v>
      </c>
      <c r="I38" s="132">
        <v>54</v>
      </c>
      <c r="J38" s="5" t="s">
        <v>387</v>
      </c>
      <c r="K38" s="5" t="s">
        <v>387</v>
      </c>
      <c r="L38" s="132">
        <v>249</v>
      </c>
      <c r="M38" s="5" t="s">
        <v>387</v>
      </c>
      <c r="N38" s="5" t="s">
        <v>387</v>
      </c>
      <c r="O38" s="176">
        <f t="shared" si="0"/>
        <v>4145</v>
      </c>
      <c r="P38" s="143">
        <v>4145</v>
      </c>
      <c r="Q38" s="52">
        <v>54</v>
      </c>
      <c r="R38" s="131">
        <v>1.2999999999999999E-2</v>
      </c>
    </row>
    <row r="39" spans="1:18" ht="13.15" customHeight="1" x14ac:dyDescent="0.4">
      <c r="A39" s="179" t="s">
        <v>996</v>
      </c>
      <c r="B39" s="5" t="s">
        <v>997</v>
      </c>
      <c r="C39" s="132">
        <v>439</v>
      </c>
      <c r="D39" s="54">
        <v>1</v>
      </c>
      <c r="E39" s="54">
        <v>2</v>
      </c>
      <c r="F39" s="132">
        <v>962</v>
      </c>
      <c r="G39" s="5" t="s">
        <v>387</v>
      </c>
      <c r="H39" s="54">
        <v>5</v>
      </c>
      <c r="I39" s="132">
        <v>20</v>
      </c>
      <c r="J39" s="5" t="s">
        <v>387</v>
      </c>
      <c r="K39" s="5" t="s">
        <v>387</v>
      </c>
      <c r="L39" s="132">
        <v>219</v>
      </c>
      <c r="M39" s="5" t="s">
        <v>387</v>
      </c>
      <c r="N39" s="5" t="s">
        <v>387</v>
      </c>
      <c r="O39" s="176">
        <f t="shared" si="0"/>
        <v>1640</v>
      </c>
      <c r="P39" s="166">
        <v>5068</v>
      </c>
      <c r="Q39" s="57">
        <v>29</v>
      </c>
      <c r="R39" s="136">
        <v>6.0000000000000001E-3</v>
      </c>
    </row>
    <row r="40" spans="1:18" ht="13.15" customHeight="1" x14ac:dyDescent="0.4">
      <c r="A40" s="179" t="s">
        <v>1337</v>
      </c>
      <c r="B40" s="5" t="s">
        <v>998</v>
      </c>
      <c r="C40" s="132">
        <v>440</v>
      </c>
      <c r="D40" s="5" t="s">
        <v>387</v>
      </c>
      <c r="E40" s="54">
        <v>3</v>
      </c>
      <c r="F40" s="132">
        <v>593</v>
      </c>
      <c r="G40" s="54">
        <v>1</v>
      </c>
      <c r="H40" s="54">
        <v>4</v>
      </c>
      <c r="I40" s="132">
        <v>16</v>
      </c>
      <c r="J40" s="5" t="s">
        <v>387</v>
      </c>
      <c r="K40" s="5" t="s">
        <v>387</v>
      </c>
      <c r="L40" s="132">
        <v>76</v>
      </c>
      <c r="M40" s="5" t="s">
        <v>387</v>
      </c>
      <c r="N40" s="5" t="s">
        <v>387</v>
      </c>
      <c r="O40" s="176">
        <f t="shared" si="0"/>
        <v>1125</v>
      </c>
      <c r="P40" s="117"/>
      <c r="Q40" s="117"/>
    </row>
    <row r="41" spans="1:18" ht="20.25" x14ac:dyDescent="0.4">
      <c r="A41" s="179" t="s">
        <v>1337</v>
      </c>
      <c r="B41" s="5" t="s">
        <v>999</v>
      </c>
      <c r="C41" s="132">
        <v>381</v>
      </c>
      <c r="D41" s="54">
        <v>1</v>
      </c>
      <c r="E41" s="54">
        <v>4</v>
      </c>
      <c r="F41" s="132">
        <v>561</v>
      </c>
      <c r="G41" s="54">
        <v>2</v>
      </c>
      <c r="H41" s="54">
        <v>4</v>
      </c>
      <c r="I41" s="132">
        <v>23</v>
      </c>
      <c r="J41" s="5" t="s">
        <v>387</v>
      </c>
      <c r="K41" s="5" t="s">
        <v>387</v>
      </c>
      <c r="L41" s="132">
        <v>82</v>
      </c>
      <c r="M41" s="5" t="s">
        <v>387</v>
      </c>
      <c r="N41" s="5" t="s">
        <v>387</v>
      </c>
      <c r="O41" s="176">
        <f t="shared" si="0"/>
        <v>1047</v>
      </c>
      <c r="P41" s="117"/>
      <c r="Q41" s="117"/>
    </row>
    <row r="42" spans="1:18" ht="13.15" customHeight="1" x14ac:dyDescent="0.4">
      <c r="A42" s="179" t="s">
        <v>1337</v>
      </c>
      <c r="B42" s="5" t="s">
        <v>1000</v>
      </c>
      <c r="C42" s="132">
        <v>298</v>
      </c>
      <c r="D42" s="5" t="s">
        <v>387</v>
      </c>
      <c r="E42" s="5" t="s">
        <v>387</v>
      </c>
      <c r="F42" s="132">
        <v>450</v>
      </c>
      <c r="G42" s="5" t="s">
        <v>387</v>
      </c>
      <c r="H42" s="54">
        <v>1</v>
      </c>
      <c r="I42" s="132">
        <v>50</v>
      </c>
      <c r="J42" s="5" t="s">
        <v>387</v>
      </c>
      <c r="K42" s="5" t="s">
        <v>387</v>
      </c>
      <c r="L42" s="132">
        <v>85</v>
      </c>
      <c r="M42" s="5" t="s">
        <v>387</v>
      </c>
      <c r="N42" s="5" t="s">
        <v>387</v>
      </c>
      <c r="O42" s="176">
        <f t="shared" si="0"/>
        <v>883</v>
      </c>
      <c r="P42" s="117"/>
      <c r="Q42" s="117"/>
    </row>
    <row r="43" spans="1:18" ht="20.25" x14ac:dyDescent="0.4">
      <c r="A43" s="179" t="s">
        <v>1337</v>
      </c>
      <c r="B43" s="5" t="s">
        <v>1002</v>
      </c>
      <c r="C43" s="132">
        <v>72</v>
      </c>
      <c r="D43" s="54">
        <v>1</v>
      </c>
      <c r="E43" s="54">
        <v>2</v>
      </c>
      <c r="F43" s="132">
        <v>18</v>
      </c>
      <c r="G43" s="5" t="s">
        <v>387</v>
      </c>
      <c r="H43" s="5" t="s">
        <v>387</v>
      </c>
      <c r="I43" s="132">
        <v>10</v>
      </c>
      <c r="J43" s="5" t="s">
        <v>387</v>
      </c>
      <c r="K43" s="5" t="s">
        <v>387</v>
      </c>
      <c r="L43" s="186" t="s">
        <v>387</v>
      </c>
      <c r="M43" s="5" t="s">
        <v>387</v>
      </c>
      <c r="N43" s="5" t="s">
        <v>387</v>
      </c>
      <c r="O43" s="176">
        <f t="shared" si="0"/>
        <v>100</v>
      </c>
      <c r="P43" s="117"/>
      <c r="Q43" s="117"/>
    </row>
    <row r="44" spans="1:18" ht="20.25" x14ac:dyDescent="0.4">
      <c r="A44" s="179" t="s">
        <v>1337</v>
      </c>
      <c r="B44" s="5" t="s">
        <v>992</v>
      </c>
      <c r="C44" s="132">
        <v>78</v>
      </c>
      <c r="D44" s="5" t="s">
        <v>387</v>
      </c>
      <c r="E44" s="54">
        <v>1</v>
      </c>
      <c r="F44" s="132">
        <v>17</v>
      </c>
      <c r="G44" s="5" t="s">
        <v>387</v>
      </c>
      <c r="H44" s="5" t="s">
        <v>387</v>
      </c>
      <c r="I44" s="132">
        <v>1</v>
      </c>
      <c r="J44" s="5" t="s">
        <v>387</v>
      </c>
      <c r="K44" s="5" t="s">
        <v>387</v>
      </c>
      <c r="L44" s="132">
        <v>4</v>
      </c>
      <c r="M44" s="5" t="s">
        <v>387</v>
      </c>
      <c r="N44" s="5" t="s">
        <v>387</v>
      </c>
      <c r="O44" s="176">
        <f t="shared" si="0"/>
        <v>100</v>
      </c>
      <c r="P44" s="117"/>
      <c r="Q44" s="117"/>
    </row>
    <row r="45" spans="1:18" ht="20.25" x14ac:dyDescent="0.4">
      <c r="A45" s="179" t="s">
        <v>1337</v>
      </c>
      <c r="B45" s="5" t="s">
        <v>1003</v>
      </c>
      <c r="C45" s="132">
        <v>42</v>
      </c>
      <c r="D45" s="5" t="s">
        <v>387</v>
      </c>
      <c r="E45" s="5" t="s">
        <v>387</v>
      </c>
      <c r="F45" s="132">
        <v>19</v>
      </c>
      <c r="G45" s="5" t="s">
        <v>387</v>
      </c>
      <c r="H45" s="54">
        <v>1</v>
      </c>
      <c r="I45" s="186" t="s">
        <v>387</v>
      </c>
      <c r="J45" s="5" t="s">
        <v>387</v>
      </c>
      <c r="K45" s="5" t="s">
        <v>387</v>
      </c>
      <c r="L45" s="132">
        <v>4</v>
      </c>
      <c r="M45" s="5" t="s">
        <v>387</v>
      </c>
      <c r="N45" s="5" t="s">
        <v>387</v>
      </c>
      <c r="O45" s="176">
        <f t="shared" si="0"/>
        <v>65</v>
      </c>
      <c r="P45" s="117"/>
      <c r="Q45" s="117"/>
    </row>
    <row r="46" spans="1:18" ht="20.25" x14ac:dyDescent="0.4">
      <c r="A46" s="179" t="s">
        <v>1337</v>
      </c>
      <c r="B46" s="5" t="s">
        <v>1001</v>
      </c>
      <c r="C46" s="132">
        <v>48</v>
      </c>
      <c r="D46" s="5" t="s">
        <v>387</v>
      </c>
      <c r="E46" s="54">
        <v>2</v>
      </c>
      <c r="F46" s="132">
        <v>9</v>
      </c>
      <c r="G46" s="5" t="s">
        <v>387</v>
      </c>
      <c r="H46" s="5" t="s">
        <v>387</v>
      </c>
      <c r="I46" s="132">
        <v>1</v>
      </c>
      <c r="J46" s="5" t="s">
        <v>387</v>
      </c>
      <c r="K46" s="5" t="s">
        <v>387</v>
      </c>
      <c r="L46" s="186" t="s">
        <v>387</v>
      </c>
      <c r="M46" s="5" t="s">
        <v>387</v>
      </c>
      <c r="N46" s="5" t="s">
        <v>387</v>
      </c>
      <c r="O46" s="176">
        <f t="shared" si="0"/>
        <v>58</v>
      </c>
      <c r="P46" s="117"/>
      <c r="Q46" s="117"/>
    </row>
    <row r="47" spans="1:18" ht="13.15" customHeight="1" x14ac:dyDescent="0.4">
      <c r="A47" s="179" t="s">
        <v>1337</v>
      </c>
      <c r="B47" s="5" t="s">
        <v>1005</v>
      </c>
      <c r="C47" s="132">
        <v>26</v>
      </c>
      <c r="D47" s="5" t="s">
        <v>387</v>
      </c>
      <c r="E47" s="5" t="s">
        <v>387</v>
      </c>
      <c r="F47" s="132">
        <v>1</v>
      </c>
      <c r="G47" s="5" t="s">
        <v>387</v>
      </c>
      <c r="H47" s="5" t="s">
        <v>387</v>
      </c>
      <c r="I47" s="186" t="s">
        <v>387</v>
      </c>
      <c r="J47" s="5" t="s">
        <v>387</v>
      </c>
      <c r="K47" s="5" t="s">
        <v>387</v>
      </c>
      <c r="L47" s="186" t="s">
        <v>387</v>
      </c>
      <c r="M47" s="5" t="s">
        <v>387</v>
      </c>
      <c r="N47" s="5" t="s">
        <v>387</v>
      </c>
      <c r="O47" s="176">
        <f t="shared" si="0"/>
        <v>27</v>
      </c>
      <c r="P47" s="117"/>
      <c r="Q47" s="117"/>
    </row>
    <row r="48" spans="1:18" ht="20.25" x14ac:dyDescent="0.4">
      <c r="A48" s="179" t="s">
        <v>1337</v>
      </c>
      <c r="B48" s="5" t="s">
        <v>1004</v>
      </c>
      <c r="C48" s="132">
        <v>17</v>
      </c>
      <c r="D48" s="5" t="s">
        <v>387</v>
      </c>
      <c r="E48" s="5" t="s">
        <v>387</v>
      </c>
      <c r="F48" s="132">
        <v>1</v>
      </c>
      <c r="G48" s="5" t="s">
        <v>387</v>
      </c>
      <c r="H48" s="5" t="s">
        <v>387</v>
      </c>
      <c r="I48" s="132">
        <v>1</v>
      </c>
      <c r="J48" s="5" t="s">
        <v>387</v>
      </c>
      <c r="K48" s="5" t="s">
        <v>387</v>
      </c>
      <c r="L48" s="186" t="s">
        <v>387</v>
      </c>
      <c r="M48" s="5" t="s">
        <v>387</v>
      </c>
      <c r="N48" s="5" t="s">
        <v>387</v>
      </c>
      <c r="O48" s="176">
        <f t="shared" si="0"/>
        <v>19</v>
      </c>
      <c r="P48" s="117"/>
      <c r="Q48" s="117"/>
    </row>
    <row r="49" spans="1:18" ht="13.15" customHeight="1" x14ac:dyDescent="0.4">
      <c r="A49" s="179" t="s">
        <v>1337</v>
      </c>
      <c r="B49" s="5" t="s">
        <v>1393</v>
      </c>
      <c r="C49" s="132">
        <v>2</v>
      </c>
      <c r="D49" s="5" t="s">
        <v>387</v>
      </c>
      <c r="E49" s="5" t="s">
        <v>387</v>
      </c>
      <c r="F49" s="186" t="s">
        <v>387</v>
      </c>
      <c r="G49" s="5" t="s">
        <v>387</v>
      </c>
      <c r="H49" s="5" t="s">
        <v>387</v>
      </c>
      <c r="I49" s="186" t="s">
        <v>387</v>
      </c>
      <c r="J49" s="5" t="s">
        <v>387</v>
      </c>
      <c r="K49" s="5" t="s">
        <v>387</v>
      </c>
      <c r="L49" s="186" t="s">
        <v>387</v>
      </c>
      <c r="M49" s="5" t="s">
        <v>387</v>
      </c>
      <c r="N49" s="5" t="s">
        <v>387</v>
      </c>
      <c r="O49" s="176">
        <f t="shared" si="0"/>
        <v>2</v>
      </c>
      <c r="P49" s="117"/>
      <c r="Q49" s="117"/>
    </row>
    <row r="50" spans="1:18" ht="13.15" customHeight="1" x14ac:dyDescent="0.4">
      <c r="A50" s="179" t="s">
        <v>1337</v>
      </c>
      <c r="B50" s="5" t="s">
        <v>1394</v>
      </c>
      <c r="C50" s="132">
        <v>1</v>
      </c>
      <c r="D50" s="5" t="s">
        <v>387</v>
      </c>
      <c r="E50" s="5" t="s">
        <v>387</v>
      </c>
      <c r="F50" s="186" t="s">
        <v>387</v>
      </c>
      <c r="G50" s="5" t="s">
        <v>387</v>
      </c>
      <c r="H50" s="5" t="s">
        <v>387</v>
      </c>
      <c r="I50" s="186" t="s">
        <v>387</v>
      </c>
      <c r="J50" s="5" t="s">
        <v>387</v>
      </c>
      <c r="K50" s="5" t="s">
        <v>387</v>
      </c>
      <c r="L50" s="186" t="s">
        <v>387</v>
      </c>
      <c r="M50" s="5" t="s">
        <v>387</v>
      </c>
      <c r="N50" s="5" t="s">
        <v>387</v>
      </c>
      <c r="O50" s="176">
        <f t="shared" si="0"/>
        <v>1</v>
      </c>
      <c r="P50" s="117"/>
      <c r="Q50" s="117"/>
    </row>
    <row r="51" spans="1:18" ht="13.15" customHeight="1" x14ac:dyDescent="0.4">
      <c r="A51" s="179" t="s">
        <v>1337</v>
      </c>
      <c r="B51" s="5" t="s">
        <v>1395</v>
      </c>
      <c r="C51" s="186" t="s">
        <v>387</v>
      </c>
      <c r="D51" s="5" t="s">
        <v>387</v>
      </c>
      <c r="E51" s="5" t="s">
        <v>387</v>
      </c>
      <c r="F51" s="132">
        <v>1</v>
      </c>
      <c r="G51" s="5" t="s">
        <v>387</v>
      </c>
      <c r="H51" s="5" t="s">
        <v>387</v>
      </c>
      <c r="I51" s="186" t="s">
        <v>387</v>
      </c>
      <c r="J51" s="5" t="s">
        <v>387</v>
      </c>
      <c r="K51" s="5" t="s">
        <v>387</v>
      </c>
      <c r="L51" s="186" t="s">
        <v>387</v>
      </c>
      <c r="M51" s="5" t="s">
        <v>387</v>
      </c>
      <c r="N51" s="5" t="s">
        <v>387</v>
      </c>
      <c r="O51" s="176">
        <f t="shared" si="0"/>
        <v>1</v>
      </c>
      <c r="P51" s="117"/>
      <c r="Q51" s="117"/>
    </row>
    <row r="52" spans="1:18" ht="13.15" customHeight="1" x14ac:dyDescent="0.4">
      <c r="A52" s="179" t="s">
        <v>420</v>
      </c>
      <c r="B52" s="5" t="s">
        <v>1006</v>
      </c>
      <c r="C52" s="132">
        <v>7218</v>
      </c>
      <c r="D52" s="54">
        <v>9</v>
      </c>
      <c r="E52" s="54">
        <v>128</v>
      </c>
      <c r="F52" s="132">
        <v>6291</v>
      </c>
      <c r="G52" s="54">
        <v>3</v>
      </c>
      <c r="H52" s="54">
        <v>27</v>
      </c>
      <c r="I52" s="132">
        <v>686</v>
      </c>
      <c r="J52" s="5" t="s">
        <v>387</v>
      </c>
      <c r="K52" s="54">
        <v>6</v>
      </c>
      <c r="L52" s="132">
        <v>871</v>
      </c>
      <c r="M52" s="54">
        <v>1</v>
      </c>
      <c r="N52" s="54">
        <v>5</v>
      </c>
      <c r="O52" s="176">
        <f t="shared" si="0"/>
        <v>15066</v>
      </c>
      <c r="P52" s="166">
        <v>24577</v>
      </c>
      <c r="Q52" s="57">
        <v>243</v>
      </c>
      <c r="R52" s="136">
        <v>0.01</v>
      </c>
    </row>
    <row r="53" spans="1:18" ht="13.15" customHeight="1" x14ac:dyDescent="0.4">
      <c r="A53" s="179" t="s">
        <v>1338</v>
      </c>
      <c r="B53" s="5" t="s">
        <v>1013</v>
      </c>
      <c r="C53" s="132">
        <v>1911</v>
      </c>
      <c r="D53" s="54">
        <v>2</v>
      </c>
      <c r="E53" s="54">
        <v>35</v>
      </c>
      <c r="F53" s="132">
        <v>702</v>
      </c>
      <c r="G53" s="5" t="s">
        <v>387</v>
      </c>
      <c r="H53" s="54">
        <v>5</v>
      </c>
      <c r="I53" s="132">
        <v>113</v>
      </c>
      <c r="J53" s="54">
        <v>1</v>
      </c>
      <c r="K53" s="5" t="s">
        <v>387</v>
      </c>
      <c r="L53" s="132">
        <v>120</v>
      </c>
      <c r="M53" s="5" t="s">
        <v>387</v>
      </c>
      <c r="N53" s="54">
        <v>1</v>
      </c>
      <c r="O53" s="176">
        <f t="shared" si="0"/>
        <v>2846</v>
      </c>
      <c r="P53" s="117"/>
      <c r="Q53" s="117"/>
    </row>
    <row r="54" spans="1:18" ht="13.15" customHeight="1" x14ac:dyDescent="0.4">
      <c r="A54" s="179" t="s">
        <v>1338</v>
      </c>
      <c r="B54" s="5" t="s">
        <v>1008</v>
      </c>
      <c r="C54" s="132">
        <v>1085</v>
      </c>
      <c r="D54" s="54">
        <v>1</v>
      </c>
      <c r="E54" s="54">
        <v>5</v>
      </c>
      <c r="F54" s="132">
        <v>899</v>
      </c>
      <c r="G54" s="54">
        <v>2</v>
      </c>
      <c r="H54" s="5" t="s">
        <v>387</v>
      </c>
      <c r="I54" s="132">
        <v>52</v>
      </c>
      <c r="J54" s="5" t="s">
        <v>387</v>
      </c>
      <c r="K54" s="5" t="s">
        <v>387</v>
      </c>
      <c r="L54" s="132">
        <v>190</v>
      </c>
      <c r="M54" s="5" t="s">
        <v>387</v>
      </c>
      <c r="N54" s="5" t="s">
        <v>387</v>
      </c>
      <c r="O54" s="176">
        <f t="shared" si="0"/>
        <v>2226</v>
      </c>
      <c r="P54" s="117"/>
      <c r="Q54" s="117"/>
    </row>
    <row r="55" spans="1:18" x14ac:dyDescent="0.4">
      <c r="A55" s="179" t="s">
        <v>1338</v>
      </c>
      <c r="B55" s="5" t="s">
        <v>1009</v>
      </c>
      <c r="C55" s="132">
        <v>1073</v>
      </c>
      <c r="D55" s="5" t="s">
        <v>387</v>
      </c>
      <c r="E55" s="54">
        <v>18</v>
      </c>
      <c r="F55" s="132">
        <v>896</v>
      </c>
      <c r="G55" s="54">
        <v>2</v>
      </c>
      <c r="H55" s="54">
        <v>3</v>
      </c>
      <c r="I55" s="132">
        <v>62</v>
      </c>
      <c r="J55" s="5" t="s">
        <v>387</v>
      </c>
      <c r="K55" s="5" t="s">
        <v>387</v>
      </c>
      <c r="L55" s="132">
        <v>178</v>
      </c>
      <c r="M55" s="5" t="s">
        <v>387</v>
      </c>
      <c r="N55" s="54">
        <v>1</v>
      </c>
      <c r="O55" s="176">
        <f t="shared" si="0"/>
        <v>2209</v>
      </c>
      <c r="P55" s="117"/>
      <c r="Q55" s="117"/>
    </row>
    <row r="56" spans="1:18" x14ac:dyDescent="0.4">
      <c r="A56" s="179" t="s">
        <v>1338</v>
      </c>
      <c r="B56" s="5" t="s">
        <v>1010</v>
      </c>
      <c r="C56" s="132">
        <v>755</v>
      </c>
      <c r="D56" s="54">
        <v>1</v>
      </c>
      <c r="E56" s="54">
        <v>3</v>
      </c>
      <c r="F56" s="132">
        <v>204</v>
      </c>
      <c r="G56" s="5" t="s">
        <v>387</v>
      </c>
      <c r="H56" s="5" t="s">
        <v>387</v>
      </c>
      <c r="I56" s="132">
        <v>41</v>
      </c>
      <c r="J56" s="5" t="s">
        <v>387</v>
      </c>
      <c r="K56" s="5" t="s">
        <v>387</v>
      </c>
      <c r="L56" s="132">
        <v>12</v>
      </c>
      <c r="M56" s="5" t="s">
        <v>387</v>
      </c>
      <c r="N56" s="5" t="s">
        <v>387</v>
      </c>
      <c r="O56" s="176">
        <f t="shared" si="0"/>
        <v>1012</v>
      </c>
      <c r="P56" s="117"/>
      <c r="Q56" s="117"/>
    </row>
    <row r="57" spans="1:18" x14ac:dyDescent="0.4">
      <c r="A57" s="179" t="s">
        <v>1338</v>
      </c>
      <c r="B57" s="5" t="s">
        <v>1011</v>
      </c>
      <c r="C57" s="132">
        <v>466</v>
      </c>
      <c r="D57" s="54">
        <v>1</v>
      </c>
      <c r="E57" s="54">
        <v>2</v>
      </c>
      <c r="F57" s="132">
        <v>362</v>
      </c>
      <c r="G57" s="5" t="s">
        <v>387</v>
      </c>
      <c r="H57" s="5" t="s">
        <v>387</v>
      </c>
      <c r="I57" s="132">
        <v>15</v>
      </c>
      <c r="J57" s="5" t="s">
        <v>387</v>
      </c>
      <c r="K57" s="5" t="s">
        <v>387</v>
      </c>
      <c r="L57" s="132">
        <v>29</v>
      </c>
      <c r="M57" s="5" t="s">
        <v>387</v>
      </c>
      <c r="N57" s="5" t="s">
        <v>387</v>
      </c>
      <c r="O57" s="176">
        <f t="shared" si="0"/>
        <v>872</v>
      </c>
      <c r="P57" s="117"/>
      <c r="Q57" s="117"/>
    </row>
    <row r="58" spans="1:18" ht="13.15" customHeight="1" x14ac:dyDescent="0.4">
      <c r="A58" s="179" t="s">
        <v>1338</v>
      </c>
      <c r="B58" s="5" t="s">
        <v>1007</v>
      </c>
      <c r="C58" s="132">
        <v>114</v>
      </c>
      <c r="D58" s="5" t="s">
        <v>387</v>
      </c>
      <c r="E58" s="54">
        <v>1</v>
      </c>
      <c r="F58" s="132">
        <v>9</v>
      </c>
      <c r="G58" s="5" t="s">
        <v>387</v>
      </c>
      <c r="H58" s="5" t="s">
        <v>387</v>
      </c>
      <c r="I58" s="186" t="s">
        <v>387</v>
      </c>
      <c r="J58" s="5" t="s">
        <v>387</v>
      </c>
      <c r="K58" s="5" t="s">
        <v>387</v>
      </c>
      <c r="L58" s="132">
        <v>3</v>
      </c>
      <c r="M58" s="5" t="s">
        <v>387</v>
      </c>
      <c r="N58" s="5" t="s">
        <v>387</v>
      </c>
      <c r="O58" s="176">
        <f t="shared" si="0"/>
        <v>126</v>
      </c>
      <c r="P58" s="117"/>
      <c r="Q58" s="117"/>
    </row>
    <row r="59" spans="1:18" x14ac:dyDescent="0.4">
      <c r="A59" s="179" t="s">
        <v>1338</v>
      </c>
      <c r="B59" s="5" t="s">
        <v>1014</v>
      </c>
      <c r="C59" s="132">
        <v>88</v>
      </c>
      <c r="D59" s="5" t="s">
        <v>387</v>
      </c>
      <c r="E59" s="54">
        <v>1</v>
      </c>
      <c r="F59" s="186" t="s">
        <v>387</v>
      </c>
      <c r="G59" s="5" t="s">
        <v>387</v>
      </c>
      <c r="H59" s="5" t="s">
        <v>387</v>
      </c>
      <c r="I59" s="132">
        <v>5</v>
      </c>
      <c r="J59" s="5" t="s">
        <v>387</v>
      </c>
      <c r="K59" s="5" t="s">
        <v>387</v>
      </c>
      <c r="L59" s="186" t="s">
        <v>387</v>
      </c>
      <c r="M59" s="5" t="s">
        <v>387</v>
      </c>
      <c r="N59" s="5" t="s">
        <v>387</v>
      </c>
      <c r="O59" s="176">
        <f t="shared" si="0"/>
        <v>93</v>
      </c>
      <c r="P59" s="117"/>
      <c r="Q59" s="117"/>
    </row>
    <row r="60" spans="1:18" x14ac:dyDescent="0.4">
      <c r="A60" s="179" t="s">
        <v>1338</v>
      </c>
      <c r="B60" s="5" t="s">
        <v>1016</v>
      </c>
      <c r="C60" s="132">
        <v>3</v>
      </c>
      <c r="D60" s="5" t="s">
        <v>387</v>
      </c>
      <c r="E60" s="54">
        <v>1</v>
      </c>
      <c r="F60" s="132">
        <v>41</v>
      </c>
      <c r="G60" s="5" t="s">
        <v>387</v>
      </c>
      <c r="H60" s="54">
        <v>1</v>
      </c>
      <c r="I60" s="186" t="s">
        <v>387</v>
      </c>
      <c r="J60" s="5" t="s">
        <v>387</v>
      </c>
      <c r="K60" s="5" t="s">
        <v>387</v>
      </c>
      <c r="L60" s="186" t="s">
        <v>387</v>
      </c>
      <c r="M60" s="5" t="s">
        <v>387</v>
      </c>
      <c r="N60" s="5" t="s">
        <v>387</v>
      </c>
      <c r="O60" s="176">
        <f t="shared" si="0"/>
        <v>44</v>
      </c>
      <c r="P60" s="117"/>
      <c r="Q60" s="117"/>
    </row>
    <row r="61" spans="1:18" x14ac:dyDescent="0.4">
      <c r="A61" s="179" t="s">
        <v>1338</v>
      </c>
      <c r="B61" s="5" t="s">
        <v>1015</v>
      </c>
      <c r="C61" s="132">
        <v>19</v>
      </c>
      <c r="D61" s="5" t="s">
        <v>387</v>
      </c>
      <c r="E61" s="5" t="s">
        <v>387</v>
      </c>
      <c r="F61" s="132">
        <v>4</v>
      </c>
      <c r="G61" s="5" t="s">
        <v>387</v>
      </c>
      <c r="H61" s="5" t="s">
        <v>387</v>
      </c>
      <c r="I61" s="186" t="s">
        <v>387</v>
      </c>
      <c r="J61" s="5" t="s">
        <v>387</v>
      </c>
      <c r="K61" s="5" t="s">
        <v>387</v>
      </c>
      <c r="L61" s="186" t="s">
        <v>387</v>
      </c>
      <c r="M61" s="5" t="s">
        <v>387</v>
      </c>
      <c r="N61" s="5" t="s">
        <v>387</v>
      </c>
      <c r="O61" s="176">
        <f t="shared" si="0"/>
        <v>23</v>
      </c>
      <c r="P61" s="117"/>
      <c r="Q61" s="117"/>
    </row>
    <row r="62" spans="1:18" ht="13.15" customHeight="1" x14ac:dyDescent="0.4">
      <c r="A62" s="179" t="s">
        <v>1338</v>
      </c>
      <c r="B62" s="5" t="s">
        <v>1012</v>
      </c>
      <c r="C62" s="132">
        <v>21</v>
      </c>
      <c r="D62" s="5" t="s">
        <v>387</v>
      </c>
      <c r="E62" s="5" t="s">
        <v>387</v>
      </c>
      <c r="F62" s="132">
        <v>2</v>
      </c>
      <c r="G62" s="5" t="s">
        <v>387</v>
      </c>
      <c r="H62" s="5" t="s">
        <v>387</v>
      </c>
      <c r="I62" s="186" t="s">
        <v>387</v>
      </c>
      <c r="J62" s="5" t="s">
        <v>387</v>
      </c>
      <c r="K62" s="5" t="s">
        <v>387</v>
      </c>
      <c r="L62" s="186" t="s">
        <v>387</v>
      </c>
      <c r="M62" s="5" t="s">
        <v>387</v>
      </c>
      <c r="N62" s="5" t="s">
        <v>387</v>
      </c>
      <c r="O62" s="176">
        <f t="shared" si="0"/>
        <v>23</v>
      </c>
      <c r="P62" s="117"/>
      <c r="Q62" s="117"/>
    </row>
    <row r="63" spans="1:18" x14ac:dyDescent="0.4">
      <c r="A63" s="179" t="s">
        <v>1338</v>
      </c>
      <c r="B63" s="5" t="s">
        <v>1029</v>
      </c>
      <c r="C63" s="132">
        <v>18</v>
      </c>
      <c r="D63" s="5" t="s">
        <v>387</v>
      </c>
      <c r="E63" s="5" t="s">
        <v>387</v>
      </c>
      <c r="F63" s="132">
        <v>2</v>
      </c>
      <c r="G63" s="5" t="s">
        <v>387</v>
      </c>
      <c r="H63" s="5" t="s">
        <v>387</v>
      </c>
      <c r="I63" s="186" t="s">
        <v>387</v>
      </c>
      <c r="J63" s="5" t="s">
        <v>387</v>
      </c>
      <c r="K63" s="5" t="s">
        <v>387</v>
      </c>
      <c r="L63" s="186" t="s">
        <v>387</v>
      </c>
      <c r="M63" s="5" t="s">
        <v>387</v>
      </c>
      <c r="N63" s="5" t="s">
        <v>387</v>
      </c>
      <c r="O63" s="176">
        <f t="shared" si="0"/>
        <v>20</v>
      </c>
      <c r="P63" s="117"/>
      <c r="Q63" s="117"/>
    </row>
    <row r="64" spans="1:18" x14ac:dyDescent="0.4">
      <c r="A64" s="179" t="s">
        <v>1338</v>
      </c>
      <c r="B64" s="5" t="s">
        <v>987</v>
      </c>
      <c r="C64" s="132">
        <v>10</v>
      </c>
      <c r="D64" s="54">
        <v>1</v>
      </c>
      <c r="E64" s="5" t="s">
        <v>387</v>
      </c>
      <c r="F64" s="132">
        <v>4</v>
      </c>
      <c r="G64" s="5" t="s">
        <v>387</v>
      </c>
      <c r="H64" s="5" t="s">
        <v>387</v>
      </c>
      <c r="I64" s="186" t="s">
        <v>387</v>
      </c>
      <c r="J64" s="5" t="s">
        <v>387</v>
      </c>
      <c r="K64" s="5" t="s">
        <v>387</v>
      </c>
      <c r="L64" s="186" t="s">
        <v>387</v>
      </c>
      <c r="M64" s="5" t="s">
        <v>387</v>
      </c>
      <c r="N64" s="5" t="s">
        <v>387</v>
      </c>
      <c r="O64" s="176">
        <f t="shared" si="0"/>
        <v>14</v>
      </c>
      <c r="P64" s="117"/>
      <c r="Q64" s="117"/>
    </row>
    <row r="65" spans="1:18" x14ac:dyDescent="0.4">
      <c r="A65" s="179" t="s">
        <v>1338</v>
      </c>
      <c r="B65" s="5" t="s">
        <v>1396</v>
      </c>
      <c r="C65" s="186" t="s">
        <v>387</v>
      </c>
      <c r="D65" s="5" t="s">
        <v>387</v>
      </c>
      <c r="E65" s="5" t="s">
        <v>387</v>
      </c>
      <c r="F65" s="132">
        <v>1</v>
      </c>
      <c r="G65" s="5" t="s">
        <v>387</v>
      </c>
      <c r="H65" s="5" t="s">
        <v>387</v>
      </c>
      <c r="I65" s="186" t="s">
        <v>387</v>
      </c>
      <c r="J65" s="5" t="s">
        <v>387</v>
      </c>
      <c r="K65" s="5" t="s">
        <v>387</v>
      </c>
      <c r="L65" s="132">
        <v>1</v>
      </c>
      <c r="M65" s="5" t="s">
        <v>387</v>
      </c>
      <c r="N65" s="5" t="s">
        <v>387</v>
      </c>
      <c r="O65" s="176">
        <f t="shared" si="0"/>
        <v>2</v>
      </c>
      <c r="P65" s="117"/>
      <c r="Q65" s="117"/>
    </row>
    <row r="66" spans="1:18" ht="13.15" customHeight="1" x14ac:dyDescent="0.4">
      <c r="A66" s="179" t="s">
        <v>1338</v>
      </c>
      <c r="B66" s="5" t="s">
        <v>1397</v>
      </c>
      <c r="C66" s="186" t="s">
        <v>387</v>
      </c>
      <c r="D66" s="5" t="s">
        <v>387</v>
      </c>
      <c r="E66" s="5" t="s">
        <v>387</v>
      </c>
      <c r="F66" s="132">
        <v>1</v>
      </c>
      <c r="G66" s="5" t="s">
        <v>387</v>
      </c>
      <c r="H66" s="5" t="s">
        <v>387</v>
      </c>
      <c r="I66" s="186" t="s">
        <v>387</v>
      </c>
      <c r="J66" s="5" t="s">
        <v>387</v>
      </c>
      <c r="K66" s="5" t="s">
        <v>387</v>
      </c>
      <c r="L66" s="186" t="s">
        <v>387</v>
      </c>
      <c r="M66" s="5" t="s">
        <v>387</v>
      </c>
      <c r="N66" s="5" t="s">
        <v>387</v>
      </c>
      <c r="O66" s="176">
        <f t="shared" si="0"/>
        <v>1</v>
      </c>
      <c r="P66" s="117"/>
      <c r="Q66" s="117"/>
    </row>
    <row r="67" spans="1:18" ht="13.15" customHeight="1" x14ac:dyDescent="0.4">
      <c r="A67" s="179" t="s">
        <v>429</v>
      </c>
      <c r="B67" s="5" t="s">
        <v>1017</v>
      </c>
      <c r="C67" s="132">
        <v>191</v>
      </c>
      <c r="D67" s="5" t="s">
        <v>387</v>
      </c>
      <c r="E67" s="54">
        <v>9</v>
      </c>
      <c r="F67" s="132">
        <v>114</v>
      </c>
      <c r="G67" s="5" t="s">
        <v>387</v>
      </c>
      <c r="H67" s="54">
        <v>1</v>
      </c>
      <c r="I67" s="132">
        <v>4</v>
      </c>
      <c r="J67" s="5" t="s">
        <v>387</v>
      </c>
      <c r="K67" s="5" t="s">
        <v>387</v>
      </c>
      <c r="L67" s="132">
        <v>7</v>
      </c>
      <c r="M67" s="5" t="s">
        <v>387</v>
      </c>
      <c r="N67" s="5" t="s">
        <v>387</v>
      </c>
      <c r="O67" s="176">
        <f t="shared" ref="O67:O130" si="1">SUM(C67,F67,I67,L67)</f>
        <v>316</v>
      </c>
      <c r="P67" s="57">
        <v>733</v>
      </c>
      <c r="Q67" s="57">
        <v>13</v>
      </c>
      <c r="R67" s="136">
        <v>1.7999999999999999E-2</v>
      </c>
    </row>
    <row r="68" spans="1:18" x14ac:dyDescent="0.4">
      <c r="A68" s="179" t="s">
        <v>1339</v>
      </c>
      <c r="B68" s="5" t="s">
        <v>1018</v>
      </c>
      <c r="C68" s="132">
        <v>89</v>
      </c>
      <c r="D68" s="5" t="s">
        <v>387</v>
      </c>
      <c r="E68" s="54">
        <v>1</v>
      </c>
      <c r="F68" s="132">
        <v>100</v>
      </c>
      <c r="G68" s="54">
        <v>2</v>
      </c>
      <c r="H68" s="5" t="s">
        <v>387</v>
      </c>
      <c r="I68" s="186" t="s">
        <v>387</v>
      </c>
      <c r="J68" s="5" t="s">
        <v>387</v>
      </c>
      <c r="K68" s="5" t="s">
        <v>387</v>
      </c>
      <c r="L68" s="186" t="s">
        <v>387</v>
      </c>
      <c r="M68" s="5" t="s">
        <v>387</v>
      </c>
      <c r="N68" s="5" t="s">
        <v>387</v>
      </c>
      <c r="O68" s="176">
        <f t="shared" si="1"/>
        <v>189</v>
      </c>
      <c r="P68" s="117"/>
      <c r="Q68" s="117"/>
    </row>
    <row r="69" spans="1:18" x14ac:dyDescent="0.4">
      <c r="A69" s="179" t="s">
        <v>1339</v>
      </c>
      <c r="B69" s="5" t="s">
        <v>1019</v>
      </c>
      <c r="C69" s="132">
        <v>77</v>
      </c>
      <c r="D69" s="5" t="s">
        <v>387</v>
      </c>
      <c r="E69" s="5" t="s">
        <v>387</v>
      </c>
      <c r="F69" s="132">
        <v>104</v>
      </c>
      <c r="G69" s="54">
        <v>2</v>
      </c>
      <c r="H69" s="54">
        <v>1</v>
      </c>
      <c r="I69" s="132">
        <v>1</v>
      </c>
      <c r="J69" s="5" t="s">
        <v>387</v>
      </c>
      <c r="K69" s="5" t="s">
        <v>387</v>
      </c>
      <c r="L69" s="132">
        <v>5</v>
      </c>
      <c r="M69" s="5" t="s">
        <v>387</v>
      </c>
      <c r="N69" s="5" t="s">
        <v>387</v>
      </c>
      <c r="O69" s="176">
        <f t="shared" si="1"/>
        <v>187</v>
      </c>
      <c r="P69" s="117"/>
      <c r="Q69" s="117"/>
    </row>
    <row r="70" spans="1:18" x14ac:dyDescent="0.4">
      <c r="A70" s="179" t="s">
        <v>1339</v>
      </c>
      <c r="B70" s="5" t="s">
        <v>1020</v>
      </c>
      <c r="C70" s="132">
        <v>21</v>
      </c>
      <c r="D70" s="5" t="s">
        <v>387</v>
      </c>
      <c r="E70" s="5" t="s">
        <v>387</v>
      </c>
      <c r="F70" s="132">
        <v>6</v>
      </c>
      <c r="G70" s="5" t="s">
        <v>387</v>
      </c>
      <c r="H70" s="5" t="s">
        <v>387</v>
      </c>
      <c r="I70" s="186" t="s">
        <v>387</v>
      </c>
      <c r="J70" s="5" t="s">
        <v>387</v>
      </c>
      <c r="K70" s="5" t="s">
        <v>387</v>
      </c>
      <c r="L70" s="186" t="s">
        <v>387</v>
      </c>
      <c r="M70" s="5" t="s">
        <v>387</v>
      </c>
      <c r="N70" s="5" t="s">
        <v>387</v>
      </c>
      <c r="O70" s="176">
        <f t="shared" si="1"/>
        <v>27</v>
      </c>
      <c r="P70" s="117"/>
      <c r="Q70" s="117"/>
    </row>
    <row r="71" spans="1:18" x14ac:dyDescent="0.4">
      <c r="A71" s="179" t="s">
        <v>1339</v>
      </c>
      <c r="B71" s="5" t="s">
        <v>1021</v>
      </c>
      <c r="C71" s="132">
        <v>4</v>
      </c>
      <c r="D71" s="5" t="s">
        <v>387</v>
      </c>
      <c r="E71" s="5" t="s">
        <v>387</v>
      </c>
      <c r="F71" s="132">
        <v>3</v>
      </c>
      <c r="G71" s="5" t="s">
        <v>387</v>
      </c>
      <c r="H71" s="5" t="s">
        <v>387</v>
      </c>
      <c r="I71" s="186" t="s">
        <v>387</v>
      </c>
      <c r="J71" s="5" t="s">
        <v>387</v>
      </c>
      <c r="K71" s="5" t="s">
        <v>387</v>
      </c>
      <c r="L71" s="132">
        <v>1</v>
      </c>
      <c r="M71" s="5" t="s">
        <v>387</v>
      </c>
      <c r="N71" s="5" t="s">
        <v>387</v>
      </c>
      <c r="O71" s="176">
        <f t="shared" si="1"/>
        <v>8</v>
      </c>
      <c r="P71" s="117"/>
      <c r="Q71" s="117"/>
    </row>
    <row r="72" spans="1:18" x14ac:dyDescent="0.4">
      <c r="A72" s="179" t="s">
        <v>1339</v>
      </c>
      <c r="B72" s="5" t="s">
        <v>1398</v>
      </c>
      <c r="C72" s="132">
        <v>2</v>
      </c>
      <c r="D72" s="5" t="s">
        <v>387</v>
      </c>
      <c r="E72" s="5" t="s">
        <v>387</v>
      </c>
      <c r="F72" s="132">
        <v>1</v>
      </c>
      <c r="G72" s="5" t="s">
        <v>387</v>
      </c>
      <c r="H72" s="54">
        <v>1</v>
      </c>
      <c r="I72" s="186" t="s">
        <v>387</v>
      </c>
      <c r="J72" s="5" t="s">
        <v>387</v>
      </c>
      <c r="K72" s="5" t="s">
        <v>387</v>
      </c>
      <c r="L72" s="186" t="s">
        <v>387</v>
      </c>
      <c r="M72" s="5" t="s">
        <v>387</v>
      </c>
      <c r="N72" s="5" t="s">
        <v>387</v>
      </c>
      <c r="O72" s="176">
        <f t="shared" si="1"/>
        <v>3</v>
      </c>
      <c r="P72" s="117"/>
      <c r="Q72" s="117"/>
    </row>
    <row r="73" spans="1:18" x14ac:dyDescent="0.4">
      <c r="A73" s="179" t="s">
        <v>1339</v>
      </c>
      <c r="B73" s="5" t="s">
        <v>1399</v>
      </c>
      <c r="C73" s="132">
        <v>2</v>
      </c>
      <c r="D73" s="5" t="s">
        <v>387</v>
      </c>
      <c r="E73" s="5" t="s">
        <v>387</v>
      </c>
      <c r="F73" s="132">
        <v>1</v>
      </c>
      <c r="G73" s="5" t="s">
        <v>387</v>
      </c>
      <c r="H73" s="5" t="s">
        <v>387</v>
      </c>
      <c r="I73" s="186" t="s">
        <v>387</v>
      </c>
      <c r="J73" s="5" t="s">
        <v>387</v>
      </c>
      <c r="K73" s="5" t="s">
        <v>387</v>
      </c>
      <c r="L73" s="186" t="s">
        <v>387</v>
      </c>
      <c r="M73" s="5" t="s">
        <v>387</v>
      </c>
      <c r="N73" s="5" t="s">
        <v>387</v>
      </c>
      <c r="O73" s="176">
        <f t="shared" si="1"/>
        <v>3</v>
      </c>
      <c r="P73" s="117"/>
      <c r="Q73" s="117"/>
    </row>
    <row r="74" spans="1:18" ht="13.15" customHeight="1" x14ac:dyDescent="0.4">
      <c r="A74" s="179" t="s">
        <v>431</v>
      </c>
      <c r="B74" s="5" t="s">
        <v>1022</v>
      </c>
      <c r="C74" s="132">
        <v>361</v>
      </c>
      <c r="D74" s="5" t="s">
        <v>387</v>
      </c>
      <c r="E74" s="54">
        <v>6</v>
      </c>
      <c r="F74" s="132">
        <v>281</v>
      </c>
      <c r="G74" s="54">
        <v>2</v>
      </c>
      <c r="H74" s="54">
        <v>1</v>
      </c>
      <c r="I74" s="132">
        <v>3</v>
      </c>
      <c r="J74" s="5" t="s">
        <v>387</v>
      </c>
      <c r="K74" s="5" t="s">
        <v>387</v>
      </c>
      <c r="L74" s="132">
        <v>30</v>
      </c>
      <c r="M74" s="5" t="s">
        <v>387</v>
      </c>
      <c r="N74" s="5" t="s">
        <v>387</v>
      </c>
      <c r="O74" s="176">
        <f t="shared" si="1"/>
        <v>675</v>
      </c>
      <c r="P74" s="167">
        <v>1924</v>
      </c>
      <c r="Q74" s="55">
        <v>15</v>
      </c>
      <c r="R74" s="153">
        <v>8.0000000000000002E-3</v>
      </c>
    </row>
    <row r="75" spans="1:18" x14ac:dyDescent="0.4">
      <c r="A75" s="179" t="s">
        <v>1340</v>
      </c>
      <c r="B75" s="5" t="s">
        <v>1024</v>
      </c>
      <c r="C75" s="132">
        <v>331</v>
      </c>
      <c r="D75" s="54">
        <v>1</v>
      </c>
      <c r="E75" s="54">
        <v>3</v>
      </c>
      <c r="F75" s="132">
        <v>280</v>
      </c>
      <c r="G75" s="5" t="s">
        <v>387</v>
      </c>
      <c r="H75" s="5" t="s">
        <v>387</v>
      </c>
      <c r="I75" s="132">
        <v>1</v>
      </c>
      <c r="J75" s="5" t="s">
        <v>387</v>
      </c>
      <c r="K75" s="5" t="s">
        <v>387</v>
      </c>
      <c r="L75" s="132">
        <v>17</v>
      </c>
      <c r="M75" s="5" t="s">
        <v>387</v>
      </c>
      <c r="N75" s="5" t="s">
        <v>387</v>
      </c>
      <c r="O75" s="176">
        <f t="shared" si="1"/>
        <v>629</v>
      </c>
      <c r="P75" s="117"/>
      <c r="Q75" s="117"/>
    </row>
    <row r="76" spans="1:18" x14ac:dyDescent="0.4">
      <c r="A76" s="179" t="s">
        <v>1340</v>
      </c>
      <c r="B76" s="5" t="s">
        <v>1023</v>
      </c>
      <c r="C76" s="132">
        <v>344</v>
      </c>
      <c r="D76" s="54">
        <v>2</v>
      </c>
      <c r="E76" s="54">
        <v>3</v>
      </c>
      <c r="F76" s="132">
        <v>259</v>
      </c>
      <c r="G76" s="5" t="s">
        <v>387</v>
      </c>
      <c r="H76" s="54">
        <v>2</v>
      </c>
      <c r="I76" s="132">
        <v>1</v>
      </c>
      <c r="J76" s="5" t="s">
        <v>387</v>
      </c>
      <c r="K76" s="5" t="s">
        <v>387</v>
      </c>
      <c r="L76" s="132">
        <v>14</v>
      </c>
      <c r="M76" s="5" t="s">
        <v>387</v>
      </c>
      <c r="N76" s="5" t="s">
        <v>387</v>
      </c>
      <c r="O76" s="176">
        <f t="shared" si="1"/>
        <v>618</v>
      </c>
      <c r="P76" s="117"/>
      <c r="Q76" s="117"/>
    </row>
    <row r="77" spans="1:18" x14ac:dyDescent="0.4">
      <c r="A77" s="179" t="s">
        <v>1340</v>
      </c>
      <c r="B77" s="5" t="s">
        <v>1400</v>
      </c>
      <c r="C77" s="132">
        <v>2</v>
      </c>
      <c r="D77" s="5" t="s">
        <v>387</v>
      </c>
      <c r="E77" s="5" t="s">
        <v>387</v>
      </c>
      <c r="F77" s="186" t="s">
        <v>387</v>
      </c>
      <c r="G77" s="5" t="s">
        <v>387</v>
      </c>
      <c r="H77" s="5" t="s">
        <v>387</v>
      </c>
      <c r="I77" s="186" t="s">
        <v>387</v>
      </c>
      <c r="J77" s="5" t="s">
        <v>387</v>
      </c>
      <c r="K77" s="5" t="s">
        <v>387</v>
      </c>
      <c r="L77" s="186" t="s">
        <v>387</v>
      </c>
      <c r="M77" s="5" t="s">
        <v>387</v>
      </c>
      <c r="N77" s="5" t="s">
        <v>387</v>
      </c>
      <c r="O77" s="176">
        <f t="shared" si="1"/>
        <v>2</v>
      </c>
      <c r="P77" s="117"/>
      <c r="Q77" s="117"/>
    </row>
    <row r="78" spans="1:18" ht="13.15" customHeight="1" x14ac:dyDescent="0.4">
      <c r="A78" s="179" t="s">
        <v>623</v>
      </c>
      <c r="B78" s="5" t="s">
        <v>1025</v>
      </c>
      <c r="C78" s="132">
        <v>684</v>
      </c>
      <c r="D78" s="54">
        <v>1</v>
      </c>
      <c r="E78" s="54">
        <v>5</v>
      </c>
      <c r="F78" s="132">
        <v>807</v>
      </c>
      <c r="G78" s="54">
        <v>4</v>
      </c>
      <c r="H78" s="54">
        <v>0</v>
      </c>
      <c r="I78" s="132">
        <v>52</v>
      </c>
      <c r="J78" s="5" t="s">
        <v>387</v>
      </c>
      <c r="K78" s="5" t="s">
        <v>387</v>
      </c>
      <c r="L78" s="132">
        <v>39</v>
      </c>
      <c r="M78" s="5" t="s">
        <v>387</v>
      </c>
      <c r="N78" s="5" t="s">
        <v>387</v>
      </c>
      <c r="O78" s="176">
        <f t="shared" si="1"/>
        <v>1582</v>
      </c>
      <c r="P78" s="167">
        <v>1637</v>
      </c>
      <c r="Q78" s="55">
        <v>5</v>
      </c>
      <c r="R78" s="153">
        <v>3.0000000000000001E-3</v>
      </c>
    </row>
    <row r="79" spans="1:18" ht="20.25" x14ac:dyDescent="0.4">
      <c r="A79" s="179" t="s">
        <v>1341</v>
      </c>
      <c r="B79" s="5" t="s">
        <v>1026</v>
      </c>
      <c r="C79" s="132">
        <v>40</v>
      </c>
      <c r="D79" s="5" t="s">
        <v>387</v>
      </c>
      <c r="E79" s="5" t="s">
        <v>387</v>
      </c>
      <c r="F79" s="132">
        <v>15</v>
      </c>
      <c r="G79" s="5" t="s">
        <v>387</v>
      </c>
      <c r="H79" s="5" t="s">
        <v>387</v>
      </c>
      <c r="I79" s="186" t="s">
        <v>387</v>
      </c>
      <c r="J79" s="5" t="s">
        <v>387</v>
      </c>
      <c r="K79" s="5" t="s">
        <v>387</v>
      </c>
      <c r="L79" s="186" t="s">
        <v>387</v>
      </c>
      <c r="M79" s="5" t="s">
        <v>387</v>
      </c>
      <c r="N79" s="5" t="s">
        <v>387</v>
      </c>
      <c r="O79" s="176">
        <f t="shared" si="1"/>
        <v>55</v>
      </c>
      <c r="P79" s="117"/>
      <c r="Q79" s="117"/>
    </row>
    <row r="80" spans="1:18" ht="13.15" customHeight="1" x14ac:dyDescent="0.4">
      <c r="A80" s="179" t="s">
        <v>433</v>
      </c>
      <c r="B80" s="5" t="s">
        <v>956</v>
      </c>
      <c r="C80" s="132">
        <v>25342</v>
      </c>
      <c r="D80" s="54">
        <v>25</v>
      </c>
      <c r="E80" s="54">
        <v>114</v>
      </c>
      <c r="F80" s="132">
        <v>10768</v>
      </c>
      <c r="G80" s="54">
        <v>6</v>
      </c>
      <c r="H80" s="54">
        <v>9</v>
      </c>
      <c r="I80" s="132">
        <v>906</v>
      </c>
      <c r="J80" s="5" t="s">
        <v>387</v>
      </c>
      <c r="K80" s="5" t="s">
        <v>387</v>
      </c>
      <c r="L80" s="132">
        <v>1976</v>
      </c>
      <c r="M80" s="5" t="s">
        <v>387</v>
      </c>
      <c r="N80" s="5" t="s">
        <v>387</v>
      </c>
      <c r="O80" s="176">
        <f t="shared" si="1"/>
        <v>38992</v>
      </c>
      <c r="P80" s="167">
        <v>40233</v>
      </c>
      <c r="Q80" s="55">
        <v>138</v>
      </c>
      <c r="R80" s="153">
        <v>3.0000000000000001E-3</v>
      </c>
    </row>
    <row r="81" spans="1:18" x14ac:dyDescent="0.4">
      <c r="A81" s="179" t="s">
        <v>965</v>
      </c>
      <c r="B81" s="5" t="s">
        <v>1027</v>
      </c>
      <c r="C81" s="132">
        <v>665</v>
      </c>
      <c r="D81" s="5" t="s">
        <v>387</v>
      </c>
      <c r="E81" s="54">
        <v>5</v>
      </c>
      <c r="F81" s="132">
        <v>57</v>
      </c>
      <c r="G81" s="5" t="s">
        <v>387</v>
      </c>
      <c r="H81" s="5" t="s">
        <v>387</v>
      </c>
      <c r="I81" s="132">
        <v>8</v>
      </c>
      <c r="J81" s="5" t="s">
        <v>387</v>
      </c>
      <c r="K81" s="5" t="s">
        <v>387</v>
      </c>
      <c r="L81" s="132">
        <v>9</v>
      </c>
      <c r="M81" s="5" t="s">
        <v>387</v>
      </c>
      <c r="N81" s="5" t="s">
        <v>387</v>
      </c>
      <c r="O81" s="176">
        <f t="shared" si="1"/>
        <v>739</v>
      </c>
      <c r="P81" s="117"/>
      <c r="Q81" s="117"/>
    </row>
    <row r="82" spans="1:18" ht="13.15" customHeight="1" x14ac:dyDescent="0.4">
      <c r="A82" s="179" t="s">
        <v>965</v>
      </c>
      <c r="B82" s="5" t="s">
        <v>1028</v>
      </c>
      <c r="C82" s="132">
        <v>332</v>
      </c>
      <c r="D82" s="5" t="s">
        <v>387</v>
      </c>
      <c r="E82" s="54">
        <v>9</v>
      </c>
      <c r="F82" s="132">
        <v>138</v>
      </c>
      <c r="G82" s="54">
        <v>3</v>
      </c>
      <c r="H82" s="54">
        <v>1</v>
      </c>
      <c r="I82" s="132">
        <v>8</v>
      </c>
      <c r="J82" s="5" t="s">
        <v>387</v>
      </c>
      <c r="K82" s="5" t="s">
        <v>387</v>
      </c>
      <c r="L82" s="132">
        <v>14</v>
      </c>
      <c r="M82" s="5" t="s">
        <v>387</v>
      </c>
      <c r="N82" s="5" t="s">
        <v>387</v>
      </c>
      <c r="O82" s="176">
        <f t="shared" si="1"/>
        <v>492</v>
      </c>
      <c r="P82" s="117"/>
      <c r="Q82" s="117"/>
    </row>
    <row r="83" spans="1:18" ht="13.15" customHeight="1" x14ac:dyDescent="0.4">
      <c r="A83" s="179" t="s">
        <v>965</v>
      </c>
      <c r="B83" s="5" t="s">
        <v>1401</v>
      </c>
      <c r="C83" s="132">
        <v>10</v>
      </c>
      <c r="D83" s="5" t="s">
        <v>387</v>
      </c>
      <c r="E83" s="5" t="s">
        <v>387</v>
      </c>
      <c r="F83" s="186" t="s">
        <v>387</v>
      </c>
      <c r="G83" s="5" t="s">
        <v>387</v>
      </c>
      <c r="H83" s="5" t="s">
        <v>387</v>
      </c>
      <c r="I83" s="186" t="s">
        <v>387</v>
      </c>
      <c r="J83" s="5" t="s">
        <v>387</v>
      </c>
      <c r="K83" s="5" t="s">
        <v>387</v>
      </c>
      <c r="L83" s="186" t="s">
        <v>387</v>
      </c>
      <c r="M83" s="5" t="s">
        <v>387</v>
      </c>
      <c r="N83" s="5" t="s">
        <v>387</v>
      </c>
      <c r="O83" s="176">
        <f t="shared" si="1"/>
        <v>10</v>
      </c>
      <c r="P83" s="117"/>
      <c r="Q83" s="117"/>
    </row>
    <row r="84" spans="1:18" x14ac:dyDescent="0.4">
      <c r="A84" s="179" t="s">
        <v>947</v>
      </c>
      <c r="B84" s="5" t="s">
        <v>387</v>
      </c>
      <c r="C84" s="132">
        <v>310</v>
      </c>
      <c r="D84" s="5" t="s">
        <v>387</v>
      </c>
      <c r="E84" s="54">
        <v>3</v>
      </c>
      <c r="F84" s="132">
        <v>72</v>
      </c>
      <c r="G84" s="5" t="s">
        <v>387</v>
      </c>
      <c r="H84" s="5" t="s">
        <v>387</v>
      </c>
      <c r="I84" s="132">
        <v>5</v>
      </c>
      <c r="J84" s="5" t="s">
        <v>387</v>
      </c>
      <c r="K84" s="5" t="s">
        <v>387</v>
      </c>
      <c r="L84" s="132">
        <v>7</v>
      </c>
      <c r="M84" s="5" t="s">
        <v>387</v>
      </c>
      <c r="N84" s="5" t="s">
        <v>387</v>
      </c>
      <c r="O84" s="176">
        <f t="shared" si="1"/>
        <v>394</v>
      </c>
      <c r="P84" s="52">
        <v>394</v>
      </c>
      <c r="Q84" s="52">
        <v>3</v>
      </c>
      <c r="R84" s="131">
        <v>8.0000000000000002E-3</v>
      </c>
    </row>
    <row r="85" spans="1:18" ht="13.15" customHeight="1" x14ac:dyDescent="0.4">
      <c r="A85" s="179" t="s">
        <v>624</v>
      </c>
      <c r="B85" s="5" t="s">
        <v>1029</v>
      </c>
      <c r="C85" s="132">
        <v>636</v>
      </c>
      <c r="D85" s="5" t="s">
        <v>387</v>
      </c>
      <c r="E85" s="54">
        <v>8</v>
      </c>
      <c r="F85" s="132">
        <v>1026</v>
      </c>
      <c r="G85" s="54">
        <v>6</v>
      </c>
      <c r="H85" s="54">
        <v>1</v>
      </c>
      <c r="I85" s="132">
        <v>41</v>
      </c>
      <c r="J85" s="5" t="s">
        <v>387</v>
      </c>
      <c r="K85" s="5" t="s">
        <v>387</v>
      </c>
      <c r="L85" s="132">
        <v>134</v>
      </c>
      <c r="M85" s="5" t="s">
        <v>387</v>
      </c>
      <c r="N85" s="5" t="s">
        <v>387</v>
      </c>
      <c r="O85" s="176">
        <f t="shared" si="1"/>
        <v>1837</v>
      </c>
      <c r="P85" s="166">
        <v>3105</v>
      </c>
      <c r="Q85" s="57">
        <v>15</v>
      </c>
      <c r="R85" s="136">
        <v>5.0000000000000001E-3</v>
      </c>
    </row>
    <row r="86" spans="1:18" x14ac:dyDescent="0.4">
      <c r="A86" s="179" t="s">
        <v>1342</v>
      </c>
      <c r="B86" s="5" t="s">
        <v>1030</v>
      </c>
      <c r="C86" s="132">
        <v>313</v>
      </c>
      <c r="D86" s="5" t="s">
        <v>387</v>
      </c>
      <c r="E86" s="54">
        <v>3</v>
      </c>
      <c r="F86" s="132">
        <v>220</v>
      </c>
      <c r="G86" s="54">
        <v>1</v>
      </c>
      <c r="H86" s="5" t="s">
        <v>387</v>
      </c>
      <c r="I86" s="132">
        <v>25</v>
      </c>
      <c r="J86" s="5" t="s">
        <v>387</v>
      </c>
      <c r="K86" s="5" t="s">
        <v>387</v>
      </c>
      <c r="L86" s="132">
        <v>10</v>
      </c>
      <c r="M86" s="5" t="s">
        <v>387</v>
      </c>
      <c r="N86" s="5" t="s">
        <v>387</v>
      </c>
      <c r="O86" s="176">
        <f t="shared" si="1"/>
        <v>568</v>
      </c>
      <c r="P86" s="117"/>
      <c r="Q86" s="117"/>
    </row>
    <row r="87" spans="1:18" x14ac:dyDescent="0.4">
      <c r="A87" s="179" t="s">
        <v>1342</v>
      </c>
      <c r="B87" s="5" t="s">
        <v>1031</v>
      </c>
      <c r="C87" s="132">
        <v>167</v>
      </c>
      <c r="D87" s="5" t="s">
        <v>387</v>
      </c>
      <c r="E87" s="54">
        <v>2</v>
      </c>
      <c r="F87" s="132">
        <v>138</v>
      </c>
      <c r="G87" s="5" t="s">
        <v>387</v>
      </c>
      <c r="H87" s="5" t="s">
        <v>387</v>
      </c>
      <c r="I87" s="132">
        <v>6</v>
      </c>
      <c r="J87" s="5" t="s">
        <v>387</v>
      </c>
      <c r="K87" s="5" t="s">
        <v>387</v>
      </c>
      <c r="L87" s="132">
        <v>14</v>
      </c>
      <c r="M87" s="5" t="s">
        <v>387</v>
      </c>
      <c r="N87" s="5" t="s">
        <v>387</v>
      </c>
      <c r="O87" s="176">
        <f t="shared" si="1"/>
        <v>325</v>
      </c>
      <c r="P87" s="117"/>
      <c r="Q87" s="117"/>
    </row>
    <row r="88" spans="1:18" x14ac:dyDescent="0.4">
      <c r="A88" s="179" t="s">
        <v>1342</v>
      </c>
      <c r="B88" s="5" t="s">
        <v>1032</v>
      </c>
      <c r="C88" s="132">
        <v>77</v>
      </c>
      <c r="D88" s="5" t="s">
        <v>387</v>
      </c>
      <c r="E88" s="5" t="s">
        <v>387</v>
      </c>
      <c r="F88" s="132">
        <v>82</v>
      </c>
      <c r="G88" s="5" t="s">
        <v>387</v>
      </c>
      <c r="H88" s="54">
        <v>1</v>
      </c>
      <c r="I88" s="132">
        <v>8</v>
      </c>
      <c r="J88" s="5" t="s">
        <v>387</v>
      </c>
      <c r="K88" s="5" t="s">
        <v>387</v>
      </c>
      <c r="L88" s="132">
        <v>7</v>
      </c>
      <c r="M88" s="5" t="s">
        <v>387</v>
      </c>
      <c r="N88" s="5" t="s">
        <v>387</v>
      </c>
      <c r="O88" s="176">
        <f t="shared" si="1"/>
        <v>174</v>
      </c>
      <c r="P88" s="117"/>
      <c r="Q88" s="117"/>
    </row>
    <row r="89" spans="1:18" x14ac:dyDescent="0.4">
      <c r="A89" s="179" t="s">
        <v>1342</v>
      </c>
      <c r="B89" s="5" t="s">
        <v>1033</v>
      </c>
      <c r="C89" s="132">
        <v>78</v>
      </c>
      <c r="D89" s="5" t="s">
        <v>387</v>
      </c>
      <c r="E89" s="5" t="s">
        <v>387</v>
      </c>
      <c r="F89" s="132">
        <v>49</v>
      </c>
      <c r="G89" s="5" t="s">
        <v>387</v>
      </c>
      <c r="H89" s="5" t="s">
        <v>387</v>
      </c>
      <c r="I89" s="132">
        <v>6</v>
      </c>
      <c r="J89" s="5" t="s">
        <v>387</v>
      </c>
      <c r="K89" s="5" t="s">
        <v>387</v>
      </c>
      <c r="L89" s="132">
        <v>6</v>
      </c>
      <c r="M89" s="5" t="s">
        <v>387</v>
      </c>
      <c r="N89" s="5" t="s">
        <v>387</v>
      </c>
      <c r="O89" s="176">
        <f t="shared" si="1"/>
        <v>139</v>
      </c>
      <c r="P89" s="117"/>
      <c r="Q89" s="117"/>
    </row>
    <row r="90" spans="1:18" x14ac:dyDescent="0.4">
      <c r="A90" s="179" t="s">
        <v>1342</v>
      </c>
      <c r="B90" s="5" t="s">
        <v>1036</v>
      </c>
      <c r="C90" s="132">
        <v>21</v>
      </c>
      <c r="D90" s="5" t="s">
        <v>387</v>
      </c>
      <c r="E90" s="5" t="s">
        <v>387</v>
      </c>
      <c r="F90" s="132">
        <v>6</v>
      </c>
      <c r="G90" s="5" t="s">
        <v>387</v>
      </c>
      <c r="H90" s="5" t="s">
        <v>387</v>
      </c>
      <c r="I90" s="132">
        <v>3</v>
      </c>
      <c r="J90" s="5" t="s">
        <v>387</v>
      </c>
      <c r="K90" s="5" t="s">
        <v>387</v>
      </c>
      <c r="L90" s="186" t="s">
        <v>387</v>
      </c>
      <c r="M90" s="5" t="s">
        <v>387</v>
      </c>
      <c r="N90" s="5" t="s">
        <v>387</v>
      </c>
      <c r="O90" s="176">
        <f t="shared" si="1"/>
        <v>30</v>
      </c>
      <c r="P90" s="117"/>
      <c r="Q90" s="117"/>
    </row>
    <row r="91" spans="1:18" x14ac:dyDescent="0.4">
      <c r="A91" s="179" t="s">
        <v>1342</v>
      </c>
      <c r="B91" s="5" t="s">
        <v>1034</v>
      </c>
      <c r="C91" s="132">
        <v>11</v>
      </c>
      <c r="D91" s="5" t="s">
        <v>387</v>
      </c>
      <c r="E91" s="5" t="s">
        <v>387</v>
      </c>
      <c r="F91" s="132">
        <v>9</v>
      </c>
      <c r="G91" s="5" t="s">
        <v>387</v>
      </c>
      <c r="H91" s="5" t="s">
        <v>387</v>
      </c>
      <c r="I91" s="186" t="s">
        <v>387</v>
      </c>
      <c r="J91" s="5" t="s">
        <v>387</v>
      </c>
      <c r="K91" s="5" t="s">
        <v>387</v>
      </c>
      <c r="L91" s="186" t="s">
        <v>387</v>
      </c>
      <c r="M91" s="5" t="s">
        <v>387</v>
      </c>
      <c r="N91" s="5" t="s">
        <v>387</v>
      </c>
      <c r="O91" s="176">
        <f t="shared" si="1"/>
        <v>20</v>
      </c>
      <c r="P91" s="117"/>
      <c r="Q91" s="117"/>
    </row>
    <row r="92" spans="1:18" x14ac:dyDescent="0.4">
      <c r="A92" s="179" t="s">
        <v>1342</v>
      </c>
      <c r="B92" s="5" t="s">
        <v>1035</v>
      </c>
      <c r="C92" s="132">
        <v>4</v>
      </c>
      <c r="D92" s="5" t="s">
        <v>387</v>
      </c>
      <c r="E92" s="5" t="s">
        <v>387</v>
      </c>
      <c r="F92" s="132">
        <v>3</v>
      </c>
      <c r="G92" s="5" t="s">
        <v>387</v>
      </c>
      <c r="H92" s="5" t="s">
        <v>387</v>
      </c>
      <c r="I92" s="186" t="s">
        <v>387</v>
      </c>
      <c r="J92" s="5" t="s">
        <v>387</v>
      </c>
      <c r="K92" s="5" t="s">
        <v>387</v>
      </c>
      <c r="L92" s="186" t="s">
        <v>387</v>
      </c>
      <c r="M92" s="5" t="s">
        <v>387</v>
      </c>
      <c r="N92" s="5" t="s">
        <v>387</v>
      </c>
      <c r="O92" s="176">
        <f t="shared" si="1"/>
        <v>7</v>
      </c>
      <c r="P92" s="117"/>
      <c r="Q92" s="117"/>
    </row>
    <row r="93" spans="1:18" x14ac:dyDescent="0.4">
      <c r="A93" s="179" t="s">
        <v>1342</v>
      </c>
      <c r="B93" s="5" t="s">
        <v>1402</v>
      </c>
      <c r="C93" s="132">
        <v>5</v>
      </c>
      <c r="D93" s="5" t="s">
        <v>387</v>
      </c>
      <c r="E93" s="5" t="s">
        <v>387</v>
      </c>
      <c r="F93" s="186" t="s">
        <v>387</v>
      </c>
      <c r="G93" s="5" t="s">
        <v>387</v>
      </c>
      <c r="H93" s="5" t="s">
        <v>387</v>
      </c>
      <c r="I93" s="186" t="s">
        <v>387</v>
      </c>
      <c r="J93" s="5" t="s">
        <v>387</v>
      </c>
      <c r="K93" s="5" t="s">
        <v>387</v>
      </c>
      <c r="L93" s="186" t="s">
        <v>387</v>
      </c>
      <c r="M93" s="5" t="s">
        <v>387</v>
      </c>
      <c r="N93" s="5" t="s">
        <v>387</v>
      </c>
      <c r="O93" s="176">
        <f t="shared" si="1"/>
        <v>5</v>
      </c>
      <c r="P93" s="117"/>
      <c r="Q93" s="117"/>
    </row>
    <row r="94" spans="1:18" ht="13.15" customHeight="1" x14ac:dyDescent="0.4">
      <c r="A94" s="179" t="s">
        <v>442</v>
      </c>
      <c r="B94" s="5" t="s">
        <v>1026</v>
      </c>
      <c r="C94" s="132">
        <v>2178</v>
      </c>
      <c r="D94" s="54">
        <v>3</v>
      </c>
      <c r="E94" s="54">
        <v>16</v>
      </c>
      <c r="F94" s="132">
        <v>1854</v>
      </c>
      <c r="G94" s="54">
        <v>3</v>
      </c>
      <c r="H94" s="54">
        <v>1</v>
      </c>
      <c r="I94" s="132">
        <v>62</v>
      </c>
      <c r="J94" s="5" t="s">
        <v>387</v>
      </c>
      <c r="K94" s="5" t="s">
        <v>387</v>
      </c>
      <c r="L94" s="132">
        <v>173</v>
      </c>
      <c r="M94" s="5" t="s">
        <v>387</v>
      </c>
      <c r="N94" s="5" t="s">
        <v>387</v>
      </c>
      <c r="O94" s="176">
        <f t="shared" si="1"/>
        <v>4267</v>
      </c>
      <c r="P94" s="167">
        <v>4410</v>
      </c>
      <c r="Q94" s="55">
        <v>17</v>
      </c>
      <c r="R94" s="153">
        <v>4.0000000000000001E-3</v>
      </c>
    </row>
    <row r="95" spans="1:18" x14ac:dyDescent="0.4">
      <c r="A95" s="179" t="s">
        <v>1343</v>
      </c>
      <c r="B95" s="5" t="s">
        <v>1037</v>
      </c>
      <c r="C95" s="132">
        <v>75</v>
      </c>
      <c r="D95" s="5" t="s">
        <v>387</v>
      </c>
      <c r="E95" s="5" t="s">
        <v>387</v>
      </c>
      <c r="F95" s="132">
        <v>64</v>
      </c>
      <c r="G95" s="5" t="s">
        <v>387</v>
      </c>
      <c r="H95" s="5" t="s">
        <v>387</v>
      </c>
      <c r="I95" s="132">
        <v>2</v>
      </c>
      <c r="J95" s="5" t="s">
        <v>387</v>
      </c>
      <c r="K95" s="5" t="s">
        <v>387</v>
      </c>
      <c r="L95" s="132">
        <v>2</v>
      </c>
      <c r="M95" s="5" t="s">
        <v>387</v>
      </c>
      <c r="N95" s="5" t="s">
        <v>387</v>
      </c>
      <c r="O95" s="176">
        <f t="shared" si="1"/>
        <v>143</v>
      </c>
      <c r="P95" s="117"/>
      <c r="Q95" s="117"/>
    </row>
    <row r="96" spans="1:18" x14ac:dyDescent="0.4">
      <c r="A96" s="179" t="s">
        <v>447</v>
      </c>
      <c r="B96" s="5" t="s">
        <v>387</v>
      </c>
      <c r="C96" s="132">
        <v>1993</v>
      </c>
      <c r="D96" s="54">
        <v>1</v>
      </c>
      <c r="E96" s="54">
        <v>37</v>
      </c>
      <c r="F96" s="132">
        <v>2820</v>
      </c>
      <c r="G96" s="54">
        <v>3</v>
      </c>
      <c r="H96" s="54">
        <v>10</v>
      </c>
      <c r="I96" s="132">
        <v>65</v>
      </c>
      <c r="J96" s="5" t="s">
        <v>387</v>
      </c>
      <c r="K96" s="5" t="s">
        <v>387</v>
      </c>
      <c r="L96" s="132">
        <v>267</v>
      </c>
      <c r="M96" s="5" t="s">
        <v>387</v>
      </c>
      <c r="N96" s="5" t="s">
        <v>387</v>
      </c>
      <c r="O96" s="176">
        <f t="shared" si="1"/>
        <v>5145</v>
      </c>
      <c r="P96" s="143">
        <v>5145</v>
      </c>
      <c r="Q96" s="52">
        <v>47</v>
      </c>
      <c r="R96" s="131">
        <v>8.9999999999999993E-3</v>
      </c>
    </row>
    <row r="97" spans="1:18" ht="20.25" x14ac:dyDescent="0.4">
      <c r="A97" s="179" t="s">
        <v>1038</v>
      </c>
      <c r="B97" s="5" t="s">
        <v>387</v>
      </c>
      <c r="C97" s="132">
        <v>385</v>
      </c>
      <c r="D97" s="5" t="s">
        <v>387</v>
      </c>
      <c r="E97" s="5" t="s">
        <v>387</v>
      </c>
      <c r="F97" s="132">
        <v>374</v>
      </c>
      <c r="G97" s="54">
        <v>3</v>
      </c>
      <c r="H97" s="5" t="s">
        <v>387</v>
      </c>
      <c r="I97" s="132">
        <v>10</v>
      </c>
      <c r="J97" s="5" t="s">
        <v>387</v>
      </c>
      <c r="K97" s="5" t="s">
        <v>387</v>
      </c>
      <c r="L97" s="132">
        <v>45</v>
      </c>
      <c r="M97" s="5" t="s">
        <v>387</v>
      </c>
      <c r="N97" s="5" t="s">
        <v>387</v>
      </c>
      <c r="O97" s="176">
        <f t="shared" si="1"/>
        <v>814</v>
      </c>
      <c r="P97" s="52">
        <v>814</v>
      </c>
      <c r="Q97" s="52">
        <v>0</v>
      </c>
      <c r="R97" s="53">
        <v>0</v>
      </c>
    </row>
    <row r="98" spans="1:18" ht="13.15" customHeight="1" x14ac:dyDescent="0.4">
      <c r="A98" s="179" t="s">
        <v>459</v>
      </c>
      <c r="B98" s="5" t="s">
        <v>1403</v>
      </c>
      <c r="C98" s="132">
        <v>1530</v>
      </c>
      <c r="D98" s="54">
        <v>5</v>
      </c>
      <c r="E98" s="54">
        <v>17</v>
      </c>
      <c r="F98" s="132">
        <v>3096</v>
      </c>
      <c r="G98" s="54">
        <v>3</v>
      </c>
      <c r="H98" s="54">
        <v>29</v>
      </c>
      <c r="I98" s="132">
        <v>62</v>
      </c>
      <c r="J98" s="5" t="s">
        <v>387</v>
      </c>
      <c r="K98" s="5" t="s">
        <v>387</v>
      </c>
      <c r="L98" s="132">
        <v>525</v>
      </c>
      <c r="M98" s="5" t="s">
        <v>387</v>
      </c>
      <c r="N98" s="5" t="s">
        <v>387</v>
      </c>
      <c r="O98" s="176">
        <f t="shared" si="1"/>
        <v>5213</v>
      </c>
      <c r="P98" s="167">
        <v>5226</v>
      </c>
      <c r="Q98" s="55">
        <v>46</v>
      </c>
      <c r="R98" s="153">
        <v>8.9999999999999993E-3</v>
      </c>
    </row>
    <row r="99" spans="1:18" ht="13.15" customHeight="1" x14ac:dyDescent="0.4">
      <c r="A99" s="179" t="s">
        <v>1675</v>
      </c>
      <c r="B99" s="5" t="s">
        <v>1404</v>
      </c>
      <c r="C99" s="132">
        <v>13</v>
      </c>
      <c r="D99" s="5" t="s">
        <v>387</v>
      </c>
      <c r="E99" s="5" t="s">
        <v>387</v>
      </c>
      <c r="F99" s="186" t="s">
        <v>387</v>
      </c>
      <c r="G99" s="5" t="s">
        <v>387</v>
      </c>
      <c r="H99" s="5" t="s">
        <v>387</v>
      </c>
      <c r="I99" s="186" t="s">
        <v>387</v>
      </c>
      <c r="J99" s="5" t="s">
        <v>387</v>
      </c>
      <c r="K99" s="5" t="s">
        <v>387</v>
      </c>
      <c r="L99" s="186" t="s">
        <v>387</v>
      </c>
      <c r="M99" s="5" t="s">
        <v>387</v>
      </c>
      <c r="N99" s="5" t="s">
        <v>387</v>
      </c>
      <c r="O99" s="176">
        <f t="shared" si="1"/>
        <v>13</v>
      </c>
      <c r="P99" s="117"/>
      <c r="Q99" s="117"/>
    </row>
    <row r="100" spans="1:18" ht="13.15" customHeight="1" x14ac:dyDescent="0.4">
      <c r="A100" s="179" t="s">
        <v>628</v>
      </c>
      <c r="B100" s="5" t="s">
        <v>1039</v>
      </c>
      <c r="C100" s="132">
        <v>2127</v>
      </c>
      <c r="D100" s="5" t="s">
        <v>387</v>
      </c>
      <c r="E100" s="54">
        <v>51</v>
      </c>
      <c r="F100" s="132">
        <v>3603</v>
      </c>
      <c r="G100" s="54">
        <v>3</v>
      </c>
      <c r="H100" s="54">
        <v>24</v>
      </c>
      <c r="I100" s="132">
        <v>27</v>
      </c>
      <c r="J100" s="5" t="s">
        <v>387</v>
      </c>
      <c r="K100" s="5" t="s">
        <v>387</v>
      </c>
      <c r="L100" s="132">
        <v>606</v>
      </c>
      <c r="M100" s="5" t="s">
        <v>387</v>
      </c>
      <c r="N100" s="5" t="s">
        <v>387</v>
      </c>
      <c r="O100" s="176">
        <f t="shared" si="1"/>
        <v>6363</v>
      </c>
      <c r="P100" s="166">
        <v>8220</v>
      </c>
      <c r="Q100" s="57">
        <v>81</v>
      </c>
      <c r="R100" s="136">
        <v>0.01</v>
      </c>
    </row>
    <row r="101" spans="1:18" ht="20.25" x14ac:dyDescent="0.4">
      <c r="A101" s="179" t="s">
        <v>1344</v>
      </c>
      <c r="B101" s="5" t="s">
        <v>1040</v>
      </c>
      <c r="C101" s="132">
        <v>687</v>
      </c>
      <c r="D101" s="5" t="s">
        <v>387</v>
      </c>
      <c r="E101" s="54">
        <v>5</v>
      </c>
      <c r="F101" s="132">
        <v>1002</v>
      </c>
      <c r="G101" s="5" t="s">
        <v>387</v>
      </c>
      <c r="H101" s="54">
        <v>1</v>
      </c>
      <c r="I101" s="132">
        <v>16</v>
      </c>
      <c r="J101" s="5" t="s">
        <v>387</v>
      </c>
      <c r="K101" s="5" t="s">
        <v>387</v>
      </c>
      <c r="L101" s="132">
        <v>141</v>
      </c>
      <c r="M101" s="5" t="s">
        <v>387</v>
      </c>
      <c r="N101" s="5" t="s">
        <v>387</v>
      </c>
      <c r="O101" s="176">
        <f t="shared" si="1"/>
        <v>1846</v>
      </c>
      <c r="P101" s="117"/>
      <c r="Q101" s="117"/>
    </row>
    <row r="102" spans="1:18" ht="20.25" x14ac:dyDescent="0.4">
      <c r="A102" s="179" t="s">
        <v>1344</v>
      </c>
      <c r="B102" s="5" t="s">
        <v>1041</v>
      </c>
      <c r="C102" s="132">
        <v>11</v>
      </c>
      <c r="D102" s="5" t="s">
        <v>387</v>
      </c>
      <c r="E102" s="5" t="s">
        <v>387</v>
      </c>
      <c r="F102" s="186" t="s">
        <v>387</v>
      </c>
      <c r="G102" s="5" t="s">
        <v>387</v>
      </c>
      <c r="H102" s="5" t="s">
        <v>387</v>
      </c>
      <c r="I102" s="186" t="s">
        <v>387</v>
      </c>
      <c r="J102" s="5" t="s">
        <v>387</v>
      </c>
      <c r="K102" s="5" t="s">
        <v>387</v>
      </c>
      <c r="L102" s="186" t="s">
        <v>387</v>
      </c>
      <c r="M102" s="5" t="s">
        <v>387</v>
      </c>
      <c r="N102" s="5" t="s">
        <v>387</v>
      </c>
      <c r="O102" s="176">
        <f t="shared" si="1"/>
        <v>11</v>
      </c>
      <c r="P102" s="117"/>
      <c r="Q102" s="117"/>
    </row>
    <row r="103" spans="1:18" x14ac:dyDescent="0.4">
      <c r="A103" s="179" t="s">
        <v>464</v>
      </c>
      <c r="B103" s="5" t="s">
        <v>1042</v>
      </c>
      <c r="C103" s="132">
        <v>218</v>
      </c>
      <c r="D103" s="5" t="s">
        <v>387</v>
      </c>
      <c r="E103" s="54">
        <v>1</v>
      </c>
      <c r="F103" s="132">
        <v>303</v>
      </c>
      <c r="G103" s="5" t="s">
        <v>387</v>
      </c>
      <c r="H103" s="54">
        <v>1</v>
      </c>
      <c r="I103" s="132">
        <v>2</v>
      </c>
      <c r="J103" s="5" t="s">
        <v>387</v>
      </c>
      <c r="K103" s="5" t="s">
        <v>387</v>
      </c>
      <c r="L103" s="132">
        <v>15</v>
      </c>
      <c r="M103" s="5" t="s">
        <v>387</v>
      </c>
      <c r="N103" s="5" t="s">
        <v>387</v>
      </c>
      <c r="O103" s="176">
        <f t="shared" si="1"/>
        <v>538</v>
      </c>
      <c r="P103" s="57">
        <v>750</v>
      </c>
      <c r="Q103" s="57">
        <v>3</v>
      </c>
      <c r="R103" s="136">
        <v>4.0000000000000001E-3</v>
      </c>
    </row>
    <row r="104" spans="1:18" x14ac:dyDescent="0.4">
      <c r="A104" s="179" t="s">
        <v>1345</v>
      </c>
      <c r="B104" s="5" t="s">
        <v>1050</v>
      </c>
      <c r="C104" s="132">
        <v>17</v>
      </c>
      <c r="D104" s="5" t="s">
        <v>387</v>
      </c>
      <c r="E104" s="5" t="s">
        <v>387</v>
      </c>
      <c r="F104" s="132">
        <v>20</v>
      </c>
      <c r="G104" s="5" t="s">
        <v>387</v>
      </c>
      <c r="H104" s="5" t="s">
        <v>387</v>
      </c>
      <c r="I104" s="186" t="s">
        <v>387</v>
      </c>
      <c r="J104" s="5" t="s">
        <v>387</v>
      </c>
      <c r="K104" s="5" t="s">
        <v>387</v>
      </c>
      <c r="L104" s="132">
        <v>1</v>
      </c>
      <c r="M104" s="5" t="s">
        <v>387</v>
      </c>
      <c r="N104" s="5" t="s">
        <v>387</v>
      </c>
      <c r="O104" s="176">
        <f t="shared" si="1"/>
        <v>38</v>
      </c>
      <c r="P104" s="117"/>
      <c r="Q104" s="117"/>
    </row>
    <row r="105" spans="1:18" x14ac:dyDescent="0.4">
      <c r="A105" s="179" t="s">
        <v>1345</v>
      </c>
      <c r="B105" s="5" t="s">
        <v>1045</v>
      </c>
      <c r="C105" s="132">
        <v>11</v>
      </c>
      <c r="D105" s="5" t="s">
        <v>387</v>
      </c>
      <c r="E105" s="5" t="s">
        <v>387</v>
      </c>
      <c r="F105" s="132">
        <v>20</v>
      </c>
      <c r="G105" s="5" t="s">
        <v>387</v>
      </c>
      <c r="H105" s="5" t="s">
        <v>387</v>
      </c>
      <c r="I105" s="132">
        <v>1</v>
      </c>
      <c r="J105" s="5" t="s">
        <v>387</v>
      </c>
      <c r="K105" s="5" t="s">
        <v>387</v>
      </c>
      <c r="L105" s="132">
        <v>2</v>
      </c>
      <c r="M105" s="5" t="s">
        <v>387</v>
      </c>
      <c r="N105" s="5" t="s">
        <v>387</v>
      </c>
      <c r="O105" s="176">
        <f t="shared" si="1"/>
        <v>34</v>
      </c>
      <c r="P105" s="117"/>
      <c r="Q105" s="117"/>
    </row>
    <row r="106" spans="1:18" x14ac:dyDescent="0.4">
      <c r="A106" s="179" t="s">
        <v>1345</v>
      </c>
      <c r="B106" s="5" t="s">
        <v>1405</v>
      </c>
      <c r="C106" s="132">
        <v>9</v>
      </c>
      <c r="D106" s="5" t="s">
        <v>387</v>
      </c>
      <c r="E106" s="5" t="s">
        <v>387</v>
      </c>
      <c r="F106" s="132">
        <v>17</v>
      </c>
      <c r="G106" s="5" t="s">
        <v>387</v>
      </c>
      <c r="H106" s="5" t="s">
        <v>387</v>
      </c>
      <c r="I106" s="132">
        <v>1</v>
      </c>
      <c r="J106" s="5" t="s">
        <v>387</v>
      </c>
      <c r="K106" s="5" t="s">
        <v>387</v>
      </c>
      <c r="L106" s="132">
        <v>2</v>
      </c>
      <c r="M106" s="5" t="s">
        <v>387</v>
      </c>
      <c r="N106" s="5" t="s">
        <v>387</v>
      </c>
      <c r="O106" s="176">
        <f t="shared" si="1"/>
        <v>29</v>
      </c>
      <c r="P106" s="117"/>
      <c r="Q106" s="117"/>
    </row>
    <row r="107" spans="1:18" x14ac:dyDescent="0.4">
      <c r="A107" s="179" t="s">
        <v>1345</v>
      </c>
      <c r="B107" s="5" t="s">
        <v>1047</v>
      </c>
      <c r="C107" s="132">
        <v>13</v>
      </c>
      <c r="D107" s="5" t="s">
        <v>387</v>
      </c>
      <c r="E107" s="5" t="s">
        <v>387</v>
      </c>
      <c r="F107" s="132">
        <v>8</v>
      </c>
      <c r="G107" s="5" t="s">
        <v>387</v>
      </c>
      <c r="H107" s="5" t="s">
        <v>387</v>
      </c>
      <c r="I107" s="132">
        <v>1</v>
      </c>
      <c r="J107" s="5" t="s">
        <v>387</v>
      </c>
      <c r="K107" s="5" t="s">
        <v>387</v>
      </c>
      <c r="L107" s="186" t="s">
        <v>387</v>
      </c>
      <c r="M107" s="5" t="s">
        <v>387</v>
      </c>
      <c r="N107" s="5" t="s">
        <v>387</v>
      </c>
      <c r="O107" s="176">
        <f t="shared" si="1"/>
        <v>22</v>
      </c>
      <c r="P107" s="117"/>
      <c r="Q107" s="117"/>
    </row>
    <row r="108" spans="1:18" x14ac:dyDescent="0.4">
      <c r="A108" s="179" t="s">
        <v>1345</v>
      </c>
      <c r="B108" s="5" t="s">
        <v>1043</v>
      </c>
      <c r="C108" s="132">
        <v>10</v>
      </c>
      <c r="D108" s="5" t="s">
        <v>387</v>
      </c>
      <c r="E108" s="5" t="s">
        <v>387</v>
      </c>
      <c r="F108" s="132">
        <v>11</v>
      </c>
      <c r="G108" s="5" t="s">
        <v>387</v>
      </c>
      <c r="H108" s="5" t="s">
        <v>387</v>
      </c>
      <c r="I108" s="186" t="s">
        <v>387</v>
      </c>
      <c r="J108" s="5" t="s">
        <v>387</v>
      </c>
      <c r="K108" s="5" t="s">
        <v>387</v>
      </c>
      <c r="L108" s="186" t="s">
        <v>387</v>
      </c>
      <c r="M108" s="5" t="s">
        <v>387</v>
      </c>
      <c r="N108" s="5" t="s">
        <v>387</v>
      </c>
      <c r="O108" s="176">
        <f t="shared" si="1"/>
        <v>21</v>
      </c>
      <c r="P108" s="117"/>
      <c r="Q108" s="117"/>
    </row>
    <row r="109" spans="1:18" x14ac:dyDescent="0.4">
      <c r="A109" s="179" t="s">
        <v>1345</v>
      </c>
      <c r="B109" s="5" t="s">
        <v>1049</v>
      </c>
      <c r="C109" s="132">
        <v>12</v>
      </c>
      <c r="D109" s="5" t="s">
        <v>387</v>
      </c>
      <c r="E109" s="5" t="s">
        <v>387</v>
      </c>
      <c r="F109" s="132">
        <v>3</v>
      </c>
      <c r="G109" s="5" t="s">
        <v>387</v>
      </c>
      <c r="H109" s="5" t="s">
        <v>387</v>
      </c>
      <c r="I109" s="132">
        <v>1</v>
      </c>
      <c r="J109" s="5" t="s">
        <v>387</v>
      </c>
      <c r="K109" s="5" t="s">
        <v>387</v>
      </c>
      <c r="L109" s="186" t="s">
        <v>387</v>
      </c>
      <c r="M109" s="5" t="s">
        <v>387</v>
      </c>
      <c r="N109" s="5" t="s">
        <v>387</v>
      </c>
      <c r="O109" s="176">
        <f t="shared" si="1"/>
        <v>16</v>
      </c>
      <c r="P109" s="117"/>
      <c r="Q109" s="117"/>
    </row>
    <row r="110" spans="1:18" x14ac:dyDescent="0.4">
      <c r="A110" s="179" t="s">
        <v>1345</v>
      </c>
      <c r="B110" s="5" t="s">
        <v>1051</v>
      </c>
      <c r="C110" s="132">
        <v>6</v>
      </c>
      <c r="D110" s="5" t="s">
        <v>387</v>
      </c>
      <c r="E110" s="5" t="s">
        <v>387</v>
      </c>
      <c r="F110" s="132">
        <v>6</v>
      </c>
      <c r="G110" s="5" t="s">
        <v>387</v>
      </c>
      <c r="H110" s="5" t="s">
        <v>387</v>
      </c>
      <c r="I110" s="132">
        <v>1</v>
      </c>
      <c r="J110" s="5" t="s">
        <v>387</v>
      </c>
      <c r="K110" s="5" t="s">
        <v>387</v>
      </c>
      <c r="L110" s="186" t="s">
        <v>387</v>
      </c>
      <c r="M110" s="5" t="s">
        <v>387</v>
      </c>
      <c r="N110" s="5" t="s">
        <v>387</v>
      </c>
      <c r="O110" s="176">
        <f t="shared" si="1"/>
        <v>13</v>
      </c>
      <c r="P110" s="117"/>
      <c r="Q110" s="117"/>
    </row>
    <row r="111" spans="1:18" x14ac:dyDescent="0.4">
      <c r="A111" s="179" t="s">
        <v>1345</v>
      </c>
      <c r="B111" s="5" t="s">
        <v>1048</v>
      </c>
      <c r="C111" s="132">
        <v>7</v>
      </c>
      <c r="D111" s="5" t="s">
        <v>387</v>
      </c>
      <c r="E111" s="5" t="s">
        <v>387</v>
      </c>
      <c r="F111" s="132">
        <v>6</v>
      </c>
      <c r="G111" s="5" t="s">
        <v>387</v>
      </c>
      <c r="H111" s="5" t="s">
        <v>387</v>
      </c>
      <c r="I111" s="186" t="s">
        <v>387</v>
      </c>
      <c r="J111" s="5" t="s">
        <v>387</v>
      </c>
      <c r="K111" s="5" t="s">
        <v>387</v>
      </c>
      <c r="L111" s="186" t="s">
        <v>387</v>
      </c>
      <c r="M111" s="5" t="s">
        <v>387</v>
      </c>
      <c r="N111" s="5" t="s">
        <v>387</v>
      </c>
      <c r="O111" s="176">
        <f t="shared" si="1"/>
        <v>13</v>
      </c>
      <c r="P111" s="117"/>
      <c r="Q111" s="117"/>
    </row>
    <row r="112" spans="1:18" x14ac:dyDescent="0.4">
      <c r="A112" s="179" t="s">
        <v>1345</v>
      </c>
      <c r="B112" s="5" t="s">
        <v>1044</v>
      </c>
      <c r="C112" s="132">
        <v>9</v>
      </c>
      <c r="D112" s="5" t="s">
        <v>387</v>
      </c>
      <c r="E112" s="5" t="s">
        <v>387</v>
      </c>
      <c r="F112" s="132">
        <v>3</v>
      </c>
      <c r="G112" s="5" t="s">
        <v>387</v>
      </c>
      <c r="H112" s="5" t="s">
        <v>387</v>
      </c>
      <c r="I112" s="186" t="s">
        <v>387</v>
      </c>
      <c r="J112" s="5" t="s">
        <v>387</v>
      </c>
      <c r="K112" s="5" t="s">
        <v>387</v>
      </c>
      <c r="L112" s="132">
        <v>1</v>
      </c>
      <c r="M112" s="5" t="s">
        <v>387</v>
      </c>
      <c r="N112" s="5" t="s">
        <v>387</v>
      </c>
      <c r="O112" s="176">
        <f t="shared" si="1"/>
        <v>13</v>
      </c>
      <c r="P112" s="117"/>
      <c r="Q112" s="117"/>
    </row>
    <row r="113" spans="1:18" x14ac:dyDescent="0.4">
      <c r="A113" s="179" t="s">
        <v>1345</v>
      </c>
      <c r="B113" s="5" t="s">
        <v>1052</v>
      </c>
      <c r="C113" s="186" t="s">
        <v>387</v>
      </c>
      <c r="D113" s="5" t="s">
        <v>387</v>
      </c>
      <c r="E113" s="5" t="s">
        <v>387</v>
      </c>
      <c r="F113" s="132">
        <v>6</v>
      </c>
      <c r="G113" s="5" t="s">
        <v>387</v>
      </c>
      <c r="H113" s="54">
        <v>1</v>
      </c>
      <c r="I113" s="186" t="s">
        <v>387</v>
      </c>
      <c r="J113" s="5" t="s">
        <v>387</v>
      </c>
      <c r="K113" s="5" t="s">
        <v>387</v>
      </c>
      <c r="L113" s="132">
        <v>1</v>
      </c>
      <c r="M113" s="5" t="s">
        <v>387</v>
      </c>
      <c r="N113" s="5" t="s">
        <v>387</v>
      </c>
      <c r="O113" s="176">
        <f t="shared" si="1"/>
        <v>7</v>
      </c>
      <c r="P113" s="117"/>
      <c r="Q113" s="117"/>
    </row>
    <row r="114" spans="1:18" x14ac:dyDescent="0.4">
      <c r="A114" s="179" t="s">
        <v>1345</v>
      </c>
      <c r="B114" s="5" t="s">
        <v>1046</v>
      </c>
      <c r="C114" s="132">
        <v>5</v>
      </c>
      <c r="D114" s="5" t="s">
        <v>387</v>
      </c>
      <c r="E114" s="5" t="s">
        <v>387</v>
      </c>
      <c r="F114" s="186" t="s">
        <v>387</v>
      </c>
      <c r="G114" s="5" t="s">
        <v>387</v>
      </c>
      <c r="H114" s="5" t="s">
        <v>387</v>
      </c>
      <c r="I114" s="132">
        <v>1</v>
      </c>
      <c r="J114" s="5" t="s">
        <v>387</v>
      </c>
      <c r="K114" s="5" t="s">
        <v>387</v>
      </c>
      <c r="L114" s="186" t="s">
        <v>387</v>
      </c>
      <c r="M114" s="5" t="s">
        <v>387</v>
      </c>
      <c r="N114" s="5" t="s">
        <v>387</v>
      </c>
      <c r="O114" s="176">
        <f t="shared" si="1"/>
        <v>6</v>
      </c>
      <c r="P114" s="117"/>
      <c r="Q114" s="117"/>
    </row>
    <row r="115" spans="1:18" ht="13.15" customHeight="1" x14ac:dyDescent="0.4">
      <c r="A115" s="179" t="s">
        <v>466</v>
      </c>
      <c r="B115" s="5" t="s">
        <v>1054</v>
      </c>
      <c r="C115" s="132">
        <v>577</v>
      </c>
      <c r="D115" s="5" t="s">
        <v>387</v>
      </c>
      <c r="E115" s="54">
        <v>3</v>
      </c>
      <c r="F115" s="132">
        <v>321</v>
      </c>
      <c r="G115" s="5" t="s">
        <v>387</v>
      </c>
      <c r="H115" s="54">
        <v>3</v>
      </c>
      <c r="I115" s="186" t="s">
        <v>387</v>
      </c>
      <c r="J115" s="5" t="s">
        <v>387</v>
      </c>
      <c r="K115" s="5" t="s">
        <v>387</v>
      </c>
      <c r="L115" s="132">
        <v>1</v>
      </c>
      <c r="M115" s="5" t="s">
        <v>387</v>
      </c>
      <c r="N115" s="5" t="s">
        <v>387</v>
      </c>
      <c r="O115" s="176">
        <f t="shared" si="1"/>
        <v>899</v>
      </c>
      <c r="P115" s="166">
        <v>1972</v>
      </c>
      <c r="Q115" s="57">
        <v>17</v>
      </c>
      <c r="R115" s="136">
        <v>8.9999999999999993E-3</v>
      </c>
    </row>
    <row r="116" spans="1:18" x14ac:dyDescent="0.4">
      <c r="A116" s="179" t="s">
        <v>1346</v>
      </c>
      <c r="B116" s="5" t="s">
        <v>1055</v>
      </c>
      <c r="C116" s="132">
        <v>316</v>
      </c>
      <c r="D116" s="5" t="s">
        <v>387</v>
      </c>
      <c r="E116" s="54">
        <v>5</v>
      </c>
      <c r="F116" s="132">
        <v>97</v>
      </c>
      <c r="G116" s="5" t="s">
        <v>387</v>
      </c>
      <c r="H116" s="54">
        <v>1</v>
      </c>
      <c r="I116" s="186" t="s">
        <v>387</v>
      </c>
      <c r="J116" s="5" t="s">
        <v>387</v>
      </c>
      <c r="K116" s="5" t="s">
        <v>387</v>
      </c>
      <c r="L116" s="132">
        <v>1</v>
      </c>
      <c r="M116" s="5" t="s">
        <v>387</v>
      </c>
      <c r="N116" s="5" t="s">
        <v>387</v>
      </c>
      <c r="O116" s="176">
        <f t="shared" si="1"/>
        <v>414</v>
      </c>
      <c r="P116" s="117"/>
      <c r="Q116" s="117"/>
    </row>
    <row r="117" spans="1:18" x14ac:dyDescent="0.4">
      <c r="A117" s="179" t="s">
        <v>1346</v>
      </c>
      <c r="B117" s="5" t="s">
        <v>1056</v>
      </c>
      <c r="C117" s="132">
        <v>257</v>
      </c>
      <c r="D117" s="5" t="s">
        <v>387</v>
      </c>
      <c r="E117" s="54">
        <v>3</v>
      </c>
      <c r="F117" s="132">
        <v>83</v>
      </c>
      <c r="G117" s="5" t="s">
        <v>387</v>
      </c>
      <c r="H117" s="5" t="s">
        <v>387</v>
      </c>
      <c r="I117" s="186" t="s">
        <v>387</v>
      </c>
      <c r="J117" s="5" t="s">
        <v>387</v>
      </c>
      <c r="K117" s="5" t="s">
        <v>387</v>
      </c>
      <c r="L117" s="186" t="s">
        <v>387</v>
      </c>
      <c r="M117" s="5" t="s">
        <v>387</v>
      </c>
      <c r="N117" s="5" t="s">
        <v>387</v>
      </c>
      <c r="O117" s="176">
        <f t="shared" si="1"/>
        <v>340</v>
      </c>
      <c r="P117" s="117"/>
      <c r="Q117" s="117"/>
    </row>
    <row r="118" spans="1:18" x14ac:dyDescent="0.4">
      <c r="A118" s="179" t="s">
        <v>1346</v>
      </c>
      <c r="B118" s="5" t="s">
        <v>1057</v>
      </c>
      <c r="C118" s="132">
        <v>228</v>
      </c>
      <c r="D118" s="5" t="s">
        <v>387</v>
      </c>
      <c r="E118" s="54">
        <v>2</v>
      </c>
      <c r="F118" s="132">
        <v>77</v>
      </c>
      <c r="G118" s="5" t="s">
        <v>387</v>
      </c>
      <c r="H118" s="5" t="s">
        <v>387</v>
      </c>
      <c r="I118" s="186" t="s">
        <v>387</v>
      </c>
      <c r="J118" s="5" t="s">
        <v>387</v>
      </c>
      <c r="K118" s="5" t="s">
        <v>387</v>
      </c>
      <c r="L118" s="186" t="s">
        <v>387</v>
      </c>
      <c r="M118" s="5" t="s">
        <v>387</v>
      </c>
      <c r="N118" s="5" t="s">
        <v>387</v>
      </c>
      <c r="O118" s="176">
        <f t="shared" si="1"/>
        <v>305</v>
      </c>
      <c r="P118" s="117"/>
      <c r="Q118" s="117"/>
    </row>
    <row r="119" spans="1:18" ht="13.15" customHeight="1" x14ac:dyDescent="0.4">
      <c r="A119" s="179" t="s">
        <v>1346</v>
      </c>
      <c r="B119" s="5" t="s">
        <v>1058</v>
      </c>
      <c r="C119" s="132">
        <v>14</v>
      </c>
      <c r="D119" s="5" t="s">
        <v>387</v>
      </c>
      <c r="E119" s="5" t="s">
        <v>387</v>
      </c>
      <c r="F119" s="186" t="s">
        <v>387</v>
      </c>
      <c r="G119" s="5" t="s">
        <v>387</v>
      </c>
      <c r="H119" s="5" t="s">
        <v>387</v>
      </c>
      <c r="I119" s="186" t="s">
        <v>387</v>
      </c>
      <c r="J119" s="5" t="s">
        <v>387</v>
      </c>
      <c r="K119" s="5" t="s">
        <v>387</v>
      </c>
      <c r="L119" s="186" t="s">
        <v>387</v>
      </c>
      <c r="M119" s="5" t="s">
        <v>387</v>
      </c>
      <c r="N119" s="5" t="s">
        <v>387</v>
      </c>
      <c r="O119" s="176">
        <f t="shared" si="1"/>
        <v>14</v>
      </c>
      <c r="P119" s="117"/>
      <c r="Q119" s="117"/>
    </row>
    <row r="120" spans="1:18" ht="20.25" x14ac:dyDescent="0.4">
      <c r="A120" s="179" t="s">
        <v>470</v>
      </c>
      <c r="B120" s="5" t="s">
        <v>387</v>
      </c>
      <c r="C120" s="132">
        <v>496</v>
      </c>
      <c r="D120" s="5" t="s">
        <v>387</v>
      </c>
      <c r="E120" s="5" t="s">
        <v>387</v>
      </c>
      <c r="F120" s="132">
        <v>547</v>
      </c>
      <c r="G120" s="5" t="s">
        <v>387</v>
      </c>
      <c r="H120" s="5" t="s">
        <v>387</v>
      </c>
      <c r="I120" s="132">
        <v>22</v>
      </c>
      <c r="J120" s="5" t="s">
        <v>387</v>
      </c>
      <c r="K120" s="5" t="s">
        <v>387</v>
      </c>
      <c r="L120" s="132">
        <v>19</v>
      </c>
      <c r="M120" s="5" t="s">
        <v>387</v>
      </c>
      <c r="N120" s="5" t="s">
        <v>387</v>
      </c>
      <c r="O120" s="176">
        <f t="shared" si="1"/>
        <v>1084</v>
      </c>
      <c r="P120" s="143">
        <v>1084</v>
      </c>
      <c r="Q120" s="52">
        <v>0</v>
      </c>
      <c r="R120" s="53">
        <v>0</v>
      </c>
    </row>
    <row r="121" spans="1:18" ht="13.15" customHeight="1" x14ac:dyDescent="0.4">
      <c r="A121" s="179" t="s">
        <v>472</v>
      </c>
      <c r="B121" s="5" t="s">
        <v>1059</v>
      </c>
      <c r="C121" s="132">
        <v>975</v>
      </c>
      <c r="D121" s="54">
        <v>3</v>
      </c>
      <c r="E121" s="54">
        <v>9</v>
      </c>
      <c r="F121" s="132">
        <v>999</v>
      </c>
      <c r="G121" s="54">
        <v>6</v>
      </c>
      <c r="H121" s="54">
        <v>4</v>
      </c>
      <c r="I121" s="132">
        <v>57</v>
      </c>
      <c r="J121" s="5" t="s">
        <v>387</v>
      </c>
      <c r="K121" s="5" t="s">
        <v>387</v>
      </c>
      <c r="L121" s="132">
        <v>77</v>
      </c>
      <c r="M121" s="5" t="s">
        <v>387</v>
      </c>
      <c r="N121" s="5" t="s">
        <v>387</v>
      </c>
      <c r="O121" s="176">
        <f t="shared" si="1"/>
        <v>2108</v>
      </c>
      <c r="P121" s="166">
        <v>2260</v>
      </c>
      <c r="Q121" s="57">
        <v>14</v>
      </c>
      <c r="R121" s="136">
        <v>6.0000000000000001E-3</v>
      </c>
    </row>
    <row r="122" spans="1:18" x14ac:dyDescent="0.4">
      <c r="A122" s="179" t="s">
        <v>1347</v>
      </c>
      <c r="B122" s="5" t="s">
        <v>1060</v>
      </c>
      <c r="C122" s="132">
        <v>65</v>
      </c>
      <c r="D122" s="54">
        <v>1</v>
      </c>
      <c r="E122" s="54">
        <v>1</v>
      </c>
      <c r="F122" s="132">
        <v>79</v>
      </c>
      <c r="G122" s="5" t="s">
        <v>387</v>
      </c>
      <c r="H122" s="5" t="s">
        <v>387</v>
      </c>
      <c r="I122" s="132">
        <v>3</v>
      </c>
      <c r="J122" s="5" t="s">
        <v>387</v>
      </c>
      <c r="K122" s="5" t="s">
        <v>387</v>
      </c>
      <c r="L122" s="132">
        <v>1</v>
      </c>
      <c r="M122" s="5" t="s">
        <v>387</v>
      </c>
      <c r="N122" s="5" t="s">
        <v>387</v>
      </c>
      <c r="O122" s="176">
        <f t="shared" si="1"/>
        <v>148</v>
      </c>
      <c r="P122" s="117"/>
      <c r="Q122" s="117"/>
    </row>
    <row r="123" spans="1:18" x14ac:dyDescent="0.4">
      <c r="A123" s="179" t="s">
        <v>1347</v>
      </c>
      <c r="B123" s="5" t="s">
        <v>1061</v>
      </c>
      <c r="C123" s="132">
        <v>2</v>
      </c>
      <c r="D123" s="5" t="s">
        <v>387</v>
      </c>
      <c r="E123" s="5" t="s">
        <v>387</v>
      </c>
      <c r="F123" s="132">
        <v>2</v>
      </c>
      <c r="G123" s="5" t="s">
        <v>387</v>
      </c>
      <c r="H123" s="5" t="s">
        <v>387</v>
      </c>
      <c r="I123" s="186" t="s">
        <v>387</v>
      </c>
      <c r="J123" s="5" t="s">
        <v>387</v>
      </c>
      <c r="K123" s="5" t="s">
        <v>387</v>
      </c>
      <c r="L123" s="186" t="s">
        <v>387</v>
      </c>
      <c r="M123" s="5" t="s">
        <v>387</v>
      </c>
      <c r="N123" s="5" t="s">
        <v>387</v>
      </c>
      <c r="O123" s="176">
        <f t="shared" si="1"/>
        <v>4</v>
      </c>
      <c r="P123" s="117"/>
      <c r="Q123" s="117"/>
    </row>
    <row r="124" spans="1:18" x14ac:dyDescent="0.4">
      <c r="A124" s="179" t="s">
        <v>476</v>
      </c>
      <c r="B124" s="5" t="s">
        <v>387</v>
      </c>
      <c r="C124" s="132">
        <v>4239</v>
      </c>
      <c r="D124" s="54">
        <v>1</v>
      </c>
      <c r="E124" s="54">
        <v>22</v>
      </c>
      <c r="F124" s="132">
        <v>1512</v>
      </c>
      <c r="G124" s="5" t="s">
        <v>387</v>
      </c>
      <c r="H124" s="54">
        <v>8</v>
      </c>
      <c r="I124" s="132">
        <v>75</v>
      </c>
      <c r="J124" s="5" t="s">
        <v>387</v>
      </c>
      <c r="K124" s="5" t="s">
        <v>387</v>
      </c>
      <c r="L124" s="132">
        <v>1045</v>
      </c>
      <c r="M124" s="54">
        <v>1</v>
      </c>
      <c r="N124" s="5" t="s">
        <v>387</v>
      </c>
      <c r="O124" s="176">
        <f t="shared" si="1"/>
        <v>6871</v>
      </c>
      <c r="P124" s="143">
        <v>6871</v>
      </c>
      <c r="Q124" s="52">
        <v>30</v>
      </c>
      <c r="R124" s="131">
        <v>4.0000000000000001E-3</v>
      </c>
    </row>
    <row r="125" spans="1:18" ht="13.15" customHeight="1" x14ac:dyDescent="0.4">
      <c r="A125" s="179" t="s">
        <v>479</v>
      </c>
      <c r="B125" s="5" t="s">
        <v>1062</v>
      </c>
      <c r="C125" s="132">
        <v>2089</v>
      </c>
      <c r="D125" s="54">
        <v>2</v>
      </c>
      <c r="E125" s="54">
        <v>22</v>
      </c>
      <c r="F125" s="132">
        <v>1261</v>
      </c>
      <c r="G125" s="54">
        <v>1</v>
      </c>
      <c r="H125" s="5" t="s">
        <v>387</v>
      </c>
      <c r="I125" s="132">
        <v>153</v>
      </c>
      <c r="J125" s="5" t="s">
        <v>387</v>
      </c>
      <c r="K125" s="5" t="s">
        <v>387</v>
      </c>
      <c r="L125" s="132">
        <v>272</v>
      </c>
      <c r="M125" s="5" t="s">
        <v>387</v>
      </c>
      <c r="N125" s="5" t="s">
        <v>387</v>
      </c>
      <c r="O125" s="176">
        <f t="shared" si="1"/>
        <v>3775</v>
      </c>
      <c r="P125" s="166">
        <v>4293</v>
      </c>
      <c r="Q125" s="57">
        <v>29</v>
      </c>
      <c r="R125" s="136">
        <v>7.0000000000000001E-3</v>
      </c>
    </row>
    <row r="126" spans="1:18" x14ac:dyDescent="0.4">
      <c r="A126" s="179" t="s">
        <v>1348</v>
      </c>
      <c r="B126" s="5" t="s">
        <v>1063</v>
      </c>
      <c r="C126" s="132">
        <v>206</v>
      </c>
      <c r="D126" s="54">
        <v>0</v>
      </c>
      <c r="E126" s="54">
        <v>3</v>
      </c>
      <c r="F126" s="132">
        <v>42</v>
      </c>
      <c r="G126" s="5" t="s">
        <v>387</v>
      </c>
      <c r="H126" s="5" t="s">
        <v>387</v>
      </c>
      <c r="I126" s="186" t="s">
        <v>387</v>
      </c>
      <c r="J126" s="5" t="s">
        <v>387</v>
      </c>
      <c r="K126" s="5" t="s">
        <v>387</v>
      </c>
      <c r="L126" s="186" t="s">
        <v>387</v>
      </c>
      <c r="M126" s="5" t="s">
        <v>387</v>
      </c>
      <c r="N126" s="5" t="s">
        <v>387</v>
      </c>
      <c r="O126" s="176">
        <f t="shared" si="1"/>
        <v>248</v>
      </c>
      <c r="P126" s="117"/>
      <c r="Q126" s="117"/>
    </row>
    <row r="127" spans="1:18" ht="13.15" customHeight="1" x14ac:dyDescent="0.4">
      <c r="A127" s="179" t="s">
        <v>1348</v>
      </c>
      <c r="B127" s="5" t="s">
        <v>1064</v>
      </c>
      <c r="C127" s="132">
        <v>80</v>
      </c>
      <c r="D127" s="5" t="s">
        <v>387</v>
      </c>
      <c r="E127" s="54">
        <v>3</v>
      </c>
      <c r="F127" s="132">
        <v>34</v>
      </c>
      <c r="G127" s="5" t="s">
        <v>387</v>
      </c>
      <c r="H127" s="5" t="s">
        <v>387</v>
      </c>
      <c r="I127" s="132">
        <v>2</v>
      </c>
      <c r="J127" s="5" t="s">
        <v>387</v>
      </c>
      <c r="K127" s="5" t="s">
        <v>387</v>
      </c>
      <c r="L127" s="132">
        <v>9</v>
      </c>
      <c r="M127" s="5" t="s">
        <v>387</v>
      </c>
      <c r="N127" s="5" t="s">
        <v>387</v>
      </c>
      <c r="O127" s="176">
        <f t="shared" si="1"/>
        <v>125</v>
      </c>
      <c r="P127" s="117"/>
      <c r="Q127" s="117"/>
    </row>
    <row r="128" spans="1:18" x14ac:dyDescent="0.4">
      <c r="A128" s="179" t="s">
        <v>1348</v>
      </c>
      <c r="B128" s="5" t="s">
        <v>1067</v>
      </c>
      <c r="C128" s="132">
        <v>75</v>
      </c>
      <c r="D128" s="5" t="s">
        <v>387</v>
      </c>
      <c r="E128" s="5" t="s">
        <v>387</v>
      </c>
      <c r="F128" s="132">
        <v>4</v>
      </c>
      <c r="G128" s="5" t="s">
        <v>387</v>
      </c>
      <c r="H128" s="5" t="s">
        <v>387</v>
      </c>
      <c r="I128" s="132">
        <v>13</v>
      </c>
      <c r="J128" s="5" t="s">
        <v>387</v>
      </c>
      <c r="K128" s="5" t="s">
        <v>387</v>
      </c>
      <c r="L128" s="132">
        <v>3</v>
      </c>
      <c r="M128" s="5" t="s">
        <v>387</v>
      </c>
      <c r="N128" s="5" t="s">
        <v>387</v>
      </c>
      <c r="O128" s="176">
        <f t="shared" si="1"/>
        <v>95</v>
      </c>
      <c r="P128" s="117"/>
      <c r="Q128" s="117"/>
    </row>
    <row r="129" spans="1:18" ht="13.15" customHeight="1" x14ac:dyDescent="0.4">
      <c r="A129" s="179" t="s">
        <v>1348</v>
      </c>
      <c r="B129" s="5" t="s">
        <v>1066</v>
      </c>
      <c r="C129" s="132">
        <v>24</v>
      </c>
      <c r="D129" s="5" t="s">
        <v>387</v>
      </c>
      <c r="E129" s="54">
        <v>1</v>
      </c>
      <c r="F129" s="132">
        <v>5</v>
      </c>
      <c r="G129" s="5" t="s">
        <v>387</v>
      </c>
      <c r="H129" s="5" t="s">
        <v>387</v>
      </c>
      <c r="I129" s="186" t="s">
        <v>387</v>
      </c>
      <c r="J129" s="5" t="s">
        <v>387</v>
      </c>
      <c r="K129" s="5" t="s">
        <v>387</v>
      </c>
      <c r="L129" s="132">
        <v>1</v>
      </c>
      <c r="M129" s="5" t="s">
        <v>387</v>
      </c>
      <c r="N129" s="5" t="s">
        <v>387</v>
      </c>
      <c r="O129" s="176">
        <f t="shared" si="1"/>
        <v>30</v>
      </c>
      <c r="P129" s="117"/>
      <c r="Q129" s="117"/>
    </row>
    <row r="130" spans="1:18" ht="13.15" customHeight="1" x14ac:dyDescent="0.4">
      <c r="A130" s="179" t="s">
        <v>1348</v>
      </c>
      <c r="B130" s="5" t="s">
        <v>1065</v>
      </c>
      <c r="C130" s="132">
        <v>20</v>
      </c>
      <c r="D130" s="5" t="s">
        <v>387</v>
      </c>
      <c r="E130" s="5" t="s">
        <v>387</v>
      </c>
      <c r="F130" s="186" t="s">
        <v>387</v>
      </c>
      <c r="G130" s="5" t="s">
        <v>387</v>
      </c>
      <c r="H130" s="5" t="s">
        <v>387</v>
      </c>
      <c r="I130" s="186" t="s">
        <v>387</v>
      </c>
      <c r="J130" s="5" t="s">
        <v>387</v>
      </c>
      <c r="K130" s="5" t="s">
        <v>387</v>
      </c>
      <c r="L130" s="186" t="s">
        <v>387</v>
      </c>
      <c r="M130" s="5" t="s">
        <v>387</v>
      </c>
      <c r="N130" s="5" t="s">
        <v>387</v>
      </c>
      <c r="O130" s="176">
        <f t="shared" si="1"/>
        <v>20</v>
      </c>
      <c r="P130" s="117"/>
      <c r="Q130" s="117"/>
    </row>
    <row r="131" spans="1:18" ht="13.15" customHeight="1" x14ac:dyDescent="0.4">
      <c r="A131" s="179" t="s">
        <v>481</v>
      </c>
      <c r="B131" s="5" t="s">
        <v>1068</v>
      </c>
      <c r="C131" s="132">
        <v>1936</v>
      </c>
      <c r="D131" s="54">
        <v>2</v>
      </c>
      <c r="E131" s="54">
        <v>18</v>
      </c>
      <c r="F131" s="132">
        <v>1406</v>
      </c>
      <c r="G131" s="54">
        <v>1</v>
      </c>
      <c r="H131" s="54">
        <v>2</v>
      </c>
      <c r="I131" s="132">
        <v>220</v>
      </c>
      <c r="J131" s="5" t="s">
        <v>387</v>
      </c>
      <c r="K131" s="5" t="s">
        <v>387</v>
      </c>
      <c r="L131" s="132">
        <v>193</v>
      </c>
      <c r="M131" s="5" t="s">
        <v>387</v>
      </c>
      <c r="N131" s="5" t="s">
        <v>387</v>
      </c>
      <c r="O131" s="176">
        <f t="shared" ref="O131:O194" si="2">SUM(C131,F131,I131,L131)</f>
        <v>3755</v>
      </c>
      <c r="P131" s="166">
        <v>4607</v>
      </c>
      <c r="Q131" s="57">
        <v>21</v>
      </c>
      <c r="R131" s="136">
        <v>5.0000000000000001E-3</v>
      </c>
    </row>
    <row r="132" spans="1:18" x14ac:dyDescent="0.4">
      <c r="A132" s="179" t="s">
        <v>1349</v>
      </c>
      <c r="B132" s="5" t="s">
        <v>1037</v>
      </c>
      <c r="C132" s="132">
        <v>465</v>
      </c>
      <c r="D132" s="54">
        <v>1</v>
      </c>
      <c r="E132" s="54">
        <v>1</v>
      </c>
      <c r="F132" s="132">
        <v>249</v>
      </c>
      <c r="G132" s="5" t="s">
        <v>387</v>
      </c>
      <c r="H132" s="5" t="s">
        <v>387</v>
      </c>
      <c r="I132" s="132">
        <v>78</v>
      </c>
      <c r="J132" s="5" t="s">
        <v>387</v>
      </c>
      <c r="K132" s="5" t="s">
        <v>387</v>
      </c>
      <c r="L132" s="132">
        <v>56</v>
      </c>
      <c r="M132" s="5" t="s">
        <v>387</v>
      </c>
      <c r="N132" s="5" t="s">
        <v>387</v>
      </c>
      <c r="O132" s="176">
        <f t="shared" si="2"/>
        <v>848</v>
      </c>
      <c r="P132" s="117"/>
      <c r="Q132" s="117"/>
    </row>
    <row r="133" spans="1:18" x14ac:dyDescent="0.4">
      <c r="A133" s="179" t="s">
        <v>1349</v>
      </c>
      <c r="B133" s="5" t="s">
        <v>1069</v>
      </c>
      <c r="C133" s="132">
        <v>1</v>
      </c>
      <c r="D133" s="5" t="s">
        <v>387</v>
      </c>
      <c r="E133" s="5" t="s">
        <v>387</v>
      </c>
      <c r="F133" s="132">
        <v>1</v>
      </c>
      <c r="G133" s="5" t="s">
        <v>387</v>
      </c>
      <c r="H133" s="5" t="s">
        <v>387</v>
      </c>
      <c r="I133" s="132">
        <v>1</v>
      </c>
      <c r="J133" s="5" t="s">
        <v>387</v>
      </c>
      <c r="K133" s="5" t="s">
        <v>387</v>
      </c>
      <c r="L133" s="132">
        <v>1</v>
      </c>
      <c r="M133" s="5" t="s">
        <v>387</v>
      </c>
      <c r="N133" s="5" t="s">
        <v>387</v>
      </c>
      <c r="O133" s="176">
        <f t="shared" si="2"/>
        <v>4</v>
      </c>
      <c r="P133" s="117"/>
      <c r="Q133" s="117"/>
    </row>
    <row r="134" spans="1:18" ht="20.25" x14ac:dyDescent="0.4">
      <c r="A134" s="179" t="s">
        <v>634</v>
      </c>
      <c r="B134" s="5" t="s">
        <v>387</v>
      </c>
      <c r="C134" s="132">
        <v>5103</v>
      </c>
      <c r="D134" s="54">
        <v>18</v>
      </c>
      <c r="E134" s="54">
        <v>145</v>
      </c>
      <c r="F134" s="132">
        <v>5725</v>
      </c>
      <c r="G134" s="54">
        <v>15</v>
      </c>
      <c r="H134" s="54">
        <v>39</v>
      </c>
      <c r="I134" s="132">
        <v>869</v>
      </c>
      <c r="J134" s="5" t="s">
        <v>387</v>
      </c>
      <c r="K134" s="5" t="s">
        <v>387</v>
      </c>
      <c r="L134" s="132">
        <v>1152</v>
      </c>
      <c r="M134" s="54">
        <v>1</v>
      </c>
      <c r="N134" s="54">
        <v>4</v>
      </c>
      <c r="O134" s="176">
        <f t="shared" si="2"/>
        <v>12849</v>
      </c>
      <c r="P134" s="143">
        <v>12849</v>
      </c>
      <c r="Q134" s="52">
        <v>188</v>
      </c>
      <c r="R134" s="131">
        <v>1.4999999999999999E-2</v>
      </c>
    </row>
    <row r="135" spans="1:18" ht="13.15" customHeight="1" x14ac:dyDescent="0.4">
      <c r="A135" s="179" t="s">
        <v>485</v>
      </c>
      <c r="B135" s="5" t="s">
        <v>1070</v>
      </c>
      <c r="C135" s="132">
        <v>948</v>
      </c>
      <c r="D135" s="54">
        <v>1</v>
      </c>
      <c r="E135" s="54">
        <v>23</v>
      </c>
      <c r="F135" s="132">
        <v>1499</v>
      </c>
      <c r="G135" s="5" t="s">
        <v>387</v>
      </c>
      <c r="H135" s="54">
        <v>8</v>
      </c>
      <c r="I135" s="132">
        <v>63</v>
      </c>
      <c r="J135" s="5" t="s">
        <v>387</v>
      </c>
      <c r="K135" s="5" t="s">
        <v>387</v>
      </c>
      <c r="L135" s="132">
        <v>201</v>
      </c>
      <c r="M135" s="5" t="s">
        <v>387</v>
      </c>
      <c r="N135" s="5" t="s">
        <v>387</v>
      </c>
      <c r="O135" s="176">
        <f t="shared" si="2"/>
        <v>2711</v>
      </c>
      <c r="P135" s="166">
        <v>6254</v>
      </c>
      <c r="Q135" s="57">
        <v>79</v>
      </c>
      <c r="R135" s="136">
        <v>1.2999999999999999E-2</v>
      </c>
    </row>
    <row r="136" spans="1:18" x14ac:dyDescent="0.4">
      <c r="A136" s="179" t="s">
        <v>1350</v>
      </c>
      <c r="B136" s="5" t="s">
        <v>1002</v>
      </c>
      <c r="C136" s="132">
        <v>666</v>
      </c>
      <c r="D136" s="54">
        <v>5</v>
      </c>
      <c r="E136" s="54">
        <v>13</v>
      </c>
      <c r="F136" s="132">
        <v>647</v>
      </c>
      <c r="G136" s="5" t="s">
        <v>387</v>
      </c>
      <c r="H136" s="54">
        <v>3</v>
      </c>
      <c r="I136" s="132">
        <v>28</v>
      </c>
      <c r="J136" s="5" t="s">
        <v>387</v>
      </c>
      <c r="K136" s="5" t="s">
        <v>387</v>
      </c>
      <c r="L136" s="132">
        <v>87</v>
      </c>
      <c r="M136" s="5" t="s">
        <v>387</v>
      </c>
      <c r="N136" s="5" t="s">
        <v>387</v>
      </c>
      <c r="O136" s="176">
        <f t="shared" si="2"/>
        <v>1428</v>
      </c>
      <c r="P136" s="117"/>
      <c r="Q136" s="117"/>
    </row>
    <row r="137" spans="1:18" ht="13.15" customHeight="1" x14ac:dyDescent="0.4">
      <c r="A137" s="179" t="s">
        <v>1350</v>
      </c>
      <c r="B137" s="5" t="s">
        <v>1071</v>
      </c>
      <c r="C137" s="132">
        <v>597</v>
      </c>
      <c r="D137" s="54">
        <v>10</v>
      </c>
      <c r="E137" s="54">
        <v>16</v>
      </c>
      <c r="F137" s="132">
        <v>556</v>
      </c>
      <c r="G137" s="5" t="s">
        <v>387</v>
      </c>
      <c r="H137" s="54">
        <v>3</v>
      </c>
      <c r="I137" s="132">
        <v>27</v>
      </c>
      <c r="J137" s="5" t="s">
        <v>387</v>
      </c>
      <c r="K137" s="5" t="s">
        <v>387</v>
      </c>
      <c r="L137" s="132">
        <v>79</v>
      </c>
      <c r="M137" s="5" t="s">
        <v>387</v>
      </c>
      <c r="N137" s="5" t="s">
        <v>387</v>
      </c>
      <c r="O137" s="176">
        <f t="shared" si="2"/>
        <v>1259</v>
      </c>
      <c r="P137" s="117"/>
      <c r="Q137" s="117"/>
    </row>
    <row r="138" spans="1:18" ht="13.15" customHeight="1" x14ac:dyDescent="0.4">
      <c r="A138" s="179" t="s">
        <v>1350</v>
      </c>
      <c r="B138" s="5" t="s">
        <v>1072</v>
      </c>
      <c r="C138" s="132">
        <v>302</v>
      </c>
      <c r="D138" s="54">
        <v>6</v>
      </c>
      <c r="E138" s="54">
        <v>1</v>
      </c>
      <c r="F138" s="132">
        <v>211</v>
      </c>
      <c r="G138" s="5" t="s">
        <v>387</v>
      </c>
      <c r="H138" s="54">
        <v>1</v>
      </c>
      <c r="I138" s="132">
        <v>8</v>
      </c>
      <c r="J138" s="5" t="s">
        <v>387</v>
      </c>
      <c r="K138" s="5" t="s">
        <v>387</v>
      </c>
      <c r="L138" s="132">
        <v>38</v>
      </c>
      <c r="M138" s="5" t="s">
        <v>387</v>
      </c>
      <c r="N138" s="5" t="s">
        <v>387</v>
      </c>
      <c r="O138" s="176">
        <f t="shared" si="2"/>
        <v>559</v>
      </c>
      <c r="P138" s="117"/>
      <c r="Q138" s="117"/>
    </row>
    <row r="139" spans="1:18" ht="13.15" customHeight="1" x14ac:dyDescent="0.4">
      <c r="A139" s="179" t="s">
        <v>1350</v>
      </c>
      <c r="B139" s="5" t="s">
        <v>1074</v>
      </c>
      <c r="C139" s="132">
        <v>185</v>
      </c>
      <c r="D139" s="54">
        <v>2</v>
      </c>
      <c r="E139" s="54">
        <v>8</v>
      </c>
      <c r="F139" s="132">
        <v>46</v>
      </c>
      <c r="G139" s="5" t="s">
        <v>387</v>
      </c>
      <c r="H139" s="54">
        <v>1</v>
      </c>
      <c r="I139" s="132">
        <v>2</v>
      </c>
      <c r="J139" s="5" t="s">
        <v>387</v>
      </c>
      <c r="K139" s="5" t="s">
        <v>387</v>
      </c>
      <c r="L139" s="186" t="s">
        <v>387</v>
      </c>
      <c r="M139" s="5" t="s">
        <v>387</v>
      </c>
      <c r="N139" s="5" t="s">
        <v>387</v>
      </c>
      <c r="O139" s="176">
        <f t="shared" si="2"/>
        <v>233</v>
      </c>
      <c r="P139" s="117"/>
      <c r="Q139" s="117"/>
    </row>
    <row r="140" spans="1:18" ht="13.15" customHeight="1" x14ac:dyDescent="0.4">
      <c r="A140" s="179" t="s">
        <v>1350</v>
      </c>
      <c r="B140" s="5" t="s">
        <v>1406</v>
      </c>
      <c r="C140" s="132">
        <v>43</v>
      </c>
      <c r="D140" s="5" t="s">
        <v>387</v>
      </c>
      <c r="E140" s="54">
        <v>2</v>
      </c>
      <c r="F140" s="132">
        <v>3</v>
      </c>
      <c r="G140" s="5" t="s">
        <v>387</v>
      </c>
      <c r="H140" s="5" t="s">
        <v>387</v>
      </c>
      <c r="I140" s="132">
        <v>4</v>
      </c>
      <c r="J140" s="5" t="s">
        <v>387</v>
      </c>
      <c r="K140" s="5" t="s">
        <v>387</v>
      </c>
      <c r="L140" s="186" t="s">
        <v>387</v>
      </c>
      <c r="M140" s="5" t="s">
        <v>387</v>
      </c>
      <c r="N140" s="5" t="s">
        <v>387</v>
      </c>
      <c r="O140" s="176">
        <f t="shared" si="2"/>
        <v>50</v>
      </c>
      <c r="P140" s="117"/>
      <c r="Q140" s="117"/>
    </row>
    <row r="141" spans="1:18" x14ac:dyDescent="0.4">
      <c r="A141" s="179" t="s">
        <v>1350</v>
      </c>
      <c r="B141" s="5" t="s">
        <v>1073</v>
      </c>
      <c r="C141" s="132">
        <v>8</v>
      </c>
      <c r="D141" s="5" t="s">
        <v>387</v>
      </c>
      <c r="E141" s="5" t="s">
        <v>387</v>
      </c>
      <c r="F141" s="132">
        <v>5</v>
      </c>
      <c r="G141" s="5" t="s">
        <v>387</v>
      </c>
      <c r="H141" s="5" t="s">
        <v>387</v>
      </c>
      <c r="I141" s="186" t="s">
        <v>387</v>
      </c>
      <c r="J141" s="5" t="s">
        <v>387</v>
      </c>
      <c r="K141" s="5" t="s">
        <v>387</v>
      </c>
      <c r="L141" s="186" t="s">
        <v>387</v>
      </c>
      <c r="M141" s="5" t="s">
        <v>387</v>
      </c>
      <c r="N141" s="5" t="s">
        <v>387</v>
      </c>
      <c r="O141" s="176">
        <f t="shared" si="2"/>
        <v>13</v>
      </c>
      <c r="P141" s="117"/>
      <c r="Q141" s="117"/>
    </row>
    <row r="142" spans="1:18" x14ac:dyDescent="0.4">
      <c r="A142" s="179" t="s">
        <v>1350</v>
      </c>
      <c r="B142" s="5" t="s">
        <v>1075</v>
      </c>
      <c r="C142" s="186" t="s">
        <v>387</v>
      </c>
      <c r="D142" s="5" t="s">
        <v>387</v>
      </c>
      <c r="E142" s="5" t="s">
        <v>387</v>
      </c>
      <c r="F142" s="132">
        <v>1</v>
      </c>
      <c r="G142" s="5" t="s">
        <v>387</v>
      </c>
      <c r="H142" s="5" t="s">
        <v>387</v>
      </c>
      <c r="I142" s="186" t="s">
        <v>387</v>
      </c>
      <c r="J142" s="5" t="s">
        <v>387</v>
      </c>
      <c r="K142" s="5" t="s">
        <v>387</v>
      </c>
      <c r="L142" s="186" t="s">
        <v>387</v>
      </c>
      <c r="M142" s="5" t="s">
        <v>387</v>
      </c>
      <c r="N142" s="5" t="s">
        <v>387</v>
      </c>
      <c r="O142" s="176">
        <f t="shared" si="2"/>
        <v>1</v>
      </c>
      <c r="P142" s="117"/>
      <c r="Q142" s="117"/>
    </row>
    <row r="143" spans="1:18" x14ac:dyDescent="0.4">
      <c r="A143" s="179" t="s">
        <v>588</v>
      </c>
      <c r="B143" s="5" t="s">
        <v>387</v>
      </c>
      <c r="C143" s="132">
        <v>905</v>
      </c>
      <c r="D143" s="5" t="s">
        <v>387</v>
      </c>
      <c r="E143" s="112">
        <v>4</v>
      </c>
      <c r="F143" s="132">
        <v>1527</v>
      </c>
      <c r="G143" s="5" t="s">
        <v>387</v>
      </c>
      <c r="H143" s="5" t="s">
        <v>387</v>
      </c>
      <c r="I143" s="132">
        <v>71</v>
      </c>
      <c r="J143" s="5" t="s">
        <v>387</v>
      </c>
      <c r="K143" s="5" t="s">
        <v>387</v>
      </c>
      <c r="L143" s="132">
        <v>393</v>
      </c>
      <c r="M143" s="54">
        <v>1</v>
      </c>
      <c r="N143" s="5" t="s">
        <v>387</v>
      </c>
      <c r="O143" s="176">
        <f t="shared" si="2"/>
        <v>2896</v>
      </c>
      <c r="P143" s="143">
        <v>2896</v>
      </c>
      <c r="Q143" s="52">
        <v>4</v>
      </c>
      <c r="R143" s="131">
        <v>1E-3</v>
      </c>
    </row>
    <row r="144" spans="1:18" ht="13.15" customHeight="1" x14ac:dyDescent="0.4">
      <c r="A144" s="179" t="s">
        <v>411</v>
      </c>
      <c r="B144" s="5" t="s">
        <v>1077</v>
      </c>
      <c r="C144" s="132">
        <v>199</v>
      </c>
      <c r="D144" s="5" t="s">
        <v>387</v>
      </c>
      <c r="E144" s="112">
        <v>2</v>
      </c>
      <c r="F144" s="132">
        <v>561</v>
      </c>
      <c r="G144" s="54">
        <v>1</v>
      </c>
      <c r="H144" s="54">
        <v>0</v>
      </c>
      <c r="I144" s="132">
        <v>3</v>
      </c>
      <c r="J144" s="5" t="s">
        <v>387</v>
      </c>
      <c r="K144" s="5" t="s">
        <v>387</v>
      </c>
      <c r="L144" s="132">
        <v>88</v>
      </c>
      <c r="M144" s="5" t="s">
        <v>387</v>
      </c>
      <c r="N144" s="5" t="s">
        <v>387</v>
      </c>
      <c r="O144" s="176">
        <f t="shared" si="2"/>
        <v>851</v>
      </c>
      <c r="P144" s="167">
        <v>1217</v>
      </c>
      <c r="Q144" s="55">
        <v>2</v>
      </c>
      <c r="R144" s="153">
        <v>2E-3</v>
      </c>
    </row>
    <row r="145" spans="1:18" x14ac:dyDescent="0.4">
      <c r="A145" s="179" t="s">
        <v>1351</v>
      </c>
      <c r="B145" s="5" t="s">
        <v>1078</v>
      </c>
      <c r="C145" s="132">
        <v>119</v>
      </c>
      <c r="D145" s="5" t="s">
        <v>387</v>
      </c>
      <c r="E145" s="180" t="s">
        <v>387</v>
      </c>
      <c r="F145" s="132">
        <v>209</v>
      </c>
      <c r="G145" s="5" t="s">
        <v>387</v>
      </c>
      <c r="H145" s="5" t="s">
        <v>387</v>
      </c>
      <c r="I145" s="132">
        <v>3</v>
      </c>
      <c r="J145" s="5" t="s">
        <v>387</v>
      </c>
      <c r="K145" s="5" t="s">
        <v>387</v>
      </c>
      <c r="L145" s="132">
        <v>35</v>
      </c>
      <c r="M145" s="5" t="s">
        <v>387</v>
      </c>
      <c r="N145" s="5" t="s">
        <v>387</v>
      </c>
      <c r="O145" s="176">
        <f t="shared" si="2"/>
        <v>366</v>
      </c>
      <c r="P145" s="117"/>
      <c r="Q145" s="117"/>
    </row>
    <row r="146" spans="1:18" x14ac:dyDescent="0.4">
      <c r="A146" s="179" t="s">
        <v>417</v>
      </c>
      <c r="B146" s="5" t="s">
        <v>387</v>
      </c>
      <c r="C146" s="132">
        <v>206</v>
      </c>
      <c r="D146" s="54">
        <v>2</v>
      </c>
      <c r="E146" s="112">
        <v>2</v>
      </c>
      <c r="F146" s="132">
        <v>130</v>
      </c>
      <c r="G146" s="5" t="s">
        <v>387</v>
      </c>
      <c r="H146" s="54">
        <v>2</v>
      </c>
      <c r="I146" s="186" t="s">
        <v>387</v>
      </c>
      <c r="J146" s="5" t="s">
        <v>387</v>
      </c>
      <c r="K146" s="5" t="s">
        <v>387</v>
      </c>
      <c r="L146" s="186" t="s">
        <v>387</v>
      </c>
      <c r="M146" s="5" t="s">
        <v>387</v>
      </c>
      <c r="N146" s="5" t="s">
        <v>387</v>
      </c>
      <c r="O146" s="176">
        <f t="shared" si="2"/>
        <v>336</v>
      </c>
      <c r="P146" s="52">
        <v>336</v>
      </c>
      <c r="Q146" s="52">
        <v>4</v>
      </c>
      <c r="R146" s="131">
        <v>1.2E-2</v>
      </c>
    </row>
    <row r="147" spans="1:18" x14ac:dyDescent="0.4">
      <c r="A147" s="179" t="s">
        <v>445</v>
      </c>
      <c r="B147" s="5" t="s">
        <v>387</v>
      </c>
      <c r="C147" s="132">
        <v>1937</v>
      </c>
      <c r="D147" s="5" t="s">
        <v>387</v>
      </c>
      <c r="E147" s="112">
        <v>18</v>
      </c>
      <c r="F147" s="132">
        <v>1827</v>
      </c>
      <c r="G147" s="54">
        <v>2</v>
      </c>
      <c r="H147" s="54">
        <v>2</v>
      </c>
      <c r="I147" s="132">
        <v>116</v>
      </c>
      <c r="J147" s="5" t="s">
        <v>387</v>
      </c>
      <c r="K147" s="5" t="s">
        <v>387</v>
      </c>
      <c r="L147" s="132">
        <v>355</v>
      </c>
      <c r="M147" s="5" t="s">
        <v>387</v>
      </c>
      <c r="N147" s="54">
        <v>1</v>
      </c>
      <c r="O147" s="176">
        <f t="shared" si="2"/>
        <v>4235</v>
      </c>
      <c r="P147" s="143">
        <v>4235</v>
      </c>
      <c r="Q147" s="52">
        <v>21</v>
      </c>
      <c r="R147" s="131">
        <v>5.0000000000000001E-3</v>
      </c>
    </row>
    <row r="148" spans="1:18" x14ac:dyDescent="0.4">
      <c r="A148" s="179" t="s">
        <v>1079</v>
      </c>
      <c r="B148" s="5" t="s">
        <v>387</v>
      </c>
      <c r="C148" s="132">
        <v>122</v>
      </c>
      <c r="D148" s="5" t="s">
        <v>387</v>
      </c>
      <c r="E148" s="180" t="s">
        <v>387</v>
      </c>
      <c r="F148" s="132">
        <v>334</v>
      </c>
      <c r="G148" s="5" t="s">
        <v>387</v>
      </c>
      <c r="H148" s="54">
        <v>1</v>
      </c>
      <c r="I148" s="132">
        <v>6</v>
      </c>
      <c r="J148" s="5" t="s">
        <v>387</v>
      </c>
      <c r="K148" s="5" t="s">
        <v>387</v>
      </c>
      <c r="L148" s="132">
        <v>49</v>
      </c>
      <c r="M148" s="5" t="s">
        <v>387</v>
      </c>
      <c r="N148" s="5" t="s">
        <v>387</v>
      </c>
      <c r="O148" s="176">
        <f t="shared" si="2"/>
        <v>511</v>
      </c>
      <c r="P148" s="52">
        <v>511</v>
      </c>
      <c r="Q148" s="52">
        <v>1</v>
      </c>
      <c r="R148" s="131">
        <v>2E-3</v>
      </c>
    </row>
    <row r="149" spans="1:18" ht="13.15" customHeight="1" x14ac:dyDescent="0.4">
      <c r="A149" s="179" t="s">
        <v>599</v>
      </c>
      <c r="B149" s="5" t="s">
        <v>1081</v>
      </c>
      <c r="C149" s="132">
        <v>573</v>
      </c>
      <c r="D149" s="54">
        <v>1</v>
      </c>
      <c r="E149" s="112">
        <v>1</v>
      </c>
      <c r="F149" s="132">
        <v>537</v>
      </c>
      <c r="G149" s="5" t="s">
        <v>387</v>
      </c>
      <c r="H149" s="54">
        <v>1</v>
      </c>
      <c r="I149" s="132">
        <v>69</v>
      </c>
      <c r="J149" s="5" t="s">
        <v>387</v>
      </c>
      <c r="K149" s="5" t="s">
        <v>387</v>
      </c>
      <c r="L149" s="132">
        <v>66</v>
      </c>
      <c r="M149" s="5" t="s">
        <v>387</v>
      </c>
      <c r="N149" s="5" t="s">
        <v>387</v>
      </c>
      <c r="O149" s="176">
        <f t="shared" si="2"/>
        <v>1245</v>
      </c>
      <c r="P149" s="166">
        <v>4174</v>
      </c>
      <c r="Q149" s="57">
        <v>10</v>
      </c>
      <c r="R149" s="136">
        <v>2E-3</v>
      </c>
    </row>
    <row r="150" spans="1:18" ht="13.15" customHeight="1" x14ac:dyDescent="0.4">
      <c r="A150" s="179" t="s">
        <v>1352</v>
      </c>
      <c r="B150" s="5" t="s">
        <v>1080</v>
      </c>
      <c r="C150" s="132">
        <v>549</v>
      </c>
      <c r="D150" s="5" t="s">
        <v>387</v>
      </c>
      <c r="E150" s="180" t="s">
        <v>387</v>
      </c>
      <c r="F150" s="132">
        <v>523</v>
      </c>
      <c r="G150" s="54">
        <v>1</v>
      </c>
      <c r="H150" s="54">
        <v>1</v>
      </c>
      <c r="I150" s="132">
        <v>55</v>
      </c>
      <c r="J150" s="5" t="s">
        <v>387</v>
      </c>
      <c r="K150" s="5" t="s">
        <v>387</v>
      </c>
      <c r="L150" s="132">
        <v>76</v>
      </c>
      <c r="M150" s="5" t="s">
        <v>387</v>
      </c>
      <c r="N150" s="5" t="s">
        <v>387</v>
      </c>
      <c r="O150" s="176">
        <f t="shared" si="2"/>
        <v>1203</v>
      </c>
      <c r="P150" s="117"/>
      <c r="Q150" s="117"/>
    </row>
    <row r="151" spans="1:18" ht="13.15" customHeight="1" x14ac:dyDescent="0.4">
      <c r="A151" s="179" t="s">
        <v>1352</v>
      </c>
      <c r="B151" s="5" t="s">
        <v>1082</v>
      </c>
      <c r="C151" s="132">
        <v>482</v>
      </c>
      <c r="D151" s="54">
        <v>1</v>
      </c>
      <c r="E151" s="112">
        <v>1</v>
      </c>
      <c r="F151" s="132">
        <v>452</v>
      </c>
      <c r="G151" s="5" t="s">
        <v>387</v>
      </c>
      <c r="H151" s="54">
        <v>1</v>
      </c>
      <c r="I151" s="132">
        <v>34</v>
      </c>
      <c r="J151" s="5" t="s">
        <v>387</v>
      </c>
      <c r="K151" s="5" t="s">
        <v>387</v>
      </c>
      <c r="L151" s="132">
        <v>73</v>
      </c>
      <c r="M151" s="5" t="s">
        <v>387</v>
      </c>
      <c r="N151" s="5" t="s">
        <v>387</v>
      </c>
      <c r="O151" s="176">
        <f t="shared" si="2"/>
        <v>1041</v>
      </c>
      <c r="P151" s="117"/>
      <c r="Q151" s="117"/>
    </row>
    <row r="152" spans="1:18" ht="13.15" customHeight="1" x14ac:dyDescent="0.4">
      <c r="A152" s="179" t="s">
        <v>1352</v>
      </c>
      <c r="B152" s="5" t="s">
        <v>1083</v>
      </c>
      <c r="C152" s="132">
        <v>377</v>
      </c>
      <c r="D152" s="5" t="s">
        <v>387</v>
      </c>
      <c r="E152" s="112">
        <v>5</v>
      </c>
      <c r="F152" s="132">
        <v>243</v>
      </c>
      <c r="G152" s="5" t="s">
        <v>387</v>
      </c>
      <c r="H152" s="5" t="s">
        <v>387</v>
      </c>
      <c r="I152" s="132">
        <v>4</v>
      </c>
      <c r="J152" s="5" t="s">
        <v>387</v>
      </c>
      <c r="K152" s="5" t="s">
        <v>387</v>
      </c>
      <c r="L152" s="132">
        <v>14</v>
      </c>
      <c r="M152" s="5" t="s">
        <v>387</v>
      </c>
      <c r="N152" s="5" t="s">
        <v>387</v>
      </c>
      <c r="O152" s="176">
        <f t="shared" si="2"/>
        <v>638</v>
      </c>
      <c r="P152" s="117"/>
      <c r="Q152" s="117"/>
    </row>
    <row r="153" spans="1:18" ht="13.15" customHeight="1" x14ac:dyDescent="0.4">
      <c r="A153" s="179" t="s">
        <v>1352</v>
      </c>
      <c r="B153" s="5" t="s">
        <v>1084</v>
      </c>
      <c r="C153" s="132">
        <v>28</v>
      </c>
      <c r="D153" s="5" t="s">
        <v>387</v>
      </c>
      <c r="E153" s="180" t="s">
        <v>387</v>
      </c>
      <c r="F153" s="186" t="s">
        <v>387</v>
      </c>
      <c r="G153" s="5" t="s">
        <v>387</v>
      </c>
      <c r="H153" s="5" t="s">
        <v>387</v>
      </c>
      <c r="I153" s="132">
        <v>2</v>
      </c>
      <c r="J153" s="5" t="s">
        <v>387</v>
      </c>
      <c r="K153" s="5" t="s">
        <v>387</v>
      </c>
      <c r="L153" s="186" t="s">
        <v>387</v>
      </c>
      <c r="M153" s="5" t="s">
        <v>387</v>
      </c>
      <c r="N153" s="5" t="s">
        <v>387</v>
      </c>
      <c r="O153" s="176">
        <f t="shared" si="2"/>
        <v>30</v>
      </c>
      <c r="P153" s="117"/>
      <c r="Q153" s="117"/>
    </row>
    <row r="154" spans="1:18" x14ac:dyDescent="0.4">
      <c r="A154" s="179" t="s">
        <v>1352</v>
      </c>
      <c r="B154" s="5" t="s">
        <v>1407</v>
      </c>
      <c r="C154" s="132">
        <v>9</v>
      </c>
      <c r="D154" s="5" t="s">
        <v>387</v>
      </c>
      <c r="E154" s="180" t="s">
        <v>387</v>
      </c>
      <c r="F154" s="186" t="s">
        <v>387</v>
      </c>
      <c r="G154" s="5" t="s">
        <v>387</v>
      </c>
      <c r="H154" s="5" t="s">
        <v>387</v>
      </c>
      <c r="I154" s="132">
        <v>1</v>
      </c>
      <c r="J154" s="5" t="s">
        <v>387</v>
      </c>
      <c r="K154" s="5" t="s">
        <v>387</v>
      </c>
      <c r="L154" s="186" t="s">
        <v>387</v>
      </c>
      <c r="M154" s="5" t="s">
        <v>387</v>
      </c>
      <c r="N154" s="5" t="s">
        <v>387</v>
      </c>
      <c r="O154" s="176">
        <f t="shared" si="2"/>
        <v>10</v>
      </c>
      <c r="P154" s="117"/>
      <c r="Q154" s="117"/>
    </row>
    <row r="155" spans="1:18" ht="13.15" customHeight="1" x14ac:dyDescent="0.4">
      <c r="A155" s="179" t="s">
        <v>1352</v>
      </c>
      <c r="B155" s="5" t="s">
        <v>1408</v>
      </c>
      <c r="C155" s="132">
        <v>5</v>
      </c>
      <c r="D155" s="5" t="s">
        <v>387</v>
      </c>
      <c r="E155" s="180" t="s">
        <v>387</v>
      </c>
      <c r="F155" s="186" t="s">
        <v>387</v>
      </c>
      <c r="G155" s="5" t="s">
        <v>387</v>
      </c>
      <c r="H155" s="5" t="s">
        <v>387</v>
      </c>
      <c r="I155" s="186" t="s">
        <v>387</v>
      </c>
      <c r="J155" s="5" t="s">
        <v>387</v>
      </c>
      <c r="K155" s="5" t="s">
        <v>387</v>
      </c>
      <c r="L155" s="186" t="s">
        <v>387</v>
      </c>
      <c r="M155" s="5" t="s">
        <v>387</v>
      </c>
      <c r="N155" s="5" t="s">
        <v>387</v>
      </c>
      <c r="O155" s="176">
        <f t="shared" si="2"/>
        <v>5</v>
      </c>
      <c r="P155" s="117"/>
      <c r="Q155" s="117"/>
    </row>
    <row r="156" spans="1:18" ht="13.15" customHeight="1" x14ac:dyDescent="0.4">
      <c r="A156" s="179" t="s">
        <v>1352</v>
      </c>
      <c r="B156" s="5" t="s">
        <v>1409</v>
      </c>
      <c r="C156" s="186" t="s">
        <v>387</v>
      </c>
      <c r="D156" s="5" t="s">
        <v>387</v>
      </c>
      <c r="E156" s="180" t="s">
        <v>387</v>
      </c>
      <c r="F156" s="132">
        <v>2</v>
      </c>
      <c r="G156" s="5" t="s">
        <v>387</v>
      </c>
      <c r="H156" s="5" t="s">
        <v>387</v>
      </c>
      <c r="I156" s="186" t="s">
        <v>387</v>
      </c>
      <c r="J156" s="5" t="s">
        <v>387</v>
      </c>
      <c r="K156" s="5" t="s">
        <v>387</v>
      </c>
      <c r="L156" s="186" t="s">
        <v>387</v>
      </c>
      <c r="M156" s="5" t="s">
        <v>387</v>
      </c>
      <c r="N156" s="5" t="s">
        <v>387</v>
      </c>
      <c r="O156" s="176">
        <f t="shared" si="2"/>
        <v>2</v>
      </c>
      <c r="P156" s="117"/>
      <c r="Q156" s="117"/>
    </row>
    <row r="157" spans="1:18" ht="13.15" customHeight="1" x14ac:dyDescent="0.4">
      <c r="A157" s="179" t="s">
        <v>601</v>
      </c>
      <c r="B157" s="5" t="s">
        <v>1085</v>
      </c>
      <c r="C157" s="132">
        <v>907</v>
      </c>
      <c r="D157" s="5" t="s">
        <v>387</v>
      </c>
      <c r="E157" s="112">
        <v>5</v>
      </c>
      <c r="F157" s="132">
        <v>1390</v>
      </c>
      <c r="G157" s="5" t="s">
        <v>387</v>
      </c>
      <c r="H157" s="54">
        <v>3</v>
      </c>
      <c r="I157" s="132">
        <v>72</v>
      </c>
      <c r="J157" s="5" t="s">
        <v>387</v>
      </c>
      <c r="K157" s="5" t="s">
        <v>387</v>
      </c>
      <c r="L157" s="132">
        <v>428</v>
      </c>
      <c r="M157" s="5" t="s">
        <v>387</v>
      </c>
      <c r="N157" s="5" t="s">
        <v>387</v>
      </c>
      <c r="O157" s="176">
        <f t="shared" si="2"/>
        <v>2797</v>
      </c>
      <c r="P157" s="166">
        <v>6277</v>
      </c>
      <c r="Q157" s="57">
        <v>11</v>
      </c>
      <c r="R157" s="136">
        <v>2E-3</v>
      </c>
    </row>
    <row r="158" spans="1:18" x14ac:dyDescent="0.4">
      <c r="A158" s="179" t="s">
        <v>1353</v>
      </c>
      <c r="B158" s="5" t="s">
        <v>1086</v>
      </c>
      <c r="C158" s="132">
        <v>448</v>
      </c>
      <c r="D158" s="5" t="s">
        <v>387</v>
      </c>
      <c r="E158" s="112">
        <v>2</v>
      </c>
      <c r="F158" s="132">
        <v>829</v>
      </c>
      <c r="G158" s="5" t="s">
        <v>387</v>
      </c>
      <c r="H158" s="5" t="s">
        <v>387</v>
      </c>
      <c r="I158" s="132">
        <v>24</v>
      </c>
      <c r="J158" s="5" t="s">
        <v>387</v>
      </c>
      <c r="K158" s="5" t="s">
        <v>387</v>
      </c>
      <c r="L158" s="132">
        <v>177</v>
      </c>
      <c r="M158" s="5" t="s">
        <v>387</v>
      </c>
      <c r="N158" s="5" t="s">
        <v>387</v>
      </c>
      <c r="O158" s="176">
        <f t="shared" si="2"/>
        <v>1478</v>
      </c>
      <c r="P158" s="117"/>
      <c r="Q158" s="117"/>
    </row>
    <row r="159" spans="1:18" x14ac:dyDescent="0.4">
      <c r="A159" s="179" t="s">
        <v>1353</v>
      </c>
      <c r="B159" s="5" t="s">
        <v>1002</v>
      </c>
      <c r="C159" s="132">
        <v>248</v>
      </c>
      <c r="D159" s="5" t="s">
        <v>387</v>
      </c>
      <c r="E159" s="180" t="s">
        <v>387</v>
      </c>
      <c r="F159" s="132">
        <v>323</v>
      </c>
      <c r="G159" s="5" t="s">
        <v>387</v>
      </c>
      <c r="H159" s="5" t="s">
        <v>387</v>
      </c>
      <c r="I159" s="132">
        <v>1</v>
      </c>
      <c r="J159" s="5" t="s">
        <v>387</v>
      </c>
      <c r="K159" s="5" t="s">
        <v>387</v>
      </c>
      <c r="L159" s="132">
        <v>16</v>
      </c>
      <c r="M159" s="5" t="s">
        <v>387</v>
      </c>
      <c r="N159" s="5" t="s">
        <v>387</v>
      </c>
      <c r="O159" s="176">
        <f t="shared" si="2"/>
        <v>588</v>
      </c>
      <c r="P159" s="117"/>
      <c r="Q159" s="117"/>
    </row>
    <row r="160" spans="1:18" x14ac:dyDescent="0.4">
      <c r="A160" s="179" t="s">
        <v>1353</v>
      </c>
      <c r="B160" s="5" t="s">
        <v>1088</v>
      </c>
      <c r="C160" s="132">
        <v>285</v>
      </c>
      <c r="D160" s="5" t="s">
        <v>387</v>
      </c>
      <c r="E160" s="112">
        <v>0</v>
      </c>
      <c r="F160" s="132">
        <v>265</v>
      </c>
      <c r="G160" s="5" t="s">
        <v>387</v>
      </c>
      <c r="H160" s="54">
        <v>1</v>
      </c>
      <c r="I160" s="132">
        <v>2</v>
      </c>
      <c r="J160" s="5" t="s">
        <v>387</v>
      </c>
      <c r="K160" s="5" t="s">
        <v>387</v>
      </c>
      <c r="L160" s="132">
        <v>16</v>
      </c>
      <c r="M160" s="5" t="s">
        <v>387</v>
      </c>
      <c r="N160" s="5" t="s">
        <v>387</v>
      </c>
      <c r="O160" s="176">
        <f t="shared" si="2"/>
        <v>568</v>
      </c>
      <c r="P160" s="117"/>
      <c r="Q160" s="117"/>
    </row>
    <row r="161" spans="1:19" ht="13.15" customHeight="1" x14ac:dyDescent="0.4">
      <c r="A161" s="179" t="s">
        <v>1353</v>
      </c>
      <c r="B161" s="5" t="s">
        <v>1087</v>
      </c>
      <c r="C161" s="132">
        <v>118</v>
      </c>
      <c r="D161" s="5" t="s">
        <v>387</v>
      </c>
      <c r="E161" s="112">
        <v>0</v>
      </c>
      <c r="F161" s="132">
        <v>266</v>
      </c>
      <c r="G161" s="5" t="s">
        <v>387</v>
      </c>
      <c r="H161" s="5" t="s">
        <v>387</v>
      </c>
      <c r="I161" s="132">
        <v>8</v>
      </c>
      <c r="J161" s="5" t="s">
        <v>387</v>
      </c>
      <c r="K161" s="5" t="s">
        <v>387</v>
      </c>
      <c r="L161" s="132">
        <v>82</v>
      </c>
      <c r="M161" s="5" t="s">
        <v>387</v>
      </c>
      <c r="N161" s="5" t="s">
        <v>387</v>
      </c>
      <c r="O161" s="176">
        <f t="shared" si="2"/>
        <v>474</v>
      </c>
      <c r="P161" s="117"/>
      <c r="Q161" s="117"/>
    </row>
    <row r="162" spans="1:19" x14ac:dyDescent="0.4">
      <c r="A162" s="179" t="s">
        <v>1353</v>
      </c>
      <c r="B162" s="5" t="s">
        <v>1089</v>
      </c>
      <c r="C162" s="132">
        <v>138</v>
      </c>
      <c r="D162" s="54">
        <v>1</v>
      </c>
      <c r="E162" s="180" t="s">
        <v>387</v>
      </c>
      <c r="F162" s="132">
        <v>210</v>
      </c>
      <c r="G162" s="5" t="s">
        <v>387</v>
      </c>
      <c r="H162" s="5" t="s">
        <v>387</v>
      </c>
      <c r="I162" s="132">
        <v>7</v>
      </c>
      <c r="J162" s="5" t="s">
        <v>387</v>
      </c>
      <c r="K162" s="5" t="s">
        <v>387</v>
      </c>
      <c r="L162" s="132">
        <v>17</v>
      </c>
      <c r="M162" s="5" t="s">
        <v>387</v>
      </c>
      <c r="N162" s="5" t="s">
        <v>387</v>
      </c>
      <c r="O162" s="176">
        <f t="shared" si="2"/>
        <v>372</v>
      </c>
      <c r="P162" s="117"/>
      <c r="Q162" s="117"/>
    </row>
    <row r="163" spans="1:19" ht="13.15" customHeight="1" x14ac:dyDescent="0.4">
      <c r="A163" s="179" t="s">
        <v>577</v>
      </c>
      <c r="B163" s="5" t="s">
        <v>1090</v>
      </c>
      <c r="C163" s="132">
        <v>27</v>
      </c>
      <c r="D163" s="5" t="s">
        <v>387</v>
      </c>
      <c r="E163" s="54">
        <v>1</v>
      </c>
      <c r="F163" s="132">
        <v>1</v>
      </c>
      <c r="G163" s="5" t="s">
        <v>387</v>
      </c>
      <c r="H163" s="5" t="s">
        <v>387</v>
      </c>
      <c r="I163" s="186" t="s">
        <v>387</v>
      </c>
      <c r="J163" s="5" t="s">
        <v>387</v>
      </c>
      <c r="K163" s="5" t="s">
        <v>387</v>
      </c>
      <c r="L163" s="186" t="s">
        <v>387</v>
      </c>
      <c r="M163" s="5" t="s">
        <v>387</v>
      </c>
      <c r="N163" s="5" t="s">
        <v>387</v>
      </c>
      <c r="O163" s="176">
        <f t="shared" si="2"/>
        <v>28</v>
      </c>
      <c r="P163" s="188">
        <v>76</v>
      </c>
      <c r="Q163" s="188">
        <v>2</v>
      </c>
      <c r="R163" s="189">
        <v>2.5999999999999999E-2</v>
      </c>
      <c r="S163" s="117"/>
    </row>
    <row r="164" spans="1:19" x14ac:dyDescent="0.4">
      <c r="A164" s="179" t="s">
        <v>1354</v>
      </c>
      <c r="B164" s="5" t="s">
        <v>1097</v>
      </c>
      <c r="C164" s="132">
        <v>9</v>
      </c>
      <c r="D164" s="5" t="s">
        <v>387</v>
      </c>
      <c r="E164" s="5" t="s">
        <v>387</v>
      </c>
      <c r="F164" s="132">
        <v>1</v>
      </c>
      <c r="G164" s="5" t="s">
        <v>387</v>
      </c>
      <c r="H164" s="5" t="s">
        <v>387</v>
      </c>
      <c r="I164" s="186" t="s">
        <v>387</v>
      </c>
      <c r="J164" s="5" t="s">
        <v>387</v>
      </c>
      <c r="K164" s="5" t="s">
        <v>387</v>
      </c>
      <c r="L164" s="186" t="s">
        <v>387</v>
      </c>
      <c r="M164" s="5" t="s">
        <v>387</v>
      </c>
      <c r="N164" s="5" t="s">
        <v>387</v>
      </c>
      <c r="O164" s="176">
        <f t="shared" si="2"/>
        <v>10</v>
      </c>
      <c r="P164" s="117"/>
      <c r="Q164" s="117"/>
      <c r="R164" s="117"/>
    </row>
    <row r="165" spans="1:19" x14ac:dyDescent="0.4">
      <c r="A165" s="179" t="s">
        <v>1354</v>
      </c>
      <c r="B165" s="5" t="s">
        <v>1096</v>
      </c>
      <c r="C165" s="132">
        <v>8</v>
      </c>
      <c r="D165" s="5" t="s">
        <v>387</v>
      </c>
      <c r="E165" s="54">
        <v>1</v>
      </c>
      <c r="F165" s="186" t="s">
        <v>387</v>
      </c>
      <c r="G165" s="5" t="s">
        <v>387</v>
      </c>
      <c r="H165" s="5" t="s">
        <v>387</v>
      </c>
      <c r="I165" s="186" t="s">
        <v>387</v>
      </c>
      <c r="J165" s="5" t="s">
        <v>387</v>
      </c>
      <c r="K165" s="5" t="s">
        <v>387</v>
      </c>
      <c r="L165" s="186" t="s">
        <v>387</v>
      </c>
      <c r="M165" s="5" t="s">
        <v>387</v>
      </c>
      <c r="N165" s="5" t="s">
        <v>387</v>
      </c>
      <c r="O165" s="176">
        <f t="shared" si="2"/>
        <v>8</v>
      </c>
      <c r="P165" s="117"/>
      <c r="Q165" s="117"/>
      <c r="R165" s="117"/>
    </row>
    <row r="166" spans="1:19" ht="13.15" customHeight="1" x14ac:dyDescent="0.4">
      <c r="A166" s="179" t="s">
        <v>1354</v>
      </c>
      <c r="B166" s="5" t="s">
        <v>1094</v>
      </c>
      <c r="C166" s="186" t="s">
        <v>387</v>
      </c>
      <c r="D166" s="5" t="s">
        <v>387</v>
      </c>
      <c r="E166" s="5" t="s">
        <v>387</v>
      </c>
      <c r="F166" s="132">
        <v>7</v>
      </c>
      <c r="G166" s="5" t="s">
        <v>387</v>
      </c>
      <c r="H166" s="5" t="s">
        <v>387</v>
      </c>
      <c r="I166" s="186" t="s">
        <v>387</v>
      </c>
      <c r="J166" s="5" t="s">
        <v>387</v>
      </c>
      <c r="K166" s="5" t="s">
        <v>387</v>
      </c>
      <c r="L166" s="186" t="s">
        <v>387</v>
      </c>
      <c r="M166" s="5" t="s">
        <v>387</v>
      </c>
      <c r="N166" s="5" t="s">
        <v>387</v>
      </c>
      <c r="O166" s="176">
        <f t="shared" si="2"/>
        <v>7</v>
      </c>
      <c r="P166" s="117"/>
      <c r="Q166" s="117"/>
      <c r="R166" s="117"/>
    </row>
    <row r="167" spans="1:19" ht="13.15" customHeight="1" x14ac:dyDescent="0.4">
      <c r="A167" s="179" t="s">
        <v>1354</v>
      </c>
      <c r="B167" s="5" t="s">
        <v>1092</v>
      </c>
      <c r="C167" s="132">
        <v>5</v>
      </c>
      <c r="D167" s="5" t="s">
        <v>387</v>
      </c>
      <c r="E167" s="5" t="s">
        <v>387</v>
      </c>
      <c r="F167" s="132">
        <v>1</v>
      </c>
      <c r="G167" s="5" t="s">
        <v>387</v>
      </c>
      <c r="H167" s="5" t="s">
        <v>387</v>
      </c>
      <c r="I167" s="186" t="s">
        <v>387</v>
      </c>
      <c r="J167" s="5" t="s">
        <v>387</v>
      </c>
      <c r="K167" s="5" t="s">
        <v>387</v>
      </c>
      <c r="L167" s="186" t="s">
        <v>387</v>
      </c>
      <c r="M167" s="5" t="s">
        <v>387</v>
      </c>
      <c r="N167" s="5" t="s">
        <v>387</v>
      </c>
      <c r="O167" s="176">
        <f t="shared" si="2"/>
        <v>6</v>
      </c>
      <c r="P167" s="117"/>
      <c r="Q167" s="117"/>
      <c r="R167" s="117"/>
    </row>
    <row r="168" spans="1:19" x14ac:dyDescent="0.4">
      <c r="A168" s="179" t="s">
        <v>1354</v>
      </c>
      <c r="B168" s="5" t="s">
        <v>1093</v>
      </c>
      <c r="C168" s="132">
        <v>5</v>
      </c>
      <c r="D168" s="54">
        <v>1</v>
      </c>
      <c r="E168" s="5" t="s">
        <v>387</v>
      </c>
      <c r="F168" s="132">
        <v>1</v>
      </c>
      <c r="G168" s="5" t="s">
        <v>387</v>
      </c>
      <c r="H168" s="5" t="s">
        <v>387</v>
      </c>
      <c r="I168" s="186" t="s">
        <v>387</v>
      </c>
      <c r="J168" s="5" t="s">
        <v>387</v>
      </c>
      <c r="K168" s="5" t="s">
        <v>387</v>
      </c>
      <c r="L168" s="186" t="s">
        <v>387</v>
      </c>
      <c r="M168" s="5" t="s">
        <v>387</v>
      </c>
      <c r="N168" s="5" t="s">
        <v>387</v>
      </c>
      <c r="O168" s="176">
        <f t="shared" si="2"/>
        <v>6</v>
      </c>
      <c r="P168" s="117"/>
      <c r="Q168" s="117"/>
      <c r="R168" s="117"/>
    </row>
    <row r="169" spans="1:19" x14ac:dyDescent="0.4">
      <c r="A169" s="179" t="s">
        <v>1354</v>
      </c>
      <c r="B169" s="5" t="s">
        <v>1091</v>
      </c>
      <c r="C169" s="132">
        <v>4</v>
      </c>
      <c r="D169" s="5" t="s">
        <v>387</v>
      </c>
      <c r="E169" s="5" t="s">
        <v>387</v>
      </c>
      <c r="F169" s="132">
        <v>1</v>
      </c>
      <c r="G169" s="5" t="s">
        <v>387</v>
      </c>
      <c r="H169" s="5" t="s">
        <v>387</v>
      </c>
      <c r="I169" s="186" t="s">
        <v>387</v>
      </c>
      <c r="J169" s="5" t="s">
        <v>387</v>
      </c>
      <c r="K169" s="5" t="s">
        <v>387</v>
      </c>
      <c r="L169" s="186" t="s">
        <v>387</v>
      </c>
      <c r="M169" s="5" t="s">
        <v>387</v>
      </c>
      <c r="N169" s="5" t="s">
        <v>387</v>
      </c>
      <c r="O169" s="176">
        <f t="shared" si="2"/>
        <v>5</v>
      </c>
      <c r="P169" s="117"/>
      <c r="Q169" s="117"/>
      <c r="R169" s="117"/>
    </row>
    <row r="170" spans="1:19" ht="13.15" customHeight="1" x14ac:dyDescent="0.4">
      <c r="A170" s="179" t="s">
        <v>1354</v>
      </c>
      <c r="B170" s="5" t="s">
        <v>1095</v>
      </c>
      <c r="C170" s="132">
        <v>4</v>
      </c>
      <c r="D170" s="5" t="s">
        <v>387</v>
      </c>
      <c r="E170" s="5" t="s">
        <v>387</v>
      </c>
      <c r="F170" s="186" t="s">
        <v>387</v>
      </c>
      <c r="G170" s="5" t="s">
        <v>387</v>
      </c>
      <c r="H170" s="5" t="s">
        <v>387</v>
      </c>
      <c r="I170" s="186" t="s">
        <v>387</v>
      </c>
      <c r="J170" s="5" t="s">
        <v>387</v>
      </c>
      <c r="K170" s="5" t="s">
        <v>387</v>
      </c>
      <c r="L170" s="186" t="s">
        <v>387</v>
      </c>
      <c r="M170" s="5" t="s">
        <v>387</v>
      </c>
      <c r="N170" s="5" t="s">
        <v>387</v>
      </c>
      <c r="O170" s="176">
        <f t="shared" si="2"/>
        <v>4</v>
      </c>
      <c r="P170" s="117"/>
      <c r="Q170" s="117"/>
      <c r="R170" s="117"/>
    </row>
    <row r="171" spans="1:19" ht="13.15" customHeight="1" x14ac:dyDescent="0.4">
      <c r="A171" s="179" t="s">
        <v>1354</v>
      </c>
      <c r="B171" s="5" t="s">
        <v>1098</v>
      </c>
      <c r="C171" s="132">
        <v>2</v>
      </c>
      <c r="D171" s="5" t="s">
        <v>387</v>
      </c>
      <c r="E171" s="5" t="s">
        <v>387</v>
      </c>
      <c r="F171" s="186" t="s">
        <v>387</v>
      </c>
      <c r="G171" s="5" t="s">
        <v>387</v>
      </c>
      <c r="H171" s="5" t="s">
        <v>387</v>
      </c>
      <c r="I171" s="186" t="s">
        <v>387</v>
      </c>
      <c r="J171" s="5" t="s">
        <v>387</v>
      </c>
      <c r="K171" s="5" t="s">
        <v>387</v>
      </c>
      <c r="L171" s="186" t="s">
        <v>387</v>
      </c>
      <c r="M171" s="5" t="s">
        <v>387</v>
      </c>
      <c r="N171" s="5" t="s">
        <v>387</v>
      </c>
      <c r="O171" s="176">
        <f t="shared" si="2"/>
        <v>2</v>
      </c>
      <c r="P171" s="117"/>
      <c r="Q171" s="117"/>
      <c r="R171" s="117"/>
    </row>
    <row r="172" spans="1:19" ht="20.25" x14ac:dyDescent="0.4">
      <c r="A172" s="179" t="s">
        <v>606</v>
      </c>
      <c r="B172" s="5" t="s">
        <v>387</v>
      </c>
      <c r="C172" s="132">
        <v>388</v>
      </c>
      <c r="D172" s="54">
        <v>6</v>
      </c>
      <c r="E172" s="54">
        <v>18</v>
      </c>
      <c r="F172" s="132">
        <v>325</v>
      </c>
      <c r="G172" s="54">
        <v>3</v>
      </c>
      <c r="H172" s="54">
        <v>3</v>
      </c>
      <c r="I172" s="132">
        <v>15</v>
      </c>
      <c r="J172" s="5" t="s">
        <v>387</v>
      </c>
      <c r="K172" s="5" t="s">
        <v>387</v>
      </c>
      <c r="L172" s="132">
        <v>53</v>
      </c>
      <c r="M172" s="5" t="s">
        <v>387</v>
      </c>
      <c r="N172" s="5" t="s">
        <v>387</v>
      </c>
      <c r="O172" s="176">
        <f t="shared" si="2"/>
        <v>781</v>
      </c>
      <c r="P172" s="190">
        <v>781</v>
      </c>
      <c r="Q172" s="190">
        <v>21</v>
      </c>
      <c r="R172" s="191">
        <v>2.7E-2</v>
      </c>
      <c r="S172" s="117"/>
    </row>
    <row r="173" spans="1:19" ht="13.15" customHeight="1" x14ac:dyDescent="0.4">
      <c r="A173" s="179" t="s">
        <v>1099</v>
      </c>
      <c r="B173" s="5" t="s">
        <v>1100</v>
      </c>
      <c r="C173" s="132">
        <v>225</v>
      </c>
      <c r="D173" s="54">
        <v>1</v>
      </c>
      <c r="E173" s="54">
        <v>5</v>
      </c>
      <c r="F173" s="132">
        <v>19</v>
      </c>
      <c r="G173" s="5" t="s">
        <v>387</v>
      </c>
      <c r="H173" s="5" t="s">
        <v>387</v>
      </c>
      <c r="I173" s="186" t="s">
        <v>387</v>
      </c>
      <c r="J173" s="5" t="s">
        <v>387</v>
      </c>
      <c r="K173" s="5" t="s">
        <v>387</v>
      </c>
      <c r="L173" s="186" t="s">
        <v>387</v>
      </c>
      <c r="M173" s="5" t="s">
        <v>387</v>
      </c>
      <c r="N173" s="5" t="s">
        <v>387</v>
      </c>
      <c r="O173" s="176">
        <f t="shared" si="2"/>
        <v>244</v>
      </c>
      <c r="P173" s="188">
        <v>378</v>
      </c>
      <c r="Q173" s="188">
        <v>11</v>
      </c>
      <c r="R173" s="189">
        <v>2.9000000000000001E-2</v>
      </c>
      <c r="S173" s="117"/>
    </row>
    <row r="174" spans="1:19" x14ac:dyDescent="0.4">
      <c r="A174" s="179" t="s">
        <v>1355</v>
      </c>
      <c r="B174" s="5" t="s">
        <v>1101</v>
      </c>
      <c r="C174" s="132">
        <v>92</v>
      </c>
      <c r="D174" s="5" t="s">
        <v>387</v>
      </c>
      <c r="E174" s="54">
        <v>5</v>
      </c>
      <c r="F174" s="132">
        <v>5</v>
      </c>
      <c r="G174" s="5" t="s">
        <v>387</v>
      </c>
      <c r="H174" s="5" t="s">
        <v>387</v>
      </c>
      <c r="I174" s="186" t="s">
        <v>387</v>
      </c>
      <c r="J174" s="5" t="s">
        <v>387</v>
      </c>
      <c r="K174" s="5" t="s">
        <v>387</v>
      </c>
      <c r="L174" s="186" t="s">
        <v>387</v>
      </c>
      <c r="M174" s="5" t="s">
        <v>387</v>
      </c>
      <c r="N174" s="5" t="s">
        <v>387</v>
      </c>
      <c r="O174" s="176">
        <f t="shared" si="2"/>
        <v>97</v>
      </c>
      <c r="P174" s="117"/>
      <c r="Q174" s="117"/>
      <c r="R174" s="117"/>
    </row>
    <row r="175" spans="1:19" x14ac:dyDescent="0.4">
      <c r="A175" s="179" t="s">
        <v>1355</v>
      </c>
      <c r="B175" s="5" t="s">
        <v>1102</v>
      </c>
      <c r="C175" s="132">
        <v>22</v>
      </c>
      <c r="D175" s="5" t="s">
        <v>387</v>
      </c>
      <c r="E175" s="54">
        <v>1</v>
      </c>
      <c r="F175" s="186" t="s">
        <v>387</v>
      </c>
      <c r="G175" s="5" t="s">
        <v>387</v>
      </c>
      <c r="H175" s="5" t="s">
        <v>387</v>
      </c>
      <c r="I175" s="186" t="s">
        <v>387</v>
      </c>
      <c r="J175" s="5" t="s">
        <v>387</v>
      </c>
      <c r="K175" s="5" t="s">
        <v>387</v>
      </c>
      <c r="L175" s="186" t="s">
        <v>387</v>
      </c>
      <c r="M175" s="5" t="s">
        <v>387</v>
      </c>
      <c r="N175" s="5" t="s">
        <v>387</v>
      </c>
      <c r="O175" s="176">
        <f t="shared" si="2"/>
        <v>22</v>
      </c>
      <c r="P175" s="117"/>
      <c r="Q175" s="117"/>
      <c r="R175" s="117"/>
    </row>
    <row r="176" spans="1:19" x14ac:dyDescent="0.4">
      <c r="A176" s="179" t="s">
        <v>1355</v>
      </c>
      <c r="B176" s="5" t="s">
        <v>1103</v>
      </c>
      <c r="C176" s="132">
        <v>12</v>
      </c>
      <c r="D176" s="5" t="s">
        <v>387</v>
      </c>
      <c r="E176" s="5" t="s">
        <v>387</v>
      </c>
      <c r="F176" s="186" t="s">
        <v>387</v>
      </c>
      <c r="G176" s="5" t="s">
        <v>387</v>
      </c>
      <c r="H176" s="5" t="s">
        <v>387</v>
      </c>
      <c r="I176" s="186" t="s">
        <v>387</v>
      </c>
      <c r="J176" s="5" t="s">
        <v>387</v>
      </c>
      <c r="K176" s="5" t="s">
        <v>387</v>
      </c>
      <c r="L176" s="186" t="s">
        <v>387</v>
      </c>
      <c r="M176" s="5" t="s">
        <v>387</v>
      </c>
      <c r="N176" s="5" t="s">
        <v>387</v>
      </c>
      <c r="O176" s="176">
        <f t="shared" si="2"/>
        <v>12</v>
      </c>
      <c r="P176" s="117"/>
      <c r="Q176" s="117"/>
      <c r="R176" s="117"/>
    </row>
    <row r="177" spans="1:19" x14ac:dyDescent="0.4">
      <c r="A177" s="179" t="s">
        <v>1355</v>
      </c>
      <c r="B177" s="5" t="s">
        <v>1104</v>
      </c>
      <c r="C177" s="132">
        <v>3</v>
      </c>
      <c r="D177" s="5" t="s">
        <v>387</v>
      </c>
      <c r="E177" s="5" t="s">
        <v>387</v>
      </c>
      <c r="F177" s="186" t="s">
        <v>387</v>
      </c>
      <c r="G177" s="5" t="s">
        <v>387</v>
      </c>
      <c r="H177" s="5" t="s">
        <v>387</v>
      </c>
      <c r="I177" s="186" t="s">
        <v>387</v>
      </c>
      <c r="J177" s="5" t="s">
        <v>387</v>
      </c>
      <c r="K177" s="5" t="s">
        <v>387</v>
      </c>
      <c r="L177" s="186" t="s">
        <v>387</v>
      </c>
      <c r="M177" s="5" t="s">
        <v>387</v>
      </c>
      <c r="N177" s="5" t="s">
        <v>387</v>
      </c>
      <c r="O177" s="176">
        <f t="shared" si="2"/>
        <v>3</v>
      </c>
      <c r="P177" s="117"/>
      <c r="Q177" s="117"/>
      <c r="R177" s="117"/>
    </row>
    <row r="178" spans="1:19" x14ac:dyDescent="0.4">
      <c r="A178" s="179" t="s">
        <v>1105</v>
      </c>
      <c r="B178" s="5" t="s">
        <v>387</v>
      </c>
      <c r="C178" s="132">
        <v>82</v>
      </c>
      <c r="D178" s="5" t="s">
        <v>387</v>
      </c>
      <c r="E178" s="54">
        <v>2</v>
      </c>
      <c r="F178" s="132">
        <v>56</v>
      </c>
      <c r="G178" s="5" t="s">
        <v>387</v>
      </c>
      <c r="H178" s="5" t="s">
        <v>387</v>
      </c>
      <c r="I178" s="186" t="s">
        <v>387</v>
      </c>
      <c r="J178" s="5" t="s">
        <v>387</v>
      </c>
      <c r="K178" s="5" t="s">
        <v>387</v>
      </c>
      <c r="L178" s="132">
        <v>7</v>
      </c>
      <c r="M178" s="5" t="s">
        <v>387</v>
      </c>
      <c r="N178" s="5" t="s">
        <v>387</v>
      </c>
      <c r="O178" s="176">
        <f t="shared" si="2"/>
        <v>145</v>
      </c>
      <c r="P178" s="190">
        <v>145</v>
      </c>
      <c r="Q178" s="190">
        <v>2</v>
      </c>
      <c r="R178" s="191">
        <v>1.4E-2</v>
      </c>
      <c r="S178" s="117"/>
    </row>
    <row r="179" spans="1:19" ht="13.15" customHeight="1" x14ac:dyDescent="0.4">
      <c r="A179" s="179" t="s">
        <v>1106</v>
      </c>
      <c r="B179" s="5" t="s">
        <v>1107</v>
      </c>
      <c r="C179" s="132">
        <v>475</v>
      </c>
      <c r="D179" s="5" t="s">
        <v>387</v>
      </c>
      <c r="E179" s="54">
        <v>15</v>
      </c>
      <c r="F179" s="132">
        <v>550</v>
      </c>
      <c r="G179" s="54">
        <v>4</v>
      </c>
      <c r="H179" s="54">
        <v>6</v>
      </c>
      <c r="I179" s="132">
        <v>21</v>
      </c>
      <c r="J179" s="5" t="s">
        <v>387</v>
      </c>
      <c r="K179" s="5" t="s">
        <v>387</v>
      </c>
      <c r="L179" s="132">
        <v>31</v>
      </c>
      <c r="M179" s="5" t="s">
        <v>387</v>
      </c>
      <c r="N179" s="5" t="s">
        <v>387</v>
      </c>
      <c r="O179" s="176">
        <f t="shared" si="2"/>
        <v>1077</v>
      </c>
      <c r="P179" s="193">
        <v>1638</v>
      </c>
      <c r="Q179" s="193">
        <v>24</v>
      </c>
      <c r="R179" s="192">
        <v>1.2999999999999999E-2</v>
      </c>
      <c r="S179" s="117"/>
    </row>
    <row r="180" spans="1:19" ht="20.25" x14ac:dyDescent="0.4">
      <c r="A180" s="179" t="s">
        <v>1356</v>
      </c>
      <c r="B180" s="5" t="s">
        <v>1108</v>
      </c>
      <c r="C180" s="132">
        <v>305</v>
      </c>
      <c r="D180" s="5" t="s">
        <v>387</v>
      </c>
      <c r="E180" s="54">
        <v>3</v>
      </c>
      <c r="F180" s="132">
        <v>239</v>
      </c>
      <c r="G180" s="54">
        <v>1</v>
      </c>
      <c r="H180" s="5" t="s">
        <v>387</v>
      </c>
      <c r="I180" s="132">
        <v>5</v>
      </c>
      <c r="J180" s="5" t="s">
        <v>387</v>
      </c>
      <c r="K180" s="5" t="s">
        <v>387</v>
      </c>
      <c r="L180" s="132">
        <v>12</v>
      </c>
      <c r="M180" s="5" t="s">
        <v>387</v>
      </c>
      <c r="N180" s="5" t="s">
        <v>387</v>
      </c>
      <c r="O180" s="176">
        <f t="shared" si="2"/>
        <v>561</v>
      </c>
      <c r="P180" s="117"/>
      <c r="Q180" s="117"/>
    </row>
    <row r="181" spans="1:19" ht="20.25" x14ac:dyDescent="0.4">
      <c r="A181" s="179" t="s">
        <v>1109</v>
      </c>
      <c r="B181" s="5" t="s">
        <v>387</v>
      </c>
      <c r="C181" s="132">
        <v>46</v>
      </c>
      <c r="D181" s="5" t="s">
        <v>387</v>
      </c>
      <c r="E181" s="5" t="s">
        <v>387</v>
      </c>
      <c r="F181" s="132">
        <v>109</v>
      </c>
      <c r="G181" s="5" t="s">
        <v>387</v>
      </c>
      <c r="H181" s="54">
        <v>4</v>
      </c>
      <c r="I181" s="132">
        <v>2</v>
      </c>
      <c r="J181" s="5" t="s">
        <v>387</v>
      </c>
      <c r="K181" s="5" t="s">
        <v>387</v>
      </c>
      <c r="L181" s="186" t="s">
        <v>387</v>
      </c>
      <c r="M181" s="5" t="s">
        <v>387</v>
      </c>
      <c r="N181" s="5" t="s">
        <v>387</v>
      </c>
      <c r="O181" s="176">
        <f t="shared" si="2"/>
        <v>157</v>
      </c>
      <c r="P181" s="190">
        <v>157</v>
      </c>
      <c r="Q181" s="190">
        <v>4</v>
      </c>
      <c r="R181" s="191">
        <v>2.5000000000000001E-2</v>
      </c>
      <c r="S181" s="117"/>
    </row>
    <row r="182" spans="1:19" ht="13.15" customHeight="1" x14ac:dyDescent="0.4">
      <c r="A182" s="179" t="s">
        <v>1110</v>
      </c>
      <c r="B182" s="5" t="s">
        <v>1410</v>
      </c>
      <c r="C182" s="132">
        <v>85</v>
      </c>
      <c r="D182" s="5" t="s">
        <v>387</v>
      </c>
      <c r="E182" s="54">
        <v>1</v>
      </c>
      <c r="F182" s="132">
        <v>3</v>
      </c>
      <c r="G182" s="5" t="s">
        <v>387</v>
      </c>
      <c r="H182" s="5" t="s">
        <v>387</v>
      </c>
      <c r="I182" s="186" t="s">
        <v>387</v>
      </c>
      <c r="J182" s="5" t="s">
        <v>387</v>
      </c>
      <c r="K182" s="5" t="s">
        <v>387</v>
      </c>
      <c r="L182" s="186" t="s">
        <v>387</v>
      </c>
      <c r="M182" s="5" t="s">
        <v>387</v>
      </c>
      <c r="N182" s="5" t="s">
        <v>387</v>
      </c>
      <c r="O182" s="176">
        <f t="shared" si="2"/>
        <v>88</v>
      </c>
      <c r="P182" s="193">
        <v>164</v>
      </c>
      <c r="Q182" s="193">
        <v>7</v>
      </c>
      <c r="R182" s="192">
        <v>4.2999999999999997E-2</v>
      </c>
      <c r="S182" s="117"/>
    </row>
    <row r="183" spans="1:19" x14ac:dyDescent="0.4">
      <c r="A183" s="179" t="s">
        <v>1357</v>
      </c>
      <c r="B183" s="5" t="s">
        <v>1113</v>
      </c>
      <c r="C183" s="132">
        <v>30</v>
      </c>
      <c r="D183" s="5" t="s">
        <v>387</v>
      </c>
      <c r="E183" s="54">
        <v>4</v>
      </c>
      <c r="F183" s="132">
        <v>4</v>
      </c>
      <c r="G183" s="5" t="s">
        <v>387</v>
      </c>
      <c r="H183" s="5" t="s">
        <v>387</v>
      </c>
      <c r="I183" s="186" t="s">
        <v>387</v>
      </c>
      <c r="J183" s="5" t="s">
        <v>387</v>
      </c>
      <c r="K183" s="5" t="s">
        <v>387</v>
      </c>
      <c r="L183" s="186" t="s">
        <v>387</v>
      </c>
      <c r="M183" s="5" t="s">
        <v>387</v>
      </c>
      <c r="N183" s="5" t="s">
        <v>387</v>
      </c>
      <c r="O183" s="176">
        <f t="shared" si="2"/>
        <v>34</v>
      </c>
      <c r="P183" s="117"/>
      <c r="Q183" s="117"/>
      <c r="R183" s="117"/>
    </row>
    <row r="184" spans="1:19" x14ac:dyDescent="0.4">
      <c r="A184" s="179" t="s">
        <v>1357</v>
      </c>
      <c r="B184" s="5" t="s">
        <v>1111</v>
      </c>
      <c r="C184" s="132">
        <v>21</v>
      </c>
      <c r="D184" s="5" t="s">
        <v>387</v>
      </c>
      <c r="E184" s="54">
        <v>1</v>
      </c>
      <c r="F184" s="132">
        <v>3</v>
      </c>
      <c r="G184" s="5" t="s">
        <v>387</v>
      </c>
      <c r="H184" s="5" t="s">
        <v>387</v>
      </c>
      <c r="I184" s="186" t="s">
        <v>387</v>
      </c>
      <c r="J184" s="5" t="s">
        <v>387</v>
      </c>
      <c r="K184" s="5" t="s">
        <v>387</v>
      </c>
      <c r="L184" s="186" t="s">
        <v>387</v>
      </c>
      <c r="M184" s="5" t="s">
        <v>387</v>
      </c>
      <c r="N184" s="5" t="s">
        <v>387</v>
      </c>
      <c r="O184" s="176">
        <f t="shared" si="2"/>
        <v>24</v>
      </c>
      <c r="P184" s="117"/>
      <c r="Q184" s="117"/>
      <c r="R184" s="117"/>
    </row>
    <row r="185" spans="1:19" x14ac:dyDescent="0.4">
      <c r="A185" s="179" t="s">
        <v>1357</v>
      </c>
      <c r="B185" s="5" t="s">
        <v>1411</v>
      </c>
      <c r="C185" s="132">
        <v>16</v>
      </c>
      <c r="D185" s="5" t="s">
        <v>387</v>
      </c>
      <c r="E185" s="54">
        <v>1</v>
      </c>
      <c r="F185" s="132">
        <v>2</v>
      </c>
      <c r="G185" s="5" t="s">
        <v>387</v>
      </c>
      <c r="H185" s="5" t="s">
        <v>387</v>
      </c>
      <c r="I185" s="186" t="s">
        <v>387</v>
      </c>
      <c r="J185" s="5" t="s">
        <v>387</v>
      </c>
      <c r="K185" s="5" t="s">
        <v>387</v>
      </c>
      <c r="L185" s="186" t="s">
        <v>387</v>
      </c>
      <c r="M185" s="5" t="s">
        <v>387</v>
      </c>
      <c r="N185" s="5" t="s">
        <v>387</v>
      </c>
      <c r="O185" s="176">
        <f t="shared" si="2"/>
        <v>18</v>
      </c>
      <c r="P185" s="117"/>
      <c r="Q185" s="117"/>
      <c r="R185" s="117"/>
    </row>
    <row r="186" spans="1:19" ht="13.15" customHeight="1" x14ac:dyDescent="0.4">
      <c r="A186" s="179" t="s">
        <v>1114</v>
      </c>
      <c r="B186" s="5" t="s">
        <v>1115</v>
      </c>
      <c r="C186" s="132">
        <v>29</v>
      </c>
      <c r="D186" s="54">
        <v>2</v>
      </c>
      <c r="E186" s="54">
        <v>1</v>
      </c>
      <c r="F186" s="132">
        <v>2</v>
      </c>
      <c r="G186" s="5" t="s">
        <v>387</v>
      </c>
      <c r="H186" s="5" t="s">
        <v>387</v>
      </c>
      <c r="I186" s="186" t="s">
        <v>387</v>
      </c>
      <c r="J186" s="5" t="s">
        <v>387</v>
      </c>
      <c r="K186" s="5" t="s">
        <v>387</v>
      </c>
      <c r="L186" s="132">
        <v>2</v>
      </c>
      <c r="M186" s="5" t="s">
        <v>387</v>
      </c>
      <c r="N186" s="5" t="s">
        <v>387</v>
      </c>
      <c r="O186" s="176">
        <f t="shared" si="2"/>
        <v>33</v>
      </c>
      <c r="P186" s="193">
        <v>95</v>
      </c>
      <c r="Q186" s="193">
        <v>2</v>
      </c>
      <c r="R186" s="192">
        <v>2.1000000000000001E-2</v>
      </c>
      <c r="S186" s="117"/>
    </row>
    <row r="187" spans="1:19" ht="20.25" x14ac:dyDescent="0.4">
      <c r="A187" s="179" t="s">
        <v>1358</v>
      </c>
      <c r="B187" s="5" t="s">
        <v>1412</v>
      </c>
      <c r="C187" s="132">
        <v>20</v>
      </c>
      <c r="D187" s="5" t="s">
        <v>387</v>
      </c>
      <c r="E187" s="5" t="s">
        <v>387</v>
      </c>
      <c r="F187" s="186" t="s">
        <v>387</v>
      </c>
      <c r="G187" s="5" t="s">
        <v>387</v>
      </c>
      <c r="H187" s="5" t="s">
        <v>387</v>
      </c>
      <c r="I187" s="186" t="s">
        <v>387</v>
      </c>
      <c r="J187" s="5" t="s">
        <v>387</v>
      </c>
      <c r="K187" s="5" t="s">
        <v>387</v>
      </c>
      <c r="L187" s="186" t="s">
        <v>387</v>
      </c>
      <c r="M187" s="5" t="s">
        <v>387</v>
      </c>
      <c r="N187" s="5" t="s">
        <v>387</v>
      </c>
      <c r="O187" s="176">
        <f t="shared" si="2"/>
        <v>20</v>
      </c>
      <c r="P187" s="117"/>
      <c r="Q187" s="117"/>
      <c r="R187" s="117"/>
    </row>
    <row r="188" spans="1:19" ht="13.15" customHeight="1" x14ac:dyDescent="0.4">
      <c r="A188" s="179" t="s">
        <v>1358</v>
      </c>
      <c r="B188" s="5" t="s">
        <v>1117</v>
      </c>
      <c r="C188" s="132">
        <v>18</v>
      </c>
      <c r="D188" s="5" t="s">
        <v>387</v>
      </c>
      <c r="E188" s="5" t="s">
        <v>387</v>
      </c>
      <c r="F188" s="132">
        <v>1</v>
      </c>
      <c r="G188" s="5" t="s">
        <v>387</v>
      </c>
      <c r="H188" s="5" t="s">
        <v>387</v>
      </c>
      <c r="I188" s="186" t="s">
        <v>387</v>
      </c>
      <c r="J188" s="5" t="s">
        <v>387</v>
      </c>
      <c r="K188" s="5" t="s">
        <v>387</v>
      </c>
      <c r="L188" s="186" t="s">
        <v>387</v>
      </c>
      <c r="M188" s="5" t="s">
        <v>387</v>
      </c>
      <c r="N188" s="5" t="s">
        <v>387</v>
      </c>
      <c r="O188" s="176">
        <f t="shared" si="2"/>
        <v>19</v>
      </c>
      <c r="P188" s="117"/>
      <c r="Q188" s="117"/>
      <c r="R188" s="117"/>
    </row>
    <row r="189" spans="1:19" ht="20.25" x14ac:dyDescent="0.4">
      <c r="A189" s="179" t="s">
        <v>1358</v>
      </c>
      <c r="B189" s="5" t="s">
        <v>1413</v>
      </c>
      <c r="C189" s="132">
        <v>13</v>
      </c>
      <c r="D189" s="5" t="s">
        <v>387</v>
      </c>
      <c r="E189" s="5" t="s">
        <v>387</v>
      </c>
      <c r="F189" s="186" t="s">
        <v>387</v>
      </c>
      <c r="G189" s="5" t="s">
        <v>387</v>
      </c>
      <c r="H189" s="5" t="s">
        <v>387</v>
      </c>
      <c r="I189" s="186" t="s">
        <v>387</v>
      </c>
      <c r="J189" s="5" t="s">
        <v>387</v>
      </c>
      <c r="K189" s="5" t="s">
        <v>387</v>
      </c>
      <c r="L189" s="186" t="s">
        <v>387</v>
      </c>
      <c r="M189" s="5" t="s">
        <v>387</v>
      </c>
      <c r="N189" s="5" t="s">
        <v>387</v>
      </c>
      <c r="O189" s="176">
        <f t="shared" si="2"/>
        <v>13</v>
      </c>
      <c r="P189" s="117"/>
      <c r="Q189" s="117"/>
      <c r="R189" s="117"/>
    </row>
    <row r="190" spans="1:19" ht="20.25" x14ac:dyDescent="0.4">
      <c r="A190" s="179" t="s">
        <v>1358</v>
      </c>
      <c r="B190" s="5" t="s">
        <v>1414</v>
      </c>
      <c r="C190" s="132">
        <v>9</v>
      </c>
      <c r="D190" s="5" t="s">
        <v>387</v>
      </c>
      <c r="E190" s="54">
        <v>1</v>
      </c>
      <c r="F190" s="132">
        <v>1</v>
      </c>
      <c r="G190" s="5" t="s">
        <v>387</v>
      </c>
      <c r="H190" s="5" t="s">
        <v>387</v>
      </c>
      <c r="I190" s="186" t="s">
        <v>387</v>
      </c>
      <c r="J190" s="5" t="s">
        <v>387</v>
      </c>
      <c r="K190" s="5" t="s">
        <v>387</v>
      </c>
      <c r="L190" s="186" t="s">
        <v>387</v>
      </c>
      <c r="M190" s="5" t="s">
        <v>387</v>
      </c>
      <c r="N190" s="5" t="s">
        <v>387</v>
      </c>
      <c r="O190" s="176">
        <f t="shared" si="2"/>
        <v>10</v>
      </c>
      <c r="P190" s="117"/>
      <c r="Q190" s="117"/>
      <c r="R190" s="117"/>
    </row>
    <row r="191" spans="1:19" ht="13.15" customHeight="1" x14ac:dyDescent="0.4">
      <c r="A191" s="179" t="s">
        <v>1118</v>
      </c>
      <c r="B191" s="5" t="s">
        <v>1415</v>
      </c>
      <c r="C191" s="132">
        <v>84</v>
      </c>
      <c r="D191" s="5" t="s">
        <v>387</v>
      </c>
      <c r="E191" s="5" t="s">
        <v>387</v>
      </c>
      <c r="F191" s="132">
        <v>38</v>
      </c>
      <c r="G191" s="5" t="s">
        <v>387</v>
      </c>
      <c r="H191" s="5" t="s">
        <v>387</v>
      </c>
      <c r="I191" s="186" t="s">
        <v>387</v>
      </c>
      <c r="J191" s="5" t="s">
        <v>387</v>
      </c>
      <c r="K191" s="5" t="s">
        <v>387</v>
      </c>
      <c r="L191" s="186" t="s">
        <v>387</v>
      </c>
      <c r="M191" s="5" t="s">
        <v>387</v>
      </c>
      <c r="N191" s="5" t="s">
        <v>387</v>
      </c>
      <c r="O191" s="176">
        <f t="shared" si="2"/>
        <v>122</v>
      </c>
      <c r="P191" s="193">
        <v>136</v>
      </c>
      <c r="Q191" s="193">
        <v>1</v>
      </c>
      <c r="R191" s="192">
        <v>7.0000000000000001E-3</v>
      </c>
      <c r="S191" s="117"/>
    </row>
    <row r="192" spans="1:19" x14ac:dyDescent="0.4">
      <c r="A192" s="179" t="s">
        <v>1676</v>
      </c>
      <c r="B192" s="5" t="s">
        <v>1416</v>
      </c>
      <c r="C192" s="132">
        <v>6</v>
      </c>
      <c r="D192" s="5" t="s">
        <v>387</v>
      </c>
      <c r="E192" s="54">
        <v>1</v>
      </c>
      <c r="F192" s="132">
        <v>7</v>
      </c>
      <c r="G192" s="5" t="s">
        <v>387</v>
      </c>
      <c r="H192" s="5" t="s">
        <v>387</v>
      </c>
      <c r="I192" s="186" t="s">
        <v>387</v>
      </c>
      <c r="J192" s="5" t="s">
        <v>387</v>
      </c>
      <c r="K192" s="5" t="s">
        <v>387</v>
      </c>
      <c r="L192" s="186" t="s">
        <v>387</v>
      </c>
      <c r="M192" s="5" t="s">
        <v>387</v>
      </c>
      <c r="N192" s="5" t="s">
        <v>387</v>
      </c>
      <c r="O192" s="176">
        <f t="shared" si="2"/>
        <v>13</v>
      </c>
      <c r="P192" s="117"/>
      <c r="Q192" s="117"/>
      <c r="R192" s="117"/>
    </row>
    <row r="193" spans="1:19" ht="13.15" customHeight="1" x14ac:dyDescent="0.4">
      <c r="A193" s="179" t="s">
        <v>1676</v>
      </c>
      <c r="B193" s="5" t="s">
        <v>1417</v>
      </c>
      <c r="C193" s="132">
        <v>1</v>
      </c>
      <c r="D193" s="5" t="s">
        <v>387</v>
      </c>
      <c r="E193" s="5" t="s">
        <v>387</v>
      </c>
      <c r="F193" s="186" t="s">
        <v>387</v>
      </c>
      <c r="G193" s="5" t="s">
        <v>387</v>
      </c>
      <c r="H193" s="5" t="s">
        <v>387</v>
      </c>
      <c r="I193" s="186" t="s">
        <v>387</v>
      </c>
      <c r="J193" s="5" t="s">
        <v>387</v>
      </c>
      <c r="K193" s="5" t="s">
        <v>387</v>
      </c>
      <c r="L193" s="186" t="s">
        <v>387</v>
      </c>
      <c r="M193" s="5" t="s">
        <v>387</v>
      </c>
      <c r="N193" s="5" t="s">
        <v>387</v>
      </c>
      <c r="O193" s="176">
        <f t="shared" si="2"/>
        <v>1</v>
      </c>
      <c r="P193" s="117"/>
      <c r="Q193" s="117"/>
      <c r="R193" s="117"/>
    </row>
    <row r="194" spans="1:19" x14ac:dyDescent="0.4">
      <c r="A194" s="179" t="s">
        <v>942</v>
      </c>
      <c r="B194" s="5" t="s">
        <v>387</v>
      </c>
      <c r="C194" s="132">
        <v>25</v>
      </c>
      <c r="D194" s="5" t="s">
        <v>387</v>
      </c>
      <c r="E194" s="54">
        <v>1</v>
      </c>
      <c r="F194" s="132">
        <v>2</v>
      </c>
      <c r="G194" s="5" t="s">
        <v>387</v>
      </c>
      <c r="H194" s="5" t="s">
        <v>387</v>
      </c>
      <c r="I194" s="186" t="s">
        <v>387</v>
      </c>
      <c r="J194" s="5" t="s">
        <v>387</v>
      </c>
      <c r="K194" s="5" t="s">
        <v>387</v>
      </c>
      <c r="L194" s="186" t="s">
        <v>387</v>
      </c>
      <c r="M194" s="5" t="s">
        <v>387</v>
      </c>
      <c r="N194" s="5" t="s">
        <v>387</v>
      </c>
      <c r="O194" s="176">
        <f t="shared" si="2"/>
        <v>27</v>
      </c>
      <c r="P194" s="190">
        <v>27</v>
      </c>
      <c r="Q194" s="190">
        <v>1</v>
      </c>
      <c r="R194" s="191">
        <v>3.6999999999999998E-2</v>
      </c>
      <c r="S194" s="117"/>
    </row>
    <row r="195" spans="1:19" x14ac:dyDescent="0.4">
      <c r="A195" s="179" t="s">
        <v>1119</v>
      </c>
      <c r="B195" s="5" t="s">
        <v>387</v>
      </c>
      <c r="C195" s="132">
        <v>72</v>
      </c>
      <c r="D195" s="54">
        <v>1</v>
      </c>
      <c r="E195" s="54">
        <v>3</v>
      </c>
      <c r="F195" s="132">
        <v>55</v>
      </c>
      <c r="G195" s="5" t="s">
        <v>387</v>
      </c>
      <c r="H195" s="54">
        <v>2</v>
      </c>
      <c r="I195" s="132">
        <v>8</v>
      </c>
      <c r="J195" s="5" t="s">
        <v>387</v>
      </c>
      <c r="K195" s="5" t="s">
        <v>387</v>
      </c>
      <c r="L195" s="132">
        <v>2</v>
      </c>
      <c r="M195" s="5" t="s">
        <v>387</v>
      </c>
      <c r="N195" s="5" t="s">
        <v>387</v>
      </c>
      <c r="O195" s="176">
        <f t="shared" ref="O195:O258" si="3">SUM(C195,F195,I195,L195)</f>
        <v>137</v>
      </c>
      <c r="P195" s="190">
        <v>137</v>
      </c>
      <c r="Q195" s="190">
        <v>5</v>
      </c>
      <c r="R195" s="191">
        <v>3.5999999999999997E-2</v>
      </c>
      <c r="S195" s="117"/>
    </row>
    <row r="196" spans="1:19" x14ac:dyDescent="0.4">
      <c r="A196" s="179" t="s">
        <v>622</v>
      </c>
      <c r="B196" s="5" t="s">
        <v>387</v>
      </c>
      <c r="C196" s="132">
        <v>69</v>
      </c>
      <c r="D196" s="5" t="s">
        <v>387</v>
      </c>
      <c r="E196" s="54">
        <v>1</v>
      </c>
      <c r="F196" s="132">
        <v>5</v>
      </c>
      <c r="G196" s="5" t="s">
        <v>387</v>
      </c>
      <c r="H196" s="5" t="s">
        <v>387</v>
      </c>
      <c r="I196" s="186" t="s">
        <v>387</v>
      </c>
      <c r="J196" s="5" t="s">
        <v>387</v>
      </c>
      <c r="K196" s="5" t="s">
        <v>387</v>
      </c>
      <c r="L196" s="186" t="s">
        <v>387</v>
      </c>
      <c r="M196" s="5" t="s">
        <v>387</v>
      </c>
      <c r="N196" s="5" t="s">
        <v>387</v>
      </c>
      <c r="O196" s="176">
        <f t="shared" si="3"/>
        <v>74</v>
      </c>
      <c r="P196" s="190">
        <v>74</v>
      </c>
      <c r="Q196" s="190">
        <v>1</v>
      </c>
      <c r="R196" s="191">
        <v>1.4E-2</v>
      </c>
      <c r="S196" s="117"/>
    </row>
    <row r="197" spans="1:19" x14ac:dyDescent="0.4">
      <c r="A197" s="179" t="s">
        <v>1120</v>
      </c>
      <c r="B197" s="5" t="s">
        <v>1121</v>
      </c>
      <c r="C197" s="132">
        <v>608</v>
      </c>
      <c r="D197" s="5" t="s">
        <v>387</v>
      </c>
      <c r="E197" s="54">
        <v>8</v>
      </c>
      <c r="F197" s="132">
        <v>709</v>
      </c>
      <c r="G197" s="5" t="s">
        <v>387</v>
      </c>
      <c r="H197" s="5" t="s">
        <v>387</v>
      </c>
      <c r="I197" s="132">
        <v>1</v>
      </c>
      <c r="J197" s="5" t="s">
        <v>387</v>
      </c>
      <c r="K197" s="5" t="s">
        <v>387</v>
      </c>
      <c r="L197" s="132">
        <v>151</v>
      </c>
      <c r="M197" s="5" t="s">
        <v>387</v>
      </c>
      <c r="N197" s="5" t="s">
        <v>387</v>
      </c>
      <c r="O197" s="176">
        <f t="shared" si="3"/>
        <v>1469</v>
      </c>
      <c r="P197" s="193">
        <v>1564</v>
      </c>
      <c r="Q197" s="193">
        <v>8</v>
      </c>
      <c r="R197" s="192">
        <v>5.0000000000000001E-3</v>
      </c>
      <c r="S197" s="117"/>
    </row>
    <row r="198" spans="1:19" x14ac:dyDescent="0.4">
      <c r="A198" s="179" t="s">
        <v>1359</v>
      </c>
      <c r="B198" s="5" t="s">
        <v>1122</v>
      </c>
      <c r="C198" s="132">
        <v>55</v>
      </c>
      <c r="D198" s="5" t="s">
        <v>387</v>
      </c>
      <c r="E198" s="5" t="s">
        <v>387</v>
      </c>
      <c r="F198" s="132">
        <v>15</v>
      </c>
      <c r="G198" s="5" t="s">
        <v>387</v>
      </c>
      <c r="H198" s="5" t="s">
        <v>387</v>
      </c>
      <c r="I198" s="186" t="s">
        <v>387</v>
      </c>
      <c r="J198" s="5" t="s">
        <v>387</v>
      </c>
      <c r="K198" s="5" t="s">
        <v>387</v>
      </c>
      <c r="L198" s="132">
        <v>4</v>
      </c>
      <c r="M198" s="5" t="s">
        <v>387</v>
      </c>
      <c r="N198" s="5" t="s">
        <v>387</v>
      </c>
      <c r="O198" s="176">
        <f t="shared" si="3"/>
        <v>74</v>
      </c>
      <c r="P198" s="117"/>
      <c r="Q198" s="117"/>
      <c r="R198" s="117"/>
    </row>
    <row r="199" spans="1:19" ht="13.15" customHeight="1" x14ac:dyDescent="0.4">
      <c r="A199" s="179" t="s">
        <v>1359</v>
      </c>
      <c r="B199" s="5" t="s">
        <v>1123</v>
      </c>
      <c r="C199" s="132">
        <v>4</v>
      </c>
      <c r="D199" s="5" t="s">
        <v>387</v>
      </c>
      <c r="E199" s="5" t="s">
        <v>387</v>
      </c>
      <c r="F199" s="132">
        <v>7</v>
      </c>
      <c r="G199" s="5" t="s">
        <v>387</v>
      </c>
      <c r="H199" s="5" t="s">
        <v>387</v>
      </c>
      <c r="I199" s="186" t="s">
        <v>387</v>
      </c>
      <c r="J199" s="5" t="s">
        <v>387</v>
      </c>
      <c r="K199" s="5" t="s">
        <v>387</v>
      </c>
      <c r="L199" s="186" t="s">
        <v>387</v>
      </c>
      <c r="M199" s="5" t="s">
        <v>387</v>
      </c>
      <c r="N199" s="5" t="s">
        <v>387</v>
      </c>
      <c r="O199" s="176">
        <f t="shared" si="3"/>
        <v>11</v>
      </c>
      <c r="P199" s="117"/>
      <c r="Q199" s="117"/>
      <c r="R199" s="117"/>
    </row>
    <row r="200" spans="1:19" x14ac:dyDescent="0.4">
      <c r="A200" s="179" t="s">
        <v>1359</v>
      </c>
      <c r="B200" s="5" t="s">
        <v>1418</v>
      </c>
      <c r="C200" s="186" t="s">
        <v>387</v>
      </c>
      <c r="D200" s="5" t="s">
        <v>387</v>
      </c>
      <c r="E200" s="5" t="s">
        <v>387</v>
      </c>
      <c r="F200" s="132">
        <v>10</v>
      </c>
      <c r="G200" s="5" t="s">
        <v>387</v>
      </c>
      <c r="H200" s="5" t="s">
        <v>387</v>
      </c>
      <c r="I200" s="186" t="s">
        <v>387</v>
      </c>
      <c r="J200" s="5" t="s">
        <v>387</v>
      </c>
      <c r="K200" s="5" t="s">
        <v>387</v>
      </c>
      <c r="L200" s="186" t="s">
        <v>387</v>
      </c>
      <c r="M200" s="5" t="s">
        <v>387</v>
      </c>
      <c r="N200" s="5" t="s">
        <v>387</v>
      </c>
      <c r="O200" s="176">
        <f t="shared" si="3"/>
        <v>10</v>
      </c>
      <c r="P200" s="117"/>
      <c r="Q200" s="117"/>
      <c r="R200" s="117"/>
    </row>
    <row r="201" spans="1:19" ht="13.15" customHeight="1" x14ac:dyDescent="0.4">
      <c r="A201" s="179" t="s">
        <v>1124</v>
      </c>
      <c r="B201" s="5" t="s">
        <v>1125</v>
      </c>
      <c r="C201" s="132">
        <v>112</v>
      </c>
      <c r="D201" s="5" t="s">
        <v>387</v>
      </c>
      <c r="E201" s="54">
        <v>4</v>
      </c>
      <c r="F201" s="132">
        <v>65</v>
      </c>
      <c r="G201" s="5" t="s">
        <v>387</v>
      </c>
      <c r="H201" s="5" t="s">
        <v>387</v>
      </c>
      <c r="I201" s="132">
        <v>1</v>
      </c>
      <c r="J201" s="5" t="s">
        <v>387</v>
      </c>
      <c r="K201" s="5" t="s">
        <v>387</v>
      </c>
      <c r="L201" s="132">
        <v>6</v>
      </c>
      <c r="M201" s="5" t="s">
        <v>387</v>
      </c>
      <c r="N201" s="5" t="s">
        <v>387</v>
      </c>
      <c r="O201" s="176">
        <f t="shared" si="3"/>
        <v>184</v>
      </c>
      <c r="P201" s="188">
        <v>379</v>
      </c>
      <c r="Q201" s="188">
        <v>5</v>
      </c>
      <c r="R201" s="189">
        <v>1.2999999999999999E-2</v>
      </c>
      <c r="S201" s="117"/>
    </row>
    <row r="202" spans="1:19" x14ac:dyDescent="0.4">
      <c r="A202" s="179" t="s">
        <v>1360</v>
      </c>
      <c r="B202" s="5" t="s">
        <v>1127</v>
      </c>
      <c r="C202" s="132">
        <v>62</v>
      </c>
      <c r="D202" s="5" t="s">
        <v>387</v>
      </c>
      <c r="E202" s="54">
        <v>1</v>
      </c>
      <c r="F202" s="132">
        <v>10</v>
      </c>
      <c r="G202" s="5" t="s">
        <v>387</v>
      </c>
      <c r="H202" s="5" t="s">
        <v>387</v>
      </c>
      <c r="I202" s="132">
        <v>6</v>
      </c>
      <c r="J202" s="5" t="s">
        <v>387</v>
      </c>
      <c r="K202" s="5" t="s">
        <v>387</v>
      </c>
      <c r="L202" s="186" t="s">
        <v>387</v>
      </c>
      <c r="M202" s="5" t="s">
        <v>387</v>
      </c>
      <c r="N202" s="5" t="s">
        <v>387</v>
      </c>
      <c r="O202" s="176">
        <f t="shared" si="3"/>
        <v>78</v>
      </c>
      <c r="P202" s="117"/>
      <c r="Q202" s="117"/>
      <c r="R202" s="117"/>
    </row>
    <row r="203" spans="1:19" x14ac:dyDescent="0.4">
      <c r="A203" s="179" t="s">
        <v>1360</v>
      </c>
      <c r="B203" s="5" t="s">
        <v>1126</v>
      </c>
      <c r="C203" s="132">
        <v>49</v>
      </c>
      <c r="D203" s="5" t="s">
        <v>387</v>
      </c>
      <c r="E203" s="5" t="s">
        <v>387</v>
      </c>
      <c r="F203" s="132">
        <v>10</v>
      </c>
      <c r="G203" s="5" t="s">
        <v>387</v>
      </c>
      <c r="H203" s="5" t="s">
        <v>387</v>
      </c>
      <c r="I203" s="132">
        <v>7</v>
      </c>
      <c r="J203" s="5" t="s">
        <v>387</v>
      </c>
      <c r="K203" s="5" t="s">
        <v>387</v>
      </c>
      <c r="L203" s="186" t="s">
        <v>387</v>
      </c>
      <c r="M203" s="5" t="s">
        <v>387</v>
      </c>
      <c r="N203" s="5" t="s">
        <v>387</v>
      </c>
      <c r="O203" s="176">
        <f t="shared" si="3"/>
        <v>66</v>
      </c>
      <c r="P203" s="117"/>
      <c r="Q203" s="117"/>
      <c r="R203" s="117"/>
    </row>
    <row r="204" spans="1:19" x14ac:dyDescent="0.4">
      <c r="A204" s="179" t="s">
        <v>1360</v>
      </c>
      <c r="B204" s="5" t="s">
        <v>1419</v>
      </c>
      <c r="C204" s="132">
        <v>14</v>
      </c>
      <c r="D204" s="5" t="s">
        <v>387</v>
      </c>
      <c r="E204" s="5" t="s">
        <v>387</v>
      </c>
      <c r="F204" s="132">
        <v>1</v>
      </c>
      <c r="G204" s="5" t="s">
        <v>387</v>
      </c>
      <c r="H204" s="5" t="s">
        <v>387</v>
      </c>
      <c r="I204" s="132">
        <v>1</v>
      </c>
      <c r="J204" s="5" t="s">
        <v>387</v>
      </c>
      <c r="K204" s="5" t="s">
        <v>387</v>
      </c>
      <c r="L204" s="186" t="s">
        <v>387</v>
      </c>
      <c r="M204" s="5" t="s">
        <v>387</v>
      </c>
      <c r="N204" s="5" t="s">
        <v>387</v>
      </c>
      <c r="O204" s="176">
        <f t="shared" si="3"/>
        <v>16</v>
      </c>
      <c r="P204" s="117"/>
      <c r="Q204" s="117"/>
      <c r="R204" s="117"/>
    </row>
    <row r="205" spans="1:19" x14ac:dyDescent="0.4">
      <c r="A205" s="179" t="s">
        <v>1360</v>
      </c>
      <c r="B205" s="5" t="s">
        <v>1420</v>
      </c>
      <c r="C205" s="132">
        <v>16</v>
      </c>
      <c r="D205" s="5" t="s">
        <v>387</v>
      </c>
      <c r="E205" s="5" t="s">
        <v>387</v>
      </c>
      <c r="F205" s="186" t="s">
        <v>387</v>
      </c>
      <c r="G205" s="5" t="s">
        <v>387</v>
      </c>
      <c r="H205" s="5" t="s">
        <v>387</v>
      </c>
      <c r="I205" s="186" t="s">
        <v>387</v>
      </c>
      <c r="J205" s="5" t="s">
        <v>387</v>
      </c>
      <c r="K205" s="5" t="s">
        <v>387</v>
      </c>
      <c r="L205" s="186" t="s">
        <v>387</v>
      </c>
      <c r="M205" s="5" t="s">
        <v>387</v>
      </c>
      <c r="N205" s="5" t="s">
        <v>387</v>
      </c>
      <c r="O205" s="176">
        <f t="shared" si="3"/>
        <v>16</v>
      </c>
      <c r="P205" s="117"/>
      <c r="Q205" s="117"/>
      <c r="R205" s="117"/>
    </row>
    <row r="206" spans="1:19" ht="13.15" customHeight="1" x14ac:dyDescent="0.4">
      <c r="A206" s="179" t="s">
        <v>1360</v>
      </c>
      <c r="B206" s="5" t="s">
        <v>1421</v>
      </c>
      <c r="C206" s="132">
        <v>9</v>
      </c>
      <c r="D206" s="5" t="s">
        <v>387</v>
      </c>
      <c r="E206" s="5" t="s">
        <v>387</v>
      </c>
      <c r="F206" s="186" t="s">
        <v>387</v>
      </c>
      <c r="G206" s="5" t="s">
        <v>387</v>
      </c>
      <c r="H206" s="5" t="s">
        <v>387</v>
      </c>
      <c r="I206" s="132">
        <v>1</v>
      </c>
      <c r="J206" s="5" t="s">
        <v>387</v>
      </c>
      <c r="K206" s="5" t="s">
        <v>387</v>
      </c>
      <c r="L206" s="186" t="s">
        <v>387</v>
      </c>
      <c r="M206" s="5" t="s">
        <v>387</v>
      </c>
      <c r="N206" s="5" t="s">
        <v>387</v>
      </c>
      <c r="O206" s="176">
        <f t="shared" si="3"/>
        <v>10</v>
      </c>
      <c r="P206" s="117"/>
      <c r="Q206" s="117"/>
      <c r="R206" s="117"/>
    </row>
    <row r="207" spans="1:19" x14ac:dyDescent="0.4">
      <c r="A207" s="179" t="s">
        <v>1360</v>
      </c>
      <c r="B207" s="5" t="s">
        <v>1422</v>
      </c>
      <c r="C207" s="132">
        <v>8</v>
      </c>
      <c r="D207" s="5" t="s">
        <v>387</v>
      </c>
      <c r="E207" s="5" t="s">
        <v>387</v>
      </c>
      <c r="F207" s="186" t="s">
        <v>387</v>
      </c>
      <c r="G207" s="5" t="s">
        <v>387</v>
      </c>
      <c r="H207" s="5" t="s">
        <v>387</v>
      </c>
      <c r="I207" s="186" t="s">
        <v>387</v>
      </c>
      <c r="J207" s="5" t="s">
        <v>387</v>
      </c>
      <c r="K207" s="5" t="s">
        <v>387</v>
      </c>
      <c r="L207" s="186" t="s">
        <v>387</v>
      </c>
      <c r="M207" s="5" t="s">
        <v>387</v>
      </c>
      <c r="N207" s="5" t="s">
        <v>387</v>
      </c>
      <c r="O207" s="176">
        <f t="shared" si="3"/>
        <v>8</v>
      </c>
      <c r="P207" s="117"/>
      <c r="Q207" s="117"/>
      <c r="R207" s="117"/>
    </row>
    <row r="208" spans="1:19" x14ac:dyDescent="0.4">
      <c r="A208" s="179" t="s">
        <v>1360</v>
      </c>
      <c r="B208" s="5" t="s">
        <v>1423</v>
      </c>
      <c r="C208" s="132">
        <v>1</v>
      </c>
      <c r="D208" s="5" t="s">
        <v>387</v>
      </c>
      <c r="E208" s="5" t="s">
        <v>387</v>
      </c>
      <c r="F208" s="186" t="s">
        <v>387</v>
      </c>
      <c r="G208" s="5" t="s">
        <v>387</v>
      </c>
      <c r="H208" s="5" t="s">
        <v>387</v>
      </c>
      <c r="I208" s="186" t="s">
        <v>387</v>
      </c>
      <c r="J208" s="5" t="s">
        <v>387</v>
      </c>
      <c r="K208" s="5" t="s">
        <v>387</v>
      </c>
      <c r="L208" s="186" t="s">
        <v>387</v>
      </c>
      <c r="M208" s="5" t="s">
        <v>387</v>
      </c>
      <c r="N208" s="5" t="s">
        <v>387</v>
      </c>
      <c r="O208" s="176">
        <f t="shared" si="3"/>
        <v>1</v>
      </c>
      <c r="P208" s="117"/>
      <c r="Q208" s="117"/>
      <c r="R208" s="117"/>
    </row>
    <row r="209" spans="1:19" x14ac:dyDescent="0.4">
      <c r="A209" s="179" t="s">
        <v>1128</v>
      </c>
      <c r="B209" s="5" t="s">
        <v>387</v>
      </c>
      <c r="C209" s="132">
        <v>243</v>
      </c>
      <c r="D209" s="5" t="s">
        <v>387</v>
      </c>
      <c r="E209" s="54">
        <v>1</v>
      </c>
      <c r="F209" s="132">
        <v>163</v>
      </c>
      <c r="G209" s="5" t="s">
        <v>387</v>
      </c>
      <c r="H209" s="54">
        <v>1</v>
      </c>
      <c r="I209" s="132">
        <v>4</v>
      </c>
      <c r="J209" s="5" t="s">
        <v>387</v>
      </c>
      <c r="K209" s="5" t="s">
        <v>387</v>
      </c>
      <c r="L209" s="132">
        <v>3</v>
      </c>
      <c r="M209" s="5" t="s">
        <v>387</v>
      </c>
      <c r="N209" s="5" t="s">
        <v>387</v>
      </c>
      <c r="O209" s="176">
        <f t="shared" si="3"/>
        <v>413</v>
      </c>
      <c r="P209" s="190">
        <v>413</v>
      </c>
      <c r="Q209" s="190">
        <v>2</v>
      </c>
      <c r="R209" s="191">
        <v>5.0000000000000001E-3</v>
      </c>
      <c r="S209" s="117"/>
    </row>
    <row r="210" spans="1:19" x14ac:dyDescent="0.4">
      <c r="A210" s="179" t="s">
        <v>564</v>
      </c>
      <c r="B210" s="5" t="s">
        <v>1129</v>
      </c>
      <c r="C210" s="132">
        <v>19</v>
      </c>
      <c r="D210" s="5" t="s">
        <v>387</v>
      </c>
      <c r="E210" s="5" t="s">
        <v>387</v>
      </c>
      <c r="F210" s="132">
        <v>6</v>
      </c>
      <c r="G210" s="5" t="s">
        <v>387</v>
      </c>
      <c r="H210" s="5" t="s">
        <v>387</v>
      </c>
      <c r="I210" s="186" t="s">
        <v>387</v>
      </c>
      <c r="J210" s="5" t="s">
        <v>387</v>
      </c>
      <c r="K210" s="5" t="s">
        <v>387</v>
      </c>
      <c r="L210" s="186" t="s">
        <v>387</v>
      </c>
      <c r="M210" s="5" t="s">
        <v>387</v>
      </c>
      <c r="N210" s="5" t="s">
        <v>387</v>
      </c>
      <c r="O210" s="176">
        <f t="shared" si="3"/>
        <v>25</v>
      </c>
      <c r="P210" s="190">
        <v>25</v>
      </c>
      <c r="Q210" s="190">
        <v>0</v>
      </c>
      <c r="R210" s="195">
        <v>0</v>
      </c>
      <c r="S210" s="117"/>
    </row>
    <row r="211" spans="1:19" ht="13.15" customHeight="1" x14ac:dyDescent="0.4">
      <c r="A211" s="179" t="s">
        <v>1130</v>
      </c>
      <c r="B211" s="5" t="s">
        <v>1131</v>
      </c>
      <c r="C211" s="132">
        <v>29</v>
      </c>
      <c r="D211" s="5" t="s">
        <v>387</v>
      </c>
      <c r="E211" s="5" t="s">
        <v>387</v>
      </c>
      <c r="F211" s="132">
        <v>7</v>
      </c>
      <c r="G211" s="5" t="s">
        <v>387</v>
      </c>
      <c r="H211" s="5" t="s">
        <v>387</v>
      </c>
      <c r="I211" s="186" t="s">
        <v>387</v>
      </c>
      <c r="J211" s="5" t="s">
        <v>387</v>
      </c>
      <c r="K211" s="5" t="s">
        <v>387</v>
      </c>
      <c r="L211" s="186" t="s">
        <v>387</v>
      </c>
      <c r="M211" s="5" t="s">
        <v>387</v>
      </c>
      <c r="N211" s="5" t="s">
        <v>387</v>
      </c>
      <c r="O211" s="176">
        <f t="shared" si="3"/>
        <v>36</v>
      </c>
      <c r="P211" s="55">
        <v>58</v>
      </c>
      <c r="Q211" s="55">
        <v>0</v>
      </c>
      <c r="R211" s="196">
        <v>0</v>
      </c>
      <c r="S211" s="117"/>
    </row>
    <row r="212" spans="1:19" ht="13.15" customHeight="1" x14ac:dyDescent="0.4">
      <c r="A212" s="179" t="s">
        <v>1361</v>
      </c>
      <c r="B212" s="5" t="s">
        <v>1132</v>
      </c>
      <c r="C212" s="132">
        <v>7</v>
      </c>
      <c r="D212" s="5" t="s">
        <v>387</v>
      </c>
      <c r="E212" s="5" t="s">
        <v>387</v>
      </c>
      <c r="F212" s="132">
        <v>10</v>
      </c>
      <c r="G212" s="5" t="s">
        <v>387</v>
      </c>
      <c r="H212" s="5" t="s">
        <v>387</v>
      </c>
      <c r="I212" s="132">
        <v>2</v>
      </c>
      <c r="J212" s="5" t="s">
        <v>387</v>
      </c>
      <c r="K212" s="5" t="s">
        <v>387</v>
      </c>
      <c r="L212" s="132">
        <v>3</v>
      </c>
      <c r="M212" s="5" t="s">
        <v>387</v>
      </c>
      <c r="N212" s="5" t="s">
        <v>387</v>
      </c>
      <c r="O212" s="176">
        <f t="shared" si="3"/>
        <v>22</v>
      </c>
      <c r="P212" s="117"/>
      <c r="Q212" s="117"/>
      <c r="R212" s="117"/>
    </row>
    <row r="213" spans="1:19" x14ac:dyDescent="0.4">
      <c r="A213" s="179" t="s">
        <v>450</v>
      </c>
      <c r="B213" s="5" t="s">
        <v>387</v>
      </c>
      <c r="C213" s="132">
        <v>718</v>
      </c>
      <c r="D213" s="54">
        <v>2</v>
      </c>
      <c r="E213" s="54">
        <v>12</v>
      </c>
      <c r="F213" s="132">
        <v>846</v>
      </c>
      <c r="G213" s="54">
        <v>1</v>
      </c>
      <c r="H213" s="54">
        <v>3</v>
      </c>
      <c r="I213" s="132">
        <v>25</v>
      </c>
      <c r="J213" s="5" t="s">
        <v>387</v>
      </c>
      <c r="K213" s="5" t="s">
        <v>387</v>
      </c>
      <c r="L213" s="132">
        <v>74</v>
      </c>
      <c r="M213" s="5" t="s">
        <v>387</v>
      </c>
      <c r="N213" s="5" t="s">
        <v>387</v>
      </c>
      <c r="O213" s="176">
        <f t="shared" si="3"/>
        <v>1663</v>
      </c>
      <c r="P213" s="190">
        <v>1663</v>
      </c>
      <c r="Q213" s="190">
        <v>15</v>
      </c>
      <c r="R213" s="191">
        <v>8.9999999999999993E-3</v>
      </c>
      <c r="S213" s="117"/>
    </row>
    <row r="214" spans="1:19" ht="13.15" customHeight="1" x14ac:dyDescent="0.4">
      <c r="A214" s="179" t="s">
        <v>1133</v>
      </c>
      <c r="B214" s="5" t="s">
        <v>1134</v>
      </c>
      <c r="C214" s="132">
        <v>154</v>
      </c>
      <c r="D214" s="5" t="s">
        <v>387</v>
      </c>
      <c r="E214" s="54">
        <v>11</v>
      </c>
      <c r="F214" s="132">
        <v>188</v>
      </c>
      <c r="G214" s="54">
        <v>1</v>
      </c>
      <c r="H214" s="54">
        <v>2</v>
      </c>
      <c r="I214" s="132">
        <v>18</v>
      </c>
      <c r="J214" s="5" t="s">
        <v>387</v>
      </c>
      <c r="K214" s="5" t="s">
        <v>387</v>
      </c>
      <c r="L214" s="132">
        <v>13</v>
      </c>
      <c r="M214" s="5" t="s">
        <v>387</v>
      </c>
      <c r="N214" s="5" t="s">
        <v>387</v>
      </c>
      <c r="O214" s="176">
        <f t="shared" si="3"/>
        <v>373</v>
      </c>
      <c r="P214" s="57">
        <v>575</v>
      </c>
      <c r="Q214" s="57">
        <v>25</v>
      </c>
      <c r="R214" s="136">
        <v>4.2999999999999997E-2</v>
      </c>
      <c r="S214" s="117"/>
    </row>
    <row r="215" spans="1:19" x14ac:dyDescent="0.4">
      <c r="A215" s="179" t="s">
        <v>1362</v>
      </c>
      <c r="B215" s="5" t="s">
        <v>1136</v>
      </c>
      <c r="C215" s="132">
        <v>55</v>
      </c>
      <c r="D215" s="54">
        <v>1</v>
      </c>
      <c r="E215" s="54">
        <v>4</v>
      </c>
      <c r="F215" s="132">
        <v>9</v>
      </c>
      <c r="G215" s="5" t="s">
        <v>387</v>
      </c>
      <c r="H215" s="5" t="s">
        <v>387</v>
      </c>
      <c r="I215" s="186" t="s">
        <v>387</v>
      </c>
      <c r="J215" s="5" t="s">
        <v>387</v>
      </c>
      <c r="K215" s="5" t="s">
        <v>387</v>
      </c>
      <c r="L215" s="132">
        <v>1</v>
      </c>
      <c r="M215" s="5" t="s">
        <v>387</v>
      </c>
      <c r="N215" s="5" t="s">
        <v>387</v>
      </c>
      <c r="O215" s="176">
        <f t="shared" si="3"/>
        <v>65</v>
      </c>
      <c r="P215" s="117"/>
      <c r="Q215" s="117"/>
      <c r="R215" s="117"/>
    </row>
    <row r="216" spans="1:19" x14ac:dyDescent="0.4">
      <c r="A216" s="179" t="s">
        <v>1362</v>
      </c>
      <c r="B216" s="5" t="s">
        <v>1135</v>
      </c>
      <c r="C216" s="132">
        <v>23</v>
      </c>
      <c r="D216" s="5" t="s">
        <v>387</v>
      </c>
      <c r="E216" s="54">
        <v>2</v>
      </c>
      <c r="F216" s="132">
        <v>21</v>
      </c>
      <c r="G216" s="5" t="s">
        <v>387</v>
      </c>
      <c r="H216" s="54">
        <v>1</v>
      </c>
      <c r="I216" s="186" t="s">
        <v>387</v>
      </c>
      <c r="J216" s="5" t="s">
        <v>387</v>
      </c>
      <c r="K216" s="5" t="s">
        <v>387</v>
      </c>
      <c r="L216" s="132">
        <v>3</v>
      </c>
      <c r="M216" s="5" t="s">
        <v>387</v>
      </c>
      <c r="N216" s="5" t="s">
        <v>387</v>
      </c>
      <c r="O216" s="176">
        <f t="shared" si="3"/>
        <v>47</v>
      </c>
      <c r="P216" s="117"/>
      <c r="Q216" s="117"/>
      <c r="R216" s="117"/>
    </row>
    <row r="217" spans="1:19" x14ac:dyDescent="0.4">
      <c r="A217" s="179" t="s">
        <v>1362</v>
      </c>
      <c r="B217" s="5" t="s">
        <v>1138</v>
      </c>
      <c r="C217" s="132">
        <v>36</v>
      </c>
      <c r="D217" s="5" t="s">
        <v>387</v>
      </c>
      <c r="E217" s="54">
        <v>3</v>
      </c>
      <c r="F217" s="132">
        <v>4</v>
      </c>
      <c r="G217" s="5" t="s">
        <v>387</v>
      </c>
      <c r="H217" s="5" t="s">
        <v>387</v>
      </c>
      <c r="I217" s="186" t="s">
        <v>387</v>
      </c>
      <c r="J217" s="5" t="s">
        <v>387</v>
      </c>
      <c r="K217" s="5" t="s">
        <v>387</v>
      </c>
      <c r="L217" s="132">
        <v>1</v>
      </c>
      <c r="M217" s="5" t="s">
        <v>387</v>
      </c>
      <c r="N217" s="5" t="s">
        <v>387</v>
      </c>
      <c r="O217" s="176">
        <f t="shared" si="3"/>
        <v>41</v>
      </c>
      <c r="P217" s="117"/>
      <c r="Q217" s="117"/>
      <c r="R217" s="117"/>
    </row>
    <row r="218" spans="1:19" x14ac:dyDescent="0.4">
      <c r="A218" s="179" t="s">
        <v>1362</v>
      </c>
      <c r="B218" s="5" t="s">
        <v>1139</v>
      </c>
      <c r="C218" s="132">
        <v>22</v>
      </c>
      <c r="D218" s="5" t="s">
        <v>387</v>
      </c>
      <c r="E218" s="5" t="s">
        <v>387</v>
      </c>
      <c r="F218" s="186" t="s">
        <v>387</v>
      </c>
      <c r="G218" s="5" t="s">
        <v>387</v>
      </c>
      <c r="H218" s="5" t="s">
        <v>387</v>
      </c>
      <c r="I218" s="186" t="s">
        <v>387</v>
      </c>
      <c r="J218" s="5" t="s">
        <v>387</v>
      </c>
      <c r="K218" s="5" t="s">
        <v>387</v>
      </c>
      <c r="L218" s="186" t="s">
        <v>387</v>
      </c>
      <c r="M218" s="5" t="s">
        <v>387</v>
      </c>
      <c r="N218" s="5" t="s">
        <v>387</v>
      </c>
      <c r="O218" s="176">
        <f t="shared" si="3"/>
        <v>22</v>
      </c>
      <c r="P218" s="117"/>
      <c r="Q218" s="117"/>
      <c r="R218" s="117"/>
    </row>
    <row r="219" spans="1:19" ht="13.15" customHeight="1" x14ac:dyDescent="0.4">
      <c r="A219" s="179" t="s">
        <v>1362</v>
      </c>
      <c r="B219" s="5" t="s">
        <v>1137</v>
      </c>
      <c r="C219" s="132">
        <v>17</v>
      </c>
      <c r="D219" s="5" t="s">
        <v>387</v>
      </c>
      <c r="E219" s="5" t="s">
        <v>387</v>
      </c>
      <c r="F219" s="186" t="s">
        <v>387</v>
      </c>
      <c r="G219" s="5" t="s">
        <v>387</v>
      </c>
      <c r="H219" s="5" t="s">
        <v>387</v>
      </c>
      <c r="I219" s="186" t="s">
        <v>387</v>
      </c>
      <c r="J219" s="5" t="s">
        <v>387</v>
      </c>
      <c r="K219" s="5" t="s">
        <v>387</v>
      </c>
      <c r="L219" s="186" t="s">
        <v>387</v>
      </c>
      <c r="M219" s="5" t="s">
        <v>387</v>
      </c>
      <c r="N219" s="5" t="s">
        <v>387</v>
      </c>
      <c r="O219" s="176">
        <f t="shared" si="3"/>
        <v>17</v>
      </c>
      <c r="P219" s="117"/>
      <c r="Q219" s="117"/>
      <c r="R219" s="117"/>
    </row>
    <row r="220" spans="1:19" x14ac:dyDescent="0.4">
      <c r="A220" s="179" t="s">
        <v>1362</v>
      </c>
      <c r="B220" s="5" t="s">
        <v>1424</v>
      </c>
      <c r="C220" s="132">
        <v>7</v>
      </c>
      <c r="D220" s="5" t="s">
        <v>387</v>
      </c>
      <c r="E220" s="54">
        <v>2</v>
      </c>
      <c r="F220" s="186" t="s">
        <v>387</v>
      </c>
      <c r="G220" s="5" t="s">
        <v>387</v>
      </c>
      <c r="H220" s="5" t="s">
        <v>387</v>
      </c>
      <c r="I220" s="186" t="s">
        <v>387</v>
      </c>
      <c r="J220" s="5" t="s">
        <v>387</v>
      </c>
      <c r="K220" s="5" t="s">
        <v>387</v>
      </c>
      <c r="L220" s="186" t="s">
        <v>387</v>
      </c>
      <c r="M220" s="5" t="s">
        <v>387</v>
      </c>
      <c r="N220" s="5" t="s">
        <v>387</v>
      </c>
      <c r="O220" s="176">
        <f t="shared" si="3"/>
        <v>7</v>
      </c>
      <c r="P220" s="117"/>
      <c r="Q220" s="117"/>
      <c r="R220" s="117"/>
    </row>
    <row r="221" spans="1:19" ht="13.15" customHeight="1" x14ac:dyDescent="0.4">
      <c r="A221" s="179" t="s">
        <v>1362</v>
      </c>
      <c r="B221" s="5" t="s">
        <v>1425</v>
      </c>
      <c r="C221" s="132">
        <v>2</v>
      </c>
      <c r="D221" s="5" t="s">
        <v>387</v>
      </c>
      <c r="E221" s="5" t="s">
        <v>387</v>
      </c>
      <c r="F221" s="132">
        <v>1</v>
      </c>
      <c r="G221" s="5" t="s">
        <v>387</v>
      </c>
      <c r="H221" s="5" t="s">
        <v>387</v>
      </c>
      <c r="I221" s="186" t="s">
        <v>387</v>
      </c>
      <c r="J221" s="5" t="s">
        <v>387</v>
      </c>
      <c r="K221" s="5" t="s">
        <v>387</v>
      </c>
      <c r="L221" s="186" t="s">
        <v>387</v>
      </c>
      <c r="M221" s="5" t="s">
        <v>387</v>
      </c>
      <c r="N221" s="5" t="s">
        <v>387</v>
      </c>
      <c r="O221" s="176">
        <f t="shared" si="3"/>
        <v>3</v>
      </c>
      <c r="P221" s="117"/>
      <c r="Q221" s="117"/>
      <c r="R221" s="117"/>
    </row>
    <row r="222" spans="1:19" x14ac:dyDescent="0.4">
      <c r="A222" s="179" t="s">
        <v>1140</v>
      </c>
      <c r="B222" s="5" t="s">
        <v>387</v>
      </c>
      <c r="C222" s="132">
        <v>67</v>
      </c>
      <c r="D222" s="5" t="s">
        <v>387</v>
      </c>
      <c r="E222" s="54">
        <v>1</v>
      </c>
      <c r="F222" s="132">
        <v>14</v>
      </c>
      <c r="G222" s="5" t="s">
        <v>387</v>
      </c>
      <c r="H222" s="5" t="s">
        <v>387</v>
      </c>
      <c r="I222" s="186" t="s">
        <v>387</v>
      </c>
      <c r="J222" s="5" t="s">
        <v>387</v>
      </c>
      <c r="K222" s="5" t="s">
        <v>387</v>
      </c>
      <c r="L222" s="132">
        <v>3</v>
      </c>
      <c r="M222" s="54">
        <v>1</v>
      </c>
      <c r="N222" s="5" t="s">
        <v>387</v>
      </c>
      <c r="O222" s="176">
        <f t="shared" si="3"/>
        <v>84</v>
      </c>
      <c r="P222" s="190">
        <v>84</v>
      </c>
      <c r="Q222" s="190">
        <v>1</v>
      </c>
      <c r="R222" s="191">
        <v>1.2E-2</v>
      </c>
      <c r="S222" s="117"/>
    </row>
    <row r="223" spans="1:19" x14ac:dyDescent="0.4">
      <c r="A223" s="179" t="s">
        <v>1215</v>
      </c>
      <c r="B223" s="5" t="s">
        <v>387</v>
      </c>
      <c r="C223" s="132">
        <v>21</v>
      </c>
      <c r="D223" s="5" t="s">
        <v>387</v>
      </c>
      <c r="E223" s="5" t="s">
        <v>387</v>
      </c>
      <c r="F223" s="132">
        <v>28</v>
      </c>
      <c r="G223" s="5" t="s">
        <v>387</v>
      </c>
      <c r="H223" s="5" t="s">
        <v>387</v>
      </c>
      <c r="I223" s="132">
        <v>4</v>
      </c>
      <c r="J223" s="5" t="s">
        <v>387</v>
      </c>
      <c r="K223" s="5" t="s">
        <v>387</v>
      </c>
      <c r="L223" s="132">
        <v>3</v>
      </c>
      <c r="M223" s="5" t="s">
        <v>387</v>
      </c>
      <c r="N223" s="5" t="s">
        <v>387</v>
      </c>
      <c r="O223" s="176">
        <f t="shared" si="3"/>
        <v>56</v>
      </c>
      <c r="P223" s="52">
        <v>56</v>
      </c>
      <c r="Q223" s="52">
        <v>0</v>
      </c>
      <c r="R223" s="53">
        <v>0</v>
      </c>
      <c r="S223" s="117"/>
    </row>
    <row r="224" spans="1:19" ht="13.15" customHeight="1" x14ac:dyDescent="0.4">
      <c r="A224" s="179" t="s">
        <v>1141</v>
      </c>
      <c r="B224" s="5" t="s">
        <v>1426</v>
      </c>
      <c r="C224" s="132">
        <v>166</v>
      </c>
      <c r="D224" s="5" t="s">
        <v>387</v>
      </c>
      <c r="E224" s="54">
        <v>2</v>
      </c>
      <c r="F224" s="132">
        <v>110</v>
      </c>
      <c r="G224" s="5" t="s">
        <v>387</v>
      </c>
      <c r="H224" s="5" t="s">
        <v>387</v>
      </c>
      <c r="I224" s="132">
        <v>7</v>
      </c>
      <c r="J224" s="5" t="s">
        <v>387</v>
      </c>
      <c r="K224" s="5" t="s">
        <v>387</v>
      </c>
      <c r="L224" s="132">
        <v>10</v>
      </c>
      <c r="M224" s="5" t="s">
        <v>387</v>
      </c>
      <c r="N224" s="5" t="s">
        <v>387</v>
      </c>
      <c r="O224" s="176">
        <f t="shared" si="3"/>
        <v>293</v>
      </c>
      <c r="P224" s="193">
        <v>322</v>
      </c>
      <c r="Q224" s="193">
        <v>2</v>
      </c>
      <c r="R224" s="192">
        <v>6.0000000000000001E-3</v>
      </c>
      <c r="S224" s="117"/>
    </row>
    <row r="225" spans="1:19" x14ac:dyDescent="0.4">
      <c r="A225" s="179" t="s">
        <v>1677</v>
      </c>
      <c r="B225" s="5" t="s">
        <v>1111</v>
      </c>
      <c r="C225" s="132">
        <v>18</v>
      </c>
      <c r="D225" s="5" t="s">
        <v>387</v>
      </c>
      <c r="E225" s="5" t="s">
        <v>387</v>
      </c>
      <c r="F225" s="186" t="s">
        <v>387</v>
      </c>
      <c r="G225" s="5" t="s">
        <v>387</v>
      </c>
      <c r="H225" s="5" t="s">
        <v>387</v>
      </c>
      <c r="I225" s="186" t="s">
        <v>387</v>
      </c>
      <c r="J225" s="5" t="s">
        <v>387</v>
      </c>
      <c r="K225" s="5" t="s">
        <v>387</v>
      </c>
      <c r="L225" s="186" t="s">
        <v>387</v>
      </c>
      <c r="M225" s="5" t="s">
        <v>387</v>
      </c>
      <c r="N225" s="5" t="s">
        <v>387</v>
      </c>
      <c r="O225" s="176">
        <f t="shared" si="3"/>
        <v>18</v>
      </c>
      <c r="P225" s="117"/>
      <c r="Q225" s="117"/>
      <c r="R225" s="117"/>
    </row>
    <row r="226" spans="1:19" x14ac:dyDescent="0.4">
      <c r="A226" s="179" t="s">
        <v>1677</v>
      </c>
      <c r="B226" s="5" t="s">
        <v>1427</v>
      </c>
      <c r="C226" s="132">
        <v>11</v>
      </c>
      <c r="D226" s="5" t="s">
        <v>387</v>
      </c>
      <c r="E226" s="5" t="s">
        <v>387</v>
      </c>
      <c r="F226" s="186" t="s">
        <v>387</v>
      </c>
      <c r="G226" s="5" t="s">
        <v>387</v>
      </c>
      <c r="H226" s="5" t="s">
        <v>387</v>
      </c>
      <c r="I226" s="186" t="s">
        <v>387</v>
      </c>
      <c r="J226" s="5" t="s">
        <v>387</v>
      </c>
      <c r="K226" s="5" t="s">
        <v>387</v>
      </c>
      <c r="L226" s="186" t="s">
        <v>387</v>
      </c>
      <c r="M226" s="5" t="s">
        <v>387</v>
      </c>
      <c r="N226" s="5" t="s">
        <v>387</v>
      </c>
      <c r="O226" s="176">
        <f t="shared" si="3"/>
        <v>11</v>
      </c>
      <c r="P226" s="117"/>
      <c r="Q226" s="117"/>
      <c r="R226" s="117"/>
    </row>
    <row r="227" spans="1:19" ht="13.15" customHeight="1" x14ac:dyDescent="0.4">
      <c r="A227" s="179" t="s">
        <v>1142</v>
      </c>
      <c r="B227" s="5" t="s">
        <v>1143</v>
      </c>
      <c r="C227" s="132">
        <v>137</v>
      </c>
      <c r="D227" s="5" t="s">
        <v>387</v>
      </c>
      <c r="E227" s="54">
        <v>1</v>
      </c>
      <c r="F227" s="132">
        <v>13</v>
      </c>
      <c r="G227" s="5" t="s">
        <v>387</v>
      </c>
      <c r="H227" s="5" t="s">
        <v>387</v>
      </c>
      <c r="I227" s="132">
        <v>4</v>
      </c>
      <c r="J227" s="5" t="s">
        <v>387</v>
      </c>
      <c r="K227" s="5" t="s">
        <v>387</v>
      </c>
      <c r="L227" s="186" t="s">
        <v>387</v>
      </c>
      <c r="M227" s="5" t="s">
        <v>387</v>
      </c>
      <c r="N227" s="5" t="s">
        <v>387</v>
      </c>
      <c r="O227" s="176">
        <f t="shared" si="3"/>
        <v>154</v>
      </c>
      <c r="P227" s="188">
        <v>555</v>
      </c>
      <c r="Q227" s="188">
        <v>11</v>
      </c>
      <c r="R227" s="189">
        <v>0.02</v>
      </c>
      <c r="S227" s="117"/>
    </row>
    <row r="228" spans="1:19" ht="20.25" x14ac:dyDescent="0.4">
      <c r="A228" s="179" t="s">
        <v>1363</v>
      </c>
      <c r="B228" s="5" t="s">
        <v>1144</v>
      </c>
      <c r="C228" s="132">
        <v>136</v>
      </c>
      <c r="D228" s="5" t="s">
        <v>387</v>
      </c>
      <c r="E228" s="54">
        <v>5</v>
      </c>
      <c r="F228" s="132">
        <v>2</v>
      </c>
      <c r="G228" s="5" t="s">
        <v>387</v>
      </c>
      <c r="H228" s="5" t="s">
        <v>387</v>
      </c>
      <c r="I228" s="186" t="s">
        <v>387</v>
      </c>
      <c r="J228" s="5" t="s">
        <v>387</v>
      </c>
      <c r="K228" s="5" t="s">
        <v>387</v>
      </c>
      <c r="L228" s="186" t="s">
        <v>387</v>
      </c>
      <c r="M228" s="5" t="s">
        <v>387</v>
      </c>
      <c r="N228" s="5" t="s">
        <v>387</v>
      </c>
      <c r="O228" s="176">
        <f t="shared" si="3"/>
        <v>138</v>
      </c>
      <c r="P228" s="117"/>
      <c r="Q228" s="117"/>
      <c r="R228" s="117"/>
    </row>
    <row r="229" spans="1:19" ht="20.25" x14ac:dyDescent="0.4">
      <c r="A229" s="179" t="s">
        <v>1363</v>
      </c>
      <c r="B229" s="5" t="s">
        <v>1146</v>
      </c>
      <c r="C229" s="132">
        <v>61</v>
      </c>
      <c r="D229" s="5" t="s">
        <v>387</v>
      </c>
      <c r="E229" s="5" t="s">
        <v>387</v>
      </c>
      <c r="F229" s="132">
        <v>6</v>
      </c>
      <c r="G229" s="5" t="s">
        <v>387</v>
      </c>
      <c r="H229" s="5" t="s">
        <v>387</v>
      </c>
      <c r="I229" s="186" t="s">
        <v>387</v>
      </c>
      <c r="J229" s="5" t="s">
        <v>387</v>
      </c>
      <c r="K229" s="5" t="s">
        <v>387</v>
      </c>
      <c r="L229" s="186" t="s">
        <v>387</v>
      </c>
      <c r="M229" s="5" t="s">
        <v>387</v>
      </c>
      <c r="N229" s="5" t="s">
        <v>387</v>
      </c>
      <c r="O229" s="176">
        <f t="shared" si="3"/>
        <v>67</v>
      </c>
      <c r="P229" s="117"/>
      <c r="Q229" s="117"/>
      <c r="R229" s="117"/>
    </row>
    <row r="230" spans="1:19" ht="13.15" customHeight="1" x14ac:dyDescent="0.4">
      <c r="A230" s="179" t="s">
        <v>1363</v>
      </c>
      <c r="B230" s="5" t="s">
        <v>1145</v>
      </c>
      <c r="C230" s="132">
        <v>62</v>
      </c>
      <c r="D230" s="5" t="s">
        <v>387</v>
      </c>
      <c r="E230" s="54">
        <v>3</v>
      </c>
      <c r="F230" s="132">
        <v>3</v>
      </c>
      <c r="G230" s="5" t="s">
        <v>387</v>
      </c>
      <c r="H230" s="5" t="s">
        <v>387</v>
      </c>
      <c r="I230" s="186" t="s">
        <v>387</v>
      </c>
      <c r="J230" s="5" t="s">
        <v>387</v>
      </c>
      <c r="K230" s="5" t="s">
        <v>387</v>
      </c>
      <c r="L230" s="186" t="s">
        <v>387</v>
      </c>
      <c r="M230" s="5" t="s">
        <v>387</v>
      </c>
      <c r="N230" s="5" t="s">
        <v>387</v>
      </c>
      <c r="O230" s="176">
        <f t="shared" si="3"/>
        <v>65</v>
      </c>
      <c r="P230" s="117"/>
      <c r="Q230" s="117"/>
      <c r="R230" s="117"/>
    </row>
    <row r="231" spans="1:19" ht="20.25" x14ac:dyDescent="0.4">
      <c r="A231" s="179" t="s">
        <v>1363</v>
      </c>
      <c r="B231" s="5" t="s">
        <v>1149</v>
      </c>
      <c r="C231" s="132">
        <v>37</v>
      </c>
      <c r="D231" s="5" t="s">
        <v>387</v>
      </c>
      <c r="E231" s="5" t="s">
        <v>387</v>
      </c>
      <c r="F231" s="186" t="s">
        <v>387</v>
      </c>
      <c r="G231" s="5" t="s">
        <v>387</v>
      </c>
      <c r="H231" s="5" t="s">
        <v>387</v>
      </c>
      <c r="I231" s="186" t="s">
        <v>387</v>
      </c>
      <c r="J231" s="5" t="s">
        <v>387</v>
      </c>
      <c r="K231" s="5" t="s">
        <v>387</v>
      </c>
      <c r="L231" s="186" t="s">
        <v>387</v>
      </c>
      <c r="M231" s="5" t="s">
        <v>387</v>
      </c>
      <c r="N231" s="5" t="s">
        <v>387</v>
      </c>
      <c r="O231" s="176">
        <f t="shared" si="3"/>
        <v>37</v>
      </c>
      <c r="P231" s="117"/>
      <c r="Q231" s="117"/>
      <c r="R231" s="117"/>
    </row>
    <row r="232" spans="1:19" ht="13.15" customHeight="1" x14ac:dyDescent="0.4">
      <c r="A232" s="179" t="s">
        <v>1363</v>
      </c>
      <c r="B232" s="5" t="s">
        <v>1148</v>
      </c>
      <c r="C232" s="132">
        <v>9</v>
      </c>
      <c r="D232" s="5" t="s">
        <v>387</v>
      </c>
      <c r="E232" s="5" t="s">
        <v>387</v>
      </c>
      <c r="F232" s="132">
        <v>1</v>
      </c>
      <c r="G232" s="5" t="s">
        <v>387</v>
      </c>
      <c r="H232" s="5" t="s">
        <v>387</v>
      </c>
      <c r="I232" s="132">
        <v>8</v>
      </c>
      <c r="J232" s="5" t="s">
        <v>387</v>
      </c>
      <c r="K232" s="5" t="s">
        <v>387</v>
      </c>
      <c r="L232" s="186" t="s">
        <v>387</v>
      </c>
      <c r="M232" s="5" t="s">
        <v>387</v>
      </c>
      <c r="N232" s="5" t="s">
        <v>387</v>
      </c>
      <c r="O232" s="176">
        <f t="shared" si="3"/>
        <v>18</v>
      </c>
      <c r="P232" s="117"/>
      <c r="Q232" s="117"/>
      <c r="R232" s="117"/>
    </row>
    <row r="233" spans="1:19" ht="20.25" x14ac:dyDescent="0.4">
      <c r="A233" s="179" t="s">
        <v>1363</v>
      </c>
      <c r="B233" s="5" t="s">
        <v>1428</v>
      </c>
      <c r="C233" s="132">
        <v>15</v>
      </c>
      <c r="D233" s="5" t="s">
        <v>387</v>
      </c>
      <c r="E233" s="54">
        <v>1</v>
      </c>
      <c r="F233" s="186" t="s">
        <v>387</v>
      </c>
      <c r="G233" s="5" t="s">
        <v>387</v>
      </c>
      <c r="H233" s="5" t="s">
        <v>387</v>
      </c>
      <c r="I233" s="186" t="s">
        <v>387</v>
      </c>
      <c r="J233" s="5" t="s">
        <v>387</v>
      </c>
      <c r="K233" s="5" t="s">
        <v>387</v>
      </c>
      <c r="L233" s="186" t="s">
        <v>387</v>
      </c>
      <c r="M233" s="5" t="s">
        <v>387</v>
      </c>
      <c r="N233" s="5" t="s">
        <v>387</v>
      </c>
      <c r="O233" s="176">
        <f t="shared" si="3"/>
        <v>15</v>
      </c>
      <c r="P233" s="117"/>
      <c r="Q233" s="117"/>
      <c r="R233" s="117"/>
    </row>
    <row r="234" spans="1:19" ht="20.25" x14ac:dyDescent="0.4">
      <c r="A234" s="179" t="s">
        <v>1363</v>
      </c>
      <c r="B234" s="5" t="s">
        <v>1147</v>
      </c>
      <c r="C234" s="132">
        <v>13</v>
      </c>
      <c r="D234" s="5" t="s">
        <v>387</v>
      </c>
      <c r="E234" s="5" t="s">
        <v>387</v>
      </c>
      <c r="F234" s="186" t="s">
        <v>387</v>
      </c>
      <c r="G234" s="5" t="s">
        <v>387</v>
      </c>
      <c r="H234" s="5" t="s">
        <v>387</v>
      </c>
      <c r="I234" s="186" t="s">
        <v>387</v>
      </c>
      <c r="J234" s="5" t="s">
        <v>387</v>
      </c>
      <c r="K234" s="5" t="s">
        <v>387</v>
      </c>
      <c r="L234" s="186" t="s">
        <v>387</v>
      </c>
      <c r="M234" s="5" t="s">
        <v>387</v>
      </c>
      <c r="N234" s="5" t="s">
        <v>387</v>
      </c>
      <c r="O234" s="176">
        <f t="shared" si="3"/>
        <v>13</v>
      </c>
      <c r="P234" s="117"/>
      <c r="Q234" s="117"/>
      <c r="R234" s="117"/>
    </row>
    <row r="235" spans="1:19" ht="13.15" customHeight="1" x14ac:dyDescent="0.4">
      <c r="A235" s="179" t="s">
        <v>1363</v>
      </c>
      <c r="B235" s="5" t="s">
        <v>1150</v>
      </c>
      <c r="C235" s="132">
        <v>10</v>
      </c>
      <c r="D235" s="5" t="s">
        <v>387</v>
      </c>
      <c r="E235" s="5" t="s">
        <v>387</v>
      </c>
      <c r="F235" s="186" t="s">
        <v>387</v>
      </c>
      <c r="G235" s="5" t="s">
        <v>387</v>
      </c>
      <c r="H235" s="5" t="s">
        <v>387</v>
      </c>
      <c r="I235" s="186" t="s">
        <v>387</v>
      </c>
      <c r="J235" s="5" t="s">
        <v>387</v>
      </c>
      <c r="K235" s="5" t="s">
        <v>387</v>
      </c>
      <c r="L235" s="186" t="s">
        <v>387</v>
      </c>
      <c r="M235" s="5" t="s">
        <v>387</v>
      </c>
      <c r="N235" s="5" t="s">
        <v>387</v>
      </c>
      <c r="O235" s="176">
        <f t="shared" si="3"/>
        <v>10</v>
      </c>
      <c r="P235" s="117"/>
      <c r="Q235" s="117"/>
      <c r="R235" s="117"/>
    </row>
    <row r="236" spans="1:19" ht="20.25" x14ac:dyDescent="0.4">
      <c r="A236" s="179" t="s">
        <v>1363</v>
      </c>
      <c r="B236" s="5" t="s">
        <v>1429</v>
      </c>
      <c r="C236" s="132">
        <v>10</v>
      </c>
      <c r="D236" s="5" t="s">
        <v>387</v>
      </c>
      <c r="E236" s="5" t="s">
        <v>387</v>
      </c>
      <c r="F236" s="186" t="s">
        <v>387</v>
      </c>
      <c r="G236" s="5" t="s">
        <v>387</v>
      </c>
      <c r="H236" s="5" t="s">
        <v>387</v>
      </c>
      <c r="I236" s="186" t="s">
        <v>387</v>
      </c>
      <c r="J236" s="5" t="s">
        <v>387</v>
      </c>
      <c r="K236" s="5" t="s">
        <v>387</v>
      </c>
      <c r="L236" s="186" t="s">
        <v>387</v>
      </c>
      <c r="M236" s="5" t="s">
        <v>387</v>
      </c>
      <c r="N236" s="5" t="s">
        <v>387</v>
      </c>
      <c r="O236" s="176">
        <f t="shared" si="3"/>
        <v>10</v>
      </c>
      <c r="P236" s="117"/>
      <c r="Q236" s="117"/>
      <c r="R236" s="117"/>
    </row>
    <row r="237" spans="1:19" ht="13.15" customHeight="1" x14ac:dyDescent="0.4">
      <c r="A237" s="179" t="s">
        <v>1363</v>
      </c>
      <c r="B237" s="5" t="s">
        <v>1430</v>
      </c>
      <c r="C237" s="132">
        <v>8</v>
      </c>
      <c r="D237" s="5" t="s">
        <v>387</v>
      </c>
      <c r="E237" s="5" t="s">
        <v>387</v>
      </c>
      <c r="F237" s="186" t="s">
        <v>387</v>
      </c>
      <c r="G237" s="5" t="s">
        <v>387</v>
      </c>
      <c r="H237" s="5" t="s">
        <v>387</v>
      </c>
      <c r="I237" s="186" t="s">
        <v>387</v>
      </c>
      <c r="J237" s="5" t="s">
        <v>387</v>
      </c>
      <c r="K237" s="5" t="s">
        <v>387</v>
      </c>
      <c r="L237" s="186" t="s">
        <v>387</v>
      </c>
      <c r="M237" s="5" t="s">
        <v>387</v>
      </c>
      <c r="N237" s="5" t="s">
        <v>387</v>
      </c>
      <c r="O237" s="176">
        <f t="shared" si="3"/>
        <v>8</v>
      </c>
      <c r="P237" s="117"/>
      <c r="Q237" s="117"/>
      <c r="R237" s="117"/>
    </row>
    <row r="238" spans="1:19" ht="13.15" customHeight="1" x14ac:dyDescent="0.4">
      <c r="A238" s="179" t="s">
        <v>1363</v>
      </c>
      <c r="B238" s="5" t="s">
        <v>1431</v>
      </c>
      <c r="C238" s="132">
        <v>6</v>
      </c>
      <c r="D238" s="5" t="s">
        <v>387</v>
      </c>
      <c r="E238" s="5" t="s">
        <v>387</v>
      </c>
      <c r="F238" s="186" t="s">
        <v>387</v>
      </c>
      <c r="G238" s="5" t="s">
        <v>387</v>
      </c>
      <c r="H238" s="5" t="s">
        <v>387</v>
      </c>
      <c r="I238" s="186" t="s">
        <v>387</v>
      </c>
      <c r="J238" s="5" t="s">
        <v>387</v>
      </c>
      <c r="K238" s="5" t="s">
        <v>387</v>
      </c>
      <c r="L238" s="186" t="s">
        <v>387</v>
      </c>
      <c r="M238" s="5" t="s">
        <v>387</v>
      </c>
      <c r="N238" s="5" t="s">
        <v>387</v>
      </c>
      <c r="O238" s="176">
        <f t="shared" si="3"/>
        <v>6</v>
      </c>
      <c r="P238" s="117"/>
      <c r="Q238" s="117"/>
      <c r="R238" s="117"/>
    </row>
    <row r="239" spans="1:19" ht="13.15" customHeight="1" x14ac:dyDescent="0.4">
      <c r="A239" s="179" t="s">
        <v>1363</v>
      </c>
      <c r="B239" s="5" t="s">
        <v>1432</v>
      </c>
      <c r="C239" s="132">
        <v>5</v>
      </c>
      <c r="D239" s="5" t="s">
        <v>387</v>
      </c>
      <c r="E239" s="5" t="s">
        <v>387</v>
      </c>
      <c r="F239" s="186" t="s">
        <v>387</v>
      </c>
      <c r="G239" s="5" t="s">
        <v>387</v>
      </c>
      <c r="H239" s="5" t="s">
        <v>387</v>
      </c>
      <c r="I239" s="186" t="s">
        <v>387</v>
      </c>
      <c r="J239" s="5" t="s">
        <v>387</v>
      </c>
      <c r="K239" s="5" t="s">
        <v>387</v>
      </c>
      <c r="L239" s="186" t="s">
        <v>387</v>
      </c>
      <c r="M239" s="5" t="s">
        <v>387</v>
      </c>
      <c r="N239" s="5" t="s">
        <v>387</v>
      </c>
      <c r="O239" s="176">
        <f t="shared" si="3"/>
        <v>5</v>
      </c>
      <c r="P239" s="117"/>
      <c r="Q239" s="117"/>
      <c r="R239" s="117"/>
    </row>
    <row r="240" spans="1:19" ht="20.25" x14ac:dyDescent="0.4">
      <c r="A240" s="179" t="s">
        <v>1363</v>
      </c>
      <c r="B240" s="5" t="s">
        <v>1433</v>
      </c>
      <c r="C240" s="132">
        <v>5</v>
      </c>
      <c r="D240" s="5" t="s">
        <v>387</v>
      </c>
      <c r="E240" s="5" t="s">
        <v>387</v>
      </c>
      <c r="F240" s="186" t="s">
        <v>387</v>
      </c>
      <c r="G240" s="5" t="s">
        <v>387</v>
      </c>
      <c r="H240" s="5" t="s">
        <v>387</v>
      </c>
      <c r="I240" s="186" t="s">
        <v>387</v>
      </c>
      <c r="J240" s="5" t="s">
        <v>387</v>
      </c>
      <c r="K240" s="5" t="s">
        <v>387</v>
      </c>
      <c r="L240" s="186" t="s">
        <v>387</v>
      </c>
      <c r="M240" s="5" t="s">
        <v>387</v>
      </c>
      <c r="N240" s="5" t="s">
        <v>387</v>
      </c>
      <c r="O240" s="176">
        <f t="shared" si="3"/>
        <v>5</v>
      </c>
      <c r="P240" s="117"/>
      <c r="Q240" s="117"/>
      <c r="R240" s="117"/>
    </row>
    <row r="241" spans="1:19" ht="20.25" x14ac:dyDescent="0.4">
      <c r="A241" s="179" t="s">
        <v>1363</v>
      </c>
      <c r="B241" s="5" t="s">
        <v>1434</v>
      </c>
      <c r="C241" s="132">
        <v>4</v>
      </c>
      <c r="D241" s="5" t="s">
        <v>387</v>
      </c>
      <c r="E241" s="54">
        <v>1</v>
      </c>
      <c r="F241" s="186" t="s">
        <v>387</v>
      </c>
      <c r="G241" s="5" t="s">
        <v>387</v>
      </c>
      <c r="H241" s="5" t="s">
        <v>387</v>
      </c>
      <c r="I241" s="186" t="s">
        <v>387</v>
      </c>
      <c r="J241" s="5" t="s">
        <v>387</v>
      </c>
      <c r="K241" s="5" t="s">
        <v>387</v>
      </c>
      <c r="L241" s="186" t="s">
        <v>387</v>
      </c>
      <c r="M241" s="5" t="s">
        <v>387</v>
      </c>
      <c r="N241" s="5" t="s">
        <v>387</v>
      </c>
      <c r="O241" s="176">
        <f t="shared" si="3"/>
        <v>4</v>
      </c>
      <c r="P241" s="117"/>
      <c r="Q241" s="117"/>
      <c r="R241" s="117"/>
    </row>
    <row r="242" spans="1:19" ht="13.15" customHeight="1" x14ac:dyDescent="0.4">
      <c r="A242" s="179" t="s">
        <v>1151</v>
      </c>
      <c r="B242" s="5" t="s">
        <v>1155</v>
      </c>
      <c r="C242" s="132">
        <v>58</v>
      </c>
      <c r="D242" s="5" t="s">
        <v>387</v>
      </c>
      <c r="E242" s="5" t="s">
        <v>387</v>
      </c>
      <c r="F242" s="132">
        <v>8</v>
      </c>
      <c r="G242" s="5" t="s">
        <v>387</v>
      </c>
      <c r="H242" s="5" t="s">
        <v>387</v>
      </c>
      <c r="I242" s="132">
        <v>2</v>
      </c>
      <c r="J242" s="5" t="s">
        <v>387</v>
      </c>
      <c r="K242" s="5" t="s">
        <v>387</v>
      </c>
      <c r="L242" s="132">
        <v>1</v>
      </c>
      <c r="M242" s="5" t="s">
        <v>387</v>
      </c>
      <c r="N242" s="5" t="s">
        <v>387</v>
      </c>
      <c r="O242" s="176">
        <f t="shared" si="3"/>
        <v>69</v>
      </c>
      <c r="P242" s="188">
        <v>228</v>
      </c>
      <c r="Q242" s="188">
        <v>1</v>
      </c>
      <c r="R242" s="189">
        <v>4.0000000000000001E-3</v>
      </c>
      <c r="S242" s="117"/>
    </row>
    <row r="243" spans="1:19" ht="13.15" customHeight="1" x14ac:dyDescent="0.4">
      <c r="A243" s="179" t="s">
        <v>1364</v>
      </c>
      <c r="B243" s="5" t="s">
        <v>1156</v>
      </c>
      <c r="C243" s="132">
        <v>41</v>
      </c>
      <c r="D243" s="5" t="s">
        <v>387</v>
      </c>
      <c r="E243" s="5" t="s">
        <v>387</v>
      </c>
      <c r="F243" s="132">
        <v>8</v>
      </c>
      <c r="G243" s="5" t="s">
        <v>387</v>
      </c>
      <c r="H243" s="5" t="s">
        <v>387</v>
      </c>
      <c r="I243" s="132">
        <v>5</v>
      </c>
      <c r="J243" s="5" t="s">
        <v>387</v>
      </c>
      <c r="K243" s="5" t="s">
        <v>387</v>
      </c>
      <c r="L243" s="132">
        <v>4</v>
      </c>
      <c r="M243" s="5" t="s">
        <v>387</v>
      </c>
      <c r="N243" s="5" t="s">
        <v>387</v>
      </c>
      <c r="O243" s="176">
        <f t="shared" si="3"/>
        <v>58</v>
      </c>
      <c r="P243" s="117"/>
      <c r="Q243" s="117"/>
      <c r="R243" s="117"/>
    </row>
    <row r="244" spans="1:19" ht="30.4" x14ac:dyDescent="0.4">
      <c r="A244" s="179" t="s">
        <v>1364</v>
      </c>
      <c r="B244" s="5" t="s">
        <v>1153</v>
      </c>
      <c r="C244" s="132">
        <v>29</v>
      </c>
      <c r="D244" s="5" t="s">
        <v>387</v>
      </c>
      <c r="E244" s="54">
        <v>1</v>
      </c>
      <c r="F244" s="132">
        <v>4</v>
      </c>
      <c r="G244" s="5" t="s">
        <v>387</v>
      </c>
      <c r="H244" s="5" t="s">
        <v>387</v>
      </c>
      <c r="I244" s="132">
        <v>2</v>
      </c>
      <c r="J244" s="5" t="s">
        <v>387</v>
      </c>
      <c r="K244" s="5" t="s">
        <v>387</v>
      </c>
      <c r="L244" s="186" t="s">
        <v>387</v>
      </c>
      <c r="M244" s="5" t="s">
        <v>387</v>
      </c>
      <c r="N244" s="5" t="s">
        <v>387</v>
      </c>
      <c r="O244" s="176">
        <f t="shared" si="3"/>
        <v>35</v>
      </c>
      <c r="P244" s="117"/>
      <c r="Q244" s="117"/>
      <c r="R244" s="117"/>
    </row>
    <row r="245" spans="1:19" ht="13.15" customHeight="1" x14ac:dyDescent="0.4">
      <c r="A245" s="179" t="s">
        <v>1364</v>
      </c>
      <c r="B245" s="5" t="s">
        <v>1154</v>
      </c>
      <c r="C245" s="132">
        <v>17</v>
      </c>
      <c r="D245" s="5" t="s">
        <v>387</v>
      </c>
      <c r="E245" s="5" t="s">
        <v>387</v>
      </c>
      <c r="F245" s="132">
        <v>11</v>
      </c>
      <c r="G245" s="5" t="s">
        <v>387</v>
      </c>
      <c r="H245" s="5" t="s">
        <v>387</v>
      </c>
      <c r="I245" s="186" t="s">
        <v>387</v>
      </c>
      <c r="J245" s="5" t="s">
        <v>387</v>
      </c>
      <c r="K245" s="5" t="s">
        <v>387</v>
      </c>
      <c r="L245" s="132">
        <v>6</v>
      </c>
      <c r="M245" s="5" t="s">
        <v>387</v>
      </c>
      <c r="N245" s="5" t="s">
        <v>387</v>
      </c>
      <c r="O245" s="176">
        <f t="shared" si="3"/>
        <v>34</v>
      </c>
      <c r="P245" s="117"/>
      <c r="Q245" s="117"/>
      <c r="R245" s="117"/>
    </row>
    <row r="246" spans="1:19" ht="30.4" x14ac:dyDescent="0.4">
      <c r="A246" s="179" t="s">
        <v>1364</v>
      </c>
      <c r="B246" s="5" t="s">
        <v>1152</v>
      </c>
      <c r="C246" s="132">
        <v>25</v>
      </c>
      <c r="D246" s="5" t="s">
        <v>387</v>
      </c>
      <c r="E246" s="5" t="s">
        <v>387</v>
      </c>
      <c r="F246" s="132">
        <v>5</v>
      </c>
      <c r="G246" s="5" t="s">
        <v>387</v>
      </c>
      <c r="H246" s="5" t="s">
        <v>387</v>
      </c>
      <c r="I246" s="186" t="s">
        <v>387</v>
      </c>
      <c r="J246" s="5" t="s">
        <v>387</v>
      </c>
      <c r="K246" s="5" t="s">
        <v>387</v>
      </c>
      <c r="L246" s="186" t="s">
        <v>387</v>
      </c>
      <c r="M246" s="5" t="s">
        <v>387</v>
      </c>
      <c r="N246" s="5" t="s">
        <v>387</v>
      </c>
      <c r="O246" s="176">
        <f t="shared" si="3"/>
        <v>30</v>
      </c>
      <c r="P246" s="117"/>
      <c r="Q246" s="117"/>
      <c r="R246" s="117"/>
    </row>
    <row r="247" spans="1:19" ht="13.15" customHeight="1" x14ac:dyDescent="0.4">
      <c r="A247" s="179" t="s">
        <v>1364</v>
      </c>
      <c r="B247" s="5" t="s">
        <v>1435</v>
      </c>
      <c r="C247" s="186" t="s">
        <v>387</v>
      </c>
      <c r="D247" s="5" t="s">
        <v>387</v>
      </c>
      <c r="E247" s="5" t="s">
        <v>387</v>
      </c>
      <c r="F247" s="132">
        <v>1</v>
      </c>
      <c r="G247" s="5" t="s">
        <v>387</v>
      </c>
      <c r="H247" s="5" t="s">
        <v>387</v>
      </c>
      <c r="I247" s="186" t="s">
        <v>387</v>
      </c>
      <c r="J247" s="5" t="s">
        <v>387</v>
      </c>
      <c r="K247" s="5" t="s">
        <v>387</v>
      </c>
      <c r="L247" s="132">
        <v>1</v>
      </c>
      <c r="M247" s="5" t="s">
        <v>387</v>
      </c>
      <c r="N247" s="5" t="s">
        <v>387</v>
      </c>
      <c r="O247" s="176">
        <f t="shared" si="3"/>
        <v>2</v>
      </c>
      <c r="P247" s="117"/>
      <c r="Q247" s="117"/>
      <c r="R247" s="117"/>
    </row>
    <row r="248" spans="1:19" x14ac:dyDescent="0.4">
      <c r="A248" s="179" t="s">
        <v>1157</v>
      </c>
      <c r="B248" s="5" t="s">
        <v>387</v>
      </c>
      <c r="C248" s="132">
        <v>269</v>
      </c>
      <c r="D248" s="54">
        <v>1</v>
      </c>
      <c r="E248" s="54">
        <v>17</v>
      </c>
      <c r="F248" s="132">
        <v>101</v>
      </c>
      <c r="G248" s="5" t="s">
        <v>387</v>
      </c>
      <c r="H248" s="54">
        <v>1</v>
      </c>
      <c r="I248" s="132">
        <v>6</v>
      </c>
      <c r="J248" s="5" t="s">
        <v>387</v>
      </c>
      <c r="K248" s="5" t="s">
        <v>387</v>
      </c>
      <c r="L248" s="132">
        <v>10</v>
      </c>
      <c r="M248" s="5" t="s">
        <v>387</v>
      </c>
      <c r="N248" s="5" t="s">
        <v>387</v>
      </c>
      <c r="O248" s="176">
        <f t="shared" si="3"/>
        <v>386</v>
      </c>
      <c r="P248" s="190">
        <v>386</v>
      </c>
      <c r="Q248" s="190">
        <v>18</v>
      </c>
      <c r="R248" s="191">
        <v>4.7E-2</v>
      </c>
      <c r="S248" s="117"/>
    </row>
    <row r="249" spans="1:19" x14ac:dyDescent="0.4">
      <c r="A249" s="179" t="s">
        <v>1158</v>
      </c>
      <c r="B249" s="5" t="s">
        <v>387</v>
      </c>
      <c r="C249" s="132">
        <v>107</v>
      </c>
      <c r="D249" s="5" t="s">
        <v>387</v>
      </c>
      <c r="E249" s="54">
        <v>3</v>
      </c>
      <c r="F249" s="132">
        <v>131</v>
      </c>
      <c r="G249" s="5" t="s">
        <v>387</v>
      </c>
      <c r="H249" s="5" t="s">
        <v>387</v>
      </c>
      <c r="I249" s="132">
        <v>4</v>
      </c>
      <c r="J249" s="5" t="s">
        <v>387</v>
      </c>
      <c r="K249" s="5" t="s">
        <v>387</v>
      </c>
      <c r="L249" s="132">
        <v>5</v>
      </c>
      <c r="M249" s="5" t="s">
        <v>387</v>
      </c>
      <c r="N249" s="5" t="s">
        <v>387</v>
      </c>
      <c r="O249" s="176">
        <f t="shared" si="3"/>
        <v>247</v>
      </c>
      <c r="P249" s="190">
        <v>247</v>
      </c>
      <c r="Q249" s="190">
        <v>3</v>
      </c>
      <c r="R249" s="191">
        <v>1.2E-2</v>
      </c>
      <c r="S249" s="117"/>
    </row>
    <row r="250" spans="1:19" ht="13.15" customHeight="1" x14ac:dyDescent="0.4">
      <c r="A250" s="179" t="s">
        <v>452</v>
      </c>
      <c r="B250" s="5" t="s">
        <v>1159</v>
      </c>
      <c r="C250" s="132">
        <v>109</v>
      </c>
      <c r="D250" s="5" t="s">
        <v>387</v>
      </c>
      <c r="E250" s="5" t="s">
        <v>387</v>
      </c>
      <c r="F250" s="132">
        <v>87</v>
      </c>
      <c r="G250" s="5" t="s">
        <v>387</v>
      </c>
      <c r="H250" s="5" t="s">
        <v>387</v>
      </c>
      <c r="I250" s="132">
        <v>4</v>
      </c>
      <c r="J250" s="5" t="s">
        <v>387</v>
      </c>
      <c r="K250" s="5" t="s">
        <v>387</v>
      </c>
      <c r="L250" s="132">
        <v>4</v>
      </c>
      <c r="M250" s="5" t="s">
        <v>387</v>
      </c>
      <c r="N250" s="5" t="s">
        <v>387</v>
      </c>
      <c r="O250" s="176">
        <f t="shared" si="3"/>
        <v>204</v>
      </c>
      <c r="P250" s="188">
        <v>349</v>
      </c>
      <c r="Q250" s="188">
        <v>0</v>
      </c>
      <c r="R250" s="189">
        <v>0</v>
      </c>
      <c r="S250" s="117"/>
    </row>
    <row r="251" spans="1:19" ht="13.15" customHeight="1" x14ac:dyDescent="0.4">
      <c r="A251" s="179" t="s">
        <v>1365</v>
      </c>
      <c r="B251" s="5" t="s">
        <v>1160</v>
      </c>
      <c r="C251" s="132">
        <v>39</v>
      </c>
      <c r="D251" s="5" t="s">
        <v>387</v>
      </c>
      <c r="E251" s="5" t="s">
        <v>387</v>
      </c>
      <c r="F251" s="132">
        <v>45</v>
      </c>
      <c r="G251" s="5" t="s">
        <v>387</v>
      </c>
      <c r="H251" s="5" t="s">
        <v>387</v>
      </c>
      <c r="I251" s="132">
        <v>3</v>
      </c>
      <c r="J251" s="5" t="s">
        <v>387</v>
      </c>
      <c r="K251" s="5" t="s">
        <v>387</v>
      </c>
      <c r="L251" s="132">
        <v>5</v>
      </c>
      <c r="M251" s="5" t="s">
        <v>387</v>
      </c>
      <c r="N251" s="5" t="s">
        <v>387</v>
      </c>
      <c r="O251" s="176">
        <f t="shared" si="3"/>
        <v>92</v>
      </c>
      <c r="P251" s="117"/>
      <c r="Q251" s="117"/>
      <c r="R251" s="117"/>
    </row>
    <row r="252" spans="1:19" ht="13.15" customHeight="1" x14ac:dyDescent="0.4">
      <c r="A252" s="179" t="s">
        <v>1365</v>
      </c>
      <c r="B252" s="5" t="s">
        <v>1162</v>
      </c>
      <c r="C252" s="132">
        <v>21</v>
      </c>
      <c r="D252" s="5" t="s">
        <v>387</v>
      </c>
      <c r="E252" s="5" t="s">
        <v>387</v>
      </c>
      <c r="F252" s="132">
        <v>6</v>
      </c>
      <c r="G252" s="5" t="s">
        <v>387</v>
      </c>
      <c r="H252" s="5" t="s">
        <v>387</v>
      </c>
      <c r="I252" s="132">
        <v>1</v>
      </c>
      <c r="J252" s="5" t="s">
        <v>387</v>
      </c>
      <c r="K252" s="5" t="s">
        <v>387</v>
      </c>
      <c r="L252" s="132">
        <v>1</v>
      </c>
      <c r="M252" s="5" t="s">
        <v>387</v>
      </c>
      <c r="N252" s="5" t="s">
        <v>387</v>
      </c>
      <c r="O252" s="176">
        <f t="shared" si="3"/>
        <v>29</v>
      </c>
      <c r="P252" s="117"/>
      <c r="Q252" s="117"/>
      <c r="R252" s="117"/>
    </row>
    <row r="253" spans="1:19" ht="13.15" customHeight="1" x14ac:dyDescent="0.4">
      <c r="A253" s="179" t="s">
        <v>1365</v>
      </c>
      <c r="B253" s="5" t="s">
        <v>1161</v>
      </c>
      <c r="C253" s="132">
        <v>12</v>
      </c>
      <c r="D253" s="5" t="s">
        <v>387</v>
      </c>
      <c r="E253" s="5" t="s">
        <v>387</v>
      </c>
      <c r="F253" s="132">
        <v>6</v>
      </c>
      <c r="G253" s="5" t="s">
        <v>387</v>
      </c>
      <c r="H253" s="5" t="s">
        <v>387</v>
      </c>
      <c r="I253" s="186" t="s">
        <v>387</v>
      </c>
      <c r="J253" s="5" t="s">
        <v>387</v>
      </c>
      <c r="K253" s="5" t="s">
        <v>387</v>
      </c>
      <c r="L253" s="132">
        <v>2</v>
      </c>
      <c r="M253" s="5" t="s">
        <v>387</v>
      </c>
      <c r="N253" s="5" t="s">
        <v>387</v>
      </c>
      <c r="O253" s="176">
        <f t="shared" si="3"/>
        <v>20</v>
      </c>
      <c r="P253" s="117"/>
      <c r="Q253" s="117"/>
      <c r="R253" s="117"/>
    </row>
    <row r="254" spans="1:19" ht="13.15" customHeight="1" x14ac:dyDescent="0.4">
      <c r="A254" s="179" t="s">
        <v>1365</v>
      </c>
      <c r="B254" s="5" t="s">
        <v>1436</v>
      </c>
      <c r="C254" s="132">
        <v>2</v>
      </c>
      <c r="D254" s="5" t="s">
        <v>387</v>
      </c>
      <c r="E254" s="5" t="s">
        <v>387</v>
      </c>
      <c r="F254" s="132">
        <v>1</v>
      </c>
      <c r="G254" s="5" t="s">
        <v>387</v>
      </c>
      <c r="H254" s="5" t="s">
        <v>387</v>
      </c>
      <c r="I254" s="186" t="s">
        <v>387</v>
      </c>
      <c r="J254" s="5" t="s">
        <v>387</v>
      </c>
      <c r="K254" s="5" t="s">
        <v>387</v>
      </c>
      <c r="L254" s="132">
        <v>1</v>
      </c>
      <c r="M254" s="5" t="s">
        <v>387</v>
      </c>
      <c r="N254" s="5" t="s">
        <v>387</v>
      </c>
      <c r="O254" s="176">
        <f t="shared" si="3"/>
        <v>4</v>
      </c>
      <c r="P254" s="117"/>
      <c r="Q254" s="117"/>
      <c r="R254" s="117"/>
    </row>
    <row r="255" spans="1:19" x14ac:dyDescent="0.4">
      <c r="A255" s="179" t="s">
        <v>1163</v>
      </c>
      <c r="B255" s="5" t="s">
        <v>387</v>
      </c>
      <c r="C255" s="132">
        <v>7</v>
      </c>
      <c r="D255" s="5" t="s">
        <v>387</v>
      </c>
      <c r="E255" s="54">
        <v>1</v>
      </c>
      <c r="F255" s="186" t="s">
        <v>387</v>
      </c>
      <c r="G255" s="5" t="s">
        <v>387</v>
      </c>
      <c r="H255" s="5" t="s">
        <v>387</v>
      </c>
      <c r="I255" s="186" t="s">
        <v>387</v>
      </c>
      <c r="J255" s="5" t="s">
        <v>387</v>
      </c>
      <c r="K255" s="5" t="s">
        <v>387</v>
      </c>
      <c r="L255" s="186" t="s">
        <v>387</v>
      </c>
      <c r="M255" s="5" t="s">
        <v>387</v>
      </c>
      <c r="N255" s="5" t="s">
        <v>387</v>
      </c>
      <c r="O255" s="176">
        <f t="shared" si="3"/>
        <v>7</v>
      </c>
      <c r="P255" s="190">
        <v>7</v>
      </c>
      <c r="Q255" s="190">
        <v>1</v>
      </c>
      <c r="R255" s="195">
        <v>0.14000000000000001</v>
      </c>
      <c r="S255" s="117"/>
    </row>
    <row r="256" spans="1:19" ht="13.15" customHeight="1" x14ac:dyDescent="0.4">
      <c r="A256" s="179" t="s">
        <v>1164</v>
      </c>
      <c r="B256" s="5" t="s">
        <v>1437</v>
      </c>
      <c r="C256" s="132">
        <v>24</v>
      </c>
      <c r="D256" s="5" t="s">
        <v>387</v>
      </c>
      <c r="E256" s="5" t="s">
        <v>387</v>
      </c>
      <c r="F256" s="132">
        <v>23</v>
      </c>
      <c r="G256" s="5" t="s">
        <v>387</v>
      </c>
      <c r="H256" s="5" t="s">
        <v>387</v>
      </c>
      <c r="I256" s="132">
        <v>6</v>
      </c>
      <c r="J256" s="5" t="s">
        <v>387</v>
      </c>
      <c r="K256" s="5" t="s">
        <v>387</v>
      </c>
      <c r="L256" s="186" t="s">
        <v>387</v>
      </c>
      <c r="M256" s="5" t="s">
        <v>387</v>
      </c>
      <c r="N256" s="5" t="s">
        <v>387</v>
      </c>
      <c r="O256" s="176">
        <f t="shared" si="3"/>
        <v>53</v>
      </c>
      <c r="P256" s="188">
        <v>78</v>
      </c>
      <c r="Q256" s="188">
        <v>2</v>
      </c>
      <c r="R256" s="189">
        <v>2.5999999999999999E-2</v>
      </c>
      <c r="S256" s="117"/>
    </row>
    <row r="257" spans="1:19" ht="20.25" x14ac:dyDescent="0.4">
      <c r="A257" s="179" t="s">
        <v>1678</v>
      </c>
      <c r="B257" s="5" t="s">
        <v>1438</v>
      </c>
      <c r="C257" s="132">
        <v>10</v>
      </c>
      <c r="D257" s="5" t="s">
        <v>387</v>
      </c>
      <c r="E257" s="54">
        <v>1</v>
      </c>
      <c r="F257" s="132">
        <v>6</v>
      </c>
      <c r="G257" s="5" t="s">
        <v>387</v>
      </c>
      <c r="H257" s="5" t="s">
        <v>387</v>
      </c>
      <c r="I257" s="186" t="s">
        <v>387</v>
      </c>
      <c r="J257" s="5" t="s">
        <v>387</v>
      </c>
      <c r="K257" s="5" t="s">
        <v>387</v>
      </c>
      <c r="L257" s="186" t="s">
        <v>387</v>
      </c>
      <c r="M257" s="5" t="s">
        <v>387</v>
      </c>
      <c r="N257" s="5" t="s">
        <v>387</v>
      </c>
      <c r="O257" s="176">
        <f t="shared" si="3"/>
        <v>16</v>
      </c>
      <c r="P257" s="117"/>
      <c r="Q257" s="117"/>
      <c r="R257" s="117"/>
    </row>
    <row r="258" spans="1:19" ht="20.25" x14ac:dyDescent="0.4">
      <c r="A258" s="179" t="s">
        <v>1678</v>
      </c>
      <c r="B258" s="5" t="s">
        <v>1439</v>
      </c>
      <c r="C258" s="132">
        <v>6</v>
      </c>
      <c r="D258" s="5" t="s">
        <v>387</v>
      </c>
      <c r="E258" s="54">
        <v>1</v>
      </c>
      <c r="F258" s="132">
        <v>2</v>
      </c>
      <c r="G258" s="5" t="s">
        <v>387</v>
      </c>
      <c r="H258" s="5" t="s">
        <v>387</v>
      </c>
      <c r="I258" s="186" t="s">
        <v>387</v>
      </c>
      <c r="J258" s="5" t="s">
        <v>387</v>
      </c>
      <c r="K258" s="5" t="s">
        <v>387</v>
      </c>
      <c r="L258" s="132">
        <v>1</v>
      </c>
      <c r="M258" s="5" t="s">
        <v>387</v>
      </c>
      <c r="N258" s="5" t="s">
        <v>387</v>
      </c>
      <c r="O258" s="176">
        <f t="shared" si="3"/>
        <v>9</v>
      </c>
      <c r="P258" s="117"/>
      <c r="Q258" s="117"/>
      <c r="R258" s="117"/>
    </row>
    <row r="259" spans="1:19" x14ac:dyDescent="0.4">
      <c r="A259" s="179" t="s">
        <v>1166</v>
      </c>
      <c r="B259" s="5" t="s">
        <v>387</v>
      </c>
      <c r="C259" s="132">
        <v>36</v>
      </c>
      <c r="D259" s="5" t="s">
        <v>387</v>
      </c>
      <c r="E259" s="54">
        <v>2</v>
      </c>
      <c r="F259" s="132">
        <v>52</v>
      </c>
      <c r="G259" s="54">
        <v>1</v>
      </c>
      <c r="H259" s="5" t="s">
        <v>387</v>
      </c>
      <c r="I259" s="186" t="s">
        <v>387</v>
      </c>
      <c r="J259" s="5" t="s">
        <v>387</v>
      </c>
      <c r="K259" s="5" t="s">
        <v>387</v>
      </c>
      <c r="L259" s="132">
        <v>2</v>
      </c>
      <c r="M259" s="5" t="s">
        <v>387</v>
      </c>
      <c r="N259" s="5" t="s">
        <v>387</v>
      </c>
      <c r="O259" s="176">
        <f t="shared" ref="O259:O322" si="4">SUM(C259,F259,I259,L259)</f>
        <v>90</v>
      </c>
      <c r="P259" s="190">
        <v>90</v>
      </c>
      <c r="Q259" s="190">
        <v>2</v>
      </c>
      <c r="R259" s="191">
        <v>2.1999999999999999E-2</v>
      </c>
      <c r="S259" s="117"/>
    </row>
    <row r="260" spans="1:19" ht="13.15" customHeight="1" x14ac:dyDescent="0.4">
      <c r="A260" s="179" t="s">
        <v>626</v>
      </c>
      <c r="B260" s="7" t="s">
        <v>1167</v>
      </c>
      <c r="C260" s="132">
        <v>206</v>
      </c>
      <c r="D260" s="54">
        <v>1</v>
      </c>
      <c r="E260" s="54">
        <v>2</v>
      </c>
      <c r="F260" s="132">
        <v>44</v>
      </c>
      <c r="G260" s="54">
        <v>1</v>
      </c>
      <c r="H260" s="5" t="s">
        <v>387</v>
      </c>
      <c r="I260" s="132">
        <v>2</v>
      </c>
      <c r="J260" s="5" t="s">
        <v>387</v>
      </c>
      <c r="K260" s="5" t="s">
        <v>387</v>
      </c>
      <c r="L260" s="132">
        <v>1</v>
      </c>
      <c r="M260" s="5" t="s">
        <v>387</v>
      </c>
      <c r="N260" s="5" t="s">
        <v>387</v>
      </c>
      <c r="O260" s="176">
        <f t="shared" si="4"/>
        <v>253</v>
      </c>
      <c r="P260" s="188">
        <v>889</v>
      </c>
      <c r="Q260" s="188">
        <v>10</v>
      </c>
      <c r="R260" s="189">
        <v>1.0999999999999999E-2</v>
      </c>
      <c r="S260" s="117"/>
    </row>
    <row r="261" spans="1:19" ht="13.15" customHeight="1" x14ac:dyDescent="0.4">
      <c r="A261" s="179" t="s">
        <v>1366</v>
      </c>
      <c r="B261" s="6" t="s">
        <v>1440</v>
      </c>
      <c r="C261" s="132">
        <v>126</v>
      </c>
      <c r="D261" s="5" t="s">
        <v>387</v>
      </c>
      <c r="E261" s="54">
        <v>2</v>
      </c>
      <c r="F261" s="132">
        <v>72</v>
      </c>
      <c r="G261" s="5" t="s">
        <v>387</v>
      </c>
      <c r="H261" s="54">
        <v>1</v>
      </c>
      <c r="I261" s="132">
        <v>12</v>
      </c>
      <c r="J261" s="5" t="s">
        <v>387</v>
      </c>
      <c r="K261" s="5" t="s">
        <v>387</v>
      </c>
      <c r="L261" s="132">
        <v>9</v>
      </c>
      <c r="M261" s="5" t="s">
        <v>387</v>
      </c>
      <c r="N261" s="5" t="s">
        <v>387</v>
      </c>
      <c r="O261" s="176">
        <f t="shared" si="4"/>
        <v>219</v>
      </c>
      <c r="P261" s="117"/>
      <c r="Q261" s="117"/>
      <c r="R261" s="117"/>
    </row>
    <row r="262" spans="1:19" ht="13.15" customHeight="1" x14ac:dyDescent="0.4">
      <c r="A262" s="179" t="s">
        <v>1366</v>
      </c>
      <c r="B262" s="7" t="s">
        <v>1168</v>
      </c>
      <c r="C262" s="132">
        <v>97</v>
      </c>
      <c r="D262" s="5" t="s">
        <v>387</v>
      </c>
      <c r="E262" s="54">
        <v>2</v>
      </c>
      <c r="F262" s="132">
        <v>63</v>
      </c>
      <c r="G262" s="54">
        <v>1</v>
      </c>
      <c r="H262" s="5" t="s">
        <v>387</v>
      </c>
      <c r="I262" s="132">
        <v>5</v>
      </c>
      <c r="J262" s="5" t="s">
        <v>387</v>
      </c>
      <c r="K262" s="5" t="s">
        <v>387</v>
      </c>
      <c r="L262" s="132">
        <v>9</v>
      </c>
      <c r="M262" s="5" t="s">
        <v>387</v>
      </c>
      <c r="N262" s="5" t="s">
        <v>387</v>
      </c>
      <c r="O262" s="176">
        <f t="shared" si="4"/>
        <v>174</v>
      </c>
      <c r="P262" s="117"/>
      <c r="Q262" s="117"/>
      <c r="R262" s="117"/>
    </row>
    <row r="263" spans="1:19" ht="20.25" x14ac:dyDescent="0.4">
      <c r="A263" s="179" t="s">
        <v>1366</v>
      </c>
      <c r="B263" s="5" t="s">
        <v>1169</v>
      </c>
      <c r="C263" s="132">
        <v>118</v>
      </c>
      <c r="D263" s="5" t="s">
        <v>387</v>
      </c>
      <c r="E263" s="54">
        <v>2</v>
      </c>
      <c r="F263" s="132">
        <v>36</v>
      </c>
      <c r="G263" s="5" t="s">
        <v>387</v>
      </c>
      <c r="H263" s="5" t="s">
        <v>387</v>
      </c>
      <c r="I263" s="132">
        <v>1</v>
      </c>
      <c r="J263" s="5" t="s">
        <v>387</v>
      </c>
      <c r="K263" s="5" t="s">
        <v>387</v>
      </c>
      <c r="L263" s="132">
        <v>4</v>
      </c>
      <c r="M263" s="5" t="s">
        <v>387</v>
      </c>
      <c r="N263" s="5" t="s">
        <v>387</v>
      </c>
      <c r="O263" s="176">
        <f t="shared" si="4"/>
        <v>159</v>
      </c>
      <c r="P263" s="117"/>
      <c r="Q263" s="117"/>
      <c r="R263" s="117"/>
    </row>
    <row r="264" spans="1:19" ht="20.25" x14ac:dyDescent="0.4">
      <c r="A264" s="179" t="s">
        <v>1366</v>
      </c>
      <c r="B264" s="5" t="s">
        <v>1029</v>
      </c>
      <c r="C264" s="132">
        <v>39</v>
      </c>
      <c r="D264" s="5" t="s">
        <v>387</v>
      </c>
      <c r="E264" s="5" t="s">
        <v>387</v>
      </c>
      <c r="F264" s="132">
        <v>8</v>
      </c>
      <c r="G264" s="5" t="s">
        <v>387</v>
      </c>
      <c r="H264" s="54">
        <v>1</v>
      </c>
      <c r="I264" s="186" t="s">
        <v>387</v>
      </c>
      <c r="J264" s="5" t="s">
        <v>387</v>
      </c>
      <c r="K264" s="5" t="s">
        <v>387</v>
      </c>
      <c r="L264" s="132">
        <v>1</v>
      </c>
      <c r="M264" s="5" t="s">
        <v>387</v>
      </c>
      <c r="N264" s="5" t="s">
        <v>387</v>
      </c>
      <c r="O264" s="176">
        <f t="shared" si="4"/>
        <v>48</v>
      </c>
      <c r="P264" s="117"/>
      <c r="Q264" s="117"/>
      <c r="R264" s="117"/>
    </row>
    <row r="265" spans="1:19" ht="13.15" customHeight="1" x14ac:dyDescent="0.4">
      <c r="A265" s="179" t="s">
        <v>1366</v>
      </c>
      <c r="B265" s="5" t="s">
        <v>1441</v>
      </c>
      <c r="C265" s="132">
        <v>12</v>
      </c>
      <c r="D265" s="5" t="s">
        <v>387</v>
      </c>
      <c r="E265" s="5" t="s">
        <v>387</v>
      </c>
      <c r="F265" s="186" t="s">
        <v>387</v>
      </c>
      <c r="G265" s="5" t="s">
        <v>387</v>
      </c>
      <c r="H265" s="5" t="s">
        <v>387</v>
      </c>
      <c r="I265" s="186" t="s">
        <v>387</v>
      </c>
      <c r="J265" s="5" t="s">
        <v>387</v>
      </c>
      <c r="K265" s="5" t="s">
        <v>387</v>
      </c>
      <c r="L265" s="186" t="s">
        <v>387</v>
      </c>
      <c r="M265" s="5" t="s">
        <v>387</v>
      </c>
      <c r="N265" s="5" t="s">
        <v>387</v>
      </c>
      <c r="O265" s="176">
        <f t="shared" si="4"/>
        <v>12</v>
      </c>
      <c r="P265" s="117"/>
      <c r="Q265" s="117"/>
      <c r="R265" s="117"/>
    </row>
    <row r="266" spans="1:19" ht="13.15" customHeight="1" x14ac:dyDescent="0.4">
      <c r="A266" s="179" t="s">
        <v>1366</v>
      </c>
      <c r="B266" s="5" t="s">
        <v>1442</v>
      </c>
      <c r="C266" s="132">
        <v>10</v>
      </c>
      <c r="D266" s="5" t="s">
        <v>387</v>
      </c>
      <c r="E266" s="5" t="s">
        <v>387</v>
      </c>
      <c r="F266" s="132">
        <v>2</v>
      </c>
      <c r="G266" s="5" t="s">
        <v>387</v>
      </c>
      <c r="H266" s="5" t="s">
        <v>387</v>
      </c>
      <c r="I266" s="186" t="s">
        <v>387</v>
      </c>
      <c r="J266" s="5" t="s">
        <v>387</v>
      </c>
      <c r="K266" s="5" t="s">
        <v>387</v>
      </c>
      <c r="L266" s="186" t="s">
        <v>387</v>
      </c>
      <c r="M266" s="5" t="s">
        <v>387</v>
      </c>
      <c r="N266" s="5" t="s">
        <v>387</v>
      </c>
      <c r="O266" s="176">
        <f t="shared" si="4"/>
        <v>12</v>
      </c>
      <c r="P266" s="117"/>
      <c r="Q266" s="117"/>
      <c r="R266" s="117"/>
    </row>
    <row r="267" spans="1:19" ht="13.15" customHeight="1" x14ac:dyDescent="0.4">
      <c r="A267" s="179" t="s">
        <v>1366</v>
      </c>
      <c r="B267" s="5" t="s">
        <v>1443</v>
      </c>
      <c r="C267" s="132">
        <v>6</v>
      </c>
      <c r="D267" s="5" t="s">
        <v>387</v>
      </c>
      <c r="E267" s="5" t="s">
        <v>387</v>
      </c>
      <c r="F267" s="186" t="s">
        <v>387</v>
      </c>
      <c r="G267" s="5" t="s">
        <v>387</v>
      </c>
      <c r="H267" s="5" t="s">
        <v>387</v>
      </c>
      <c r="I267" s="186" t="s">
        <v>387</v>
      </c>
      <c r="J267" s="5" t="s">
        <v>387</v>
      </c>
      <c r="K267" s="5" t="s">
        <v>387</v>
      </c>
      <c r="L267" s="186" t="s">
        <v>387</v>
      </c>
      <c r="M267" s="5" t="s">
        <v>387</v>
      </c>
      <c r="N267" s="5" t="s">
        <v>387</v>
      </c>
      <c r="O267" s="176">
        <f t="shared" si="4"/>
        <v>6</v>
      </c>
      <c r="P267" s="117"/>
      <c r="Q267" s="117"/>
      <c r="R267" s="117"/>
    </row>
    <row r="268" spans="1:19" ht="20.25" x14ac:dyDescent="0.4">
      <c r="A268" s="179" t="s">
        <v>1366</v>
      </c>
      <c r="B268" s="5" t="s">
        <v>1444</v>
      </c>
      <c r="C268" s="132">
        <v>4</v>
      </c>
      <c r="D268" s="5" t="s">
        <v>387</v>
      </c>
      <c r="E268" s="5" t="s">
        <v>387</v>
      </c>
      <c r="F268" s="186" t="s">
        <v>387</v>
      </c>
      <c r="G268" s="5" t="s">
        <v>387</v>
      </c>
      <c r="H268" s="5" t="s">
        <v>387</v>
      </c>
      <c r="I268" s="186" t="s">
        <v>387</v>
      </c>
      <c r="J268" s="5" t="s">
        <v>387</v>
      </c>
      <c r="K268" s="5" t="s">
        <v>387</v>
      </c>
      <c r="L268" s="186" t="s">
        <v>387</v>
      </c>
      <c r="M268" s="5" t="s">
        <v>387</v>
      </c>
      <c r="N268" s="5" t="s">
        <v>387</v>
      </c>
      <c r="O268" s="176">
        <f t="shared" si="4"/>
        <v>4</v>
      </c>
      <c r="P268" s="117"/>
      <c r="Q268" s="117"/>
      <c r="R268" s="117"/>
    </row>
    <row r="269" spans="1:19" ht="13.15" customHeight="1" x14ac:dyDescent="0.4">
      <c r="A269" s="179" t="s">
        <v>1366</v>
      </c>
      <c r="B269" s="5" t="s">
        <v>1170</v>
      </c>
      <c r="C269" s="132">
        <v>2</v>
      </c>
      <c r="D269" s="5" t="s">
        <v>387</v>
      </c>
      <c r="E269" s="5" t="s">
        <v>387</v>
      </c>
      <c r="F269" s="186" t="s">
        <v>387</v>
      </c>
      <c r="G269" s="5" t="s">
        <v>387</v>
      </c>
      <c r="H269" s="5" t="s">
        <v>387</v>
      </c>
      <c r="I269" s="186" t="s">
        <v>387</v>
      </c>
      <c r="J269" s="5" t="s">
        <v>387</v>
      </c>
      <c r="K269" s="5" t="s">
        <v>387</v>
      </c>
      <c r="L269" s="186" t="s">
        <v>387</v>
      </c>
      <c r="M269" s="5" t="s">
        <v>387</v>
      </c>
      <c r="N269" s="5" t="s">
        <v>387</v>
      </c>
      <c r="O269" s="176">
        <f t="shared" si="4"/>
        <v>2</v>
      </c>
      <c r="P269" s="117"/>
      <c r="Q269" s="117"/>
      <c r="R269" s="117"/>
    </row>
    <row r="270" spans="1:19" x14ac:dyDescent="0.4">
      <c r="A270" s="179" t="s">
        <v>949</v>
      </c>
      <c r="B270" s="5" t="s">
        <v>387</v>
      </c>
      <c r="C270" s="132">
        <v>294</v>
      </c>
      <c r="D270" s="54">
        <v>0</v>
      </c>
      <c r="E270" s="54">
        <v>12</v>
      </c>
      <c r="F270" s="132">
        <v>264</v>
      </c>
      <c r="G270" s="54">
        <v>1</v>
      </c>
      <c r="H270" s="54">
        <v>4</v>
      </c>
      <c r="I270" s="132">
        <v>25</v>
      </c>
      <c r="J270" s="5" t="s">
        <v>387</v>
      </c>
      <c r="K270" s="5" t="s">
        <v>387</v>
      </c>
      <c r="L270" s="132">
        <v>21</v>
      </c>
      <c r="M270" s="5" t="s">
        <v>387</v>
      </c>
      <c r="N270" s="5" t="s">
        <v>387</v>
      </c>
      <c r="O270" s="176">
        <f t="shared" si="4"/>
        <v>604</v>
      </c>
      <c r="P270" s="52">
        <v>604</v>
      </c>
      <c r="Q270" s="52">
        <v>16</v>
      </c>
      <c r="R270" s="131">
        <v>2.5999999999999999E-2</v>
      </c>
      <c r="S270" s="117"/>
    </row>
    <row r="271" spans="1:19" ht="30.4" x14ac:dyDescent="0.4">
      <c r="A271" s="179" t="s">
        <v>1172</v>
      </c>
      <c r="B271" s="5" t="s">
        <v>387</v>
      </c>
      <c r="C271" s="132">
        <v>89</v>
      </c>
      <c r="D271" s="5" t="s">
        <v>387</v>
      </c>
      <c r="E271" s="54">
        <v>1</v>
      </c>
      <c r="F271" s="132">
        <v>78</v>
      </c>
      <c r="G271" s="5" t="s">
        <v>387</v>
      </c>
      <c r="H271" s="5" t="s">
        <v>387</v>
      </c>
      <c r="I271" s="132">
        <v>11</v>
      </c>
      <c r="J271" s="5" t="s">
        <v>387</v>
      </c>
      <c r="K271" s="5" t="s">
        <v>387</v>
      </c>
      <c r="L271" s="132">
        <v>22</v>
      </c>
      <c r="M271" s="5" t="s">
        <v>387</v>
      </c>
      <c r="N271" s="5" t="s">
        <v>387</v>
      </c>
      <c r="O271" s="176">
        <f t="shared" si="4"/>
        <v>200</v>
      </c>
      <c r="P271" s="190">
        <v>200</v>
      </c>
      <c r="Q271" s="190">
        <v>1</v>
      </c>
      <c r="R271" s="191">
        <v>5.0000000000000001E-3</v>
      </c>
      <c r="S271" s="117"/>
    </row>
    <row r="272" spans="1:19" ht="13.15" customHeight="1" x14ac:dyDescent="0.4">
      <c r="A272" s="179" t="s">
        <v>468</v>
      </c>
      <c r="B272" s="5" t="s">
        <v>1173</v>
      </c>
      <c r="C272" s="132">
        <v>102</v>
      </c>
      <c r="D272" s="5" t="s">
        <v>387</v>
      </c>
      <c r="E272" s="5" t="s">
        <v>387</v>
      </c>
      <c r="F272" s="132">
        <v>64</v>
      </c>
      <c r="G272" s="5" t="s">
        <v>387</v>
      </c>
      <c r="H272" s="5" t="s">
        <v>387</v>
      </c>
      <c r="I272" s="186" t="s">
        <v>387</v>
      </c>
      <c r="J272" s="5" t="s">
        <v>387</v>
      </c>
      <c r="K272" s="5" t="s">
        <v>387</v>
      </c>
      <c r="L272" s="132">
        <v>26</v>
      </c>
      <c r="M272" s="5" t="s">
        <v>387</v>
      </c>
      <c r="N272" s="5" t="s">
        <v>387</v>
      </c>
      <c r="O272" s="176">
        <f t="shared" si="4"/>
        <v>192</v>
      </c>
      <c r="P272" s="188">
        <v>562</v>
      </c>
      <c r="Q272" s="188">
        <v>1</v>
      </c>
      <c r="R272" s="194">
        <v>0</v>
      </c>
      <c r="S272" s="117"/>
    </row>
    <row r="273" spans="1:19" ht="13.15" customHeight="1" x14ac:dyDescent="0.4">
      <c r="A273" s="179" t="s">
        <v>1367</v>
      </c>
      <c r="B273" s="5" t="s">
        <v>1174</v>
      </c>
      <c r="C273" s="132">
        <v>61</v>
      </c>
      <c r="D273" s="5" t="s">
        <v>387</v>
      </c>
      <c r="E273" s="54">
        <v>1</v>
      </c>
      <c r="F273" s="132">
        <v>47</v>
      </c>
      <c r="G273" s="5" t="s">
        <v>387</v>
      </c>
      <c r="H273" s="5" t="s">
        <v>387</v>
      </c>
      <c r="I273" s="186" t="s">
        <v>387</v>
      </c>
      <c r="J273" s="5" t="s">
        <v>387</v>
      </c>
      <c r="K273" s="5" t="s">
        <v>387</v>
      </c>
      <c r="L273" s="132">
        <v>6</v>
      </c>
      <c r="M273" s="5" t="s">
        <v>387</v>
      </c>
      <c r="N273" s="5" t="s">
        <v>387</v>
      </c>
      <c r="O273" s="176">
        <f t="shared" si="4"/>
        <v>114</v>
      </c>
      <c r="P273" s="117"/>
      <c r="Q273" s="117"/>
      <c r="R273" s="117"/>
    </row>
    <row r="274" spans="1:19" ht="20.25" x14ac:dyDescent="0.4">
      <c r="A274" s="179" t="s">
        <v>1367</v>
      </c>
      <c r="B274" s="5" t="s">
        <v>1175</v>
      </c>
      <c r="C274" s="132">
        <v>75</v>
      </c>
      <c r="D274" s="5" t="s">
        <v>387</v>
      </c>
      <c r="E274" s="5" t="s">
        <v>387</v>
      </c>
      <c r="F274" s="132">
        <v>27</v>
      </c>
      <c r="G274" s="5" t="s">
        <v>387</v>
      </c>
      <c r="H274" s="5" t="s">
        <v>387</v>
      </c>
      <c r="I274" s="132">
        <v>3</v>
      </c>
      <c r="J274" s="5" t="s">
        <v>387</v>
      </c>
      <c r="K274" s="5" t="s">
        <v>387</v>
      </c>
      <c r="L274" s="132">
        <v>6</v>
      </c>
      <c r="M274" s="5" t="s">
        <v>387</v>
      </c>
      <c r="N274" s="5" t="s">
        <v>387</v>
      </c>
      <c r="O274" s="176">
        <f t="shared" si="4"/>
        <v>111</v>
      </c>
      <c r="P274" s="117"/>
      <c r="Q274" s="117"/>
      <c r="R274" s="117"/>
    </row>
    <row r="275" spans="1:19" ht="20.25" x14ac:dyDescent="0.4">
      <c r="A275" s="179" t="s">
        <v>1367</v>
      </c>
      <c r="B275" s="5" t="s">
        <v>1177</v>
      </c>
      <c r="C275" s="132">
        <v>78</v>
      </c>
      <c r="D275" s="5" t="s">
        <v>387</v>
      </c>
      <c r="E275" s="5" t="s">
        <v>387</v>
      </c>
      <c r="F275" s="132">
        <v>10</v>
      </c>
      <c r="G275" s="5" t="s">
        <v>387</v>
      </c>
      <c r="H275" s="5" t="s">
        <v>387</v>
      </c>
      <c r="I275" s="132">
        <v>1</v>
      </c>
      <c r="J275" s="5" t="s">
        <v>387</v>
      </c>
      <c r="K275" s="5" t="s">
        <v>387</v>
      </c>
      <c r="L275" s="132">
        <v>2</v>
      </c>
      <c r="M275" s="5" t="s">
        <v>387</v>
      </c>
      <c r="N275" s="5" t="s">
        <v>387</v>
      </c>
      <c r="O275" s="176">
        <f t="shared" si="4"/>
        <v>91</v>
      </c>
      <c r="P275" s="117"/>
      <c r="Q275" s="117"/>
      <c r="R275" s="117"/>
    </row>
    <row r="276" spans="1:19" ht="20.25" x14ac:dyDescent="0.4">
      <c r="A276" s="179" t="s">
        <v>1367</v>
      </c>
      <c r="B276" s="5" t="s">
        <v>1176</v>
      </c>
      <c r="C276" s="132">
        <v>35</v>
      </c>
      <c r="D276" s="5" t="s">
        <v>387</v>
      </c>
      <c r="E276" s="5" t="s">
        <v>387</v>
      </c>
      <c r="F276" s="132">
        <v>18</v>
      </c>
      <c r="G276" s="5" t="s">
        <v>387</v>
      </c>
      <c r="H276" s="5" t="s">
        <v>387</v>
      </c>
      <c r="I276" s="186" t="s">
        <v>387</v>
      </c>
      <c r="J276" s="5" t="s">
        <v>387</v>
      </c>
      <c r="K276" s="5" t="s">
        <v>387</v>
      </c>
      <c r="L276" s="132">
        <v>1</v>
      </c>
      <c r="M276" s="5" t="s">
        <v>387</v>
      </c>
      <c r="N276" s="5" t="s">
        <v>387</v>
      </c>
      <c r="O276" s="176">
        <f t="shared" si="4"/>
        <v>54</v>
      </c>
      <c r="P276" s="117"/>
      <c r="Q276" s="117"/>
      <c r="R276" s="117"/>
    </row>
    <row r="277" spans="1:19" x14ac:dyDescent="0.4">
      <c r="A277" s="179" t="s">
        <v>1179</v>
      </c>
      <c r="B277" s="5" t="s">
        <v>387</v>
      </c>
      <c r="C277" s="132">
        <v>199</v>
      </c>
      <c r="D277" s="5" t="s">
        <v>387</v>
      </c>
      <c r="E277" s="5" t="s">
        <v>387</v>
      </c>
      <c r="F277" s="132">
        <v>141</v>
      </c>
      <c r="G277" s="54">
        <v>1</v>
      </c>
      <c r="H277" s="54">
        <v>1</v>
      </c>
      <c r="I277" s="132">
        <v>6</v>
      </c>
      <c r="J277" s="5" t="s">
        <v>387</v>
      </c>
      <c r="K277" s="5" t="s">
        <v>387</v>
      </c>
      <c r="L277" s="132">
        <v>10</v>
      </c>
      <c r="M277" s="5" t="s">
        <v>387</v>
      </c>
      <c r="N277" s="5" t="s">
        <v>387</v>
      </c>
      <c r="O277" s="176">
        <f t="shared" si="4"/>
        <v>356</v>
      </c>
      <c r="P277" s="190">
        <v>356</v>
      </c>
      <c r="Q277" s="190">
        <v>1</v>
      </c>
      <c r="R277" s="191">
        <v>3.0000000000000001E-3</v>
      </c>
      <c r="S277" s="117"/>
    </row>
    <row r="278" spans="1:19" x14ac:dyDescent="0.4">
      <c r="A278" s="179" t="s">
        <v>1180</v>
      </c>
      <c r="B278" s="5" t="s">
        <v>387</v>
      </c>
      <c r="C278" s="132">
        <v>64</v>
      </c>
      <c r="D278" s="54">
        <v>1</v>
      </c>
      <c r="E278" s="54">
        <v>1</v>
      </c>
      <c r="F278" s="132">
        <v>29</v>
      </c>
      <c r="G278" s="5" t="s">
        <v>387</v>
      </c>
      <c r="H278" s="54">
        <v>2</v>
      </c>
      <c r="I278" s="132">
        <v>1</v>
      </c>
      <c r="J278" s="5" t="s">
        <v>387</v>
      </c>
      <c r="K278" s="5" t="s">
        <v>387</v>
      </c>
      <c r="L278" s="132">
        <v>5</v>
      </c>
      <c r="M278" s="5" t="s">
        <v>387</v>
      </c>
      <c r="N278" s="5" t="s">
        <v>387</v>
      </c>
      <c r="O278" s="176">
        <f t="shared" si="4"/>
        <v>99</v>
      </c>
      <c r="P278" s="190">
        <v>99</v>
      </c>
      <c r="Q278" s="190">
        <v>3</v>
      </c>
      <c r="R278" s="191">
        <v>0.03</v>
      </c>
      <c r="S278" s="117"/>
    </row>
    <row r="279" spans="1:19" ht="13.15" customHeight="1" x14ac:dyDescent="0.4">
      <c r="A279" s="179" t="s">
        <v>1181</v>
      </c>
      <c r="B279" s="5" t="s">
        <v>1445</v>
      </c>
      <c r="C279" s="132">
        <v>218</v>
      </c>
      <c r="D279" s="5" t="s">
        <v>387</v>
      </c>
      <c r="E279" s="54">
        <v>4</v>
      </c>
      <c r="F279" s="132">
        <v>87</v>
      </c>
      <c r="G279" s="5" t="s">
        <v>387</v>
      </c>
      <c r="H279" s="5" t="s">
        <v>387</v>
      </c>
      <c r="I279" s="132">
        <v>1</v>
      </c>
      <c r="J279" s="5" t="s">
        <v>387</v>
      </c>
      <c r="K279" s="5" t="s">
        <v>387</v>
      </c>
      <c r="L279" s="132">
        <v>1</v>
      </c>
      <c r="M279" s="5" t="s">
        <v>387</v>
      </c>
      <c r="N279" s="5" t="s">
        <v>387</v>
      </c>
      <c r="O279" s="176">
        <f t="shared" si="4"/>
        <v>307</v>
      </c>
      <c r="P279" s="193">
        <v>344</v>
      </c>
      <c r="Q279" s="193">
        <v>4</v>
      </c>
      <c r="R279" s="192">
        <v>1.2E-2</v>
      </c>
      <c r="S279" s="117"/>
    </row>
    <row r="280" spans="1:19" ht="13.15" customHeight="1" x14ac:dyDescent="0.4">
      <c r="A280" s="179" t="s">
        <v>1679</v>
      </c>
      <c r="B280" s="5" t="s">
        <v>1446</v>
      </c>
      <c r="C280" s="132">
        <v>14</v>
      </c>
      <c r="D280" s="5" t="s">
        <v>387</v>
      </c>
      <c r="E280" s="5" t="s">
        <v>387</v>
      </c>
      <c r="F280" s="132">
        <v>4</v>
      </c>
      <c r="G280" s="5" t="s">
        <v>387</v>
      </c>
      <c r="H280" s="5" t="s">
        <v>387</v>
      </c>
      <c r="I280" s="186" t="s">
        <v>387</v>
      </c>
      <c r="J280" s="5" t="s">
        <v>387</v>
      </c>
      <c r="K280" s="5" t="s">
        <v>387</v>
      </c>
      <c r="L280" s="186" t="s">
        <v>387</v>
      </c>
      <c r="M280" s="5" t="s">
        <v>387</v>
      </c>
      <c r="N280" s="5" t="s">
        <v>387</v>
      </c>
      <c r="O280" s="176">
        <f t="shared" si="4"/>
        <v>18</v>
      </c>
      <c r="P280" s="117"/>
      <c r="Q280" s="117"/>
      <c r="R280" s="117"/>
    </row>
    <row r="281" spans="1:19" x14ac:dyDescent="0.4">
      <c r="A281" s="179" t="s">
        <v>1679</v>
      </c>
      <c r="B281" s="5" t="s">
        <v>1447</v>
      </c>
      <c r="C281" s="132">
        <v>2</v>
      </c>
      <c r="D281" s="5" t="s">
        <v>387</v>
      </c>
      <c r="E281" s="5" t="s">
        <v>387</v>
      </c>
      <c r="F281" s="132">
        <v>12</v>
      </c>
      <c r="G281" s="5" t="s">
        <v>387</v>
      </c>
      <c r="H281" s="5" t="s">
        <v>387</v>
      </c>
      <c r="I281" s="186" t="s">
        <v>387</v>
      </c>
      <c r="J281" s="5" t="s">
        <v>387</v>
      </c>
      <c r="K281" s="5" t="s">
        <v>387</v>
      </c>
      <c r="L281" s="186" t="s">
        <v>387</v>
      </c>
      <c r="M281" s="5" t="s">
        <v>387</v>
      </c>
      <c r="N281" s="5" t="s">
        <v>387</v>
      </c>
      <c r="O281" s="176">
        <f t="shared" si="4"/>
        <v>14</v>
      </c>
      <c r="P281" s="117"/>
      <c r="Q281" s="117"/>
      <c r="R281" s="117"/>
    </row>
    <row r="282" spans="1:19" x14ac:dyDescent="0.4">
      <c r="A282" s="179" t="s">
        <v>1679</v>
      </c>
      <c r="B282" s="5" t="s">
        <v>1448</v>
      </c>
      <c r="C282" s="186" t="s">
        <v>387</v>
      </c>
      <c r="D282" s="5" t="s">
        <v>387</v>
      </c>
      <c r="E282" s="5" t="s">
        <v>387</v>
      </c>
      <c r="F282" s="132">
        <v>5</v>
      </c>
      <c r="G282" s="5" t="s">
        <v>387</v>
      </c>
      <c r="H282" s="5" t="s">
        <v>387</v>
      </c>
      <c r="I282" s="186" t="s">
        <v>387</v>
      </c>
      <c r="J282" s="5" t="s">
        <v>387</v>
      </c>
      <c r="K282" s="5" t="s">
        <v>387</v>
      </c>
      <c r="L282" s="186" t="s">
        <v>387</v>
      </c>
      <c r="M282" s="5" t="s">
        <v>387</v>
      </c>
      <c r="N282" s="5" t="s">
        <v>387</v>
      </c>
      <c r="O282" s="176">
        <f t="shared" si="4"/>
        <v>5</v>
      </c>
      <c r="P282" s="117"/>
      <c r="Q282" s="117"/>
      <c r="R282" s="117"/>
    </row>
    <row r="283" spans="1:19" x14ac:dyDescent="0.4">
      <c r="A283" s="179" t="s">
        <v>1182</v>
      </c>
      <c r="B283" s="5" t="s">
        <v>387</v>
      </c>
      <c r="C283" s="132">
        <v>50</v>
      </c>
      <c r="D283" s="5" t="s">
        <v>387</v>
      </c>
      <c r="E283" s="54">
        <v>2</v>
      </c>
      <c r="F283" s="132">
        <v>31</v>
      </c>
      <c r="G283" s="54">
        <v>1</v>
      </c>
      <c r="H283" s="5" t="s">
        <v>387</v>
      </c>
      <c r="I283" s="132">
        <v>2</v>
      </c>
      <c r="J283" s="5" t="s">
        <v>387</v>
      </c>
      <c r="K283" s="5" t="s">
        <v>387</v>
      </c>
      <c r="L283" s="132">
        <v>4</v>
      </c>
      <c r="M283" s="5" t="s">
        <v>387</v>
      </c>
      <c r="N283" s="5" t="s">
        <v>387</v>
      </c>
      <c r="O283" s="176">
        <f t="shared" si="4"/>
        <v>87</v>
      </c>
      <c r="P283" s="190">
        <v>87</v>
      </c>
      <c r="Q283" s="190">
        <v>2</v>
      </c>
      <c r="R283" s="191">
        <v>2.3E-2</v>
      </c>
      <c r="S283" s="117"/>
    </row>
    <row r="284" spans="1:19" ht="13.15" customHeight="1" x14ac:dyDescent="0.4">
      <c r="A284" s="179" t="s">
        <v>1183</v>
      </c>
      <c r="B284" s="5" t="s">
        <v>1184</v>
      </c>
      <c r="C284" s="132">
        <v>178</v>
      </c>
      <c r="D284" s="5" t="s">
        <v>387</v>
      </c>
      <c r="E284" s="54">
        <v>1</v>
      </c>
      <c r="F284" s="132">
        <v>97</v>
      </c>
      <c r="G284" s="5" t="s">
        <v>387</v>
      </c>
      <c r="H284" s="5" t="s">
        <v>387</v>
      </c>
      <c r="I284" s="132">
        <v>7</v>
      </c>
      <c r="J284" s="5" t="s">
        <v>387</v>
      </c>
      <c r="K284" s="5" t="s">
        <v>387</v>
      </c>
      <c r="L284" s="132">
        <v>13</v>
      </c>
      <c r="M284" s="5" t="s">
        <v>387</v>
      </c>
      <c r="N284" s="5" t="s">
        <v>387</v>
      </c>
      <c r="O284" s="176">
        <f t="shared" si="4"/>
        <v>295</v>
      </c>
      <c r="P284" s="188">
        <v>521</v>
      </c>
      <c r="Q284" s="188">
        <v>1</v>
      </c>
      <c r="R284" s="189">
        <v>2E-3</v>
      </c>
      <c r="S284" s="117"/>
    </row>
    <row r="285" spans="1:19" ht="13.15" customHeight="1" x14ac:dyDescent="0.4">
      <c r="A285" s="179" t="s">
        <v>1368</v>
      </c>
      <c r="B285" s="5" t="s">
        <v>1185</v>
      </c>
      <c r="C285" s="132">
        <v>65</v>
      </c>
      <c r="D285" s="5" t="s">
        <v>387</v>
      </c>
      <c r="E285" s="5" t="s">
        <v>387</v>
      </c>
      <c r="F285" s="132">
        <v>8</v>
      </c>
      <c r="G285" s="5" t="s">
        <v>387</v>
      </c>
      <c r="H285" s="5" t="s">
        <v>387</v>
      </c>
      <c r="I285" s="132">
        <v>1</v>
      </c>
      <c r="J285" s="5" t="s">
        <v>387</v>
      </c>
      <c r="K285" s="5" t="s">
        <v>387</v>
      </c>
      <c r="L285" s="132">
        <v>1</v>
      </c>
      <c r="M285" s="5" t="s">
        <v>387</v>
      </c>
      <c r="N285" s="5" t="s">
        <v>387</v>
      </c>
      <c r="O285" s="176">
        <f t="shared" si="4"/>
        <v>75</v>
      </c>
      <c r="P285" s="117"/>
      <c r="Q285" s="117"/>
      <c r="R285" s="117"/>
    </row>
    <row r="286" spans="1:19" ht="20.25" x14ac:dyDescent="0.4">
      <c r="A286" s="179" t="s">
        <v>1368</v>
      </c>
      <c r="B286" s="5" t="s">
        <v>1187</v>
      </c>
      <c r="C286" s="132">
        <v>26</v>
      </c>
      <c r="D286" s="5" t="s">
        <v>387</v>
      </c>
      <c r="E286" s="5" t="s">
        <v>387</v>
      </c>
      <c r="F286" s="132">
        <v>22</v>
      </c>
      <c r="G286" s="5" t="s">
        <v>387</v>
      </c>
      <c r="H286" s="5" t="s">
        <v>387</v>
      </c>
      <c r="I286" s="186" t="s">
        <v>387</v>
      </c>
      <c r="J286" s="5" t="s">
        <v>387</v>
      </c>
      <c r="K286" s="5" t="s">
        <v>387</v>
      </c>
      <c r="L286" s="132">
        <v>3</v>
      </c>
      <c r="M286" s="5" t="s">
        <v>387</v>
      </c>
      <c r="N286" s="5" t="s">
        <v>387</v>
      </c>
      <c r="O286" s="176">
        <f t="shared" si="4"/>
        <v>51</v>
      </c>
      <c r="P286" s="117"/>
      <c r="Q286" s="117"/>
      <c r="R286" s="117"/>
    </row>
    <row r="287" spans="1:19" ht="13.15" customHeight="1" x14ac:dyDescent="0.4">
      <c r="A287" s="179" t="s">
        <v>1368</v>
      </c>
      <c r="B287" s="5" t="s">
        <v>1189</v>
      </c>
      <c r="C287" s="132">
        <v>34</v>
      </c>
      <c r="D287" s="5" t="s">
        <v>387</v>
      </c>
      <c r="E287" s="5" t="s">
        <v>387</v>
      </c>
      <c r="F287" s="132">
        <v>10</v>
      </c>
      <c r="G287" s="5" t="s">
        <v>387</v>
      </c>
      <c r="H287" s="5" t="s">
        <v>387</v>
      </c>
      <c r="I287" s="186" t="s">
        <v>387</v>
      </c>
      <c r="J287" s="5" t="s">
        <v>387</v>
      </c>
      <c r="K287" s="5" t="s">
        <v>387</v>
      </c>
      <c r="L287" s="132">
        <v>1</v>
      </c>
      <c r="M287" s="5" t="s">
        <v>387</v>
      </c>
      <c r="N287" s="5" t="s">
        <v>387</v>
      </c>
      <c r="O287" s="176">
        <f t="shared" si="4"/>
        <v>45</v>
      </c>
      <c r="P287" s="117"/>
      <c r="Q287" s="117"/>
      <c r="R287" s="117"/>
    </row>
    <row r="288" spans="1:19" ht="13.15" customHeight="1" x14ac:dyDescent="0.4">
      <c r="A288" s="179" t="s">
        <v>1368</v>
      </c>
      <c r="B288" s="5" t="s">
        <v>1186</v>
      </c>
      <c r="C288" s="132">
        <v>6</v>
      </c>
      <c r="D288" s="5" t="s">
        <v>387</v>
      </c>
      <c r="E288" s="5" t="s">
        <v>387</v>
      </c>
      <c r="F288" s="132">
        <v>10</v>
      </c>
      <c r="G288" s="5" t="s">
        <v>387</v>
      </c>
      <c r="H288" s="5" t="s">
        <v>387</v>
      </c>
      <c r="I288" s="186" t="s">
        <v>387</v>
      </c>
      <c r="J288" s="5" t="s">
        <v>387</v>
      </c>
      <c r="K288" s="5" t="s">
        <v>387</v>
      </c>
      <c r="L288" s="132">
        <v>1</v>
      </c>
      <c r="M288" s="5" t="s">
        <v>387</v>
      </c>
      <c r="N288" s="5" t="s">
        <v>387</v>
      </c>
      <c r="O288" s="176">
        <f t="shared" si="4"/>
        <v>17</v>
      </c>
      <c r="P288" s="117"/>
      <c r="Q288" s="117"/>
      <c r="R288" s="117"/>
    </row>
    <row r="289" spans="1:19" ht="20.25" x14ac:dyDescent="0.4">
      <c r="A289" s="179" t="s">
        <v>1368</v>
      </c>
      <c r="B289" s="5" t="s">
        <v>1449</v>
      </c>
      <c r="C289" s="132">
        <v>10</v>
      </c>
      <c r="D289" s="5" t="s">
        <v>387</v>
      </c>
      <c r="E289" s="5" t="s">
        <v>387</v>
      </c>
      <c r="F289" s="132">
        <v>5</v>
      </c>
      <c r="G289" s="5" t="s">
        <v>387</v>
      </c>
      <c r="H289" s="5" t="s">
        <v>387</v>
      </c>
      <c r="I289" s="132">
        <v>1</v>
      </c>
      <c r="J289" s="5" t="s">
        <v>387</v>
      </c>
      <c r="K289" s="5" t="s">
        <v>387</v>
      </c>
      <c r="L289" s="186" t="s">
        <v>387</v>
      </c>
      <c r="M289" s="5" t="s">
        <v>387</v>
      </c>
      <c r="N289" s="5" t="s">
        <v>387</v>
      </c>
      <c r="O289" s="176">
        <f t="shared" si="4"/>
        <v>16</v>
      </c>
      <c r="P289" s="117"/>
      <c r="Q289" s="117"/>
      <c r="R289" s="117"/>
    </row>
    <row r="290" spans="1:19" ht="13.15" customHeight="1" x14ac:dyDescent="0.4">
      <c r="A290" s="179" t="s">
        <v>1368</v>
      </c>
      <c r="B290" s="5" t="s">
        <v>1450</v>
      </c>
      <c r="C290" s="132">
        <v>10</v>
      </c>
      <c r="D290" s="5" t="s">
        <v>387</v>
      </c>
      <c r="E290" s="5" t="s">
        <v>387</v>
      </c>
      <c r="F290" s="186" t="s">
        <v>387</v>
      </c>
      <c r="G290" s="5" t="s">
        <v>387</v>
      </c>
      <c r="H290" s="5" t="s">
        <v>387</v>
      </c>
      <c r="I290" s="132">
        <v>1</v>
      </c>
      <c r="J290" s="5" t="s">
        <v>387</v>
      </c>
      <c r="K290" s="5" t="s">
        <v>387</v>
      </c>
      <c r="L290" s="186" t="s">
        <v>387</v>
      </c>
      <c r="M290" s="5" t="s">
        <v>387</v>
      </c>
      <c r="N290" s="5" t="s">
        <v>387</v>
      </c>
      <c r="O290" s="176">
        <f t="shared" si="4"/>
        <v>11</v>
      </c>
      <c r="P290" s="117"/>
      <c r="Q290" s="117"/>
      <c r="R290" s="117"/>
    </row>
    <row r="291" spans="1:19" ht="20.25" x14ac:dyDescent="0.4">
      <c r="A291" s="179" t="s">
        <v>1368</v>
      </c>
      <c r="B291" s="5" t="s">
        <v>1188</v>
      </c>
      <c r="C291" s="132">
        <v>7</v>
      </c>
      <c r="D291" s="5" t="s">
        <v>387</v>
      </c>
      <c r="E291" s="5" t="s">
        <v>387</v>
      </c>
      <c r="F291" s="186" t="s">
        <v>387</v>
      </c>
      <c r="G291" s="5" t="s">
        <v>387</v>
      </c>
      <c r="H291" s="5" t="s">
        <v>387</v>
      </c>
      <c r="I291" s="132">
        <v>3</v>
      </c>
      <c r="J291" s="5" t="s">
        <v>387</v>
      </c>
      <c r="K291" s="5" t="s">
        <v>387</v>
      </c>
      <c r="L291" s="186" t="s">
        <v>387</v>
      </c>
      <c r="M291" s="5" t="s">
        <v>387</v>
      </c>
      <c r="N291" s="5" t="s">
        <v>387</v>
      </c>
      <c r="O291" s="176">
        <f t="shared" si="4"/>
        <v>10</v>
      </c>
      <c r="P291" s="117"/>
      <c r="Q291" s="117"/>
      <c r="R291" s="117"/>
    </row>
    <row r="292" spans="1:19" ht="20.25" x14ac:dyDescent="0.4">
      <c r="A292" s="179" t="s">
        <v>1368</v>
      </c>
      <c r="B292" s="5" t="s">
        <v>1451</v>
      </c>
      <c r="C292" s="132">
        <v>1</v>
      </c>
      <c r="D292" s="5" t="s">
        <v>387</v>
      </c>
      <c r="E292" s="5" t="s">
        <v>387</v>
      </c>
      <c r="F292" s="186" t="s">
        <v>387</v>
      </c>
      <c r="G292" s="5" t="s">
        <v>387</v>
      </c>
      <c r="H292" s="5" t="s">
        <v>387</v>
      </c>
      <c r="I292" s="186" t="s">
        <v>387</v>
      </c>
      <c r="J292" s="5" t="s">
        <v>387</v>
      </c>
      <c r="K292" s="5" t="s">
        <v>387</v>
      </c>
      <c r="L292" s="186" t="s">
        <v>387</v>
      </c>
      <c r="M292" s="5" t="s">
        <v>387</v>
      </c>
      <c r="N292" s="5" t="s">
        <v>387</v>
      </c>
      <c r="O292" s="176">
        <f t="shared" si="4"/>
        <v>1</v>
      </c>
      <c r="P292" s="117"/>
      <c r="Q292" s="117"/>
      <c r="R292" s="117"/>
    </row>
    <row r="293" spans="1:19" ht="13.15" customHeight="1" x14ac:dyDescent="0.4">
      <c r="A293" s="179" t="s">
        <v>1191</v>
      </c>
      <c r="B293" s="5" t="s">
        <v>1192</v>
      </c>
      <c r="C293" s="132">
        <v>49</v>
      </c>
      <c r="D293" s="54">
        <v>1</v>
      </c>
      <c r="E293" s="54">
        <v>1</v>
      </c>
      <c r="F293" s="132">
        <v>20</v>
      </c>
      <c r="G293" s="5" t="s">
        <v>387</v>
      </c>
      <c r="H293" s="5" t="s">
        <v>387</v>
      </c>
      <c r="I293" s="132">
        <v>3</v>
      </c>
      <c r="J293" s="5" t="s">
        <v>387</v>
      </c>
      <c r="K293" s="5" t="s">
        <v>387</v>
      </c>
      <c r="L293" s="186" t="s">
        <v>387</v>
      </c>
      <c r="M293" s="5" t="s">
        <v>387</v>
      </c>
      <c r="N293" s="5" t="s">
        <v>387</v>
      </c>
      <c r="O293" s="176">
        <f t="shared" si="4"/>
        <v>72</v>
      </c>
      <c r="P293" s="188">
        <v>278</v>
      </c>
      <c r="Q293" s="188">
        <v>5</v>
      </c>
      <c r="R293" s="189">
        <v>1.7999999999999999E-2</v>
      </c>
      <c r="S293" s="117"/>
    </row>
    <row r="294" spans="1:19" ht="13.15" customHeight="1" x14ac:dyDescent="0.4">
      <c r="A294" s="179" t="s">
        <v>1369</v>
      </c>
      <c r="B294" s="5" t="s">
        <v>1197</v>
      </c>
      <c r="C294" s="132">
        <v>42</v>
      </c>
      <c r="D294" s="5" t="s">
        <v>387</v>
      </c>
      <c r="E294" s="54">
        <v>2</v>
      </c>
      <c r="F294" s="132">
        <v>11</v>
      </c>
      <c r="G294" s="5" t="s">
        <v>387</v>
      </c>
      <c r="H294" s="54">
        <v>1</v>
      </c>
      <c r="I294" s="132">
        <v>2</v>
      </c>
      <c r="J294" s="5" t="s">
        <v>387</v>
      </c>
      <c r="K294" s="5" t="s">
        <v>387</v>
      </c>
      <c r="L294" s="186" t="s">
        <v>387</v>
      </c>
      <c r="M294" s="5" t="s">
        <v>387</v>
      </c>
      <c r="N294" s="5" t="s">
        <v>387</v>
      </c>
      <c r="O294" s="176">
        <f t="shared" si="4"/>
        <v>55</v>
      </c>
      <c r="P294" s="117"/>
      <c r="Q294" s="117"/>
      <c r="R294" s="117"/>
    </row>
    <row r="295" spans="1:19" ht="20.25" x14ac:dyDescent="0.4">
      <c r="A295" s="179" t="s">
        <v>1369</v>
      </c>
      <c r="B295" s="5" t="s">
        <v>1193</v>
      </c>
      <c r="C295" s="132">
        <v>43</v>
      </c>
      <c r="D295" s="5" t="s">
        <v>387</v>
      </c>
      <c r="E295" s="5" t="s">
        <v>387</v>
      </c>
      <c r="F295" s="132">
        <v>7</v>
      </c>
      <c r="G295" s="5" t="s">
        <v>387</v>
      </c>
      <c r="H295" s="5" t="s">
        <v>387</v>
      </c>
      <c r="I295" s="132">
        <v>2</v>
      </c>
      <c r="J295" s="5" t="s">
        <v>387</v>
      </c>
      <c r="K295" s="5" t="s">
        <v>387</v>
      </c>
      <c r="L295" s="132">
        <v>1</v>
      </c>
      <c r="M295" s="5" t="s">
        <v>387</v>
      </c>
      <c r="N295" s="5" t="s">
        <v>387</v>
      </c>
      <c r="O295" s="176">
        <f t="shared" si="4"/>
        <v>53</v>
      </c>
      <c r="P295" s="117"/>
      <c r="Q295" s="117"/>
      <c r="R295" s="117"/>
    </row>
    <row r="296" spans="1:19" ht="13.15" customHeight="1" x14ac:dyDescent="0.4">
      <c r="A296" s="179" t="s">
        <v>1369</v>
      </c>
      <c r="B296" s="5" t="s">
        <v>1196</v>
      </c>
      <c r="C296" s="132">
        <v>29</v>
      </c>
      <c r="D296" s="5" t="s">
        <v>387</v>
      </c>
      <c r="E296" s="54">
        <v>1</v>
      </c>
      <c r="F296" s="132">
        <v>12</v>
      </c>
      <c r="G296" s="5" t="s">
        <v>387</v>
      </c>
      <c r="H296" s="5" t="s">
        <v>387</v>
      </c>
      <c r="I296" s="186" t="s">
        <v>387</v>
      </c>
      <c r="J296" s="5" t="s">
        <v>387</v>
      </c>
      <c r="K296" s="5" t="s">
        <v>387</v>
      </c>
      <c r="L296" s="186" t="s">
        <v>387</v>
      </c>
      <c r="M296" s="5" t="s">
        <v>387</v>
      </c>
      <c r="N296" s="5" t="s">
        <v>387</v>
      </c>
      <c r="O296" s="176">
        <f t="shared" si="4"/>
        <v>41</v>
      </c>
      <c r="P296" s="117"/>
      <c r="Q296" s="117"/>
      <c r="R296" s="117"/>
    </row>
    <row r="297" spans="1:19" ht="20.25" x14ac:dyDescent="0.4">
      <c r="A297" s="179" t="s">
        <v>1369</v>
      </c>
      <c r="B297" s="5" t="s">
        <v>1194</v>
      </c>
      <c r="C297" s="132">
        <v>15</v>
      </c>
      <c r="D297" s="5" t="s">
        <v>387</v>
      </c>
      <c r="E297" s="5" t="s">
        <v>387</v>
      </c>
      <c r="F297" s="132">
        <v>20</v>
      </c>
      <c r="G297" s="5" t="s">
        <v>387</v>
      </c>
      <c r="H297" s="5" t="s">
        <v>387</v>
      </c>
      <c r="I297" s="186" t="s">
        <v>387</v>
      </c>
      <c r="J297" s="5" t="s">
        <v>387</v>
      </c>
      <c r="K297" s="5" t="s">
        <v>387</v>
      </c>
      <c r="L297" s="186" t="s">
        <v>387</v>
      </c>
      <c r="M297" s="5" t="s">
        <v>387</v>
      </c>
      <c r="N297" s="5" t="s">
        <v>387</v>
      </c>
      <c r="O297" s="176">
        <f t="shared" si="4"/>
        <v>35</v>
      </c>
      <c r="P297" s="117"/>
      <c r="Q297" s="117"/>
      <c r="R297" s="117"/>
    </row>
    <row r="298" spans="1:19" ht="20.25" x14ac:dyDescent="0.4">
      <c r="A298" s="179" t="s">
        <v>1369</v>
      </c>
      <c r="B298" s="5" t="s">
        <v>1198</v>
      </c>
      <c r="C298" s="132">
        <v>12</v>
      </c>
      <c r="D298" s="5" t="s">
        <v>387</v>
      </c>
      <c r="E298" s="5" t="s">
        <v>387</v>
      </c>
      <c r="F298" s="132">
        <v>6</v>
      </c>
      <c r="G298" s="5" t="s">
        <v>387</v>
      </c>
      <c r="H298" s="5" t="s">
        <v>387</v>
      </c>
      <c r="I298" s="186" t="s">
        <v>387</v>
      </c>
      <c r="J298" s="5" t="s">
        <v>387</v>
      </c>
      <c r="K298" s="5" t="s">
        <v>387</v>
      </c>
      <c r="L298" s="186" t="s">
        <v>387</v>
      </c>
      <c r="M298" s="5" t="s">
        <v>387</v>
      </c>
      <c r="N298" s="5" t="s">
        <v>387</v>
      </c>
      <c r="O298" s="176">
        <f t="shared" si="4"/>
        <v>18</v>
      </c>
      <c r="P298" s="117"/>
      <c r="Q298" s="117"/>
      <c r="R298" s="117"/>
    </row>
    <row r="299" spans="1:19" ht="13.15" customHeight="1" x14ac:dyDescent="0.4">
      <c r="A299" s="179" t="s">
        <v>1369</v>
      </c>
      <c r="B299" s="5" t="s">
        <v>1199</v>
      </c>
      <c r="C299" s="132">
        <v>2</v>
      </c>
      <c r="D299" s="5" t="s">
        <v>387</v>
      </c>
      <c r="E299" s="5" t="s">
        <v>387</v>
      </c>
      <c r="F299" s="132">
        <v>1</v>
      </c>
      <c r="G299" s="5" t="s">
        <v>387</v>
      </c>
      <c r="H299" s="5" t="s">
        <v>387</v>
      </c>
      <c r="I299" s="186" t="s">
        <v>387</v>
      </c>
      <c r="J299" s="5" t="s">
        <v>387</v>
      </c>
      <c r="K299" s="5" t="s">
        <v>387</v>
      </c>
      <c r="L299" s="186" t="s">
        <v>387</v>
      </c>
      <c r="M299" s="5" t="s">
        <v>387</v>
      </c>
      <c r="N299" s="5" t="s">
        <v>387</v>
      </c>
      <c r="O299" s="176">
        <f t="shared" si="4"/>
        <v>3</v>
      </c>
      <c r="P299" s="117"/>
      <c r="Q299" s="117"/>
      <c r="R299" s="117"/>
    </row>
    <row r="300" spans="1:19" ht="20.25" x14ac:dyDescent="0.4">
      <c r="A300" s="179" t="s">
        <v>1369</v>
      </c>
      <c r="B300" s="5" t="s">
        <v>1452</v>
      </c>
      <c r="C300" s="186" t="s">
        <v>387</v>
      </c>
      <c r="D300" s="5" t="s">
        <v>387</v>
      </c>
      <c r="E300" s="5" t="s">
        <v>387</v>
      </c>
      <c r="F300" s="132">
        <v>1</v>
      </c>
      <c r="G300" s="5" t="s">
        <v>387</v>
      </c>
      <c r="H300" s="5" t="s">
        <v>387</v>
      </c>
      <c r="I300" s="186" t="s">
        <v>387</v>
      </c>
      <c r="J300" s="5" t="s">
        <v>387</v>
      </c>
      <c r="K300" s="5" t="s">
        <v>387</v>
      </c>
      <c r="L300" s="186" t="s">
        <v>387</v>
      </c>
      <c r="M300" s="5" t="s">
        <v>387</v>
      </c>
      <c r="N300" s="5" t="s">
        <v>387</v>
      </c>
      <c r="O300" s="176">
        <f t="shared" si="4"/>
        <v>1</v>
      </c>
      <c r="P300" s="117"/>
      <c r="Q300" s="117"/>
      <c r="R300" s="117"/>
    </row>
    <row r="301" spans="1:19" x14ac:dyDescent="0.4">
      <c r="A301" s="179" t="s">
        <v>1200</v>
      </c>
      <c r="B301" s="5" t="s">
        <v>1201</v>
      </c>
      <c r="C301" s="132">
        <v>142</v>
      </c>
      <c r="D301" s="5" t="s">
        <v>387</v>
      </c>
      <c r="E301" s="54">
        <v>7</v>
      </c>
      <c r="F301" s="132">
        <v>111</v>
      </c>
      <c r="G301" s="5" t="s">
        <v>387</v>
      </c>
      <c r="H301" s="54">
        <v>2</v>
      </c>
      <c r="I301" s="132">
        <v>2</v>
      </c>
      <c r="J301" s="5" t="s">
        <v>387</v>
      </c>
      <c r="K301" s="5" t="s">
        <v>387</v>
      </c>
      <c r="L301" s="132">
        <v>1</v>
      </c>
      <c r="M301" s="5" t="s">
        <v>387</v>
      </c>
      <c r="N301" s="5" t="s">
        <v>387</v>
      </c>
      <c r="O301" s="176">
        <f t="shared" si="4"/>
        <v>256</v>
      </c>
      <c r="P301" s="188">
        <v>389</v>
      </c>
      <c r="Q301" s="188">
        <v>10</v>
      </c>
      <c r="R301" s="189">
        <v>2.5999999999999999E-2</v>
      </c>
      <c r="S301" s="117"/>
    </row>
    <row r="302" spans="1:19" x14ac:dyDescent="0.4">
      <c r="A302" s="179" t="s">
        <v>1370</v>
      </c>
      <c r="B302" s="5" t="s">
        <v>1202</v>
      </c>
      <c r="C302" s="132">
        <v>76</v>
      </c>
      <c r="D302" s="5" t="s">
        <v>387</v>
      </c>
      <c r="E302" s="54">
        <v>1</v>
      </c>
      <c r="F302" s="132">
        <v>39</v>
      </c>
      <c r="G302" s="5" t="s">
        <v>387</v>
      </c>
      <c r="H302" s="5" t="s">
        <v>387</v>
      </c>
      <c r="I302" s="132">
        <v>1</v>
      </c>
      <c r="J302" s="5" t="s">
        <v>387</v>
      </c>
      <c r="K302" s="5" t="s">
        <v>387</v>
      </c>
      <c r="L302" s="132">
        <v>1</v>
      </c>
      <c r="M302" s="5" t="s">
        <v>387</v>
      </c>
      <c r="N302" s="5" t="s">
        <v>387</v>
      </c>
      <c r="O302" s="176">
        <f t="shared" si="4"/>
        <v>117</v>
      </c>
      <c r="P302" s="117"/>
      <c r="Q302" s="117"/>
      <c r="R302" s="117"/>
    </row>
    <row r="303" spans="1:19" x14ac:dyDescent="0.4">
      <c r="A303" s="179" t="s">
        <v>1370</v>
      </c>
      <c r="B303" s="5" t="s">
        <v>1453</v>
      </c>
      <c r="C303" s="132">
        <v>15</v>
      </c>
      <c r="D303" s="5" t="s">
        <v>387</v>
      </c>
      <c r="E303" s="5" t="s">
        <v>387</v>
      </c>
      <c r="F303" s="132">
        <v>1</v>
      </c>
      <c r="G303" s="5" t="s">
        <v>387</v>
      </c>
      <c r="H303" s="5" t="s">
        <v>387</v>
      </c>
      <c r="I303" s="186" t="s">
        <v>387</v>
      </c>
      <c r="J303" s="5" t="s">
        <v>387</v>
      </c>
      <c r="K303" s="5" t="s">
        <v>387</v>
      </c>
      <c r="L303" s="186" t="s">
        <v>387</v>
      </c>
      <c r="M303" s="5" t="s">
        <v>387</v>
      </c>
      <c r="N303" s="5" t="s">
        <v>387</v>
      </c>
      <c r="O303" s="176">
        <f t="shared" si="4"/>
        <v>16</v>
      </c>
      <c r="P303" s="117"/>
      <c r="Q303" s="117"/>
      <c r="R303" s="117"/>
    </row>
    <row r="304" spans="1:19" x14ac:dyDescent="0.4">
      <c r="A304" s="179" t="s">
        <v>1203</v>
      </c>
      <c r="B304" s="5" t="s">
        <v>387</v>
      </c>
      <c r="C304" s="132">
        <v>2</v>
      </c>
      <c r="D304" s="5" t="s">
        <v>387</v>
      </c>
      <c r="E304" s="5" t="s">
        <v>387</v>
      </c>
      <c r="F304" s="132">
        <v>1</v>
      </c>
      <c r="G304" s="5" t="s">
        <v>387</v>
      </c>
      <c r="H304" s="5" t="s">
        <v>387</v>
      </c>
      <c r="I304" s="186" t="s">
        <v>387</v>
      </c>
      <c r="J304" s="5" t="s">
        <v>387</v>
      </c>
      <c r="K304" s="5" t="s">
        <v>387</v>
      </c>
      <c r="L304" s="186" t="s">
        <v>387</v>
      </c>
      <c r="M304" s="5" t="s">
        <v>387</v>
      </c>
      <c r="N304" s="5" t="s">
        <v>387</v>
      </c>
      <c r="O304" s="176">
        <f t="shared" si="4"/>
        <v>3</v>
      </c>
      <c r="P304" s="52">
        <v>3</v>
      </c>
      <c r="Q304" s="52">
        <v>0</v>
      </c>
      <c r="R304" s="53">
        <v>0</v>
      </c>
    </row>
    <row r="305" spans="1:18" ht="20.25" x14ac:dyDescent="0.4">
      <c r="A305" s="179" t="s">
        <v>395</v>
      </c>
      <c r="B305" s="5" t="s">
        <v>387</v>
      </c>
      <c r="C305" s="132">
        <v>199</v>
      </c>
      <c r="D305" s="5" t="s">
        <v>387</v>
      </c>
      <c r="E305" s="54">
        <v>20</v>
      </c>
      <c r="F305" s="132">
        <v>73</v>
      </c>
      <c r="G305" s="5" t="s">
        <v>387</v>
      </c>
      <c r="H305" s="54">
        <v>4</v>
      </c>
      <c r="I305" s="132">
        <v>2</v>
      </c>
      <c r="J305" s="5" t="s">
        <v>387</v>
      </c>
      <c r="K305" s="5" t="s">
        <v>387</v>
      </c>
      <c r="L305" s="186" t="s">
        <v>387</v>
      </c>
      <c r="M305" s="5" t="s">
        <v>387</v>
      </c>
      <c r="N305" s="5" t="s">
        <v>387</v>
      </c>
      <c r="O305" s="176">
        <f t="shared" si="4"/>
        <v>274</v>
      </c>
      <c r="P305" s="52">
        <v>274</v>
      </c>
      <c r="Q305" s="52">
        <v>24</v>
      </c>
      <c r="R305" s="131">
        <v>8.7999999999999995E-2</v>
      </c>
    </row>
    <row r="306" spans="1:18" ht="13.15" customHeight="1" x14ac:dyDescent="0.4">
      <c r="A306" s="179" t="s">
        <v>1204</v>
      </c>
      <c r="B306" s="5" t="s">
        <v>1206</v>
      </c>
      <c r="C306" s="132">
        <v>491</v>
      </c>
      <c r="D306" s="54">
        <v>6</v>
      </c>
      <c r="E306" s="54">
        <v>160</v>
      </c>
      <c r="F306" s="132">
        <v>329</v>
      </c>
      <c r="G306" s="54">
        <v>2</v>
      </c>
      <c r="H306" s="54">
        <v>53</v>
      </c>
      <c r="I306" s="132">
        <v>49</v>
      </c>
      <c r="J306" s="5" t="s">
        <v>387</v>
      </c>
      <c r="K306" s="5" t="s">
        <v>387</v>
      </c>
      <c r="L306" s="132">
        <v>61</v>
      </c>
      <c r="M306" s="5" t="s">
        <v>387</v>
      </c>
      <c r="N306" s="54">
        <v>1</v>
      </c>
      <c r="O306" s="176">
        <f t="shared" si="4"/>
        <v>930</v>
      </c>
      <c r="P306" s="55">
        <v>1339</v>
      </c>
      <c r="Q306" s="55">
        <v>271</v>
      </c>
      <c r="R306" s="56">
        <v>0.2</v>
      </c>
    </row>
    <row r="307" spans="1:18" ht="20.25" x14ac:dyDescent="0.4">
      <c r="A307" s="179" t="s">
        <v>1371</v>
      </c>
      <c r="B307" s="5" t="s">
        <v>1205</v>
      </c>
      <c r="C307" s="132">
        <v>144</v>
      </c>
      <c r="D307" s="54">
        <v>3</v>
      </c>
      <c r="E307" s="54">
        <v>32</v>
      </c>
      <c r="F307" s="132">
        <v>218</v>
      </c>
      <c r="G307" s="54">
        <v>3</v>
      </c>
      <c r="H307" s="54">
        <v>25</v>
      </c>
      <c r="I307" s="132">
        <v>15</v>
      </c>
      <c r="J307" s="5" t="s">
        <v>387</v>
      </c>
      <c r="K307" s="5" t="s">
        <v>387</v>
      </c>
      <c r="L307" s="132">
        <v>32</v>
      </c>
      <c r="M307" s="5" t="s">
        <v>387</v>
      </c>
      <c r="N307" s="5" t="s">
        <v>387</v>
      </c>
      <c r="O307" s="176">
        <f t="shared" si="4"/>
        <v>409</v>
      </c>
      <c r="P307" s="117"/>
    </row>
    <row r="308" spans="1:18" x14ac:dyDescent="0.4">
      <c r="A308" s="179" t="s">
        <v>1454</v>
      </c>
      <c r="B308" s="5" t="s">
        <v>387</v>
      </c>
      <c r="C308" s="132">
        <v>5</v>
      </c>
      <c r="D308" s="5" t="s">
        <v>387</v>
      </c>
      <c r="E308" s="5" t="s">
        <v>387</v>
      </c>
      <c r="F308" s="186" t="s">
        <v>387</v>
      </c>
      <c r="G308" s="5" t="s">
        <v>387</v>
      </c>
      <c r="H308" s="5" t="s">
        <v>387</v>
      </c>
      <c r="I308" s="186" t="s">
        <v>387</v>
      </c>
      <c r="J308" s="5" t="s">
        <v>387</v>
      </c>
      <c r="K308" s="5" t="s">
        <v>387</v>
      </c>
      <c r="L308" s="186" t="s">
        <v>387</v>
      </c>
      <c r="M308" s="5" t="s">
        <v>387</v>
      </c>
      <c r="N308" s="5" t="s">
        <v>387</v>
      </c>
      <c r="O308" s="176">
        <f t="shared" si="4"/>
        <v>5</v>
      </c>
      <c r="P308" s="52">
        <v>5</v>
      </c>
      <c r="Q308" s="52">
        <v>0</v>
      </c>
      <c r="R308" s="53">
        <v>0</v>
      </c>
    </row>
    <row r="309" spans="1:18" x14ac:dyDescent="0.4">
      <c r="A309" s="179" t="s">
        <v>1207</v>
      </c>
      <c r="B309" s="5" t="s">
        <v>387</v>
      </c>
      <c r="C309" s="132">
        <v>60</v>
      </c>
      <c r="D309" s="5" t="s">
        <v>387</v>
      </c>
      <c r="E309" s="54">
        <v>3</v>
      </c>
      <c r="F309" s="186" t="s">
        <v>387</v>
      </c>
      <c r="G309" s="5" t="s">
        <v>387</v>
      </c>
      <c r="H309" s="5" t="s">
        <v>387</v>
      </c>
      <c r="I309" s="186" t="s">
        <v>387</v>
      </c>
      <c r="J309" s="5" t="s">
        <v>387</v>
      </c>
      <c r="K309" s="5" t="s">
        <v>387</v>
      </c>
      <c r="L309" s="186" t="s">
        <v>387</v>
      </c>
      <c r="M309" s="5" t="s">
        <v>387</v>
      </c>
      <c r="N309" s="5" t="s">
        <v>387</v>
      </c>
      <c r="O309" s="176">
        <f t="shared" si="4"/>
        <v>60</v>
      </c>
      <c r="P309" s="52">
        <v>60</v>
      </c>
      <c r="Q309" s="52">
        <v>3</v>
      </c>
      <c r="R309" s="53">
        <v>0.05</v>
      </c>
    </row>
    <row r="310" spans="1:18" ht="20.25" x14ac:dyDescent="0.4">
      <c r="A310" s="179" t="s">
        <v>1208</v>
      </c>
      <c r="B310" s="5" t="s">
        <v>387</v>
      </c>
      <c r="C310" s="132">
        <v>45</v>
      </c>
      <c r="D310" s="5" t="s">
        <v>387</v>
      </c>
      <c r="E310" s="54">
        <v>4</v>
      </c>
      <c r="F310" s="132">
        <v>29</v>
      </c>
      <c r="G310" s="5" t="s">
        <v>387</v>
      </c>
      <c r="H310" s="54">
        <v>1</v>
      </c>
      <c r="I310" s="186" t="s">
        <v>387</v>
      </c>
      <c r="J310" s="5" t="s">
        <v>387</v>
      </c>
      <c r="K310" s="5" t="s">
        <v>387</v>
      </c>
      <c r="L310" s="186" t="s">
        <v>387</v>
      </c>
      <c r="M310" s="5" t="s">
        <v>387</v>
      </c>
      <c r="N310" s="5" t="s">
        <v>387</v>
      </c>
      <c r="O310" s="176">
        <f t="shared" si="4"/>
        <v>74</v>
      </c>
      <c r="P310" s="52">
        <v>74</v>
      </c>
      <c r="Q310" s="52">
        <v>5</v>
      </c>
      <c r="R310" s="131">
        <v>6.8000000000000005E-2</v>
      </c>
    </row>
    <row r="311" spans="1:18" x14ac:dyDescent="0.4">
      <c r="A311" s="179" t="s">
        <v>1455</v>
      </c>
      <c r="B311" s="5" t="s">
        <v>387</v>
      </c>
      <c r="C311" s="132">
        <v>22</v>
      </c>
      <c r="D311" s="5" t="s">
        <v>387</v>
      </c>
      <c r="E311" s="54">
        <v>1</v>
      </c>
      <c r="F311" s="132">
        <v>12</v>
      </c>
      <c r="G311" s="5" t="s">
        <v>387</v>
      </c>
      <c r="H311" s="5" t="s">
        <v>387</v>
      </c>
      <c r="I311" s="186" t="s">
        <v>387</v>
      </c>
      <c r="J311" s="5" t="s">
        <v>387</v>
      </c>
      <c r="K311" s="5" t="s">
        <v>387</v>
      </c>
      <c r="L311" s="186" t="s">
        <v>387</v>
      </c>
      <c r="M311" s="5" t="s">
        <v>387</v>
      </c>
      <c r="N311" s="5" t="s">
        <v>387</v>
      </c>
      <c r="O311" s="176">
        <f t="shared" si="4"/>
        <v>34</v>
      </c>
      <c r="P311" s="52">
        <v>34</v>
      </c>
      <c r="Q311" s="52">
        <v>1</v>
      </c>
      <c r="R311" s="131">
        <v>2.9000000000000001E-2</v>
      </c>
    </row>
    <row r="312" spans="1:18" x14ac:dyDescent="0.4">
      <c r="A312" s="179" t="s">
        <v>1209</v>
      </c>
      <c r="B312" s="5" t="s">
        <v>387</v>
      </c>
      <c r="C312" s="132">
        <v>8</v>
      </c>
      <c r="D312" s="5" t="s">
        <v>387</v>
      </c>
      <c r="E312" s="5" t="s">
        <v>387</v>
      </c>
      <c r="F312" s="132">
        <v>18</v>
      </c>
      <c r="G312" s="5" t="s">
        <v>387</v>
      </c>
      <c r="H312" s="5" t="s">
        <v>387</v>
      </c>
      <c r="I312" s="186" t="s">
        <v>387</v>
      </c>
      <c r="J312" s="5" t="s">
        <v>387</v>
      </c>
      <c r="K312" s="5" t="s">
        <v>387</v>
      </c>
      <c r="L312" s="132">
        <v>1</v>
      </c>
      <c r="M312" s="5" t="s">
        <v>387</v>
      </c>
      <c r="N312" s="5" t="s">
        <v>387</v>
      </c>
      <c r="O312" s="176">
        <f t="shared" si="4"/>
        <v>27</v>
      </c>
      <c r="P312" s="52">
        <v>27</v>
      </c>
      <c r="Q312" s="52">
        <v>0</v>
      </c>
      <c r="R312" s="53">
        <v>0</v>
      </c>
    </row>
    <row r="313" spans="1:18" x14ac:dyDescent="0.4">
      <c r="A313" s="179" t="s">
        <v>1210</v>
      </c>
      <c r="B313" s="5" t="s">
        <v>387</v>
      </c>
      <c r="C313" s="132">
        <v>12</v>
      </c>
      <c r="D313" s="5" t="s">
        <v>387</v>
      </c>
      <c r="E313" s="5" t="s">
        <v>387</v>
      </c>
      <c r="F313" s="186" t="s">
        <v>387</v>
      </c>
      <c r="G313" s="5" t="s">
        <v>387</v>
      </c>
      <c r="H313" s="5" t="s">
        <v>387</v>
      </c>
      <c r="I313" s="186" t="s">
        <v>387</v>
      </c>
      <c r="J313" s="5" t="s">
        <v>387</v>
      </c>
      <c r="K313" s="5" t="s">
        <v>387</v>
      </c>
      <c r="L313" s="186" t="s">
        <v>387</v>
      </c>
      <c r="M313" s="5" t="s">
        <v>387</v>
      </c>
      <c r="N313" s="5" t="s">
        <v>387</v>
      </c>
      <c r="O313" s="176">
        <f t="shared" si="4"/>
        <v>12</v>
      </c>
      <c r="P313" s="52">
        <v>12</v>
      </c>
      <c r="Q313" s="52">
        <v>0</v>
      </c>
      <c r="R313" s="53">
        <v>0</v>
      </c>
    </row>
    <row r="314" spans="1:18" x14ac:dyDescent="0.4">
      <c r="A314" s="179" t="s">
        <v>1211</v>
      </c>
      <c r="B314" s="5" t="s">
        <v>387</v>
      </c>
      <c r="C314" s="132">
        <v>276</v>
      </c>
      <c r="D314" s="54">
        <v>1</v>
      </c>
      <c r="E314" s="54">
        <v>8</v>
      </c>
      <c r="F314" s="132">
        <v>107</v>
      </c>
      <c r="G314" s="5" t="s">
        <v>387</v>
      </c>
      <c r="H314" s="5" t="s">
        <v>387</v>
      </c>
      <c r="I314" s="132">
        <v>16</v>
      </c>
      <c r="J314" s="5" t="s">
        <v>387</v>
      </c>
      <c r="K314" s="5" t="s">
        <v>387</v>
      </c>
      <c r="L314" s="132">
        <v>5</v>
      </c>
      <c r="M314" s="5" t="s">
        <v>387</v>
      </c>
      <c r="N314" s="5" t="s">
        <v>387</v>
      </c>
      <c r="O314" s="176">
        <f t="shared" si="4"/>
        <v>404</v>
      </c>
      <c r="P314" s="52">
        <v>404</v>
      </c>
      <c r="Q314" s="52">
        <v>8</v>
      </c>
      <c r="R314" s="131">
        <v>0.02</v>
      </c>
    </row>
    <row r="315" spans="1:18" x14ac:dyDescent="0.4">
      <c r="A315" s="179" t="s">
        <v>1214</v>
      </c>
      <c r="B315" s="5" t="s">
        <v>387</v>
      </c>
      <c r="C315" s="132">
        <v>38</v>
      </c>
      <c r="D315" s="5" t="s">
        <v>387</v>
      </c>
      <c r="E315" s="5" t="s">
        <v>387</v>
      </c>
      <c r="F315" s="132">
        <v>4</v>
      </c>
      <c r="G315" s="5" t="s">
        <v>387</v>
      </c>
      <c r="H315" s="5" t="s">
        <v>387</v>
      </c>
      <c r="I315" s="132">
        <v>3</v>
      </c>
      <c r="J315" s="5" t="s">
        <v>387</v>
      </c>
      <c r="K315" s="5" t="s">
        <v>387</v>
      </c>
      <c r="L315" s="186" t="s">
        <v>387</v>
      </c>
      <c r="M315" s="5" t="s">
        <v>387</v>
      </c>
      <c r="N315" s="5" t="s">
        <v>387</v>
      </c>
      <c r="O315" s="176">
        <f t="shared" si="4"/>
        <v>45</v>
      </c>
      <c r="P315" s="52">
        <v>45</v>
      </c>
      <c r="Q315" s="52">
        <v>0</v>
      </c>
      <c r="R315" s="53">
        <v>0</v>
      </c>
    </row>
    <row r="316" spans="1:18" x14ac:dyDescent="0.4">
      <c r="A316" s="179" t="s">
        <v>1216</v>
      </c>
      <c r="B316" s="5" t="s">
        <v>387</v>
      </c>
      <c r="C316" s="132">
        <v>17</v>
      </c>
      <c r="D316" s="5" t="s">
        <v>387</v>
      </c>
      <c r="E316" s="54">
        <v>1</v>
      </c>
      <c r="F316" s="132">
        <v>3</v>
      </c>
      <c r="G316" s="5" t="s">
        <v>387</v>
      </c>
      <c r="H316" s="5" t="s">
        <v>387</v>
      </c>
      <c r="I316" s="186" t="s">
        <v>387</v>
      </c>
      <c r="J316" s="5" t="s">
        <v>387</v>
      </c>
      <c r="K316" s="5" t="s">
        <v>387</v>
      </c>
      <c r="L316" s="186" t="s">
        <v>387</v>
      </c>
      <c r="M316" s="5" t="s">
        <v>387</v>
      </c>
      <c r="N316" s="5" t="s">
        <v>387</v>
      </c>
      <c r="O316" s="176">
        <f t="shared" si="4"/>
        <v>20</v>
      </c>
      <c r="P316" s="52">
        <v>20</v>
      </c>
      <c r="Q316" s="52">
        <v>1</v>
      </c>
      <c r="R316" s="131">
        <v>0.05</v>
      </c>
    </row>
    <row r="317" spans="1:18" ht="13.15" customHeight="1" x14ac:dyDescent="0.4">
      <c r="A317" s="179" t="s">
        <v>457</v>
      </c>
      <c r="B317" s="5" t="s">
        <v>1217</v>
      </c>
      <c r="C317" s="132">
        <v>2025</v>
      </c>
      <c r="D317" s="54">
        <v>1</v>
      </c>
      <c r="E317" s="54">
        <v>98</v>
      </c>
      <c r="F317" s="132">
        <v>1451</v>
      </c>
      <c r="G317" s="54">
        <v>3</v>
      </c>
      <c r="H317" s="54">
        <v>44</v>
      </c>
      <c r="I317" s="132">
        <v>178</v>
      </c>
      <c r="J317" s="5" t="s">
        <v>387</v>
      </c>
      <c r="K317" s="5" t="s">
        <v>387</v>
      </c>
      <c r="L317" s="132">
        <v>165</v>
      </c>
      <c r="M317" s="5" t="s">
        <v>387</v>
      </c>
      <c r="N317" s="5" t="s">
        <v>387</v>
      </c>
      <c r="O317" s="176">
        <f t="shared" si="4"/>
        <v>3819</v>
      </c>
      <c r="P317" s="57">
        <v>4229</v>
      </c>
      <c r="Q317" s="57">
        <v>162</v>
      </c>
      <c r="R317" s="136">
        <v>3.7999999999999999E-2</v>
      </c>
    </row>
    <row r="318" spans="1:18" ht="13.15" customHeight="1" x14ac:dyDescent="0.4">
      <c r="A318" s="179" t="s">
        <v>1373</v>
      </c>
      <c r="B318" s="5" t="s">
        <v>1218</v>
      </c>
      <c r="C318" s="132">
        <v>178</v>
      </c>
      <c r="D318" s="54">
        <v>1</v>
      </c>
      <c r="E318" s="54">
        <v>15</v>
      </c>
      <c r="F318" s="132">
        <v>18</v>
      </c>
      <c r="G318" s="5" t="s">
        <v>387</v>
      </c>
      <c r="H318" s="5" t="s">
        <v>387</v>
      </c>
      <c r="I318" s="132">
        <v>23</v>
      </c>
      <c r="J318" s="5" t="s">
        <v>387</v>
      </c>
      <c r="K318" s="5" t="s">
        <v>387</v>
      </c>
      <c r="L318" s="186" t="s">
        <v>387</v>
      </c>
      <c r="M318" s="5" t="s">
        <v>387</v>
      </c>
      <c r="N318" s="5" t="s">
        <v>387</v>
      </c>
      <c r="O318" s="176">
        <f t="shared" si="4"/>
        <v>219</v>
      </c>
      <c r="P318" s="117"/>
    </row>
    <row r="319" spans="1:18" ht="13.15" customHeight="1" x14ac:dyDescent="0.4">
      <c r="A319" s="179" t="s">
        <v>1373</v>
      </c>
      <c r="B319" s="5" t="s">
        <v>1219</v>
      </c>
      <c r="C319" s="132">
        <v>151</v>
      </c>
      <c r="D319" s="54">
        <v>2</v>
      </c>
      <c r="E319" s="54">
        <v>5</v>
      </c>
      <c r="F319" s="132">
        <v>14</v>
      </c>
      <c r="G319" s="5" t="s">
        <v>387</v>
      </c>
      <c r="H319" s="5" t="s">
        <v>387</v>
      </c>
      <c r="I319" s="132">
        <v>22</v>
      </c>
      <c r="J319" s="5" t="s">
        <v>387</v>
      </c>
      <c r="K319" s="5" t="s">
        <v>387</v>
      </c>
      <c r="L319" s="132">
        <v>4</v>
      </c>
      <c r="M319" s="5" t="s">
        <v>387</v>
      </c>
      <c r="N319" s="5" t="s">
        <v>387</v>
      </c>
      <c r="O319" s="176">
        <f t="shared" si="4"/>
        <v>191</v>
      </c>
      <c r="P319" s="117"/>
    </row>
    <row r="320" spans="1:18" x14ac:dyDescent="0.4">
      <c r="A320" s="179" t="s">
        <v>1220</v>
      </c>
      <c r="B320" s="5" t="s">
        <v>1221</v>
      </c>
      <c r="C320" s="132">
        <v>24</v>
      </c>
      <c r="D320" s="5" t="s">
        <v>387</v>
      </c>
      <c r="E320" s="5" t="s">
        <v>387</v>
      </c>
      <c r="F320" s="132">
        <v>11</v>
      </c>
      <c r="G320" s="5" t="s">
        <v>387</v>
      </c>
      <c r="H320" s="5" t="s">
        <v>387</v>
      </c>
      <c r="I320" s="132">
        <v>1</v>
      </c>
      <c r="J320" s="5" t="s">
        <v>387</v>
      </c>
      <c r="K320" s="5" t="s">
        <v>387</v>
      </c>
      <c r="L320" s="186" t="s">
        <v>387</v>
      </c>
      <c r="M320" s="5" t="s">
        <v>387</v>
      </c>
      <c r="N320" s="5" t="s">
        <v>387</v>
      </c>
      <c r="O320" s="176">
        <f t="shared" si="4"/>
        <v>36</v>
      </c>
      <c r="P320" s="57">
        <v>72</v>
      </c>
      <c r="Q320" s="57">
        <v>0</v>
      </c>
      <c r="R320" s="58">
        <v>0</v>
      </c>
    </row>
    <row r="321" spans="1:18" ht="13.15" customHeight="1" x14ac:dyDescent="0.4">
      <c r="A321" s="179" t="s">
        <v>1374</v>
      </c>
      <c r="B321" s="5" t="s">
        <v>1222</v>
      </c>
      <c r="C321" s="132">
        <v>4</v>
      </c>
      <c r="D321" s="5" t="s">
        <v>387</v>
      </c>
      <c r="E321" s="5" t="s">
        <v>387</v>
      </c>
      <c r="F321" s="132">
        <v>18</v>
      </c>
      <c r="G321" s="5" t="s">
        <v>387</v>
      </c>
      <c r="H321" s="5" t="s">
        <v>387</v>
      </c>
      <c r="I321" s="186" t="s">
        <v>387</v>
      </c>
      <c r="J321" s="5" t="s">
        <v>387</v>
      </c>
      <c r="K321" s="5" t="s">
        <v>387</v>
      </c>
      <c r="L321" s="132">
        <v>2</v>
      </c>
      <c r="M321" s="5" t="s">
        <v>387</v>
      </c>
      <c r="N321" s="5" t="s">
        <v>387</v>
      </c>
      <c r="O321" s="176">
        <f t="shared" si="4"/>
        <v>24</v>
      </c>
      <c r="P321" s="117"/>
    </row>
    <row r="322" spans="1:18" ht="13.15" customHeight="1" x14ac:dyDescent="0.4">
      <c r="A322" s="179" t="s">
        <v>1374</v>
      </c>
      <c r="B322" s="5" t="s">
        <v>1223</v>
      </c>
      <c r="C322" s="132">
        <v>6</v>
      </c>
      <c r="D322" s="5" t="s">
        <v>387</v>
      </c>
      <c r="E322" s="5" t="s">
        <v>387</v>
      </c>
      <c r="F322" s="132">
        <v>6</v>
      </c>
      <c r="G322" s="5" t="s">
        <v>387</v>
      </c>
      <c r="H322" s="5" t="s">
        <v>387</v>
      </c>
      <c r="I322" s="186" t="s">
        <v>387</v>
      </c>
      <c r="J322" s="5" t="s">
        <v>387</v>
      </c>
      <c r="K322" s="5" t="s">
        <v>387</v>
      </c>
      <c r="L322" s="186" t="s">
        <v>387</v>
      </c>
      <c r="M322" s="5" t="s">
        <v>387</v>
      </c>
      <c r="N322" s="5" t="s">
        <v>387</v>
      </c>
      <c r="O322" s="176">
        <f t="shared" si="4"/>
        <v>12</v>
      </c>
      <c r="P322" s="117"/>
    </row>
    <row r="323" spans="1:18" ht="20.25" x14ac:dyDescent="0.4">
      <c r="A323" s="179" t="s">
        <v>1224</v>
      </c>
      <c r="B323" s="5" t="s">
        <v>387</v>
      </c>
      <c r="C323" s="132">
        <v>49</v>
      </c>
      <c r="D323" s="5" t="s">
        <v>387</v>
      </c>
      <c r="E323" s="5" t="s">
        <v>387</v>
      </c>
      <c r="F323" s="132">
        <v>65</v>
      </c>
      <c r="G323" s="5" t="s">
        <v>387</v>
      </c>
      <c r="H323" s="5" t="s">
        <v>387</v>
      </c>
      <c r="I323" s="186" t="s">
        <v>387</v>
      </c>
      <c r="J323" s="5" t="s">
        <v>387</v>
      </c>
      <c r="K323" s="5" t="s">
        <v>387</v>
      </c>
      <c r="L323" s="186" t="s">
        <v>387</v>
      </c>
      <c r="M323" s="5" t="s">
        <v>387</v>
      </c>
      <c r="N323" s="5" t="s">
        <v>387</v>
      </c>
      <c r="O323" s="176">
        <f t="shared" ref="O323:O386" si="5">SUM(C323,F323,I323,L323)</f>
        <v>114</v>
      </c>
      <c r="P323" s="52">
        <v>114</v>
      </c>
      <c r="Q323" s="52">
        <v>0</v>
      </c>
      <c r="R323" s="53">
        <v>0</v>
      </c>
    </row>
    <row r="324" spans="1:18" x14ac:dyDescent="0.4">
      <c r="A324" s="179" t="s">
        <v>1225</v>
      </c>
      <c r="B324" s="5" t="s">
        <v>387</v>
      </c>
      <c r="C324" s="132">
        <v>17</v>
      </c>
      <c r="D324" s="54">
        <v>1</v>
      </c>
      <c r="E324" s="5" t="s">
        <v>387</v>
      </c>
      <c r="F324" s="132">
        <v>2</v>
      </c>
      <c r="G324" s="5" t="s">
        <v>387</v>
      </c>
      <c r="H324" s="5" t="s">
        <v>387</v>
      </c>
      <c r="I324" s="186" t="s">
        <v>387</v>
      </c>
      <c r="J324" s="5" t="s">
        <v>387</v>
      </c>
      <c r="K324" s="5" t="s">
        <v>387</v>
      </c>
      <c r="L324" s="186" t="s">
        <v>387</v>
      </c>
      <c r="M324" s="5" t="s">
        <v>387</v>
      </c>
      <c r="N324" s="5" t="s">
        <v>387</v>
      </c>
      <c r="O324" s="176">
        <f t="shared" si="5"/>
        <v>19</v>
      </c>
      <c r="P324" s="52">
        <v>19</v>
      </c>
      <c r="Q324" s="52">
        <v>0</v>
      </c>
      <c r="R324" s="53">
        <v>0</v>
      </c>
    </row>
    <row r="325" spans="1:18" x14ac:dyDescent="0.4">
      <c r="A325" s="179" t="s">
        <v>1226</v>
      </c>
      <c r="B325" s="5" t="s">
        <v>387</v>
      </c>
      <c r="C325" s="132">
        <v>43</v>
      </c>
      <c r="D325" s="5" t="s">
        <v>387</v>
      </c>
      <c r="E325" s="54">
        <v>1</v>
      </c>
      <c r="F325" s="132">
        <v>25</v>
      </c>
      <c r="G325" s="5" t="s">
        <v>387</v>
      </c>
      <c r="H325" s="54">
        <v>1</v>
      </c>
      <c r="I325" s="132">
        <v>1</v>
      </c>
      <c r="J325" s="5" t="s">
        <v>387</v>
      </c>
      <c r="K325" s="5" t="s">
        <v>387</v>
      </c>
      <c r="L325" s="132">
        <v>1</v>
      </c>
      <c r="M325" s="5" t="s">
        <v>387</v>
      </c>
      <c r="N325" s="5" t="s">
        <v>387</v>
      </c>
      <c r="O325" s="176">
        <f t="shared" si="5"/>
        <v>70</v>
      </c>
      <c r="P325" s="52">
        <v>70</v>
      </c>
      <c r="Q325" s="52">
        <v>2</v>
      </c>
      <c r="R325" s="131">
        <v>2.9000000000000001E-2</v>
      </c>
    </row>
    <row r="326" spans="1:18" ht="13.15" customHeight="1" x14ac:dyDescent="0.4">
      <c r="A326" s="179" t="s">
        <v>1227</v>
      </c>
      <c r="B326" s="5" t="s">
        <v>1456</v>
      </c>
      <c r="C326" s="132">
        <v>28</v>
      </c>
      <c r="D326" s="5" t="s">
        <v>387</v>
      </c>
      <c r="E326" s="54">
        <v>1</v>
      </c>
      <c r="F326" s="186" t="s">
        <v>387</v>
      </c>
      <c r="G326" s="5" t="s">
        <v>387</v>
      </c>
      <c r="H326" s="5" t="s">
        <v>387</v>
      </c>
      <c r="I326" s="186" t="s">
        <v>387</v>
      </c>
      <c r="J326" s="5" t="s">
        <v>387</v>
      </c>
      <c r="K326" s="5" t="s">
        <v>387</v>
      </c>
      <c r="L326" s="186" t="s">
        <v>387</v>
      </c>
      <c r="M326" s="5" t="s">
        <v>387</v>
      </c>
      <c r="N326" s="5" t="s">
        <v>387</v>
      </c>
      <c r="O326" s="176">
        <f t="shared" si="5"/>
        <v>28</v>
      </c>
      <c r="P326" s="55">
        <v>40</v>
      </c>
      <c r="Q326" s="55">
        <v>1</v>
      </c>
      <c r="R326" s="153">
        <v>2.5000000000000001E-2</v>
      </c>
    </row>
    <row r="327" spans="1:18" ht="20.25" x14ac:dyDescent="0.4">
      <c r="A327" s="179" t="s">
        <v>1680</v>
      </c>
      <c r="B327" s="5" t="s">
        <v>1457</v>
      </c>
      <c r="C327" s="132">
        <v>2</v>
      </c>
      <c r="D327" s="5" t="s">
        <v>387</v>
      </c>
      <c r="E327" s="5" t="s">
        <v>387</v>
      </c>
      <c r="F327" s="132">
        <v>2</v>
      </c>
      <c r="G327" s="5" t="s">
        <v>387</v>
      </c>
      <c r="H327" s="5" t="s">
        <v>387</v>
      </c>
      <c r="I327" s="186" t="s">
        <v>387</v>
      </c>
      <c r="J327" s="5" t="s">
        <v>387</v>
      </c>
      <c r="K327" s="5" t="s">
        <v>387</v>
      </c>
      <c r="L327" s="186" t="s">
        <v>387</v>
      </c>
      <c r="M327" s="5" t="s">
        <v>387</v>
      </c>
      <c r="N327" s="5" t="s">
        <v>387</v>
      </c>
      <c r="O327" s="176">
        <f t="shared" si="5"/>
        <v>4</v>
      </c>
      <c r="P327" s="117"/>
    </row>
    <row r="328" spans="1:18" ht="13.15" customHeight="1" x14ac:dyDescent="0.4">
      <c r="A328" s="179" t="s">
        <v>1680</v>
      </c>
      <c r="B328" s="5" t="s">
        <v>1458</v>
      </c>
      <c r="C328" s="132">
        <v>4</v>
      </c>
      <c r="D328" s="5" t="s">
        <v>387</v>
      </c>
      <c r="E328" s="5" t="s">
        <v>387</v>
      </c>
      <c r="F328" s="186" t="s">
        <v>387</v>
      </c>
      <c r="G328" s="5" t="s">
        <v>387</v>
      </c>
      <c r="H328" s="5" t="s">
        <v>387</v>
      </c>
      <c r="I328" s="186" t="s">
        <v>387</v>
      </c>
      <c r="J328" s="5" t="s">
        <v>387</v>
      </c>
      <c r="K328" s="5" t="s">
        <v>387</v>
      </c>
      <c r="L328" s="186" t="s">
        <v>387</v>
      </c>
      <c r="M328" s="5" t="s">
        <v>387</v>
      </c>
      <c r="N328" s="5" t="s">
        <v>387</v>
      </c>
      <c r="O328" s="176">
        <f t="shared" si="5"/>
        <v>4</v>
      </c>
      <c r="P328" s="117"/>
    </row>
    <row r="329" spans="1:18" ht="13.15" customHeight="1" x14ac:dyDescent="0.4">
      <c r="A329" s="179" t="s">
        <v>1680</v>
      </c>
      <c r="B329" s="5" t="s">
        <v>1459</v>
      </c>
      <c r="C329" s="132">
        <v>4</v>
      </c>
      <c r="D329" s="5" t="s">
        <v>387</v>
      </c>
      <c r="E329" s="5" t="s">
        <v>387</v>
      </c>
      <c r="F329" s="186" t="s">
        <v>387</v>
      </c>
      <c r="G329" s="5" t="s">
        <v>387</v>
      </c>
      <c r="H329" s="5" t="s">
        <v>387</v>
      </c>
      <c r="I329" s="186" t="s">
        <v>387</v>
      </c>
      <c r="J329" s="5" t="s">
        <v>387</v>
      </c>
      <c r="K329" s="5" t="s">
        <v>387</v>
      </c>
      <c r="L329" s="186" t="s">
        <v>387</v>
      </c>
      <c r="M329" s="5" t="s">
        <v>387</v>
      </c>
      <c r="N329" s="5" t="s">
        <v>387</v>
      </c>
      <c r="O329" s="176">
        <f t="shared" si="5"/>
        <v>4</v>
      </c>
      <c r="P329" s="117"/>
    </row>
    <row r="330" spans="1:18" ht="13.15" customHeight="1" x14ac:dyDescent="0.4">
      <c r="A330" s="179" t="s">
        <v>385</v>
      </c>
      <c r="B330" s="5" t="s">
        <v>1460</v>
      </c>
      <c r="C330" s="132">
        <v>12</v>
      </c>
      <c r="D330" s="5" t="s">
        <v>387</v>
      </c>
      <c r="E330" s="5" t="s">
        <v>387</v>
      </c>
      <c r="F330" s="132">
        <v>13</v>
      </c>
      <c r="G330" s="5" t="s">
        <v>387</v>
      </c>
      <c r="H330" s="5" t="s">
        <v>387</v>
      </c>
      <c r="I330" s="132">
        <v>2</v>
      </c>
      <c r="J330" s="5" t="s">
        <v>387</v>
      </c>
      <c r="K330" s="5" t="s">
        <v>387</v>
      </c>
      <c r="L330" s="132">
        <v>2</v>
      </c>
      <c r="M330" s="5" t="s">
        <v>387</v>
      </c>
      <c r="N330" s="5" t="s">
        <v>387</v>
      </c>
      <c r="O330" s="176">
        <f t="shared" si="5"/>
        <v>29</v>
      </c>
      <c r="P330" s="57">
        <v>72</v>
      </c>
      <c r="Q330" s="57">
        <v>1</v>
      </c>
      <c r="R330" s="136">
        <v>1.4E-2</v>
      </c>
    </row>
    <row r="331" spans="1:18" ht="13.15" customHeight="1" x14ac:dyDescent="0.4">
      <c r="A331" s="179" t="s">
        <v>1375</v>
      </c>
      <c r="B331" s="5" t="s">
        <v>1461</v>
      </c>
      <c r="C331" s="132">
        <v>3</v>
      </c>
      <c r="D331" s="5" t="s">
        <v>387</v>
      </c>
      <c r="E331" s="5" t="s">
        <v>387</v>
      </c>
      <c r="F331" s="132">
        <v>16</v>
      </c>
      <c r="G331" s="5" t="s">
        <v>387</v>
      </c>
      <c r="H331" s="5" t="s">
        <v>387</v>
      </c>
      <c r="I331" s="186" t="s">
        <v>387</v>
      </c>
      <c r="J331" s="5" t="s">
        <v>387</v>
      </c>
      <c r="K331" s="5" t="s">
        <v>387</v>
      </c>
      <c r="L331" s="186" t="s">
        <v>387</v>
      </c>
      <c r="M331" s="5" t="s">
        <v>387</v>
      </c>
      <c r="N331" s="5" t="s">
        <v>387</v>
      </c>
      <c r="O331" s="176">
        <f t="shared" si="5"/>
        <v>19</v>
      </c>
      <c r="P331" s="117"/>
    </row>
    <row r="332" spans="1:18" ht="13.15" customHeight="1" x14ac:dyDescent="0.4">
      <c r="A332" s="179" t="s">
        <v>1375</v>
      </c>
      <c r="B332" s="7" t="s">
        <v>386</v>
      </c>
      <c r="C332" s="132">
        <v>2</v>
      </c>
      <c r="D332" s="5" t="s">
        <v>387</v>
      </c>
      <c r="E332" s="5" t="s">
        <v>387</v>
      </c>
      <c r="F332" s="132">
        <v>8</v>
      </c>
      <c r="G332" s="5" t="s">
        <v>387</v>
      </c>
      <c r="H332" s="5" t="s">
        <v>387</v>
      </c>
      <c r="I332" s="186" t="s">
        <v>387</v>
      </c>
      <c r="J332" s="5" t="s">
        <v>387</v>
      </c>
      <c r="K332" s="5" t="s">
        <v>387</v>
      </c>
      <c r="L332" s="186" t="s">
        <v>387</v>
      </c>
      <c r="M332" s="5" t="s">
        <v>387</v>
      </c>
      <c r="N332" s="5" t="s">
        <v>387</v>
      </c>
      <c r="O332" s="176">
        <f t="shared" si="5"/>
        <v>10</v>
      </c>
      <c r="P332" s="117"/>
    </row>
    <row r="333" spans="1:18" ht="13.15" customHeight="1" x14ac:dyDescent="0.4">
      <c r="A333" s="179" t="s">
        <v>1375</v>
      </c>
      <c r="B333" s="7" t="s">
        <v>390</v>
      </c>
      <c r="C333" s="132">
        <v>7</v>
      </c>
      <c r="D333" s="5" t="s">
        <v>387</v>
      </c>
      <c r="E333" s="54">
        <v>1</v>
      </c>
      <c r="F333" s="132">
        <v>1</v>
      </c>
      <c r="G333" s="5" t="s">
        <v>387</v>
      </c>
      <c r="H333" s="5" t="s">
        <v>387</v>
      </c>
      <c r="I333" s="186" t="s">
        <v>387</v>
      </c>
      <c r="J333" s="5" t="s">
        <v>387</v>
      </c>
      <c r="K333" s="5" t="s">
        <v>387</v>
      </c>
      <c r="L333" s="186" t="s">
        <v>387</v>
      </c>
      <c r="M333" s="5" t="s">
        <v>387</v>
      </c>
      <c r="N333" s="5" t="s">
        <v>387</v>
      </c>
      <c r="O333" s="176">
        <f t="shared" si="5"/>
        <v>8</v>
      </c>
      <c r="P333" s="117"/>
    </row>
    <row r="334" spans="1:18" ht="13.15" customHeight="1" x14ac:dyDescent="0.4">
      <c r="A334" s="179" t="s">
        <v>1375</v>
      </c>
      <c r="B334" s="6" t="s">
        <v>389</v>
      </c>
      <c r="C334" s="132">
        <v>2</v>
      </c>
      <c r="D334" s="5" t="s">
        <v>387</v>
      </c>
      <c r="E334" s="5" t="s">
        <v>387</v>
      </c>
      <c r="F334" s="132">
        <v>3</v>
      </c>
      <c r="G334" s="5" t="s">
        <v>387</v>
      </c>
      <c r="H334" s="5" t="s">
        <v>387</v>
      </c>
      <c r="I334" s="186" t="s">
        <v>387</v>
      </c>
      <c r="J334" s="5" t="s">
        <v>387</v>
      </c>
      <c r="K334" s="5" t="s">
        <v>387</v>
      </c>
      <c r="L334" s="186" t="s">
        <v>387</v>
      </c>
      <c r="M334" s="5" t="s">
        <v>387</v>
      </c>
      <c r="N334" s="5" t="s">
        <v>387</v>
      </c>
      <c r="O334" s="176">
        <f t="shared" si="5"/>
        <v>5</v>
      </c>
      <c r="P334" s="117"/>
    </row>
    <row r="335" spans="1:18" ht="13.15" customHeight="1" x14ac:dyDescent="0.4">
      <c r="A335" s="179" t="s">
        <v>1375</v>
      </c>
      <c r="B335" s="5" t="s">
        <v>1462</v>
      </c>
      <c r="C335" s="186" t="s">
        <v>387</v>
      </c>
      <c r="D335" s="5" t="s">
        <v>387</v>
      </c>
      <c r="E335" s="5" t="s">
        <v>387</v>
      </c>
      <c r="F335" s="132">
        <v>1</v>
      </c>
      <c r="G335" s="5" t="s">
        <v>387</v>
      </c>
      <c r="H335" s="5" t="s">
        <v>387</v>
      </c>
      <c r="I335" s="186" t="s">
        <v>387</v>
      </c>
      <c r="J335" s="5" t="s">
        <v>387</v>
      </c>
      <c r="K335" s="5" t="s">
        <v>387</v>
      </c>
      <c r="L335" s="186" t="s">
        <v>387</v>
      </c>
      <c r="M335" s="5" t="s">
        <v>387</v>
      </c>
      <c r="N335" s="5" t="s">
        <v>387</v>
      </c>
      <c r="O335" s="176">
        <f t="shared" si="5"/>
        <v>1</v>
      </c>
      <c r="P335" s="117"/>
    </row>
    <row r="336" spans="1:18" ht="13.15" customHeight="1" x14ac:dyDescent="0.4">
      <c r="A336" s="179" t="s">
        <v>393</v>
      </c>
      <c r="B336" s="5" t="s">
        <v>394</v>
      </c>
      <c r="C336" s="132">
        <v>56</v>
      </c>
      <c r="D336" s="5" t="s">
        <v>387</v>
      </c>
      <c r="E336" s="54">
        <v>2</v>
      </c>
      <c r="F336" s="132">
        <v>32</v>
      </c>
      <c r="G336" s="5" t="s">
        <v>387</v>
      </c>
      <c r="H336" s="5" t="s">
        <v>387</v>
      </c>
      <c r="I336" s="186" t="s">
        <v>387</v>
      </c>
      <c r="J336" s="5" t="s">
        <v>387</v>
      </c>
      <c r="K336" s="5" t="s">
        <v>387</v>
      </c>
      <c r="L336" s="186" t="s">
        <v>387</v>
      </c>
      <c r="M336" s="5" t="s">
        <v>387</v>
      </c>
      <c r="N336" s="5" t="s">
        <v>387</v>
      </c>
      <c r="O336" s="176">
        <f t="shared" si="5"/>
        <v>88</v>
      </c>
      <c r="P336" s="52">
        <v>88</v>
      </c>
      <c r="Q336" s="52">
        <v>2</v>
      </c>
      <c r="R336" s="131">
        <v>2.3E-2</v>
      </c>
    </row>
    <row r="337" spans="1:18" ht="20.25" x14ac:dyDescent="0.4">
      <c r="A337" s="179" t="s">
        <v>1463</v>
      </c>
      <c r="B337" s="5" t="s">
        <v>396</v>
      </c>
      <c r="C337" s="132">
        <v>7</v>
      </c>
      <c r="D337" s="5" t="s">
        <v>387</v>
      </c>
      <c r="E337" s="5" t="s">
        <v>387</v>
      </c>
      <c r="F337" s="132">
        <v>7</v>
      </c>
      <c r="G337" s="5" t="s">
        <v>387</v>
      </c>
      <c r="H337" s="5" t="s">
        <v>387</v>
      </c>
      <c r="I337" s="186" t="s">
        <v>387</v>
      </c>
      <c r="J337" s="5" t="s">
        <v>387</v>
      </c>
      <c r="K337" s="5" t="s">
        <v>387</v>
      </c>
      <c r="L337" s="186" t="s">
        <v>387</v>
      </c>
      <c r="M337" s="5" t="s">
        <v>387</v>
      </c>
      <c r="N337" s="5" t="s">
        <v>387</v>
      </c>
      <c r="O337" s="176">
        <f t="shared" si="5"/>
        <v>14</v>
      </c>
      <c r="P337" s="52">
        <v>14</v>
      </c>
      <c r="Q337" s="52">
        <v>0</v>
      </c>
      <c r="R337" s="53">
        <v>0</v>
      </c>
    </row>
    <row r="338" spans="1:18" ht="13.15" customHeight="1" x14ac:dyDescent="0.4">
      <c r="A338" s="179" t="s">
        <v>397</v>
      </c>
      <c r="B338" s="5" t="s">
        <v>398</v>
      </c>
      <c r="C338" s="132">
        <v>14</v>
      </c>
      <c r="D338" s="5" t="s">
        <v>387</v>
      </c>
      <c r="E338" s="5" t="s">
        <v>387</v>
      </c>
      <c r="F338" s="132">
        <v>28</v>
      </c>
      <c r="G338" s="5" t="s">
        <v>387</v>
      </c>
      <c r="H338" s="5" t="s">
        <v>387</v>
      </c>
      <c r="I338" s="186" t="s">
        <v>387</v>
      </c>
      <c r="J338" s="5" t="s">
        <v>387</v>
      </c>
      <c r="K338" s="5" t="s">
        <v>387</v>
      </c>
      <c r="L338" s="132">
        <v>5</v>
      </c>
      <c r="M338" s="5" t="s">
        <v>387</v>
      </c>
      <c r="N338" s="5" t="s">
        <v>387</v>
      </c>
      <c r="O338" s="176">
        <f t="shared" si="5"/>
        <v>47</v>
      </c>
      <c r="P338" s="57">
        <v>223</v>
      </c>
      <c r="Q338" s="57">
        <v>2</v>
      </c>
      <c r="R338" s="136">
        <v>8.9999999999999993E-3</v>
      </c>
    </row>
    <row r="339" spans="1:18" ht="13.15" customHeight="1" x14ac:dyDescent="0.4">
      <c r="A339" s="179" t="s">
        <v>1335</v>
      </c>
      <c r="B339" s="5" t="s">
        <v>399</v>
      </c>
      <c r="C339" s="132">
        <v>17</v>
      </c>
      <c r="D339" s="54">
        <v>1</v>
      </c>
      <c r="E339" s="5" t="s">
        <v>387</v>
      </c>
      <c r="F339" s="132">
        <v>16</v>
      </c>
      <c r="G339" s="5" t="s">
        <v>387</v>
      </c>
      <c r="H339" s="5" t="s">
        <v>387</v>
      </c>
      <c r="I339" s="132">
        <v>1</v>
      </c>
      <c r="J339" s="5" t="s">
        <v>387</v>
      </c>
      <c r="K339" s="5" t="s">
        <v>387</v>
      </c>
      <c r="L339" s="132">
        <v>2</v>
      </c>
      <c r="M339" s="5" t="s">
        <v>387</v>
      </c>
      <c r="N339" s="5" t="s">
        <v>387</v>
      </c>
      <c r="O339" s="176">
        <f t="shared" si="5"/>
        <v>36</v>
      </c>
      <c r="P339" s="117"/>
    </row>
    <row r="340" spans="1:18" ht="13.15" customHeight="1" x14ac:dyDescent="0.4">
      <c r="A340" s="179" t="s">
        <v>1335</v>
      </c>
      <c r="B340" s="5" t="s">
        <v>402</v>
      </c>
      <c r="C340" s="132">
        <v>23</v>
      </c>
      <c r="D340" s="5" t="s">
        <v>387</v>
      </c>
      <c r="E340" s="5" t="s">
        <v>387</v>
      </c>
      <c r="F340" s="132">
        <v>2</v>
      </c>
      <c r="G340" s="5" t="s">
        <v>387</v>
      </c>
      <c r="H340" s="5" t="s">
        <v>387</v>
      </c>
      <c r="I340" s="186" t="s">
        <v>387</v>
      </c>
      <c r="J340" s="5" t="s">
        <v>387</v>
      </c>
      <c r="K340" s="5" t="s">
        <v>387</v>
      </c>
      <c r="L340" s="186" t="s">
        <v>387</v>
      </c>
      <c r="M340" s="5" t="s">
        <v>387</v>
      </c>
      <c r="N340" s="5" t="s">
        <v>387</v>
      </c>
      <c r="O340" s="176">
        <f t="shared" si="5"/>
        <v>25</v>
      </c>
      <c r="P340" s="117"/>
    </row>
    <row r="341" spans="1:18" ht="13.15" customHeight="1" x14ac:dyDescent="0.4">
      <c r="A341" s="179" t="s">
        <v>1335</v>
      </c>
      <c r="B341" s="5" t="s">
        <v>400</v>
      </c>
      <c r="C341" s="132">
        <v>11</v>
      </c>
      <c r="D341" s="5" t="s">
        <v>387</v>
      </c>
      <c r="E341" s="5" t="s">
        <v>387</v>
      </c>
      <c r="F341" s="132">
        <v>12</v>
      </c>
      <c r="G341" s="5" t="s">
        <v>387</v>
      </c>
      <c r="H341" s="5" t="s">
        <v>387</v>
      </c>
      <c r="I341" s="186" t="s">
        <v>387</v>
      </c>
      <c r="J341" s="5" t="s">
        <v>387</v>
      </c>
      <c r="K341" s="5" t="s">
        <v>387</v>
      </c>
      <c r="L341" s="132">
        <v>1</v>
      </c>
      <c r="M341" s="5" t="s">
        <v>387</v>
      </c>
      <c r="N341" s="5" t="s">
        <v>387</v>
      </c>
      <c r="O341" s="176">
        <f t="shared" si="5"/>
        <v>24</v>
      </c>
      <c r="P341" s="117"/>
    </row>
    <row r="342" spans="1:18" x14ac:dyDescent="0.4">
      <c r="A342" s="179" t="s">
        <v>1335</v>
      </c>
      <c r="B342" s="5" t="s">
        <v>403</v>
      </c>
      <c r="C342" s="132">
        <v>10</v>
      </c>
      <c r="D342" s="5" t="s">
        <v>387</v>
      </c>
      <c r="E342" s="54">
        <v>1</v>
      </c>
      <c r="F342" s="132">
        <v>9</v>
      </c>
      <c r="G342" s="5" t="s">
        <v>387</v>
      </c>
      <c r="H342" s="5" t="s">
        <v>387</v>
      </c>
      <c r="I342" s="186" t="s">
        <v>387</v>
      </c>
      <c r="J342" s="5" t="s">
        <v>387</v>
      </c>
      <c r="K342" s="5" t="s">
        <v>387</v>
      </c>
      <c r="L342" s="132">
        <v>2</v>
      </c>
      <c r="M342" s="5" t="s">
        <v>387</v>
      </c>
      <c r="N342" s="5" t="s">
        <v>387</v>
      </c>
      <c r="O342" s="176">
        <f t="shared" si="5"/>
        <v>21</v>
      </c>
      <c r="P342" s="117"/>
    </row>
    <row r="343" spans="1:18" ht="13.15" customHeight="1" x14ac:dyDescent="0.4">
      <c r="A343" s="179" t="s">
        <v>1335</v>
      </c>
      <c r="B343" s="5" t="s">
        <v>1230</v>
      </c>
      <c r="C343" s="132">
        <v>6</v>
      </c>
      <c r="D343" s="5" t="s">
        <v>387</v>
      </c>
      <c r="E343" s="5" t="s">
        <v>387</v>
      </c>
      <c r="F343" s="132">
        <v>14</v>
      </c>
      <c r="G343" s="5" t="s">
        <v>387</v>
      </c>
      <c r="H343" s="5" t="s">
        <v>387</v>
      </c>
      <c r="I343" s="186" t="s">
        <v>387</v>
      </c>
      <c r="J343" s="5" t="s">
        <v>387</v>
      </c>
      <c r="K343" s="5" t="s">
        <v>387</v>
      </c>
      <c r="L343" s="186" t="s">
        <v>387</v>
      </c>
      <c r="M343" s="5" t="s">
        <v>387</v>
      </c>
      <c r="N343" s="5" t="s">
        <v>387</v>
      </c>
      <c r="O343" s="176">
        <f t="shared" si="5"/>
        <v>20</v>
      </c>
      <c r="P343" s="117"/>
    </row>
    <row r="344" spans="1:18" ht="13.15" customHeight="1" x14ac:dyDescent="0.4">
      <c r="A344" s="179" t="s">
        <v>1335</v>
      </c>
      <c r="B344" s="5" t="s">
        <v>404</v>
      </c>
      <c r="C344" s="132">
        <v>9</v>
      </c>
      <c r="D344" s="5" t="s">
        <v>387</v>
      </c>
      <c r="E344" s="5" t="s">
        <v>387</v>
      </c>
      <c r="F344" s="132">
        <v>7</v>
      </c>
      <c r="G344" s="5" t="s">
        <v>387</v>
      </c>
      <c r="H344" s="5" t="s">
        <v>387</v>
      </c>
      <c r="I344" s="186" t="s">
        <v>387</v>
      </c>
      <c r="J344" s="5" t="s">
        <v>387</v>
      </c>
      <c r="K344" s="5" t="s">
        <v>387</v>
      </c>
      <c r="L344" s="132">
        <v>2</v>
      </c>
      <c r="M344" s="5" t="s">
        <v>387</v>
      </c>
      <c r="N344" s="5" t="s">
        <v>387</v>
      </c>
      <c r="O344" s="176">
        <f t="shared" si="5"/>
        <v>18</v>
      </c>
      <c r="P344" s="117"/>
    </row>
    <row r="345" spans="1:18" ht="13.15" customHeight="1" x14ac:dyDescent="0.4">
      <c r="A345" s="179" t="s">
        <v>1335</v>
      </c>
      <c r="B345" s="5" t="s">
        <v>1232</v>
      </c>
      <c r="C345" s="132">
        <v>5</v>
      </c>
      <c r="D345" s="5" t="s">
        <v>387</v>
      </c>
      <c r="E345" s="5" t="s">
        <v>387</v>
      </c>
      <c r="F345" s="132">
        <v>6</v>
      </c>
      <c r="G345" s="5" t="s">
        <v>387</v>
      </c>
      <c r="H345" s="5" t="s">
        <v>387</v>
      </c>
      <c r="I345" s="186" t="s">
        <v>387</v>
      </c>
      <c r="J345" s="5" t="s">
        <v>387</v>
      </c>
      <c r="K345" s="5" t="s">
        <v>387</v>
      </c>
      <c r="L345" s="186" t="s">
        <v>387</v>
      </c>
      <c r="M345" s="5" t="s">
        <v>387</v>
      </c>
      <c r="N345" s="5" t="s">
        <v>387</v>
      </c>
      <c r="O345" s="176">
        <f t="shared" si="5"/>
        <v>11</v>
      </c>
      <c r="P345" s="117"/>
    </row>
    <row r="346" spans="1:18" ht="13.15" customHeight="1" x14ac:dyDescent="0.4">
      <c r="A346" s="179" t="s">
        <v>1335</v>
      </c>
      <c r="B346" s="5" t="s">
        <v>405</v>
      </c>
      <c r="C346" s="132">
        <v>4</v>
      </c>
      <c r="D346" s="5" t="s">
        <v>387</v>
      </c>
      <c r="E346" s="5" t="s">
        <v>387</v>
      </c>
      <c r="F346" s="132">
        <v>5</v>
      </c>
      <c r="G346" s="5" t="s">
        <v>387</v>
      </c>
      <c r="H346" s="54">
        <v>1</v>
      </c>
      <c r="I346" s="186" t="s">
        <v>387</v>
      </c>
      <c r="J346" s="5" t="s">
        <v>387</v>
      </c>
      <c r="K346" s="5" t="s">
        <v>387</v>
      </c>
      <c r="L346" s="186" t="s">
        <v>387</v>
      </c>
      <c r="M346" s="5" t="s">
        <v>387</v>
      </c>
      <c r="N346" s="5" t="s">
        <v>387</v>
      </c>
      <c r="O346" s="176">
        <f t="shared" si="5"/>
        <v>9</v>
      </c>
      <c r="P346" s="117"/>
    </row>
    <row r="347" spans="1:18" x14ac:dyDescent="0.4">
      <c r="A347" s="179" t="s">
        <v>1335</v>
      </c>
      <c r="B347" s="5" t="s">
        <v>1231</v>
      </c>
      <c r="C347" s="132">
        <v>6</v>
      </c>
      <c r="D347" s="5" t="s">
        <v>387</v>
      </c>
      <c r="E347" s="5" t="s">
        <v>387</v>
      </c>
      <c r="F347" s="132">
        <v>1</v>
      </c>
      <c r="G347" s="5" t="s">
        <v>387</v>
      </c>
      <c r="H347" s="5" t="s">
        <v>387</v>
      </c>
      <c r="I347" s="186" t="s">
        <v>387</v>
      </c>
      <c r="J347" s="5" t="s">
        <v>387</v>
      </c>
      <c r="K347" s="5" t="s">
        <v>387</v>
      </c>
      <c r="L347" s="186" t="s">
        <v>387</v>
      </c>
      <c r="M347" s="5" t="s">
        <v>387</v>
      </c>
      <c r="N347" s="5" t="s">
        <v>387</v>
      </c>
      <c r="O347" s="176">
        <f t="shared" si="5"/>
        <v>7</v>
      </c>
      <c r="P347" s="117"/>
    </row>
    <row r="348" spans="1:18" ht="13.15" customHeight="1" x14ac:dyDescent="0.4">
      <c r="A348" s="179" t="s">
        <v>1335</v>
      </c>
      <c r="B348" s="5" t="s">
        <v>1464</v>
      </c>
      <c r="C348" s="132">
        <v>1</v>
      </c>
      <c r="D348" s="5" t="s">
        <v>387</v>
      </c>
      <c r="E348" s="5" t="s">
        <v>387</v>
      </c>
      <c r="F348" s="132">
        <v>2</v>
      </c>
      <c r="G348" s="5" t="s">
        <v>387</v>
      </c>
      <c r="H348" s="5" t="s">
        <v>387</v>
      </c>
      <c r="I348" s="132">
        <v>1</v>
      </c>
      <c r="J348" s="5" t="s">
        <v>387</v>
      </c>
      <c r="K348" s="5" t="s">
        <v>387</v>
      </c>
      <c r="L348" s="186" t="s">
        <v>387</v>
      </c>
      <c r="M348" s="5" t="s">
        <v>387</v>
      </c>
      <c r="N348" s="5" t="s">
        <v>387</v>
      </c>
      <c r="O348" s="176">
        <f t="shared" si="5"/>
        <v>4</v>
      </c>
      <c r="P348" s="117"/>
    </row>
    <row r="349" spans="1:18" ht="13.15" customHeight="1" x14ac:dyDescent="0.4">
      <c r="A349" s="179" t="s">
        <v>1335</v>
      </c>
      <c r="B349" s="5" t="s">
        <v>1465</v>
      </c>
      <c r="C349" s="186" t="s">
        <v>387</v>
      </c>
      <c r="D349" s="5" t="s">
        <v>387</v>
      </c>
      <c r="E349" s="5" t="s">
        <v>387</v>
      </c>
      <c r="F349" s="132">
        <v>1</v>
      </c>
      <c r="G349" s="5" t="s">
        <v>387</v>
      </c>
      <c r="H349" s="5" t="s">
        <v>387</v>
      </c>
      <c r="I349" s="186" t="s">
        <v>387</v>
      </c>
      <c r="J349" s="5" t="s">
        <v>387</v>
      </c>
      <c r="K349" s="5" t="s">
        <v>387</v>
      </c>
      <c r="L349" s="186" t="s">
        <v>387</v>
      </c>
      <c r="M349" s="5" t="s">
        <v>387</v>
      </c>
      <c r="N349" s="5" t="s">
        <v>387</v>
      </c>
      <c r="O349" s="176">
        <f t="shared" si="5"/>
        <v>1</v>
      </c>
      <c r="P349" s="117"/>
    </row>
    <row r="350" spans="1:18" ht="13.15" customHeight="1" x14ac:dyDescent="0.4">
      <c r="A350" s="179" t="s">
        <v>406</v>
      </c>
      <c r="B350" s="5" t="s">
        <v>407</v>
      </c>
      <c r="C350" s="132">
        <v>87</v>
      </c>
      <c r="D350" s="5" t="s">
        <v>387</v>
      </c>
      <c r="E350" s="5" t="s">
        <v>387</v>
      </c>
      <c r="F350" s="132">
        <v>111</v>
      </c>
      <c r="G350" s="5" t="s">
        <v>387</v>
      </c>
      <c r="H350" s="54">
        <v>1</v>
      </c>
      <c r="I350" s="132">
        <v>3</v>
      </c>
      <c r="J350" s="5" t="s">
        <v>387</v>
      </c>
      <c r="K350" s="5" t="s">
        <v>387</v>
      </c>
      <c r="L350" s="132">
        <v>26</v>
      </c>
      <c r="M350" s="5" t="s">
        <v>387</v>
      </c>
      <c r="N350" s="5" t="s">
        <v>387</v>
      </c>
      <c r="O350" s="176">
        <f t="shared" si="5"/>
        <v>227</v>
      </c>
      <c r="P350" s="55">
        <v>240</v>
      </c>
      <c r="Q350" s="55">
        <v>1</v>
      </c>
      <c r="R350" s="153">
        <v>4.0000000000000001E-3</v>
      </c>
    </row>
    <row r="351" spans="1:18" ht="13.15" customHeight="1" x14ac:dyDescent="0.4">
      <c r="A351" s="179" t="s">
        <v>1681</v>
      </c>
      <c r="B351" s="5" t="s">
        <v>1466</v>
      </c>
      <c r="C351" s="132">
        <v>11</v>
      </c>
      <c r="D351" s="5" t="s">
        <v>387</v>
      </c>
      <c r="E351" s="5" t="s">
        <v>387</v>
      </c>
      <c r="F351" s="132">
        <v>2</v>
      </c>
      <c r="G351" s="5" t="s">
        <v>387</v>
      </c>
      <c r="H351" s="5" t="s">
        <v>387</v>
      </c>
      <c r="I351" s="186" t="s">
        <v>387</v>
      </c>
      <c r="J351" s="5" t="s">
        <v>387</v>
      </c>
      <c r="K351" s="5" t="s">
        <v>387</v>
      </c>
      <c r="L351" s="186" t="s">
        <v>387</v>
      </c>
      <c r="M351" s="5" t="s">
        <v>387</v>
      </c>
      <c r="N351" s="5" t="s">
        <v>387</v>
      </c>
      <c r="O351" s="176">
        <f t="shared" si="5"/>
        <v>13</v>
      </c>
      <c r="P351" s="117"/>
    </row>
    <row r="352" spans="1:18" ht="13.15" customHeight="1" x14ac:dyDescent="0.4">
      <c r="A352" s="179" t="s">
        <v>408</v>
      </c>
      <c r="B352" s="5" t="s">
        <v>409</v>
      </c>
      <c r="C352" s="132">
        <v>174</v>
      </c>
      <c r="D352" s="5" t="s">
        <v>387</v>
      </c>
      <c r="E352" s="54">
        <v>1</v>
      </c>
      <c r="F352" s="132">
        <v>237</v>
      </c>
      <c r="G352" s="5" t="s">
        <v>387</v>
      </c>
      <c r="H352" s="54">
        <v>1</v>
      </c>
      <c r="I352" s="132">
        <v>4</v>
      </c>
      <c r="J352" s="5" t="s">
        <v>387</v>
      </c>
      <c r="K352" s="5" t="s">
        <v>387</v>
      </c>
      <c r="L352" s="132">
        <v>6</v>
      </c>
      <c r="M352" s="5" t="s">
        <v>387</v>
      </c>
      <c r="N352" s="5" t="s">
        <v>387</v>
      </c>
      <c r="O352" s="176">
        <f t="shared" si="5"/>
        <v>421</v>
      </c>
      <c r="P352" s="55">
        <v>450</v>
      </c>
      <c r="Q352" s="55">
        <v>3</v>
      </c>
      <c r="R352" s="153">
        <v>7.0000000000000001E-3</v>
      </c>
    </row>
    <row r="353" spans="1:18" ht="13.15" customHeight="1" x14ac:dyDescent="0.4">
      <c r="A353" s="179" t="s">
        <v>1336</v>
      </c>
      <c r="B353" s="5" t="s">
        <v>410</v>
      </c>
      <c r="C353" s="132">
        <v>23</v>
      </c>
      <c r="D353" s="5" t="s">
        <v>387</v>
      </c>
      <c r="E353" s="54">
        <v>1</v>
      </c>
      <c r="F353" s="186" t="s">
        <v>387</v>
      </c>
      <c r="G353" s="5" t="s">
        <v>387</v>
      </c>
      <c r="H353" s="5" t="s">
        <v>387</v>
      </c>
      <c r="I353" s="132">
        <v>1</v>
      </c>
      <c r="J353" s="5" t="s">
        <v>387</v>
      </c>
      <c r="K353" s="5" t="s">
        <v>387</v>
      </c>
      <c r="L353" s="186" t="s">
        <v>387</v>
      </c>
      <c r="M353" s="5" t="s">
        <v>387</v>
      </c>
      <c r="N353" s="5" t="s">
        <v>387</v>
      </c>
      <c r="O353" s="176">
        <f t="shared" si="5"/>
        <v>24</v>
      </c>
      <c r="P353" s="117"/>
    </row>
    <row r="354" spans="1:18" ht="13.15" customHeight="1" x14ac:dyDescent="0.4">
      <c r="A354" s="179" t="s">
        <v>1336</v>
      </c>
      <c r="B354" s="5" t="s">
        <v>1467</v>
      </c>
      <c r="C354" s="132">
        <v>4</v>
      </c>
      <c r="D354" s="5" t="s">
        <v>387</v>
      </c>
      <c r="E354" s="5" t="s">
        <v>387</v>
      </c>
      <c r="F354" s="186" t="s">
        <v>387</v>
      </c>
      <c r="G354" s="5" t="s">
        <v>387</v>
      </c>
      <c r="H354" s="5" t="s">
        <v>387</v>
      </c>
      <c r="I354" s="186" t="s">
        <v>387</v>
      </c>
      <c r="J354" s="5" t="s">
        <v>387</v>
      </c>
      <c r="K354" s="5" t="s">
        <v>387</v>
      </c>
      <c r="L354" s="186" t="s">
        <v>387</v>
      </c>
      <c r="M354" s="5" t="s">
        <v>387</v>
      </c>
      <c r="N354" s="5" t="s">
        <v>387</v>
      </c>
      <c r="O354" s="176">
        <f t="shared" si="5"/>
        <v>4</v>
      </c>
      <c r="P354" s="117"/>
    </row>
    <row r="355" spans="1:18" ht="13.15" customHeight="1" x14ac:dyDescent="0.4">
      <c r="A355" s="179" t="s">
        <v>1336</v>
      </c>
      <c r="B355" s="5" t="s">
        <v>1468</v>
      </c>
      <c r="C355" s="186" t="s">
        <v>387</v>
      </c>
      <c r="D355" s="5" t="s">
        <v>387</v>
      </c>
      <c r="E355" s="5" t="s">
        <v>387</v>
      </c>
      <c r="F355" s="132">
        <v>1</v>
      </c>
      <c r="G355" s="5" t="s">
        <v>387</v>
      </c>
      <c r="H355" s="5" t="s">
        <v>387</v>
      </c>
      <c r="I355" s="186" t="s">
        <v>387</v>
      </c>
      <c r="J355" s="5" t="s">
        <v>387</v>
      </c>
      <c r="K355" s="5" t="s">
        <v>387</v>
      </c>
      <c r="L355" s="186" t="s">
        <v>387</v>
      </c>
      <c r="M355" s="5" t="s">
        <v>387</v>
      </c>
      <c r="N355" s="5" t="s">
        <v>387</v>
      </c>
      <c r="O355" s="176">
        <f t="shared" si="5"/>
        <v>1</v>
      </c>
      <c r="P355" s="117"/>
    </row>
    <row r="356" spans="1:18" ht="13.15" customHeight="1" x14ac:dyDescent="0.4">
      <c r="A356" s="179" t="s">
        <v>411</v>
      </c>
      <c r="B356" s="5" t="s">
        <v>412</v>
      </c>
      <c r="C356" s="132">
        <v>8</v>
      </c>
      <c r="D356" s="5" t="s">
        <v>387</v>
      </c>
      <c r="E356" s="5" t="s">
        <v>387</v>
      </c>
      <c r="F356" s="132">
        <v>7</v>
      </c>
      <c r="G356" s="5" t="s">
        <v>387</v>
      </c>
      <c r="H356" s="5" t="s">
        <v>387</v>
      </c>
      <c r="I356" s="186" t="s">
        <v>387</v>
      </c>
      <c r="J356" s="5" t="s">
        <v>387</v>
      </c>
      <c r="K356" s="5" t="s">
        <v>387</v>
      </c>
      <c r="L356" s="132">
        <v>1</v>
      </c>
      <c r="M356" s="5" t="s">
        <v>387</v>
      </c>
      <c r="N356" s="5" t="s">
        <v>387</v>
      </c>
      <c r="O356" s="176">
        <f t="shared" si="5"/>
        <v>16</v>
      </c>
      <c r="P356" s="52">
        <v>16</v>
      </c>
      <c r="Q356" s="52">
        <v>0</v>
      </c>
      <c r="R356" s="53">
        <v>0</v>
      </c>
    </row>
    <row r="357" spans="1:18" x14ac:dyDescent="0.4">
      <c r="A357" s="179" t="s">
        <v>413</v>
      </c>
      <c r="B357" s="5" t="s">
        <v>414</v>
      </c>
      <c r="C357" s="132">
        <v>74</v>
      </c>
      <c r="D357" s="5" t="s">
        <v>387</v>
      </c>
      <c r="E357" s="5" t="s">
        <v>387</v>
      </c>
      <c r="F357" s="132">
        <v>59</v>
      </c>
      <c r="G357" s="5" t="s">
        <v>387</v>
      </c>
      <c r="H357" s="5" t="s">
        <v>387</v>
      </c>
      <c r="I357" s="186" t="s">
        <v>387</v>
      </c>
      <c r="J357" s="5" t="s">
        <v>387</v>
      </c>
      <c r="K357" s="5" t="s">
        <v>387</v>
      </c>
      <c r="L357" s="186" t="s">
        <v>387</v>
      </c>
      <c r="M357" s="5" t="s">
        <v>387</v>
      </c>
      <c r="N357" s="5" t="s">
        <v>387</v>
      </c>
      <c r="O357" s="176">
        <f t="shared" si="5"/>
        <v>133</v>
      </c>
      <c r="P357" s="52">
        <v>133</v>
      </c>
      <c r="Q357" s="52">
        <v>0</v>
      </c>
      <c r="R357" s="53">
        <v>0</v>
      </c>
    </row>
    <row r="358" spans="1:18" ht="13.15" customHeight="1" x14ac:dyDescent="0.4">
      <c r="A358" s="179" t="s">
        <v>1118</v>
      </c>
      <c r="B358" s="5" t="s">
        <v>1469</v>
      </c>
      <c r="C358" s="132">
        <v>8</v>
      </c>
      <c r="D358" s="5" t="s">
        <v>387</v>
      </c>
      <c r="E358" s="5" t="s">
        <v>387</v>
      </c>
      <c r="F358" s="186" t="s">
        <v>387</v>
      </c>
      <c r="G358" s="5" t="s">
        <v>387</v>
      </c>
      <c r="H358" s="5" t="s">
        <v>387</v>
      </c>
      <c r="I358" s="186" t="s">
        <v>387</v>
      </c>
      <c r="J358" s="5" t="s">
        <v>387</v>
      </c>
      <c r="K358" s="5" t="s">
        <v>387</v>
      </c>
      <c r="L358" s="186" t="s">
        <v>387</v>
      </c>
      <c r="M358" s="5" t="s">
        <v>387</v>
      </c>
      <c r="N358" s="5" t="s">
        <v>387</v>
      </c>
      <c r="O358" s="176">
        <f t="shared" si="5"/>
        <v>8</v>
      </c>
      <c r="P358" s="55">
        <v>10</v>
      </c>
      <c r="Q358" s="55">
        <v>0</v>
      </c>
      <c r="R358" s="56">
        <v>0</v>
      </c>
    </row>
    <row r="359" spans="1:18" ht="13.15" customHeight="1" x14ac:dyDescent="0.4">
      <c r="A359" s="179" t="s">
        <v>1676</v>
      </c>
      <c r="B359" s="5" t="s">
        <v>1470</v>
      </c>
      <c r="C359" s="132">
        <v>2</v>
      </c>
      <c r="D359" s="5" t="s">
        <v>387</v>
      </c>
      <c r="E359" s="5" t="s">
        <v>387</v>
      </c>
      <c r="F359" s="186" t="s">
        <v>387</v>
      </c>
      <c r="G359" s="5" t="s">
        <v>387</v>
      </c>
      <c r="H359" s="5" t="s">
        <v>387</v>
      </c>
      <c r="I359" s="186" t="s">
        <v>387</v>
      </c>
      <c r="J359" s="5" t="s">
        <v>387</v>
      </c>
      <c r="K359" s="5" t="s">
        <v>387</v>
      </c>
      <c r="L359" s="186" t="s">
        <v>387</v>
      </c>
      <c r="M359" s="5" t="s">
        <v>387</v>
      </c>
      <c r="N359" s="5" t="s">
        <v>387</v>
      </c>
      <c r="O359" s="176">
        <f t="shared" si="5"/>
        <v>2</v>
      </c>
      <c r="P359" s="117"/>
    </row>
    <row r="360" spans="1:18" ht="20.25" x14ac:dyDescent="0.4">
      <c r="A360" s="179" t="s">
        <v>996</v>
      </c>
      <c r="B360" s="5" t="s">
        <v>1471</v>
      </c>
      <c r="C360" s="132">
        <v>52</v>
      </c>
      <c r="D360" s="5" t="s">
        <v>387</v>
      </c>
      <c r="E360" s="54">
        <v>2</v>
      </c>
      <c r="F360" s="132">
        <v>80</v>
      </c>
      <c r="G360" s="5" t="s">
        <v>387</v>
      </c>
      <c r="H360" s="5" t="s">
        <v>387</v>
      </c>
      <c r="I360" s="132">
        <v>2</v>
      </c>
      <c r="J360" s="5" t="s">
        <v>387</v>
      </c>
      <c r="K360" s="5" t="s">
        <v>387</v>
      </c>
      <c r="L360" s="132">
        <v>9</v>
      </c>
      <c r="M360" s="5" t="s">
        <v>387</v>
      </c>
      <c r="N360" s="5" t="s">
        <v>387</v>
      </c>
      <c r="O360" s="176">
        <f t="shared" si="5"/>
        <v>143</v>
      </c>
      <c r="P360" s="52">
        <v>143</v>
      </c>
      <c r="Q360" s="52">
        <v>2</v>
      </c>
      <c r="R360" s="131">
        <v>1.4E-2</v>
      </c>
    </row>
    <row r="361" spans="1:18" x14ac:dyDescent="0.4">
      <c r="A361" s="179" t="s">
        <v>622</v>
      </c>
      <c r="B361" s="5" t="s">
        <v>1472</v>
      </c>
      <c r="C361" s="186" t="s">
        <v>387</v>
      </c>
      <c r="D361" s="5" t="s">
        <v>387</v>
      </c>
      <c r="E361" s="5" t="s">
        <v>387</v>
      </c>
      <c r="F361" s="132">
        <v>7</v>
      </c>
      <c r="G361" s="5" t="s">
        <v>387</v>
      </c>
      <c r="H361" s="5" t="s">
        <v>387</v>
      </c>
      <c r="I361" s="186" t="s">
        <v>387</v>
      </c>
      <c r="J361" s="5" t="s">
        <v>387</v>
      </c>
      <c r="K361" s="5" t="s">
        <v>387</v>
      </c>
      <c r="L361" s="186" t="s">
        <v>387</v>
      </c>
      <c r="M361" s="5" t="s">
        <v>387</v>
      </c>
      <c r="N361" s="5" t="s">
        <v>387</v>
      </c>
      <c r="O361" s="176">
        <f t="shared" si="5"/>
        <v>7</v>
      </c>
      <c r="P361" s="52">
        <v>7</v>
      </c>
      <c r="Q361" s="52">
        <v>0</v>
      </c>
      <c r="R361" s="53">
        <v>0</v>
      </c>
    </row>
    <row r="362" spans="1:18" x14ac:dyDescent="0.4">
      <c r="A362" s="179" t="s">
        <v>1473</v>
      </c>
      <c r="B362" s="5" t="s">
        <v>387</v>
      </c>
      <c r="C362" s="132">
        <v>8</v>
      </c>
      <c r="D362" s="5" t="s">
        <v>387</v>
      </c>
      <c r="E362" s="5" t="s">
        <v>387</v>
      </c>
      <c r="F362" s="132">
        <v>5</v>
      </c>
      <c r="G362" s="5" t="s">
        <v>387</v>
      </c>
      <c r="H362" s="5" t="s">
        <v>387</v>
      </c>
      <c r="I362" s="186" t="s">
        <v>387</v>
      </c>
      <c r="J362" s="5" t="s">
        <v>387</v>
      </c>
      <c r="K362" s="5" t="s">
        <v>387</v>
      </c>
      <c r="L362" s="186" t="s">
        <v>387</v>
      </c>
      <c r="M362" s="5" t="s">
        <v>387</v>
      </c>
      <c r="N362" s="5" t="s">
        <v>387</v>
      </c>
      <c r="O362" s="176">
        <f t="shared" si="5"/>
        <v>13</v>
      </c>
      <c r="P362" s="52">
        <v>13</v>
      </c>
      <c r="Q362" s="52">
        <v>0</v>
      </c>
      <c r="R362" s="53">
        <v>0</v>
      </c>
    </row>
    <row r="363" spans="1:18" ht="13.15" customHeight="1" x14ac:dyDescent="0.4">
      <c r="A363" s="179" t="s">
        <v>417</v>
      </c>
      <c r="B363" s="5" t="s">
        <v>418</v>
      </c>
      <c r="C363" s="132">
        <v>30</v>
      </c>
      <c r="D363" s="5" t="s">
        <v>387</v>
      </c>
      <c r="E363" s="54">
        <v>1</v>
      </c>
      <c r="F363" s="132">
        <v>38</v>
      </c>
      <c r="G363" s="5" t="s">
        <v>387</v>
      </c>
      <c r="H363" s="5" t="s">
        <v>387</v>
      </c>
      <c r="I363" s="186" t="s">
        <v>387</v>
      </c>
      <c r="J363" s="5" t="s">
        <v>387</v>
      </c>
      <c r="K363" s="5" t="s">
        <v>387</v>
      </c>
      <c r="L363" s="186" t="s">
        <v>387</v>
      </c>
      <c r="M363" s="5" t="s">
        <v>387</v>
      </c>
      <c r="N363" s="5" t="s">
        <v>387</v>
      </c>
      <c r="O363" s="176">
        <f t="shared" si="5"/>
        <v>68</v>
      </c>
      <c r="P363" s="55">
        <v>101</v>
      </c>
      <c r="Q363" s="55">
        <v>1</v>
      </c>
      <c r="R363" s="153">
        <v>0.01</v>
      </c>
    </row>
    <row r="364" spans="1:18" x14ac:dyDescent="0.4">
      <c r="A364" s="179" t="s">
        <v>1682</v>
      </c>
      <c r="B364" s="5" t="s">
        <v>419</v>
      </c>
      <c r="C364" s="132">
        <v>8</v>
      </c>
      <c r="D364" s="5" t="s">
        <v>387</v>
      </c>
      <c r="E364" s="5" t="s">
        <v>387</v>
      </c>
      <c r="F364" s="132">
        <v>25</v>
      </c>
      <c r="G364" s="5" t="s">
        <v>387</v>
      </c>
      <c r="H364" s="5" t="s">
        <v>387</v>
      </c>
      <c r="I364" s="186" t="s">
        <v>387</v>
      </c>
      <c r="J364" s="5" t="s">
        <v>387</v>
      </c>
      <c r="K364" s="5" t="s">
        <v>387</v>
      </c>
      <c r="L364" s="186" t="s">
        <v>387</v>
      </c>
      <c r="M364" s="5" t="s">
        <v>387</v>
      </c>
      <c r="N364" s="5" t="s">
        <v>387</v>
      </c>
      <c r="O364" s="176">
        <f t="shared" si="5"/>
        <v>33</v>
      </c>
      <c r="P364" s="117"/>
    </row>
    <row r="365" spans="1:18" ht="13.15" customHeight="1" x14ac:dyDescent="0.4">
      <c r="A365" s="179" t="s">
        <v>420</v>
      </c>
      <c r="B365" s="5" t="s">
        <v>422</v>
      </c>
      <c r="C365" s="132">
        <v>220</v>
      </c>
      <c r="D365" s="5" t="s">
        <v>387</v>
      </c>
      <c r="E365" s="54">
        <v>8</v>
      </c>
      <c r="F365" s="132">
        <v>399</v>
      </c>
      <c r="G365" s="5" t="s">
        <v>387</v>
      </c>
      <c r="H365" s="54">
        <v>8</v>
      </c>
      <c r="I365" s="132">
        <v>4</v>
      </c>
      <c r="J365" s="5" t="s">
        <v>387</v>
      </c>
      <c r="K365" s="5" t="s">
        <v>387</v>
      </c>
      <c r="L365" s="132">
        <v>55</v>
      </c>
      <c r="M365" s="5" t="s">
        <v>387</v>
      </c>
      <c r="N365" s="5" t="s">
        <v>387</v>
      </c>
      <c r="O365" s="176">
        <f t="shared" si="5"/>
        <v>678</v>
      </c>
      <c r="P365" s="57">
        <v>1002</v>
      </c>
      <c r="Q365" s="57">
        <v>19</v>
      </c>
      <c r="R365" s="136">
        <v>3.0000000000000001E-3</v>
      </c>
    </row>
    <row r="366" spans="1:18" ht="13.15" customHeight="1" x14ac:dyDescent="0.4">
      <c r="A366" s="179" t="s">
        <v>1338</v>
      </c>
      <c r="B366" s="5" t="s">
        <v>424</v>
      </c>
      <c r="C366" s="132">
        <v>71</v>
      </c>
      <c r="D366" s="5" t="s">
        <v>387</v>
      </c>
      <c r="E366" s="54">
        <v>1</v>
      </c>
      <c r="F366" s="132">
        <v>73</v>
      </c>
      <c r="G366" s="5" t="s">
        <v>387</v>
      </c>
      <c r="H366" s="5" t="s">
        <v>387</v>
      </c>
      <c r="I366" s="132">
        <v>2</v>
      </c>
      <c r="J366" s="5" t="s">
        <v>387</v>
      </c>
      <c r="K366" s="5" t="s">
        <v>387</v>
      </c>
      <c r="L366" s="132">
        <v>12</v>
      </c>
      <c r="M366" s="5" t="s">
        <v>387</v>
      </c>
      <c r="N366" s="5" t="s">
        <v>387</v>
      </c>
      <c r="O366" s="176">
        <f t="shared" si="5"/>
        <v>158</v>
      </c>
      <c r="P366" s="117"/>
    </row>
    <row r="367" spans="1:18" ht="13.15" customHeight="1" x14ac:dyDescent="0.4">
      <c r="A367" s="179" t="s">
        <v>1338</v>
      </c>
      <c r="B367" s="5" t="s">
        <v>423</v>
      </c>
      <c r="C367" s="132">
        <v>67</v>
      </c>
      <c r="D367" s="5" t="s">
        <v>387</v>
      </c>
      <c r="E367" s="54">
        <v>2</v>
      </c>
      <c r="F367" s="132">
        <v>75</v>
      </c>
      <c r="G367" s="5" t="s">
        <v>387</v>
      </c>
      <c r="H367" s="5" t="s">
        <v>387</v>
      </c>
      <c r="I367" s="186" t="s">
        <v>387</v>
      </c>
      <c r="J367" s="5" t="s">
        <v>387</v>
      </c>
      <c r="K367" s="5" t="s">
        <v>387</v>
      </c>
      <c r="L367" s="132">
        <v>10</v>
      </c>
      <c r="M367" s="5" t="s">
        <v>387</v>
      </c>
      <c r="N367" s="5" t="s">
        <v>387</v>
      </c>
      <c r="O367" s="176">
        <f t="shared" si="5"/>
        <v>152</v>
      </c>
      <c r="P367" s="117"/>
    </row>
    <row r="368" spans="1:18" ht="13.15" customHeight="1" x14ac:dyDescent="0.4">
      <c r="A368" s="179" t="s">
        <v>1338</v>
      </c>
      <c r="B368" s="5" t="s">
        <v>427</v>
      </c>
      <c r="C368" s="132">
        <v>5</v>
      </c>
      <c r="D368" s="5" t="s">
        <v>387</v>
      </c>
      <c r="E368" s="5" t="s">
        <v>387</v>
      </c>
      <c r="F368" s="132">
        <v>1</v>
      </c>
      <c r="G368" s="5" t="s">
        <v>387</v>
      </c>
      <c r="H368" s="5" t="s">
        <v>387</v>
      </c>
      <c r="I368" s="186" t="s">
        <v>387</v>
      </c>
      <c r="J368" s="5" t="s">
        <v>387</v>
      </c>
      <c r="K368" s="5" t="s">
        <v>387</v>
      </c>
      <c r="L368" s="186" t="s">
        <v>387</v>
      </c>
      <c r="M368" s="5" t="s">
        <v>387</v>
      </c>
      <c r="N368" s="5" t="s">
        <v>387</v>
      </c>
      <c r="O368" s="176">
        <f t="shared" si="5"/>
        <v>6</v>
      </c>
      <c r="P368" s="117"/>
    </row>
    <row r="369" spans="1:18" ht="13.15" customHeight="1" x14ac:dyDescent="0.4">
      <c r="A369" s="179" t="s">
        <v>1338</v>
      </c>
      <c r="B369" s="5" t="s">
        <v>426</v>
      </c>
      <c r="C369" s="132">
        <v>1</v>
      </c>
      <c r="D369" s="5" t="s">
        <v>387</v>
      </c>
      <c r="E369" s="5" t="s">
        <v>387</v>
      </c>
      <c r="F369" s="132">
        <v>2</v>
      </c>
      <c r="G369" s="5" t="s">
        <v>387</v>
      </c>
      <c r="H369" s="5" t="s">
        <v>387</v>
      </c>
      <c r="I369" s="186" t="s">
        <v>387</v>
      </c>
      <c r="J369" s="5" t="s">
        <v>387</v>
      </c>
      <c r="K369" s="5" t="s">
        <v>387</v>
      </c>
      <c r="L369" s="132">
        <v>1</v>
      </c>
      <c r="M369" s="5" t="s">
        <v>387</v>
      </c>
      <c r="N369" s="5" t="s">
        <v>387</v>
      </c>
      <c r="O369" s="176">
        <f t="shared" si="5"/>
        <v>4</v>
      </c>
      <c r="P369" s="117"/>
    </row>
    <row r="370" spans="1:18" ht="13.15" customHeight="1" x14ac:dyDescent="0.4">
      <c r="A370" s="179" t="s">
        <v>1338</v>
      </c>
      <c r="B370" s="5" t="s">
        <v>425</v>
      </c>
      <c r="C370" s="132">
        <v>2</v>
      </c>
      <c r="D370" s="5" t="s">
        <v>387</v>
      </c>
      <c r="E370" s="5" t="s">
        <v>387</v>
      </c>
      <c r="F370" s="132">
        <v>1</v>
      </c>
      <c r="G370" s="5" t="s">
        <v>387</v>
      </c>
      <c r="H370" s="5" t="s">
        <v>387</v>
      </c>
      <c r="I370" s="186" t="s">
        <v>387</v>
      </c>
      <c r="J370" s="5" t="s">
        <v>387</v>
      </c>
      <c r="K370" s="5" t="s">
        <v>387</v>
      </c>
      <c r="L370" s="186" t="s">
        <v>387</v>
      </c>
      <c r="M370" s="5" t="s">
        <v>387</v>
      </c>
      <c r="N370" s="5" t="s">
        <v>387</v>
      </c>
      <c r="O370" s="176">
        <f t="shared" si="5"/>
        <v>3</v>
      </c>
      <c r="P370" s="117"/>
    </row>
    <row r="371" spans="1:18" ht="13.15" customHeight="1" x14ac:dyDescent="0.4">
      <c r="A371" s="179" t="s">
        <v>1338</v>
      </c>
      <c r="B371" s="5" t="s">
        <v>1237</v>
      </c>
      <c r="C371" s="186" t="s">
        <v>387</v>
      </c>
      <c r="D371" s="5" t="s">
        <v>387</v>
      </c>
      <c r="E371" s="5" t="s">
        <v>387</v>
      </c>
      <c r="F371" s="132">
        <v>1</v>
      </c>
      <c r="G371" s="5" t="s">
        <v>387</v>
      </c>
      <c r="H371" s="5" t="s">
        <v>387</v>
      </c>
      <c r="I371" s="186" t="s">
        <v>387</v>
      </c>
      <c r="J371" s="5" t="s">
        <v>387</v>
      </c>
      <c r="K371" s="5" t="s">
        <v>387</v>
      </c>
      <c r="L371" s="186" t="s">
        <v>387</v>
      </c>
      <c r="M371" s="5" t="s">
        <v>387</v>
      </c>
      <c r="N371" s="5" t="s">
        <v>387</v>
      </c>
      <c r="O371" s="176">
        <f t="shared" si="5"/>
        <v>1</v>
      </c>
      <c r="P371" s="117"/>
    </row>
    <row r="372" spans="1:18" ht="13.15" customHeight="1" x14ac:dyDescent="0.4">
      <c r="A372" s="179" t="s">
        <v>429</v>
      </c>
      <c r="B372" s="5" t="s">
        <v>430</v>
      </c>
      <c r="C372" s="132">
        <v>48</v>
      </c>
      <c r="D372" s="5" t="s">
        <v>387</v>
      </c>
      <c r="E372" s="54">
        <v>4</v>
      </c>
      <c r="F372" s="132">
        <v>45</v>
      </c>
      <c r="G372" s="5" t="s">
        <v>387</v>
      </c>
      <c r="H372" s="5" t="s">
        <v>387</v>
      </c>
      <c r="I372" s="186" t="s">
        <v>387</v>
      </c>
      <c r="J372" s="5" t="s">
        <v>387</v>
      </c>
      <c r="K372" s="5" t="s">
        <v>387</v>
      </c>
      <c r="L372" s="186" t="s">
        <v>387</v>
      </c>
      <c r="M372" s="5" t="s">
        <v>387</v>
      </c>
      <c r="N372" s="5" t="s">
        <v>387</v>
      </c>
      <c r="O372" s="176">
        <f t="shared" si="5"/>
        <v>93</v>
      </c>
      <c r="P372" s="52">
        <v>93</v>
      </c>
      <c r="Q372" s="52">
        <v>4</v>
      </c>
      <c r="R372" s="131">
        <v>4.2999999999999997E-2</v>
      </c>
    </row>
    <row r="373" spans="1:18" ht="13.15" customHeight="1" x14ac:dyDescent="0.4">
      <c r="A373" s="179" t="s">
        <v>431</v>
      </c>
      <c r="B373" s="5" t="s">
        <v>432</v>
      </c>
      <c r="C373" s="132">
        <v>73</v>
      </c>
      <c r="D373" s="5" t="s">
        <v>387</v>
      </c>
      <c r="E373" s="54">
        <v>1</v>
      </c>
      <c r="F373" s="132">
        <v>70</v>
      </c>
      <c r="G373" s="5" t="s">
        <v>387</v>
      </c>
      <c r="H373" s="5" t="s">
        <v>387</v>
      </c>
      <c r="I373" s="132">
        <v>2</v>
      </c>
      <c r="J373" s="5" t="s">
        <v>387</v>
      </c>
      <c r="K373" s="5" t="s">
        <v>387</v>
      </c>
      <c r="L373" s="132">
        <v>3</v>
      </c>
      <c r="M373" s="5" t="s">
        <v>387</v>
      </c>
      <c r="N373" s="5" t="s">
        <v>387</v>
      </c>
      <c r="O373" s="176">
        <f t="shared" si="5"/>
        <v>148</v>
      </c>
      <c r="P373" s="52">
        <v>148</v>
      </c>
      <c r="Q373" s="52">
        <v>1</v>
      </c>
      <c r="R373" s="131">
        <v>7.0000000000000001E-3</v>
      </c>
    </row>
    <row r="374" spans="1:18" ht="20.25" customHeight="1" x14ac:dyDescent="0.4">
      <c r="A374" s="179" t="s">
        <v>623</v>
      </c>
      <c r="B374" s="5" t="s">
        <v>1474</v>
      </c>
      <c r="C374" s="132">
        <v>3</v>
      </c>
      <c r="D374" s="5" t="s">
        <v>387</v>
      </c>
      <c r="E374" s="5" t="s">
        <v>387</v>
      </c>
      <c r="F374" s="186" t="s">
        <v>387</v>
      </c>
      <c r="G374" s="5" t="s">
        <v>387</v>
      </c>
      <c r="H374" s="5" t="s">
        <v>387</v>
      </c>
      <c r="I374" s="186" t="s">
        <v>387</v>
      </c>
      <c r="J374" s="5" t="s">
        <v>387</v>
      </c>
      <c r="K374" s="5" t="s">
        <v>387</v>
      </c>
      <c r="L374" s="186" t="s">
        <v>387</v>
      </c>
      <c r="M374" s="5" t="s">
        <v>387</v>
      </c>
      <c r="N374" s="5" t="s">
        <v>387</v>
      </c>
      <c r="O374" s="176">
        <f t="shared" si="5"/>
        <v>3</v>
      </c>
      <c r="P374" s="52">
        <v>3</v>
      </c>
      <c r="Q374" s="52">
        <v>0</v>
      </c>
      <c r="R374" s="53">
        <v>0</v>
      </c>
    </row>
    <row r="375" spans="1:18" ht="13.15" customHeight="1" x14ac:dyDescent="0.4">
      <c r="A375" s="179" t="s">
        <v>433</v>
      </c>
      <c r="B375" s="5" t="s">
        <v>434</v>
      </c>
      <c r="C375" s="132">
        <v>30</v>
      </c>
      <c r="D375" s="5" t="s">
        <v>387</v>
      </c>
      <c r="E375" s="5" t="s">
        <v>387</v>
      </c>
      <c r="F375" s="132">
        <v>5</v>
      </c>
      <c r="G375" s="5" t="s">
        <v>387</v>
      </c>
      <c r="H375" s="5" t="s">
        <v>387</v>
      </c>
      <c r="I375" s="132">
        <v>1</v>
      </c>
      <c r="J375" s="5" t="s">
        <v>387</v>
      </c>
      <c r="K375" s="5" t="s">
        <v>387</v>
      </c>
      <c r="L375" s="132">
        <v>1</v>
      </c>
      <c r="M375" s="5" t="s">
        <v>387</v>
      </c>
      <c r="N375" s="5" t="s">
        <v>387</v>
      </c>
      <c r="O375" s="176">
        <f t="shared" si="5"/>
        <v>37</v>
      </c>
      <c r="P375" s="57">
        <v>47</v>
      </c>
      <c r="Q375" s="57">
        <v>0</v>
      </c>
      <c r="R375" s="58">
        <v>0</v>
      </c>
    </row>
    <row r="376" spans="1:18" x14ac:dyDescent="0.4">
      <c r="A376" s="179" t="s">
        <v>965</v>
      </c>
      <c r="B376" s="5" t="s">
        <v>1475</v>
      </c>
      <c r="C376" s="132">
        <v>6</v>
      </c>
      <c r="D376" s="5" t="s">
        <v>387</v>
      </c>
      <c r="E376" s="5" t="s">
        <v>387</v>
      </c>
      <c r="F376" s="186" t="s">
        <v>387</v>
      </c>
      <c r="G376" s="5" t="s">
        <v>387</v>
      </c>
      <c r="H376" s="5" t="s">
        <v>387</v>
      </c>
      <c r="I376" s="186" t="s">
        <v>387</v>
      </c>
      <c r="J376" s="5" t="s">
        <v>387</v>
      </c>
      <c r="K376" s="5" t="s">
        <v>387</v>
      </c>
      <c r="L376" s="186" t="s">
        <v>387</v>
      </c>
      <c r="M376" s="5" t="s">
        <v>387</v>
      </c>
      <c r="N376" s="5" t="s">
        <v>387</v>
      </c>
      <c r="O376" s="176">
        <f t="shared" si="5"/>
        <v>6</v>
      </c>
      <c r="P376" s="117"/>
    </row>
    <row r="377" spans="1:18" ht="13.15" customHeight="1" x14ac:dyDescent="0.4">
      <c r="A377" s="179" t="s">
        <v>965</v>
      </c>
      <c r="B377" s="5" t="s">
        <v>435</v>
      </c>
      <c r="C377" s="132">
        <v>4</v>
      </c>
      <c r="D377" s="5" t="s">
        <v>387</v>
      </c>
      <c r="E377" s="5" t="s">
        <v>387</v>
      </c>
      <c r="F377" s="186" t="s">
        <v>387</v>
      </c>
      <c r="G377" s="5" t="s">
        <v>387</v>
      </c>
      <c r="H377" s="5" t="s">
        <v>387</v>
      </c>
      <c r="I377" s="186" t="s">
        <v>387</v>
      </c>
      <c r="J377" s="5" t="s">
        <v>387</v>
      </c>
      <c r="K377" s="5" t="s">
        <v>387</v>
      </c>
      <c r="L377" s="186" t="s">
        <v>387</v>
      </c>
      <c r="M377" s="5" t="s">
        <v>387</v>
      </c>
      <c r="N377" s="5" t="s">
        <v>387</v>
      </c>
      <c r="O377" s="176">
        <f t="shared" si="5"/>
        <v>4</v>
      </c>
      <c r="P377" s="117"/>
    </row>
    <row r="378" spans="1:18" ht="20.25" customHeight="1" x14ac:dyDescent="0.4">
      <c r="A378" s="179" t="s">
        <v>436</v>
      </c>
      <c r="B378" s="5" t="s">
        <v>437</v>
      </c>
      <c r="C378" s="132">
        <v>75</v>
      </c>
      <c r="D378" s="5" t="s">
        <v>387</v>
      </c>
      <c r="E378" s="54">
        <v>4</v>
      </c>
      <c r="F378" s="132">
        <v>43</v>
      </c>
      <c r="G378" s="54">
        <v>1</v>
      </c>
      <c r="H378" s="5" t="s">
        <v>387</v>
      </c>
      <c r="I378" s="132">
        <v>3</v>
      </c>
      <c r="J378" s="5" t="s">
        <v>387</v>
      </c>
      <c r="K378" s="5" t="s">
        <v>387</v>
      </c>
      <c r="L378" s="132">
        <v>5</v>
      </c>
      <c r="M378" s="5" t="s">
        <v>387</v>
      </c>
      <c r="N378" s="5" t="s">
        <v>387</v>
      </c>
      <c r="O378" s="176">
        <f t="shared" si="5"/>
        <v>126</v>
      </c>
      <c r="P378" s="52">
        <v>126</v>
      </c>
      <c r="Q378" s="52">
        <v>4</v>
      </c>
      <c r="R378" s="131">
        <v>3.2000000000000001E-2</v>
      </c>
    </row>
    <row r="379" spans="1:18" ht="20.25" customHeight="1" x14ac:dyDescent="0.4">
      <c r="A379" s="179" t="s">
        <v>438</v>
      </c>
      <c r="B379" s="5" t="s">
        <v>439</v>
      </c>
      <c r="C379" s="132">
        <v>16</v>
      </c>
      <c r="D379" s="5" t="s">
        <v>387</v>
      </c>
      <c r="E379" s="54">
        <v>1</v>
      </c>
      <c r="F379" s="132">
        <v>29</v>
      </c>
      <c r="G379" s="5" t="s">
        <v>387</v>
      </c>
      <c r="H379" s="5" t="s">
        <v>387</v>
      </c>
      <c r="I379" s="186" t="s">
        <v>387</v>
      </c>
      <c r="J379" s="5" t="s">
        <v>387</v>
      </c>
      <c r="K379" s="5" t="s">
        <v>387</v>
      </c>
      <c r="L379" s="186" t="s">
        <v>387</v>
      </c>
      <c r="M379" s="5" t="s">
        <v>387</v>
      </c>
      <c r="N379" s="5" t="s">
        <v>387</v>
      </c>
      <c r="O379" s="176">
        <f t="shared" si="5"/>
        <v>45</v>
      </c>
      <c r="P379" s="52">
        <v>45</v>
      </c>
      <c r="Q379" s="52">
        <v>1</v>
      </c>
      <c r="R379" s="131">
        <v>2.1999999999999999E-2</v>
      </c>
    </row>
    <row r="380" spans="1:18" x14ac:dyDescent="0.4">
      <c r="A380" s="179" t="s">
        <v>440</v>
      </c>
      <c r="B380" s="5" t="s">
        <v>387</v>
      </c>
      <c r="C380" s="132">
        <v>130</v>
      </c>
      <c r="D380" s="5" t="s">
        <v>387</v>
      </c>
      <c r="E380" s="54">
        <v>4</v>
      </c>
      <c r="F380" s="132">
        <v>59</v>
      </c>
      <c r="G380" s="54">
        <v>1</v>
      </c>
      <c r="H380" s="5" t="s">
        <v>387</v>
      </c>
      <c r="I380" s="132">
        <v>3</v>
      </c>
      <c r="J380" s="5" t="s">
        <v>387</v>
      </c>
      <c r="K380" s="5" t="s">
        <v>387</v>
      </c>
      <c r="L380" s="132">
        <v>2</v>
      </c>
      <c r="M380" s="5" t="s">
        <v>387</v>
      </c>
      <c r="N380" s="5" t="s">
        <v>387</v>
      </c>
      <c r="O380" s="176">
        <f t="shared" si="5"/>
        <v>194</v>
      </c>
      <c r="P380" s="52">
        <v>194</v>
      </c>
      <c r="Q380" s="52">
        <v>4</v>
      </c>
      <c r="R380" s="131">
        <v>2.1000000000000001E-2</v>
      </c>
    </row>
    <row r="381" spans="1:18" ht="13.15" customHeight="1" x14ac:dyDescent="0.4">
      <c r="A381" s="179" t="s">
        <v>442</v>
      </c>
      <c r="B381" s="5" t="s">
        <v>443</v>
      </c>
      <c r="C381" s="186" t="s">
        <v>387</v>
      </c>
      <c r="D381" s="5" t="s">
        <v>387</v>
      </c>
      <c r="E381" s="5" t="s">
        <v>387</v>
      </c>
      <c r="F381" s="132">
        <v>6</v>
      </c>
      <c r="G381" s="5" t="s">
        <v>387</v>
      </c>
      <c r="H381" s="5" t="s">
        <v>387</v>
      </c>
      <c r="I381" s="186" t="s">
        <v>387</v>
      </c>
      <c r="J381" s="5" t="s">
        <v>387</v>
      </c>
      <c r="K381" s="5" t="s">
        <v>387</v>
      </c>
      <c r="L381" s="186" t="s">
        <v>387</v>
      </c>
      <c r="M381" s="5" t="s">
        <v>387</v>
      </c>
      <c r="N381" s="5" t="s">
        <v>387</v>
      </c>
      <c r="O381" s="176">
        <f t="shared" si="5"/>
        <v>6</v>
      </c>
      <c r="P381" s="52">
        <v>6</v>
      </c>
      <c r="Q381" s="52">
        <v>0</v>
      </c>
      <c r="R381" s="53">
        <v>0</v>
      </c>
    </row>
    <row r="382" spans="1:18" ht="13.15" customHeight="1" x14ac:dyDescent="0.4">
      <c r="A382" s="179" t="s">
        <v>445</v>
      </c>
      <c r="B382" s="5" t="s">
        <v>446</v>
      </c>
      <c r="C382" s="132">
        <v>4</v>
      </c>
      <c r="D382" s="5" t="s">
        <v>387</v>
      </c>
      <c r="E382" s="5" t="s">
        <v>387</v>
      </c>
      <c r="F382" s="132">
        <v>3</v>
      </c>
      <c r="G382" s="5" t="s">
        <v>387</v>
      </c>
      <c r="H382" s="5" t="s">
        <v>387</v>
      </c>
      <c r="I382" s="186" t="s">
        <v>387</v>
      </c>
      <c r="J382" s="5" t="s">
        <v>387</v>
      </c>
      <c r="K382" s="5" t="s">
        <v>387</v>
      </c>
      <c r="L382" s="186" t="s">
        <v>387</v>
      </c>
      <c r="M382" s="5" t="s">
        <v>387</v>
      </c>
      <c r="N382" s="5" t="s">
        <v>387</v>
      </c>
      <c r="O382" s="176">
        <f t="shared" si="5"/>
        <v>7</v>
      </c>
      <c r="P382" s="52">
        <v>7</v>
      </c>
      <c r="Q382" s="52">
        <v>0</v>
      </c>
      <c r="R382" s="53">
        <v>0</v>
      </c>
    </row>
    <row r="383" spans="1:18" x14ac:dyDescent="0.4">
      <c r="A383" s="179" t="s">
        <v>447</v>
      </c>
      <c r="B383" s="5" t="s">
        <v>448</v>
      </c>
      <c r="C383" s="132">
        <v>128</v>
      </c>
      <c r="D383" s="54">
        <v>1</v>
      </c>
      <c r="E383" s="54">
        <v>4</v>
      </c>
      <c r="F383" s="132">
        <v>102</v>
      </c>
      <c r="G383" s="54">
        <v>1</v>
      </c>
      <c r="H383" s="54">
        <v>1</v>
      </c>
      <c r="I383" s="132">
        <v>3</v>
      </c>
      <c r="J383" s="5" t="s">
        <v>387</v>
      </c>
      <c r="K383" s="5" t="s">
        <v>387</v>
      </c>
      <c r="L383" s="132">
        <v>10</v>
      </c>
      <c r="M383" s="5" t="s">
        <v>387</v>
      </c>
      <c r="N383" s="5" t="s">
        <v>387</v>
      </c>
      <c r="O383" s="176">
        <f t="shared" si="5"/>
        <v>243</v>
      </c>
      <c r="P383" s="57">
        <v>252</v>
      </c>
      <c r="Q383" s="57">
        <v>5</v>
      </c>
      <c r="R383" s="136">
        <v>0.02</v>
      </c>
    </row>
    <row r="384" spans="1:18" x14ac:dyDescent="0.4">
      <c r="A384" s="179" t="s">
        <v>1376</v>
      </c>
      <c r="B384" s="5" t="s">
        <v>1242</v>
      </c>
      <c r="C384" s="132">
        <v>6</v>
      </c>
      <c r="D384" s="5" t="s">
        <v>387</v>
      </c>
      <c r="E384" s="5" t="s">
        <v>387</v>
      </c>
      <c r="F384" s="186" t="s">
        <v>387</v>
      </c>
      <c r="G384" s="5" t="s">
        <v>387</v>
      </c>
      <c r="H384" s="5" t="s">
        <v>387</v>
      </c>
      <c r="I384" s="186" t="s">
        <v>387</v>
      </c>
      <c r="J384" s="5" t="s">
        <v>387</v>
      </c>
      <c r="K384" s="5" t="s">
        <v>387</v>
      </c>
      <c r="L384" s="186" t="s">
        <v>387</v>
      </c>
      <c r="M384" s="5" t="s">
        <v>387</v>
      </c>
      <c r="N384" s="5" t="s">
        <v>387</v>
      </c>
      <c r="O384" s="176">
        <f t="shared" si="5"/>
        <v>6</v>
      </c>
      <c r="P384" s="117"/>
    </row>
    <row r="385" spans="1:18" x14ac:dyDescent="0.4">
      <c r="A385" s="179" t="s">
        <v>1376</v>
      </c>
      <c r="B385" s="5" t="s">
        <v>449</v>
      </c>
      <c r="C385" s="186" t="s">
        <v>387</v>
      </c>
      <c r="D385" s="5" t="s">
        <v>387</v>
      </c>
      <c r="E385" s="5" t="s">
        <v>387</v>
      </c>
      <c r="F385" s="132">
        <v>2</v>
      </c>
      <c r="G385" s="5" t="s">
        <v>387</v>
      </c>
      <c r="H385" s="5" t="s">
        <v>387</v>
      </c>
      <c r="I385" s="186" t="s">
        <v>387</v>
      </c>
      <c r="J385" s="5" t="s">
        <v>387</v>
      </c>
      <c r="K385" s="5" t="s">
        <v>387</v>
      </c>
      <c r="L385" s="132">
        <v>1</v>
      </c>
      <c r="M385" s="5" t="s">
        <v>387</v>
      </c>
      <c r="N385" s="5" t="s">
        <v>387</v>
      </c>
      <c r="O385" s="176">
        <f t="shared" si="5"/>
        <v>3</v>
      </c>
      <c r="P385" s="117"/>
    </row>
    <row r="386" spans="1:18" x14ac:dyDescent="0.4">
      <c r="A386" s="179" t="s">
        <v>450</v>
      </c>
      <c r="B386" s="5" t="s">
        <v>451</v>
      </c>
      <c r="C386" s="132">
        <v>4</v>
      </c>
      <c r="D386" s="5" t="s">
        <v>387</v>
      </c>
      <c r="E386" s="5" t="s">
        <v>387</v>
      </c>
      <c r="F386" s="186" t="s">
        <v>387</v>
      </c>
      <c r="G386" s="5" t="s">
        <v>387</v>
      </c>
      <c r="H386" s="5" t="s">
        <v>387</v>
      </c>
      <c r="I386" s="186" t="s">
        <v>387</v>
      </c>
      <c r="J386" s="5" t="s">
        <v>387</v>
      </c>
      <c r="K386" s="5" t="s">
        <v>387</v>
      </c>
      <c r="L386" s="186" t="s">
        <v>387</v>
      </c>
      <c r="M386" s="5" t="s">
        <v>387</v>
      </c>
      <c r="N386" s="5" t="s">
        <v>387</v>
      </c>
      <c r="O386" s="176">
        <f t="shared" si="5"/>
        <v>4</v>
      </c>
      <c r="P386" s="52">
        <v>4</v>
      </c>
      <c r="Q386" s="52">
        <v>0</v>
      </c>
      <c r="R386" s="53">
        <v>0</v>
      </c>
    </row>
    <row r="387" spans="1:18" x14ac:dyDescent="0.4">
      <c r="A387" s="179" t="s">
        <v>1079</v>
      </c>
      <c r="B387" s="5" t="s">
        <v>1243</v>
      </c>
      <c r="C387" s="186" t="s">
        <v>387</v>
      </c>
      <c r="D387" s="5" t="s">
        <v>387</v>
      </c>
      <c r="E387" s="5" t="s">
        <v>387</v>
      </c>
      <c r="F387" s="132">
        <v>2</v>
      </c>
      <c r="G387" s="5" t="s">
        <v>387</v>
      </c>
      <c r="H387" s="5" t="s">
        <v>387</v>
      </c>
      <c r="I387" s="186" t="s">
        <v>387</v>
      </c>
      <c r="J387" s="5" t="s">
        <v>387</v>
      </c>
      <c r="K387" s="5" t="s">
        <v>387</v>
      </c>
      <c r="L387" s="186" t="s">
        <v>387</v>
      </c>
      <c r="M387" s="5" t="s">
        <v>387</v>
      </c>
      <c r="N387" s="5" t="s">
        <v>387</v>
      </c>
      <c r="O387" s="176">
        <f t="shared" ref="O387:O450" si="6">SUM(C387,F387,I387,L387)</f>
        <v>2</v>
      </c>
      <c r="P387" s="52">
        <v>2</v>
      </c>
      <c r="Q387" s="52">
        <v>0</v>
      </c>
      <c r="R387" s="53">
        <v>0</v>
      </c>
    </row>
    <row r="388" spans="1:18" ht="20.25" x14ac:dyDescent="0.4">
      <c r="A388" s="179" t="s">
        <v>1476</v>
      </c>
      <c r="B388" s="5" t="s">
        <v>1477</v>
      </c>
      <c r="C388" s="132">
        <v>3</v>
      </c>
      <c r="D388" s="5" t="s">
        <v>387</v>
      </c>
      <c r="E388" s="5" t="s">
        <v>387</v>
      </c>
      <c r="F388" s="132">
        <v>14</v>
      </c>
      <c r="G388" s="5" t="s">
        <v>387</v>
      </c>
      <c r="H388" s="54">
        <v>1</v>
      </c>
      <c r="I388" s="186" t="s">
        <v>387</v>
      </c>
      <c r="J388" s="5" t="s">
        <v>387</v>
      </c>
      <c r="K388" s="5" t="s">
        <v>387</v>
      </c>
      <c r="L388" s="186" t="s">
        <v>387</v>
      </c>
      <c r="M388" s="5" t="s">
        <v>387</v>
      </c>
      <c r="N388" s="5" t="s">
        <v>387</v>
      </c>
      <c r="O388" s="176">
        <f t="shared" si="6"/>
        <v>17</v>
      </c>
      <c r="P388" s="52">
        <v>17</v>
      </c>
      <c r="Q388" s="52">
        <v>1</v>
      </c>
      <c r="R388" s="131">
        <v>5.8999999999999997E-2</v>
      </c>
    </row>
    <row r="389" spans="1:18" ht="30.4" x14ac:dyDescent="0.4">
      <c r="A389" s="179" t="s">
        <v>1244</v>
      </c>
      <c r="B389" s="5" t="s">
        <v>1245</v>
      </c>
      <c r="C389" s="132">
        <v>73</v>
      </c>
      <c r="D389" s="5" t="s">
        <v>387</v>
      </c>
      <c r="E389" s="54">
        <v>2</v>
      </c>
      <c r="F389" s="132">
        <v>115</v>
      </c>
      <c r="G389" s="5" t="s">
        <v>387</v>
      </c>
      <c r="H389" s="54">
        <v>1</v>
      </c>
      <c r="I389" s="132">
        <v>2</v>
      </c>
      <c r="J389" s="5" t="s">
        <v>387</v>
      </c>
      <c r="K389" s="5" t="s">
        <v>387</v>
      </c>
      <c r="L389" s="132">
        <v>4</v>
      </c>
      <c r="M389" s="5" t="s">
        <v>387</v>
      </c>
      <c r="N389" s="5" t="s">
        <v>387</v>
      </c>
      <c r="O389" s="176">
        <f t="shared" si="6"/>
        <v>194</v>
      </c>
      <c r="P389" s="55">
        <v>205</v>
      </c>
      <c r="Q389" s="55">
        <v>3</v>
      </c>
      <c r="R389" s="153">
        <v>1.4999999999999999E-2</v>
      </c>
    </row>
    <row r="390" spans="1:18" ht="13.15" customHeight="1" x14ac:dyDescent="0.4">
      <c r="A390" s="179" t="s">
        <v>454</v>
      </c>
      <c r="B390" s="5" t="s">
        <v>455</v>
      </c>
      <c r="C390" s="132">
        <v>7</v>
      </c>
      <c r="D390" s="5" t="s">
        <v>387</v>
      </c>
      <c r="E390" s="5" t="s">
        <v>387</v>
      </c>
      <c r="F390" s="132">
        <v>4</v>
      </c>
      <c r="G390" s="5" t="s">
        <v>387</v>
      </c>
      <c r="H390" s="5" t="s">
        <v>387</v>
      </c>
      <c r="I390" s="186" t="s">
        <v>387</v>
      </c>
      <c r="J390" s="5" t="s">
        <v>387</v>
      </c>
      <c r="K390" s="5" t="s">
        <v>387</v>
      </c>
      <c r="L390" s="186" t="s">
        <v>387</v>
      </c>
      <c r="M390" s="5" t="s">
        <v>387</v>
      </c>
      <c r="N390" s="5" t="s">
        <v>387</v>
      </c>
      <c r="O390" s="176">
        <f t="shared" si="6"/>
        <v>11</v>
      </c>
      <c r="P390" s="117"/>
    </row>
    <row r="391" spans="1:18" ht="13.15" customHeight="1" x14ac:dyDescent="0.4">
      <c r="A391" s="179" t="s">
        <v>457</v>
      </c>
      <c r="B391" s="5" t="s">
        <v>458</v>
      </c>
      <c r="C391" s="132">
        <v>12</v>
      </c>
      <c r="D391" s="5" t="s">
        <v>387</v>
      </c>
      <c r="E391" s="54">
        <v>1</v>
      </c>
      <c r="F391" s="132">
        <v>2</v>
      </c>
      <c r="G391" s="5" t="s">
        <v>387</v>
      </c>
      <c r="H391" s="5" t="s">
        <v>387</v>
      </c>
      <c r="I391" s="186" t="s">
        <v>387</v>
      </c>
      <c r="J391" s="5" t="s">
        <v>387</v>
      </c>
      <c r="K391" s="5" t="s">
        <v>387</v>
      </c>
      <c r="L391" s="132">
        <v>2</v>
      </c>
      <c r="M391" s="5" t="s">
        <v>387</v>
      </c>
      <c r="N391" s="5" t="s">
        <v>387</v>
      </c>
      <c r="O391" s="176">
        <f t="shared" si="6"/>
        <v>16</v>
      </c>
      <c r="P391" s="52">
        <v>16</v>
      </c>
      <c r="Q391" s="52">
        <v>1</v>
      </c>
      <c r="R391" s="131">
        <v>6.3E-2</v>
      </c>
    </row>
    <row r="392" spans="1:18" ht="13.15" customHeight="1" x14ac:dyDescent="0.4">
      <c r="A392" s="179" t="s">
        <v>459</v>
      </c>
      <c r="B392" s="5" t="s">
        <v>460</v>
      </c>
      <c r="C392" s="132">
        <v>72</v>
      </c>
      <c r="D392" s="5" t="s">
        <v>387</v>
      </c>
      <c r="E392" s="54">
        <v>5</v>
      </c>
      <c r="F392" s="132">
        <v>131</v>
      </c>
      <c r="G392" s="5" t="s">
        <v>387</v>
      </c>
      <c r="H392" s="5" t="s">
        <v>387</v>
      </c>
      <c r="I392" s="132">
        <v>2</v>
      </c>
      <c r="J392" s="5" t="s">
        <v>387</v>
      </c>
      <c r="K392" s="5" t="s">
        <v>387</v>
      </c>
      <c r="L392" s="132">
        <v>24</v>
      </c>
      <c r="M392" s="5" t="s">
        <v>387</v>
      </c>
      <c r="N392" s="5" t="s">
        <v>387</v>
      </c>
      <c r="O392" s="176">
        <f t="shared" si="6"/>
        <v>229</v>
      </c>
      <c r="P392" s="55">
        <v>233</v>
      </c>
      <c r="Q392" s="55">
        <v>5</v>
      </c>
      <c r="R392" s="153">
        <v>2.1000000000000001E-2</v>
      </c>
    </row>
    <row r="393" spans="1:18" ht="13.15" customHeight="1" x14ac:dyDescent="0.4">
      <c r="A393" s="179" t="s">
        <v>1675</v>
      </c>
      <c r="B393" s="5" t="s">
        <v>461</v>
      </c>
      <c r="C393" s="132">
        <v>2</v>
      </c>
      <c r="D393" s="5" t="s">
        <v>387</v>
      </c>
      <c r="E393" s="5" t="s">
        <v>387</v>
      </c>
      <c r="F393" s="132">
        <v>1</v>
      </c>
      <c r="G393" s="5" t="s">
        <v>387</v>
      </c>
      <c r="H393" s="5" t="s">
        <v>387</v>
      </c>
      <c r="I393" s="186" t="s">
        <v>387</v>
      </c>
      <c r="J393" s="5" t="s">
        <v>387</v>
      </c>
      <c r="K393" s="5" t="s">
        <v>387</v>
      </c>
      <c r="L393" s="132">
        <v>1</v>
      </c>
      <c r="M393" s="5" t="s">
        <v>387</v>
      </c>
      <c r="N393" s="5" t="s">
        <v>387</v>
      </c>
      <c r="O393" s="176">
        <f t="shared" si="6"/>
        <v>4</v>
      </c>
      <c r="P393" s="117"/>
    </row>
    <row r="394" spans="1:18" ht="20.25" x14ac:dyDescent="0.4">
      <c r="A394" s="179" t="s">
        <v>462</v>
      </c>
      <c r="B394" s="5" t="s">
        <v>463</v>
      </c>
      <c r="C394" s="132">
        <v>81</v>
      </c>
      <c r="D394" s="5" t="s">
        <v>387</v>
      </c>
      <c r="E394" s="5" t="s">
        <v>387</v>
      </c>
      <c r="F394" s="132">
        <v>76</v>
      </c>
      <c r="G394" s="5" t="s">
        <v>387</v>
      </c>
      <c r="H394" s="54">
        <v>1</v>
      </c>
      <c r="I394" s="132">
        <v>4</v>
      </c>
      <c r="J394" s="5" t="s">
        <v>387</v>
      </c>
      <c r="K394" s="5" t="s">
        <v>387</v>
      </c>
      <c r="L394" s="132">
        <v>4</v>
      </c>
      <c r="M394" s="5" t="s">
        <v>387</v>
      </c>
      <c r="N394" s="5" t="s">
        <v>387</v>
      </c>
      <c r="O394" s="176">
        <f t="shared" si="6"/>
        <v>165</v>
      </c>
      <c r="P394" s="52">
        <v>165</v>
      </c>
      <c r="Q394" s="52">
        <v>1</v>
      </c>
      <c r="R394" s="131">
        <v>6.0000000000000001E-3</v>
      </c>
    </row>
    <row r="395" spans="1:18" ht="13.15" customHeight="1" x14ac:dyDescent="0.4">
      <c r="A395" s="179" t="s">
        <v>466</v>
      </c>
      <c r="B395" s="5" t="s">
        <v>467</v>
      </c>
      <c r="C395" s="132">
        <v>4</v>
      </c>
      <c r="D395" s="5" t="s">
        <v>387</v>
      </c>
      <c r="E395" s="5" t="s">
        <v>387</v>
      </c>
      <c r="F395" s="132">
        <v>6</v>
      </c>
      <c r="G395" s="5" t="s">
        <v>387</v>
      </c>
      <c r="H395" s="5" t="s">
        <v>387</v>
      </c>
      <c r="I395" s="186" t="s">
        <v>387</v>
      </c>
      <c r="J395" s="5" t="s">
        <v>387</v>
      </c>
      <c r="K395" s="5" t="s">
        <v>387</v>
      </c>
      <c r="L395" s="186" t="s">
        <v>387</v>
      </c>
      <c r="M395" s="5" t="s">
        <v>387</v>
      </c>
      <c r="N395" s="5" t="s">
        <v>387</v>
      </c>
      <c r="O395" s="176">
        <f t="shared" si="6"/>
        <v>10</v>
      </c>
      <c r="P395" s="52">
        <v>10</v>
      </c>
      <c r="Q395" s="52">
        <v>0</v>
      </c>
      <c r="R395" s="53">
        <v>0</v>
      </c>
    </row>
    <row r="396" spans="1:18" x14ac:dyDescent="0.4">
      <c r="A396" s="179" t="s">
        <v>1478</v>
      </c>
      <c r="B396" s="5" t="s">
        <v>387</v>
      </c>
      <c r="C396" s="132">
        <v>4</v>
      </c>
      <c r="D396" s="5" t="s">
        <v>387</v>
      </c>
      <c r="E396" s="5" t="s">
        <v>387</v>
      </c>
      <c r="F396" s="186" t="s">
        <v>387</v>
      </c>
      <c r="G396" s="5" t="s">
        <v>387</v>
      </c>
      <c r="H396" s="5" t="s">
        <v>387</v>
      </c>
      <c r="I396" s="186" t="s">
        <v>387</v>
      </c>
      <c r="J396" s="5" t="s">
        <v>387</v>
      </c>
      <c r="K396" s="5" t="s">
        <v>387</v>
      </c>
      <c r="L396" s="186" t="s">
        <v>387</v>
      </c>
      <c r="M396" s="5" t="s">
        <v>387</v>
      </c>
      <c r="N396" s="5" t="s">
        <v>387</v>
      </c>
      <c r="O396" s="176">
        <f t="shared" si="6"/>
        <v>4</v>
      </c>
      <c r="P396" s="52">
        <v>4</v>
      </c>
      <c r="Q396" s="52">
        <v>0</v>
      </c>
      <c r="R396" s="53">
        <v>0</v>
      </c>
    </row>
    <row r="397" spans="1:18" ht="13.15" customHeight="1" x14ac:dyDescent="0.4">
      <c r="A397" s="179" t="s">
        <v>601</v>
      </c>
      <c r="B397" s="5" t="s">
        <v>1479</v>
      </c>
      <c r="C397" s="132">
        <v>12</v>
      </c>
      <c r="D397" s="5" t="s">
        <v>387</v>
      </c>
      <c r="E397" s="5" t="s">
        <v>387</v>
      </c>
      <c r="F397" s="132">
        <v>13</v>
      </c>
      <c r="G397" s="5" t="s">
        <v>387</v>
      </c>
      <c r="H397" s="5" t="s">
        <v>387</v>
      </c>
      <c r="I397" s="186" t="s">
        <v>387</v>
      </c>
      <c r="J397" s="5" t="s">
        <v>387</v>
      </c>
      <c r="K397" s="5" t="s">
        <v>387</v>
      </c>
      <c r="L397" s="186" t="s">
        <v>387</v>
      </c>
      <c r="M397" s="5" t="s">
        <v>387</v>
      </c>
      <c r="N397" s="5" t="s">
        <v>387</v>
      </c>
      <c r="O397" s="176">
        <f t="shared" si="6"/>
        <v>25</v>
      </c>
      <c r="P397" s="57">
        <v>64</v>
      </c>
      <c r="Q397" s="57">
        <v>1</v>
      </c>
      <c r="R397" s="136">
        <v>1.6E-2</v>
      </c>
    </row>
    <row r="398" spans="1:18" ht="13.15" customHeight="1" x14ac:dyDescent="0.4">
      <c r="A398" s="179" t="s">
        <v>1353</v>
      </c>
      <c r="B398" s="5" t="s">
        <v>1480</v>
      </c>
      <c r="C398" s="132">
        <v>6</v>
      </c>
      <c r="D398" s="5" t="s">
        <v>387</v>
      </c>
      <c r="E398" s="54">
        <v>1</v>
      </c>
      <c r="F398" s="132">
        <v>14</v>
      </c>
      <c r="G398" s="5" t="s">
        <v>387</v>
      </c>
      <c r="H398" s="5" t="s">
        <v>387</v>
      </c>
      <c r="I398" s="186" t="s">
        <v>387</v>
      </c>
      <c r="J398" s="5" t="s">
        <v>387</v>
      </c>
      <c r="K398" s="5" t="s">
        <v>387</v>
      </c>
      <c r="L398" s="186" t="s">
        <v>387</v>
      </c>
      <c r="M398" s="5" t="s">
        <v>387</v>
      </c>
      <c r="N398" s="5" t="s">
        <v>387</v>
      </c>
      <c r="O398" s="176">
        <f t="shared" si="6"/>
        <v>20</v>
      </c>
      <c r="P398" s="117"/>
    </row>
    <row r="399" spans="1:18" ht="13.15" customHeight="1" x14ac:dyDescent="0.4">
      <c r="A399" s="179" t="s">
        <v>1353</v>
      </c>
      <c r="B399" s="5" t="s">
        <v>1481</v>
      </c>
      <c r="C399" s="132">
        <v>6</v>
      </c>
      <c r="D399" s="5" t="s">
        <v>387</v>
      </c>
      <c r="E399" s="5" t="s">
        <v>387</v>
      </c>
      <c r="F399" s="132">
        <v>13</v>
      </c>
      <c r="G399" s="5" t="s">
        <v>387</v>
      </c>
      <c r="H399" s="5" t="s">
        <v>387</v>
      </c>
      <c r="I399" s="186" t="s">
        <v>387</v>
      </c>
      <c r="J399" s="5" t="s">
        <v>387</v>
      </c>
      <c r="K399" s="5" t="s">
        <v>387</v>
      </c>
      <c r="L399" s="186" t="s">
        <v>387</v>
      </c>
      <c r="M399" s="5" t="s">
        <v>387</v>
      </c>
      <c r="N399" s="5" t="s">
        <v>387</v>
      </c>
      <c r="O399" s="176">
        <f t="shared" si="6"/>
        <v>19</v>
      </c>
      <c r="P399" s="117"/>
    </row>
    <row r="400" spans="1:18" ht="20.25" x14ac:dyDescent="0.4">
      <c r="A400" s="179" t="s">
        <v>468</v>
      </c>
      <c r="B400" s="5" t="s">
        <v>469</v>
      </c>
      <c r="C400" s="132">
        <v>7</v>
      </c>
      <c r="D400" s="5" t="s">
        <v>387</v>
      </c>
      <c r="E400" s="5" t="s">
        <v>387</v>
      </c>
      <c r="F400" s="186" t="s">
        <v>387</v>
      </c>
      <c r="G400" s="5" t="s">
        <v>387</v>
      </c>
      <c r="H400" s="5" t="s">
        <v>387</v>
      </c>
      <c r="I400" s="186" t="s">
        <v>387</v>
      </c>
      <c r="J400" s="5" t="s">
        <v>387</v>
      </c>
      <c r="K400" s="5" t="s">
        <v>387</v>
      </c>
      <c r="L400" s="186" t="s">
        <v>387</v>
      </c>
      <c r="M400" s="5" t="s">
        <v>387</v>
      </c>
      <c r="N400" s="5" t="s">
        <v>387</v>
      </c>
      <c r="O400" s="176">
        <f t="shared" si="6"/>
        <v>7</v>
      </c>
      <c r="P400" s="52">
        <v>7</v>
      </c>
      <c r="Q400" s="52">
        <v>0</v>
      </c>
      <c r="R400" s="53">
        <v>0</v>
      </c>
    </row>
    <row r="401" spans="1:18" ht="13.15" customHeight="1" x14ac:dyDescent="0.4">
      <c r="A401" s="179" t="s">
        <v>470</v>
      </c>
      <c r="B401" s="5" t="s">
        <v>471</v>
      </c>
      <c r="C401" s="132">
        <v>78</v>
      </c>
      <c r="D401" s="54">
        <v>1</v>
      </c>
      <c r="E401" s="54">
        <v>2</v>
      </c>
      <c r="F401" s="132">
        <v>111</v>
      </c>
      <c r="G401" s="5" t="s">
        <v>387</v>
      </c>
      <c r="H401" s="54">
        <v>1</v>
      </c>
      <c r="I401" s="132">
        <v>4</v>
      </c>
      <c r="J401" s="5" t="s">
        <v>387</v>
      </c>
      <c r="K401" s="5" t="s">
        <v>387</v>
      </c>
      <c r="L401" s="132">
        <v>5</v>
      </c>
      <c r="M401" s="5" t="s">
        <v>387</v>
      </c>
      <c r="N401" s="5" t="s">
        <v>387</v>
      </c>
      <c r="O401" s="176">
        <f t="shared" si="6"/>
        <v>198</v>
      </c>
      <c r="P401" s="57">
        <v>216</v>
      </c>
      <c r="Q401" s="57">
        <v>3</v>
      </c>
      <c r="R401" s="136">
        <v>1.4E-2</v>
      </c>
    </row>
    <row r="402" spans="1:18" ht="13.15" customHeight="1" x14ac:dyDescent="0.4">
      <c r="A402" s="179" t="s">
        <v>1377</v>
      </c>
      <c r="B402" s="5" t="s">
        <v>1482</v>
      </c>
      <c r="C402" s="132">
        <v>5</v>
      </c>
      <c r="D402" s="5" t="s">
        <v>387</v>
      </c>
      <c r="E402" s="5" t="s">
        <v>387</v>
      </c>
      <c r="F402" s="132">
        <v>11</v>
      </c>
      <c r="G402" s="5" t="s">
        <v>387</v>
      </c>
      <c r="H402" s="5" t="s">
        <v>387</v>
      </c>
      <c r="I402" s="186" t="s">
        <v>387</v>
      </c>
      <c r="J402" s="5" t="s">
        <v>387</v>
      </c>
      <c r="K402" s="5" t="s">
        <v>387</v>
      </c>
      <c r="L402" s="186" t="s">
        <v>387</v>
      </c>
      <c r="M402" s="5" t="s">
        <v>387</v>
      </c>
      <c r="N402" s="5" t="s">
        <v>387</v>
      </c>
      <c r="O402" s="176">
        <f t="shared" si="6"/>
        <v>16</v>
      </c>
      <c r="P402" s="117"/>
    </row>
    <row r="403" spans="1:18" ht="13.15" customHeight="1" x14ac:dyDescent="0.4">
      <c r="A403" s="179" t="s">
        <v>1377</v>
      </c>
      <c r="B403" s="5" t="s">
        <v>1483</v>
      </c>
      <c r="C403" s="132">
        <v>2</v>
      </c>
      <c r="D403" s="5" t="s">
        <v>387</v>
      </c>
      <c r="E403" s="5" t="s">
        <v>387</v>
      </c>
      <c r="F403" s="186" t="s">
        <v>387</v>
      </c>
      <c r="G403" s="5" t="s">
        <v>387</v>
      </c>
      <c r="H403" s="5" t="s">
        <v>387</v>
      </c>
      <c r="I403" s="186" t="s">
        <v>387</v>
      </c>
      <c r="J403" s="5" t="s">
        <v>387</v>
      </c>
      <c r="K403" s="5" t="s">
        <v>387</v>
      </c>
      <c r="L403" s="186" t="s">
        <v>387</v>
      </c>
      <c r="M403" s="5" t="s">
        <v>387</v>
      </c>
      <c r="N403" s="5" t="s">
        <v>387</v>
      </c>
      <c r="O403" s="176">
        <f t="shared" si="6"/>
        <v>2</v>
      </c>
      <c r="P403" s="117"/>
    </row>
    <row r="404" spans="1:18" ht="13.15" customHeight="1" x14ac:dyDescent="0.4">
      <c r="A404" s="179" t="s">
        <v>472</v>
      </c>
      <c r="B404" s="5" t="s">
        <v>473</v>
      </c>
      <c r="C404" s="132">
        <v>111</v>
      </c>
      <c r="D404" s="5" t="s">
        <v>387</v>
      </c>
      <c r="E404" s="54">
        <v>1</v>
      </c>
      <c r="F404" s="132">
        <v>113</v>
      </c>
      <c r="G404" s="54">
        <v>1</v>
      </c>
      <c r="H404" s="54">
        <v>1</v>
      </c>
      <c r="I404" s="132">
        <v>6</v>
      </c>
      <c r="J404" s="5" t="s">
        <v>387</v>
      </c>
      <c r="K404" s="5" t="s">
        <v>387</v>
      </c>
      <c r="L404" s="132">
        <v>12</v>
      </c>
      <c r="M404" s="5" t="s">
        <v>387</v>
      </c>
      <c r="N404" s="5" t="s">
        <v>387</v>
      </c>
      <c r="O404" s="176">
        <f t="shared" si="6"/>
        <v>242</v>
      </c>
      <c r="P404" s="57">
        <v>269</v>
      </c>
      <c r="Q404" s="57">
        <v>2</v>
      </c>
      <c r="R404" s="58">
        <v>0.01</v>
      </c>
    </row>
    <row r="405" spans="1:18" ht="13.15" customHeight="1" x14ac:dyDescent="0.4">
      <c r="A405" s="179" t="s">
        <v>1347</v>
      </c>
      <c r="B405" s="5" t="s">
        <v>474</v>
      </c>
      <c r="C405" s="186" t="s">
        <v>387</v>
      </c>
      <c r="D405" s="5" t="s">
        <v>387</v>
      </c>
      <c r="E405" s="5" t="s">
        <v>387</v>
      </c>
      <c r="F405" s="132">
        <v>17</v>
      </c>
      <c r="G405" s="5" t="s">
        <v>387</v>
      </c>
      <c r="H405" s="5" t="s">
        <v>387</v>
      </c>
      <c r="I405" s="186" t="s">
        <v>387</v>
      </c>
      <c r="J405" s="5" t="s">
        <v>387</v>
      </c>
      <c r="K405" s="5" t="s">
        <v>387</v>
      </c>
      <c r="L405" s="186" t="s">
        <v>387</v>
      </c>
      <c r="M405" s="5" t="s">
        <v>387</v>
      </c>
      <c r="N405" s="5" t="s">
        <v>387</v>
      </c>
      <c r="O405" s="176">
        <f t="shared" si="6"/>
        <v>17</v>
      </c>
      <c r="P405" s="117"/>
    </row>
    <row r="406" spans="1:18" ht="13.15" customHeight="1" x14ac:dyDescent="0.4">
      <c r="A406" s="179" t="s">
        <v>1347</v>
      </c>
      <c r="B406" s="5" t="s">
        <v>475</v>
      </c>
      <c r="C406" s="132">
        <v>4</v>
      </c>
      <c r="D406" s="5" t="s">
        <v>387</v>
      </c>
      <c r="E406" s="5" t="s">
        <v>387</v>
      </c>
      <c r="F406" s="132">
        <v>6</v>
      </c>
      <c r="G406" s="5" t="s">
        <v>387</v>
      </c>
      <c r="H406" s="5" t="s">
        <v>387</v>
      </c>
      <c r="I406" s="186" t="s">
        <v>387</v>
      </c>
      <c r="J406" s="5" t="s">
        <v>387</v>
      </c>
      <c r="K406" s="5" t="s">
        <v>387</v>
      </c>
      <c r="L406" s="186" t="s">
        <v>387</v>
      </c>
      <c r="M406" s="5" t="s">
        <v>387</v>
      </c>
      <c r="N406" s="5" t="s">
        <v>387</v>
      </c>
      <c r="O406" s="176">
        <f t="shared" si="6"/>
        <v>10</v>
      </c>
      <c r="P406" s="117"/>
    </row>
    <row r="407" spans="1:18" ht="13.15" customHeight="1" x14ac:dyDescent="0.4">
      <c r="A407" s="179" t="s">
        <v>476</v>
      </c>
      <c r="B407" s="5" t="s">
        <v>477</v>
      </c>
      <c r="C407" s="132">
        <v>124</v>
      </c>
      <c r="D407" s="5" t="s">
        <v>387</v>
      </c>
      <c r="E407" s="54">
        <v>3</v>
      </c>
      <c r="F407" s="132">
        <v>190</v>
      </c>
      <c r="G407" s="5" t="s">
        <v>387</v>
      </c>
      <c r="H407" s="5" t="s">
        <v>387</v>
      </c>
      <c r="I407" s="132">
        <v>2</v>
      </c>
      <c r="J407" s="5" t="s">
        <v>387</v>
      </c>
      <c r="K407" s="5" t="s">
        <v>387</v>
      </c>
      <c r="L407" s="132">
        <v>111</v>
      </c>
      <c r="M407" s="5" t="s">
        <v>387</v>
      </c>
      <c r="N407" s="5" t="s">
        <v>387</v>
      </c>
      <c r="O407" s="176">
        <f t="shared" si="6"/>
        <v>427</v>
      </c>
      <c r="P407" s="57">
        <v>437</v>
      </c>
      <c r="Q407" s="57">
        <v>3</v>
      </c>
      <c r="R407" s="136">
        <v>7.0000000000000001E-3</v>
      </c>
    </row>
    <row r="408" spans="1:18" x14ac:dyDescent="0.4">
      <c r="A408" s="179" t="s">
        <v>1683</v>
      </c>
      <c r="B408" s="5" t="s">
        <v>478</v>
      </c>
      <c r="C408" s="132">
        <v>7</v>
      </c>
      <c r="D408" s="5" t="s">
        <v>387</v>
      </c>
      <c r="E408" s="5" t="s">
        <v>387</v>
      </c>
      <c r="F408" s="132">
        <v>1</v>
      </c>
      <c r="G408" s="5" t="s">
        <v>387</v>
      </c>
      <c r="H408" s="5" t="s">
        <v>387</v>
      </c>
      <c r="I408" s="186" t="s">
        <v>387</v>
      </c>
      <c r="J408" s="5" t="s">
        <v>387</v>
      </c>
      <c r="K408" s="5" t="s">
        <v>387</v>
      </c>
      <c r="L408" s="186" t="s">
        <v>387</v>
      </c>
      <c r="M408" s="5" t="s">
        <v>387</v>
      </c>
      <c r="N408" s="5" t="s">
        <v>387</v>
      </c>
      <c r="O408" s="176">
        <f t="shared" si="6"/>
        <v>8</v>
      </c>
      <c r="P408" s="117"/>
    </row>
    <row r="409" spans="1:18" x14ac:dyDescent="0.4">
      <c r="A409" s="179" t="s">
        <v>1683</v>
      </c>
      <c r="B409" s="5" t="s">
        <v>1484</v>
      </c>
      <c r="C409" s="186" t="s">
        <v>387</v>
      </c>
      <c r="D409" s="5" t="s">
        <v>387</v>
      </c>
      <c r="E409" s="5" t="s">
        <v>387</v>
      </c>
      <c r="F409" s="132">
        <v>2</v>
      </c>
      <c r="G409" s="5" t="s">
        <v>387</v>
      </c>
      <c r="H409" s="5" t="s">
        <v>387</v>
      </c>
      <c r="I409" s="186" t="s">
        <v>387</v>
      </c>
      <c r="J409" s="5" t="s">
        <v>387</v>
      </c>
      <c r="K409" s="5" t="s">
        <v>387</v>
      </c>
      <c r="L409" s="186" t="s">
        <v>387</v>
      </c>
      <c r="M409" s="5" t="s">
        <v>387</v>
      </c>
      <c r="N409" s="5" t="s">
        <v>387</v>
      </c>
      <c r="O409" s="176">
        <f t="shared" si="6"/>
        <v>2</v>
      </c>
      <c r="P409" s="117"/>
    </row>
    <row r="410" spans="1:18" ht="13.15" customHeight="1" x14ac:dyDescent="0.4">
      <c r="A410" s="179" t="s">
        <v>479</v>
      </c>
      <c r="B410" s="5" t="s">
        <v>480</v>
      </c>
      <c r="C410" s="132">
        <v>119</v>
      </c>
      <c r="D410" s="5" t="s">
        <v>387</v>
      </c>
      <c r="E410" s="54">
        <v>1</v>
      </c>
      <c r="F410" s="132">
        <v>131</v>
      </c>
      <c r="G410" s="5" t="s">
        <v>387</v>
      </c>
      <c r="H410" s="54">
        <v>1</v>
      </c>
      <c r="I410" s="132">
        <v>4</v>
      </c>
      <c r="J410" s="5" t="s">
        <v>387</v>
      </c>
      <c r="K410" s="5" t="s">
        <v>387</v>
      </c>
      <c r="L410" s="132">
        <v>27</v>
      </c>
      <c r="M410" s="5" t="s">
        <v>387</v>
      </c>
      <c r="N410" s="5" t="s">
        <v>387</v>
      </c>
      <c r="O410" s="176">
        <f t="shared" si="6"/>
        <v>281</v>
      </c>
      <c r="P410" s="52">
        <v>281</v>
      </c>
      <c r="Q410" s="52">
        <v>2</v>
      </c>
      <c r="R410" s="131">
        <v>7.0000000000000001E-3</v>
      </c>
    </row>
    <row r="411" spans="1:18" ht="13.15" customHeight="1" x14ac:dyDescent="0.4">
      <c r="A411" s="179" t="s">
        <v>481</v>
      </c>
      <c r="B411" s="5" t="s">
        <v>1251</v>
      </c>
      <c r="C411" s="132">
        <v>1</v>
      </c>
      <c r="D411" s="5" t="s">
        <v>387</v>
      </c>
      <c r="E411" s="5" t="s">
        <v>387</v>
      </c>
      <c r="F411" s="132">
        <v>5</v>
      </c>
      <c r="G411" s="5" t="s">
        <v>387</v>
      </c>
      <c r="H411" s="5" t="s">
        <v>387</v>
      </c>
      <c r="I411" s="132">
        <v>1</v>
      </c>
      <c r="J411" s="5" t="s">
        <v>387</v>
      </c>
      <c r="K411" s="5" t="s">
        <v>387</v>
      </c>
      <c r="L411" s="186" t="s">
        <v>387</v>
      </c>
      <c r="M411" s="5" t="s">
        <v>387</v>
      </c>
      <c r="N411" s="5" t="s">
        <v>387</v>
      </c>
      <c r="O411" s="176">
        <f t="shared" si="6"/>
        <v>7</v>
      </c>
      <c r="P411" s="55">
        <v>11</v>
      </c>
      <c r="Q411" s="55">
        <v>0</v>
      </c>
      <c r="R411" s="153">
        <v>0</v>
      </c>
    </row>
    <row r="412" spans="1:18" ht="13.15" customHeight="1" x14ac:dyDescent="0.4">
      <c r="A412" s="179" t="s">
        <v>1349</v>
      </c>
      <c r="B412" s="5" t="s">
        <v>482</v>
      </c>
      <c r="C412" s="132">
        <v>4</v>
      </c>
      <c r="D412" s="5" t="s">
        <v>387</v>
      </c>
      <c r="E412" s="5" t="s">
        <v>387</v>
      </c>
      <c r="F412" s="186" t="s">
        <v>387</v>
      </c>
      <c r="G412" s="5" t="s">
        <v>387</v>
      </c>
      <c r="H412" s="5" t="s">
        <v>387</v>
      </c>
      <c r="I412" s="186" t="s">
        <v>387</v>
      </c>
      <c r="J412" s="5" t="s">
        <v>387</v>
      </c>
      <c r="K412" s="5" t="s">
        <v>387</v>
      </c>
      <c r="L412" s="186" t="s">
        <v>387</v>
      </c>
      <c r="M412" s="5" t="s">
        <v>387</v>
      </c>
      <c r="N412" s="5" t="s">
        <v>387</v>
      </c>
      <c r="O412" s="176">
        <f t="shared" si="6"/>
        <v>4</v>
      </c>
      <c r="P412" s="117"/>
    </row>
    <row r="413" spans="1:18" ht="20.25" x14ac:dyDescent="0.4">
      <c r="A413" s="179" t="s">
        <v>1485</v>
      </c>
      <c r="B413" s="5" t="s">
        <v>1486</v>
      </c>
      <c r="C413" s="186" t="s">
        <v>387</v>
      </c>
      <c r="D413" s="5" t="s">
        <v>387</v>
      </c>
      <c r="E413" s="5" t="s">
        <v>387</v>
      </c>
      <c r="F413" s="132">
        <v>1</v>
      </c>
      <c r="G413" s="5" t="s">
        <v>387</v>
      </c>
      <c r="H413" s="5" t="s">
        <v>387</v>
      </c>
      <c r="I413" s="186" t="s">
        <v>387</v>
      </c>
      <c r="J413" s="5" t="s">
        <v>387</v>
      </c>
      <c r="K413" s="5" t="s">
        <v>387</v>
      </c>
      <c r="L413" s="186" t="s">
        <v>387</v>
      </c>
      <c r="M413" s="5" t="s">
        <v>387</v>
      </c>
      <c r="N413" s="5" t="s">
        <v>387</v>
      </c>
      <c r="O413" s="176">
        <f t="shared" si="6"/>
        <v>1</v>
      </c>
      <c r="P413" s="52">
        <v>1</v>
      </c>
      <c r="Q413" s="52">
        <v>0</v>
      </c>
      <c r="R413" s="131">
        <v>0</v>
      </c>
    </row>
    <row r="414" spans="1:18" ht="13.15" customHeight="1" x14ac:dyDescent="0.4">
      <c r="A414" s="179" t="s">
        <v>485</v>
      </c>
      <c r="B414" s="16" t="s">
        <v>1252</v>
      </c>
      <c r="C414" s="132">
        <v>3</v>
      </c>
      <c r="D414" s="5" t="s">
        <v>387</v>
      </c>
      <c r="E414" s="5" t="s">
        <v>387</v>
      </c>
      <c r="F414" s="132">
        <v>5</v>
      </c>
      <c r="G414" s="5" t="s">
        <v>387</v>
      </c>
      <c r="H414" s="5" t="s">
        <v>387</v>
      </c>
      <c r="I414" s="186" t="s">
        <v>387</v>
      </c>
      <c r="J414" s="5" t="s">
        <v>387</v>
      </c>
      <c r="K414" s="5" t="s">
        <v>387</v>
      </c>
      <c r="L414" s="186" t="s">
        <v>387</v>
      </c>
      <c r="M414" s="5" t="s">
        <v>387</v>
      </c>
      <c r="N414" s="5" t="s">
        <v>387</v>
      </c>
      <c r="O414" s="176">
        <f t="shared" si="6"/>
        <v>8</v>
      </c>
      <c r="P414" s="55">
        <v>9</v>
      </c>
      <c r="Q414" s="55">
        <v>0</v>
      </c>
      <c r="R414" s="56">
        <v>0</v>
      </c>
    </row>
    <row r="415" spans="1:18" ht="13.15" customHeight="1" x14ac:dyDescent="0.4">
      <c r="A415" s="179" t="s">
        <v>1350</v>
      </c>
      <c r="B415" s="5" t="s">
        <v>487</v>
      </c>
      <c r="C415" s="186" t="s">
        <v>387</v>
      </c>
      <c r="D415" s="5" t="s">
        <v>387</v>
      </c>
      <c r="E415" s="5" t="s">
        <v>387</v>
      </c>
      <c r="F415" s="132">
        <v>1</v>
      </c>
      <c r="G415" s="5" t="s">
        <v>387</v>
      </c>
      <c r="H415" s="5" t="s">
        <v>387</v>
      </c>
      <c r="I415" s="186" t="s">
        <v>387</v>
      </c>
      <c r="J415" s="5" t="s">
        <v>387</v>
      </c>
      <c r="K415" s="5" t="s">
        <v>387</v>
      </c>
      <c r="L415" s="186" t="s">
        <v>387</v>
      </c>
      <c r="M415" s="5" t="s">
        <v>387</v>
      </c>
      <c r="N415" s="5" t="s">
        <v>387</v>
      </c>
      <c r="O415" s="176">
        <f t="shared" si="6"/>
        <v>1</v>
      </c>
      <c r="P415" s="117"/>
    </row>
    <row r="416" spans="1:18" ht="20.25" x14ac:dyDescent="0.4">
      <c r="A416" s="179" t="s">
        <v>489</v>
      </c>
      <c r="B416" s="5" t="s">
        <v>387</v>
      </c>
      <c r="C416" s="132">
        <v>76</v>
      </c>
      <c r="D416" s="5" t="s">
        <v>387</v>
      </c>
      <c r="E416" s="54">
        <v>4</v>
      </c>
      <c r="F416" s="132">
        <v>80</v>
      </c>
      <c r="G416" s="5" t="s">
        <v>387</v>
      </c>
      <c r="H416" s="5" t="s">
        <v>387</v>
      </c>
      <c r="I416" s="132">
        <v>7</v>
      </c>
      <c r="J416" s="5" t="s">
        <v>387</v>
      </c>
      <c r="K416" s="5" t="s">
        <v>387</v>
      </c>
      <c r="L416" s="132">
        <v>7</v>
      </c>
      <c r="M416" s="181" t="s">
        <v>387</v>
      </c>
      <c r="N416" s="182" t="s">
        <v>387</v>
      </c>
      <c r="O416" s="176">
        <f t="shared" si="6"/>
        <v>170</v>
      </c>
      <c r="P416" s="52">
        <v>170</v>
      </c>
      <c r="Q416" s="52">
        <v>4</v>
      </c>
      <c r="R416" s="131">
        <v>2.4E-2</v>
      </c>
    </row>
    <row r="417" spans="1:18" ht="13.15" customHeight="1" x14ac:dyDescent="0.4">
      <c r="A417" s="179" t="s">
        <v>491</v>
      </c>
      <c r="B417" s="7" t="s">
        <v>492</v>
      </c>
      <c r="C417" s="132">
        <v>355</v>
      </c>
      <c r="D417" s="54">
        <v>1</v>
      </c>
      <c r="E417" s="54">
        <v>7</v>
      </c>
      <c r="F417" s="132">
        <v>578</v>
      </c>
      <c r="G417" s="5" t="s">
        <v>387</v>
      </c>
      <c r="H417" s="54">
        <v>7</v>
      </c>
      <c r="I417" s="132">
        <v>6</v>
      </c>
      <c r="J417" s="5" t="s">
        <v>387</v>
      </c>
      <c r="K417" s="5" t="s">
        <v>387</v>
      </c>
      <c r="L417" s="132">
        <v>71</v>
      </c>
      <c r="M417" s="181" t="s">
        <v>387</v>
      </c>
      <c r="N417" s="182" t="s">
        <v>387</v>
      </c>
      <c r="O417" s="176">
        <f t="shared" si="6"/>
        <v>1010</v>
      </c>
      <c r="P417" s="57">
        <v>3051</v>
      </c>
      <c r="Q417" s="57">
        <v>40</v>
      </c>
      <c r="R417" s="136">
        <v>1.2999999999999999E-2</v>
      </c>
    </row>
    <row r="418" spans="1:18" ht="20.25" x14ac:dyDescent="0.4">
      <c r="A418" s="179" t="s">
        <v>1378</v>
      </c>
      <c r="B418" s="5" t="s">
        <v>1256</v>
      </c>
      <c r="C418" s="132">
        <v>307</v>
      </c>
      <c r="D418" s="54">
        <v>1</v>
      </c>
      <c r="E418" s="54">
        <v>4</v>
      </c>
      <c r="F418" s="132">
        <v>531</v>
      </c>
      <c r="G418" s="54">
        <v>2</v>
      </c>
      <c r="H418" s="54">
        <v>5</v>
      </c>
      <c r="I418" s="132">
        <v>8</v>
      </c>
      <c r="J418" s="5" t="s">
        <v>387</v>
      </c>
      <c r="K418" s="5" t="s">
        <v>387</v>
      </c>
      <c r="L418" s="132">
        <v>66</v>
      </c>
      <c r="M418" s="181" t="s">
        <v>387</v>
      </c>
      <c r="N418" s="182" t="s">
        <v>387</v>
      </c>
      <c r="O418" s="176">
        <f t="shared" si="6"/>
        <v>912</v>
      </c>
      <c r="P418" s="117"/>
    </row>
    <row r="419" spans="1:18" ht="13.15" customHeight="1" x14ac:dyDescent="0.4">
      <c r="A419" s="179" t="s">
        <v>1378</v>
      </c>
      <c r="B419" s="6" t="s">
        <v>496</v>
      </c>
      <c r="C419" s="132">
        <v>123</v>
      </c>
      <c r="D419" s="5" t="s">
        <v>387</v>
      </c>
      <c r="E419" s="5" t="s">
        <v>387</v>
      </c>
      <c r="F419" s="132">
        <v>235</v>
      </c>
      <c r="G419" s="5" t="s">
        <v>387</v>
      </c>
      <c r="H419" s="54">
        <v>3</v>
      </c>
      <c r="I419" s="132">
        <v>3</v>
      </c>
      <c r="J419" s="5" t="s">
        <v>387</v>
      </c>
      <c r="K419" s="5" t="s">
        <v>387</v>
      </c>
      <c r="L419" s="132">
        <v>26</v>
      </c>
      <c r="M419" s="181" t="s">
        <v>387</v>
      </c>
      <c r="N419" s="182" t="s">
        <v>387</v>
      </c>
      <c r="O419" s="176">
        <f t="shared" si="6"/>
        <v>387</v>
      </c>
      <c r="P419" s="117"/>
    </row>
    <row r="420" spans="1:18" ht="13.15" customHeight="1" x14ac:dyDescent="0.4">
      <c r="A420" s="179" t="s">
        <v>1378</v>
      </c>
      <c r="B420" s="5" t="s">
        <v>500</v>
      </c>
      <c r="C420" s="132">
        <v>170</v>
      </c>
      <c r="D420" s="5" t="s">
        <v>387</v>
      </c>
      <c r="E420" s="54">
        <v>3</v>
      </c>
      <c r="F420" s="132">
        <v>175</v>
      </c>
      <c r="G420" s="5" t="s">
        <v>387</v>
      </c>
      <c r="H420" s="54">
        <v>2</v>
      </c>
      <c r="I420" s="132">
        <v>5</v>
      </c>
      <c r="J420" s="5" t="s">
        <v>387</v>
      </c>
      <c r="K420" s="5" t="s">
        <v>387</v>
      </c>
      <c r="L420" s="132">
        <v>16</v>
      </c>
      <c r="M420" s="181" t="s">
        <v>387</v>
      </c>
      <c r="N420" s="182" t="s">
        <v>387</v>
      </c>
      <c r="O420" s="176">
        <f t="shared" si="6"/>
        <v>366</v>
      </c>
      <c r="P420" s="117"/>
    </row>
    <row r="421" spans="1:18" ht="13.15" customHeight="1" x14ac:dyDescent="0.4">
      <c r="A421" s="179" t="s">
        <v>1378</v>
      </c>
      <c r="B421" s="5" t="s">
        <v>494</v>
      </c>
      <c r="C421" s="132">
        <v>93</v>
      </c>
      <c r="D421" s="54">
        <v>1</v>
      </c>
      <c r="E421" s="54">
        <v>6</v>
      </c>
      <c r="F421" s="132">
        <v>176</v>
      </c>
      <c r="G421" s="5" t="s">
        <v>387</v>
      </c>
      <c r="H421" s="5" t="s">
        <v>387</v>
      </c>
      <c r="I421" s="132">
        <v>2</v>
      </c>
      <c r="J421" s="5" t="s">
        <v>387</v>
      </c>
      <c r="K421" s="5" t="s">
        <v>387</v>
      </c>
      <c r="L421" s="132">
        <v>11</v>
      </c>
      <c r="M421" s="181" t="s">
        <v>387</v>
      </c>
      <c r="N421" s="182" t="s">
        <v>387</v>
      </c>
      <c r="O421" s="176">
        <f t="shared" si="6"/>
        <v>282</v>
      </c>
      <c r="P421" s="117"/>
    </row>
    <row r="422" spans="1:18" ht="13.15" customHeight="1" x14ac:dyDescent="0.4">
      <c r="A422" s="179" t="s">
        <v>1378</v>
      </c>
      <c r="B422" s="5" t="s">
        <v>1257</v>
      </c>
      <c r="C422" s="132">
        <v>33</v>
      </c>
      <c r="D422" s="5" t="s">
        <v>387</v>
      </c>
      <c r="E422" s="54">
        <v>1</v>
      </c>
      <c r="F422" s="132">
        <v>33</v>
      </c>
      <c r="G422" s="5" t="s">
        <v>387</v>
      </c>
      <c r="H422" s="54">
        <v>2</v>
      </c>
      <c r="I422" s="186" t="s">
        <v>387</v>
      </c>
      <c r="J422" s="5" t="s">
        <v>387</v>
      </c>
      <c r="K422" s="5" t="s">
        <v>387</v>
      </c>
      <c r="L422" s="132">
        <v>2</v>
      </c>
      <c r="M422" s="181" t="s">
        <v>387</v>
      </c>
      <c r="N422" s="182" t="s">
        <v>387</v>
      </c>
      <c r="O422" s="176">
        <f t="shared" si="6"/>
        <v>68</v>
      </c>
      <c r="P422" s="117"/>
    </row>
    <row r="423" spans="1:18" ht="13.15" customHeight="1" x14ac:dyDescent="0.4">
      <c r="A423" s="179" t="s">
        <v>1378</v>
      </c>
      <c r="B423" s="5" t="s">
        <v>493</v>
      </c>
      <c r="C423" s="132">
        <v>2</v>
      </c>
      <c r="D423" s="5" t="s">
        <v>387</v>
      </c>
      <c r="E423" s="5" t="s">
        <v>387</v>
      </c>
      <c r="F423" s="132">
        <v>11</v>
      </c>
      <c r="G423" s="5" t="s">
        <v>387</v>
      </c>
      <c r="H423" s="5" t="s">
        <v>387</v>
      </c>
      <c r="I423" s="186" t="s">
        <v>387</v>
      </c>
      <c r="J423" s="5" t="s">
        <v>387</v>
      </c>
      <c r="K423" s="5" t="s">
        <v>387</v>
      </c>
      <c r="L423" s="186" t="s">
        <v>387</v>
      </c>
      <c r="M423" s="181" t="s">
        <v>387</v>
      </c>
      <c r="N423" s="182" t="s">
        <v>387</v>
      </c>
      <c r="O423" s="176">
        <f t="shared" si="6"/>
        <v>13</v>
      </c>
      <c r="P423" s="117"/>
    </row>
    <row r="424" spans="1:18" ht="13.15" customHeight="1" x14ac:dyDescent="0.4">
      <c r="A424" s="179" t="s">
        <v>1378</v>
      </c>
      <c r="B424" s="68" t="s">
        <v>807</v>
      </c>
      <c r="C424" s="132">
        <v>2</v>
      </c>
      <c r="D424" s="5" t="s">
        <v>387</v>
      </c>
      <c r="E424" s="5" t="s">
        <v>387</v>
      </c>
      <c r="F424" s="132">
        <v>4</v>
      </c>
      <c r="G424" s="5" t="s">
        <v>387</v>
      </c>
      <c r="H424" s="5" t="s">
        <v>387</v>
      </c>
      <c r="I424" s="186" t="s">
        <v>387</v>
      </c>
      <c r="J424" s="5" t="s">
        <v>387</v>
      </c>
      <c r="K424" s="5" t="s">
        <v>387</v>
      </c>
      <c r="L424" s="186" t="s">
        <v>387</v>
      </c>
      <c r="M424" s="181" t="s">
        <v>387</v>
      </c>
      <c r="N424" s="182" t="s">
        <v>387</v>
      </c>
      <c r="O424" s="176">
        <f t="shared" si="6"/>
        <v>6</v>
      </c>
      <c r="P424" s="117"/>
    </row>
    <row r="425" spans="1:18" ht="13.15" customHeight="1" x14ac:dyDescent="0.4">
      <c r="A425" s="179" t="s">
        <v>1378</v>
      </c>
      <c r="B425" s="15" t="s">
        <v>495</v>
      </c>
      <c r="C425" s="186" t="s">
        <v>387</v>
      </c>
      <c r="D425" s="5" t="s">
        <v>387</v>
      </c>
      <c r="E425" s="5" t="s">
        <v>387</v>
      </c>
      <c r="F425" s="132">
        <v>2</v>
      </c>
      <c r="G425" s="5" t="s">
        <v>387</v>
      </c>
      <c r="H425" s="5" t="s">
        <v>387</v>
      </c>
      <c r="I425" s="186" t="s">
        <v>387</v>
      </c>
      <c r="J425" s="5" t="s">
        <v>387</v>
      </c>
      <c r="K425" s="5" t="s">
        <v>387</v>
      </c>
      <c r="L425" s="186" t="s">
        <v>387</v>
      </c>
      <c r="M425" s="181" t="s">
        <v>387</v>
      </c>
      <c r="N425" s="182" t="s">
        <v>387</v>
      </c>
      <c r="O425" s="176">
        <f t="shared" si="6"/>
        <v>2</v>
      </c>
      <c r="P425" s="117"/>
    </row>
    <row r="426" spans="1:18" ht="13.15" customHeight="1" x14ac:dyDescent="0.4">
      <c r="A426" s="179" t="s">
        <v>1378</v>
      </c>
      <c r="B426" s="5" t="s">
        <v>1255</v>
      </c>
      <c r="C426" s="186" t="s">
        <v>387</v>
      </c>
      <c r="D426" s="5" t="s">
        <v>387</v>
      </c>
      <c r="E426" s="5" t="s">
        <v>387</v>
      </c>
      <c r="F426" s="132">
        <v>1</v>
      </c>
      <c r="G426" s="5" t="s">
        <v>387</v>
      </c>
      <c r="H426" s="5" t="s">
        <v>387</v>
      </c>
      <c r="I426" s="186" t="s">
        <v>387</v>
      </c>
      <c r="J426" s="5" t="s">
        <v>387</v>
      </c>
      <c r="K426" s="5" t="s">
        <v>387</v>
      </c>
      <c r="L426" s="186" t="s">
        <v>387</v>
      </c>
      <c r="M426" s="181" t="s">
        <v>387</v>
      </c>
      <c r="N426" s="182" t="s">
        <v>387</v>
      </c>
      <c r="O426" s="176">
        <f t="shared" si="6"/>
        <v>1</v>
      </c>
      <c r="P426" s="117"/>
    </row>
    <row r="427" spans="1:18" ht="13.15" customHeight="1" x14ac:dyDescent="0.4">
      <c r="A427" s="179" t="s">
        <v>1378</v>
      </c>
      <c r="B427" s="15" t="s">
        <v>497</v>
      </c>
      <c r="C427" s="186" t="s">
        <v>387</v>
      </c>
      <c r="D427" s="5" t="s">
        <v>387</v>
      </c>
      <c r="E427" s="5" t="s">
        <v>387</v>
      </c>
      <c r="F427" s="132">
        <v>1</v>
      </c>
      <c r="G427" s="5" t="s">
        <v>387</v>
      </c>
      <c r="H427" s="5" t="s">
        <v>387</v>
      </c>
      <c r="I427" s="186" t="s">
        <v>387</v>
      </c>
      <c r="J427" s="5" t="s">
        <v>387</v>
      </c>
      <c r="K427" s="5" t="s">
        <v>387</v>
      </c>
      <c r="L427" s="186" t="s">
        <v>387</v>
      </c>
      <c r="M427" s="181" t="s">
        <v>387</v>
      </c>
      <c r="N427" s="182" t="s">
        <v>387</v>
      </c>
      <c r="O427" s="176">
        <f t="shared" si="6"/>
        <v>1</v>
      </c>
      <c r="P427" s="117"/>
    </row>
    <row r="428" spans="1:18" ht="13.15" customHeight="1" x14ac:dyDescent="0.4">
      <c r="A428" s="179" t="s">
        <v>397</v>
      </c>
      <c r="B428" s="5" t="s">
        <v>1487</v>
      </c>
      <c r="C428" s="132">
        <v>2</v>
      </c>
      <c r="D428" s="5" t="s">
        <v>387</v>
      </c>
      <c r="E428" s="5" t="s">
        <v>387</v>
      </c>
      <c r="F428" s="186" t="s">
        <v>387</v>
      </c>
      <c r="G428" s="5" t="s">
        <v>387</v>
      </c>
      <c r="H428" s="5" t="s">
        <v>387</v>
      </c>
      <c r="I428" s="186" t="s">
        <v>387</v>
      </c>
      <c r="J428" s="5" t="s">
        <v>387</v>
      </c>
      <c r="K428" s="5" t="s">
        <v>387</v>
      </c>
      <c r="L428" s="186" t="s">
        <v>387</v>
      </c>
      <c r="M428" s="181" t="s">
        <v>387</v>
      </c>
      <c r="N428" s="182" t="s">
        <v>387</v>
      </c>
      <c r="O428" s="176">
        <f t="shared" si="6"/>
        <v>2</v>
      </c>
      <c r="P428" s="117"/>
    </row>
    <row r="429" spans="1:18" ht="13.15" customHeight="1" x14ac:dyDescent="0.4">
      <c r="A429" s="179" t="s">
        <v>1335</v>
      </c>
      <c r="B429" s="5" t="s">
        <v>1258</v>
      </c>
      <c r="C429" s="186" t="s">
        <v>387</v>
      </c>
      <c r="D429" s="5" t="s">
        <v>387</v>
      </c>
      <c r="E429" s="5" t="s">
        <v>387</v>
      </c>
      <c r="F429" s="132">
        <v>1</v>
      </c>
      <c r="G429" s="5" t="s">
        <v>387</v>
      </c>
      <c r="H429" s="5" t="s">
        <v>387</v>
      </c>
      <c r="I429" s="186" t="s">
        <v>387</v>
      </c>
      <c r="J429" s="5" t="s">
        <v>387</v>
      </c>
      <c r="K429" s="5" t="s">
        <v>387</v>
      </c>
      <c r="L429" s="186" t="s">
        <v>387</v>
      </c>
      <c r="M429" s="181" t="s">
        <v>387</v>
      </c>
      <c r="N429" s="182" t="s">
        <v>387</v>
      </c>
      <c r="O429" s="176">
        <f t="shared" si="6"/>
        <v>1</v>
      </c>
      <c r="P429" s="117"/>
    </row>
    <row r="430" spans="1:18" ht="20.25" x14ac:dyDescent="0.4">
      <c r="A430" s="179" t="s">
        <v>503</v>
      </c>
      <c r="B430" s="5" t="s">
        <v>387</v>
      </c>
      <c r="C430" s="132">
        <v>31</v>
      </c>
      <c r="D430" s="5" t="s">
        <v>387</v>
      </c>
      <c r="E430" s="5" t="s">
        <v>387</v>
      </c>
      <c r="F430" s="132">
        <v>128</v>
      </c>
      <c r="G430" s="5" t="s">
        <v>387</v>
      </c>
      <c r="H430" s="5" t="s">
        <v>387</v>
      </c>
      <c r="I430" s="132">
        <v>6</v>
      </c>
      <c r="J430" s="5" t="s">
        <v>387</v>
      </c>
      <c r="K430" s="5" t="s">
        <v>387</v>
      </c>
      <c r="L430" s="132">
        <v>1</v>
      </c>
      <c r="M430" s="181" t="s">
        <v>387</v>
      </c>
      <c r="N430" s="182" t="s">
        <v>387</v>
      </c>
      <c r="O430" s="176">
        <f t="shared" si="6"/>
        <v>166</v>
      </c>
      <c r="P430" s="52">
        <v>166</v>
      </c>
      <c r="Q430" s="52">
        <v>0</v>
      </c>
      <c r="R430" s="53">
        <v>0</v>
      </c>
    </row>
    <row r="431" spans="1:18" ht="20.25" x14ac:dyDescent="0.4">
      <c r="A431" s="179" t="s">
        <v>505</v>
      </c>
      <c r="B431" s="5" t="s">
        <v>387</v>
      </c>
      <c r="C431" s="132">
        <v>8</v>
      </c>
      <c r="D431" s="5" t="s">
        <v>387</v>
      </c>
      <c r="E431" s="5" t="s">
        <v>387</v>
      </c>
      <c r="F431" s="186" t="s">
        <v>387</v>
      </c>
      <c r="G431" s="5" t="s">
        <v>387</v>
      </c>
      <c r="H431" s="5" t="s">
        <v>387</v>
      </c>
      <c r="I431" s="186" t="s">
        <v>387</v>
      </c>
      <c r="J431" s="5" t="s">
        <v>387</v>
      </c>
      <c r="K431" s="5" t="s">
        <v>387</v>
      </c>
      <c r="L431" s="186" t="s">
        <v>387</v>
      </c>
      <c r="M431" s="181" t="s">
        <v>387</v>
      </c>
      <c r="N431" s="182" t="s">
        <v>387</v>
      </c>
      <c r="O431" s="176">
        <f t="shared" si="6"/>
        <v>8</v>
      </c>
      <c r="P431" s="52">
        <v>8</v>
      </c>
      <c r="Q431" s="52">
        <v>0</v>
      </c>
      <c r="R431" s="53">
        <v>0</v>
      </c>
    </row>
    <row r="432" spans="1:18" ht="20.25" x14ac:dyDescent="0.4">
      <c r="A432" s="179" t="s">
        <v>507</v>
      </c>
      <c r="B432" s="5" t="s">
        <v>387</v>
      </c>
      <c r="C432" s="132">
        <v>107</v>
      </c>
      <c r="D432" s="5" t="s">
        <v>387</v>
      </c>
      <c r="E432" s="54">
        <v>2</v>
      </c>
      <c r="F432" s="132">
        <v>44</v>
      </c>
      <c r="G432" s="5" t="s">
        <v>387</v>
      </c>
      <c r="H432" s="54">
        <v>1</v>
      </c>
      <c r="I432" s="132">
        <v>2</v>
      </c>
      <c r="J432" s="5" t="s">
        <v>387</v>
      </c>
      <c r="K432" s="5" t="s">
        <v>387</v>
      </c>
      <c r="L432" s="132">
        <v>7</v>
      </c>
      <c r="M432" s="181" t="s">
        <v>387</v>
      </c>
      <c r="N432" s="182" t="s">
        <v>387</v>
      </c>
      <c r="O432" s="176">
        <f t="shared" si="6"/>
        <v>160</v>
      </c>
      <c r="P432" s="52">
        <v>160</v>
      </c>
      <c r="Q432" s="52">
        <v>3</v>
      </c>
      <c r="R432" s="131">
        <v>1.9E-2</v>
      </c>
    </row>
    <row r="433" spans="1:18" ht="13.15" customHeight="1" x14ac:dyDescent="0.4">
      <c r="A433" s="179" t="s">
        <v>1488</v>
      </c>
      <c r="B433" s="5" t="s">
        <v>1489</v>
      </c>
      <c r="C433" s="132">
        <v>29</v>
      </c>
      <c r="D433" s="5" t="s">
        <v>387</v>
      </c>
      <c r="E433" s="5" t="s">
        <v>387</v>
      </c>
      <c r="F433" s="132">
        <v>154</v>
      </c>
      <c r="G433" s="5" t="s">
        <v>387</v>
      </c>
      <c r="H433" s="5" t="s">
        <v>387</v>
      </c>
      <c r="I433" s="132">
        <v>7</v>
      </c>
      <c r="J433" s="5" t="s">
        <v>387</v>
      </c>
      <c r="K433" s="5" t="s">
        <v>387</v>
      </c>
      <c r="L433" s="132">
        <v>12</v>
      </c>
      <c r="M433" s="181" t="s">
        <v>387</v>
      </c>
      <c r="N433" s="182" t="s">
        <v>387</v>
      </c>
      <c r="O433" s="176">
        <f t="shared" si="6"/>
        <v>202</v>
      </c>
      <c r="P433" s="57">
        <v>259</v>
      </c>
      <c r="Q433" s="57">
        <v>0</v>
      </c>
      <c r="R433" s="58">
        <v>0</v>
      </c>
    </row>
    <row r="434" spans="1:18" ht="13.15" customHeight="1" x14ac:dyDescent="0.4">
      <c r="A434" s="179" t="s">
        <v>1684</v>
      </c>
      <c r="B434" s="5" t="s">
        <v>1490</v>
      </c>
      <c r="C434" s="132">
        <v>15</v>
      </c>
      <c r="D434" s="5" t="s">
        <v>387</v>
      </c>
      <c r="E434" s="5" t="s">
        <v>387</v>
      </c>
      <c r="F434" s="132">
        <v>6</v>
      </c>
      <c r="G434" s="5" t="s">
        <v>387</v>
      </c>
      <c r="H434" s="5" t="s">
        <v>387</v>
      </c>
      <c r="I434" s="132">
        <v>1</v>
      </c>
      <c r="J434" s="5" t="s">
        <v>387</v>
      </c>
      <c r="K434" s="5" t="s">
        <v>387</v>
      </c>
      <c r="L434" s="186" t="s">
        <v>387</v>
      </c>
      <c r="M434" s="181" t="s">
        <v>387</v>
      </c>
      <c r="N434" s="182" t="s">
        <v>387</v>
      </c>
      <c r="O434" s="176">
        <f t="shared" si="6"/>
        <v>22</v>
      </c>
      <c r="P434" s="117"/>
    </row>
    <row r="435" spans="1:18" ht="13.15" customHeight="1" x14ac:dyDescent="0.4">
      <c r="A435" s="179" t="s">
        <v>509</v>
      </c>
      <c r="B435" s="5" t="s">
        <v>510</v>
      </c>
      <c r="C435" s="132">
        <v>11</v>
      </c>
      <c r="D435" s="5" t="s">
        <v>387</v>
      </c>
      <c r="E435" s="5" t="s">
        <v>387</v>
      </c>
      <c r="F435" s="132">
        <v>14</v>
      </c>
      <c r="G435" s="5" t="s">
        <v>387</v>
      </c>
      <c r="H435" s="5" t="s">
        <v>387</v>
      </c>
      <c r="I435" s="186" t="s">
        <v>387</v>
      </c>
      <c r="J435" s="5" t="s">
        <v>387</v>
      </c>
      <c r="K435" s="5" t="s">
        <v>387</v>
      </c>
      <c r="L435" s="186" t="s">
        <v>387</v>
      </c>
      <c r="M435" s="181" t="s">
        <v>387</v>
      </c>
      <c r="N435" s="182" t="s">
        <v>387</v>
      </c>
      <c r="O435" s="176">
        <f t="shared" si="6"/>
        <v>25</v>
      </c>
      <c r="P435" s="117"/>
    </row>
    <row r="436" spans="1:18" ht="13.15" customHeight="1" x14ac:dyDescent="0.4">
      <c r="A436" s="179" t="s">
        <v>1379</v>
      </c>
      <c r="B436" s="6" t="s">
        <v>511</v>
      </c>
      <c r="C436" s="132">
        <v>3</v>
      </c>
      <c r="D436" s="5" t="s">
        <v>387</v>
      </c>
      <c r="E436" s="5" t="s">
        <v>387</v>
      </c>
      <c r="F436" s="132">
        <v>5</v>
      </c>
      <c r="G436" s="5" t="s">
        <v>387</v>
      </c>
      <c r="H436" s="5" t="s">
        <v>387</v>
      </c>
      <c r="I436" s="186" t="s">
        <v>387</v>
      </c>
      <c r="J436" s="5" t="s">
        <v>387</v>
      </c>
      <c r="K436" s="5" t="s">
        <v>387</v>
      </c>
      <c r="L436" s="132">
        <v>1</v>
      </c>
      <c r="M436" s="181" t="s">
        <v>387</v>
      </c>
      <c r="N436" s="182" t="s">
        <v>387</v>
      </c>
      <c r="O436" s="176">
        <f t="shared" si="6"/>
        <v>9</v>
      </c>
      <c r="P436" s="117"/>
    </row>
    <row r="437" spans="1:18" ht="13.15" customHeight="1" x14ac:dyDescent="0.4">
      <c r="A437" s="179" t="s">
        <v>1379</v>
      </c>
      <c r="B437" s="6" t="s">
        <v>512</v>
      </c>
      <c r="C437" s="132">
        <v>1</v>
      </c>
      <c r="D437" s="5" t="s">
        <v>387</v>
      </c>
      <c r="E437" s="5" t="s">
        <v>387</v>
      </c>
      <c r="F437" s="186" t="s">
        <v>387</v>
      </c>
      <c r="G437" s="5" t="s">
        <v>387</v>
      </c>
      <c r="H437" s="5" t="s">
        <v>387</v>
      </c>
      <c r="I437" s="186" t="s">
        <v>387</v>
      </c>
      <c r="J437" s="5" t="s">
        <v>387</v>
      </c>
      <c r="K437" s="5" t="s">
        <v>387</v>
      </c>
      <c r="L437" s="186" t="s">
        <v>387</v>
      </c>
      <c r="M437" s="181" t="s">
        <v>387</v>
      </c>
      <c r="N437" s="182" t="s">
        <v>387</v>
      </c>
      <c r="O437" s="176">
        <f t="shared" si="6"/>
        <v>1</v>
      </c>
      <c r="P437" s="117"/>
    </row>
    <row r="438" spans="1:18" ht="20.25" x14ac:dyDescent="0.4">
      <c r="A438" s="179" t="s">
        <v>513</v>
      </c>
      <c r="B438" s="5" t="s">
        <v>387</v>
      </c>
      <c r="C438" s="132">
        <v>502</v>
      </c>
      <c r="D438" s="54">
        <v>7</v>
      </c>
      <c r="E438" s="54">
        <v>21</v>
      </c>
      <c r="F438" s="132">
        <v>524</v>
      </c>
      <c r="G438" s="5" t="s">
        <v>387</v>
      </c>
      <c r="H438" s="54">
        <v>6</v>
      </c>
      <c r="I438" s="132">
        <v>65</v>
      </c>
      <c r="J438" s="5" t="s">
        <v>387</v>
      </c>
      <c r="K438" s="5" t="s">
        <v>387</v>
      </c>
      <c r="L438" s="132">
        <v>118</v>
      </c>
      <c r="M438" s="181" t="s">
        <v>387</v>
      </c>
      <c r="N438" s="182" t="s">
        <v>387</v>
      </c>
      <c r="O438" s="176">
        <f t="shared" si="6"/>
        <v>1209</v>
      </c>
      <c r="P438" s="55">
        <v>1210</v>
      </c>
      <c r="Q438" s="55">
        <v>27</v>
      </c>
      <c r="R438" s="153">
        <v>2.1999999999999999E-2</v>
      </c>
    </row>
    <row r="439" spans="1:18" ht="13.15" customHeight="1" x14ac:dyDescent="0.4">
      <c r="A439" s="179" t="s">
        <v>457</v>
      </c>
      <c r="B439" s="5" t="s">
        <v>1260</v>
      </c>
      <c r="C439" s="186" t="s">
        <v>387</v>
      </c>
      <c r="D439" s="5" t="s">
        <v>387</v>
      </c>
      <c r="E439" s="5" t="s">
        <v>387</v>
      </c>
      <c r="F439" s="132">
        <v>1</v>
      </c>
      <c r="G439" s="5" t="s">
        <v>387</v>
      </c>
      <c r="H439" s="5" t="s">
        <v>387</v>
      </c>
      <c r="I439" s="186" t="s">
        <v>387</v>
      </c>
      <c r="J439" s="5" t="s">
        <v>387</v>
      </c>
      <c r="K439" s="5" t="s">
        <v>387</v>
      </c>
      <c r="L439" s="186" t="s">
        <v>387</v>
      </c>
      <c r="M439" s="181" t="s">
        <v>387</v>
      </c>
      <c r="N439" s="182" t="s">
        <v>387</v>
      </c>
      <c r="O439" s="176">
        <f t="shared" si="6"/>
        <v>1</v>
      </c>
      <c r="P439" s="117"/>
    </row>
    <row r="440" spans="1:18" ht="20.25" x14ac:dyDescent="0.4">
      <c r="A440" s="179" t="s">
        <v>516</v>
      </c>
      <c r="B440" s="5" t="s">
        <v>387</v>
      </c>
      <c r="C440" s="132">
        <v>43</v>
      </c>
      <c r="D440" s="5" t="s">
        <v>387</v>
      </c>
      <c r="E440" s="54">
        <v>2</v>
      </c>
      <c r="F440" s="132">
        <v>27</v>
      </c>
      <c r="G440" s="5" t="s">
        <v>387</v>
      </c>
      <c r="H440" s="5" t="s">
        <v>387</v>
      </c>
      <c r="I440" s="132">
        <v>4</v>
      </c>
      <c r="J440" s="5" t="s">
        <v>387</v>
      </c>
      <c r="K440" s="5" t="s">
        <v>387</v>
      </c>
      <c r="L440" s="186" t="s">
        <v>387</v>
      </c>
      <c r="M440" s="181" t="s">
        <v>387</v>
      </c>
      <c r="N440" s="182" t="s">
        <v>387</v>
      </c>
      <c r="O440" s="176">
        <f t="shared" si="6"/>
        <v>74</v>
      </c>
      <c r="P440" s="52">
        <v>74</v>
      </c>
      <c r="Q440" s="52">
        <v>2</v>
      </c>
      <c r="R440" s="131">
        <v>2.7E-2</v>
      </c>
    </row>
    <row r="441" spans="1:18" ht="13.15" customHeight="1" x14ac:dyDescent="0.4">
      <c r="A441" s="179" t="s">
        <v>518</v>
      </c>
      <c r="B441" s="5" t="s">
        <v>1261</v>
      </c>
      <c r="C441" s="132">
        <v>435</v>
      </c>
      <c r="D441" s="5" t="s">
        <v>387</v>
      </c>
      <c r="E441" s="54">
        <v>5</v>
      </c>
      <c r="F441" s="132">
        <v>585</v>
      </c>
      <c r="G441" s="54">
        <v>1</v>
      </c>
      <c r="H441" s="54">
        <v>3</v>
      </c>
      <c r="I441" s="132">
        <v>18</v>
      </c>
      <c r="J441" s="5" t="s">
        <v>387</v>
      </c>
      <c r="K441" s="5" t="s">
        <v>387</v>
      </c>
      <c r="L441" s="132">
        <v>29</v>
      </c>
      <c r="M441" s="181" t="s">
        <v>387</v>
      </c>
      <c r="N441" s="182" t="s">
        <v>387</v>
      </c>
      <c r="O441" s="176">
        <f t="shared" si="6"/>
        <v>1067</v>
      </c>
      <c r="P441" s="57">
        <v>1542</v>
      </c>
      <c r="Q441" s="57">
        <v>14</v>
      </c>
      <c r="R441" s="58">
        <v>0.01</v>
      </c>
    </row>
    <row r="442" spans="1:18" ht="13.15" customHeight="1" x14ac:dyDescent="0.4">
      <c r="A442" s="179" t="s">
        <v>1381</v>
      </c>
      <c r="B442" s="5" t="s">
        <v>1262</v>
      </c>
      <c r="C442" s="132">
        <v>175</v>
      </c>
      <c r="D442" s="5" t="s">
        <v>387</v>
      </c>
      <c r="E442" s="54">
        <v>4</v>
      </c>
      <c r="F442" s="132">
        <v>207</v>
      </c>
      <c r="G442" s="5" t="s">
        <v>387</v>
      </c>
      <c r="H442" s="54">
        <v>2</v>
      </c>
      <c r="I442" s="132">
        <v>9</v>
      </c>
      <c r="J442" s="5" t="s">
        <v>387</v>
      </c>
      <c r="K442" s="5" t="s">
        <v>387</v>
      </c>
      <c r="L442" s="132">
        <v>17</v>
      </c>
      <c r="M442" s="181" t="s">
        <v>387</v>
      </c>
      <c r="N442" s="182" t="s">
        <v>387</v>
      </c>
      <c r="O442" s="176">
        <f t="shared" si="6"/>
        <v>408</v>
      </c>
      <c r="P442" s="117"/>
    </row>
    <row r="443" spans="1:18" ht="13.15" customHeight="1" x14ac:dyDescent="0.4">
      <c r="A443" s="179" t="s">
        <v>1381</v>
      </c>
      <c r="B443" s="5" t="s">
        <v>1491</v>
      </c>
      <c r="C443" s="132">
        <v>13</v>
      </c>
      <c r="D443" s="5" t="s">
        <v>387</v>
      </c>
      <c r="E443" s="5" t="s">
        <v>387</v>
      </c>
      <c r="F443" s="132">
        <v>10</v>
      </c>
      <c r="G443" s="5" t="s">
        <v>387</v>
      </c>
      <c r="H443" s="5" t="s">
        <v>387</v>
      </c>
      <c r="I443" s="186" t="s">
        <v>387</v>
      </c>
      <c r="J443" s="5" t="s">
        <v>387</v>
      </c>
      <c r="K443" s="5" t="s">
        <v>387</v>
      </c>
      <c r="L443" s="186" t="s">
        <v>387</v>
      </c>
      <c r="M443" s="181" t="s">
        <v>387</v>
      </c>
      <c r="N443" s="182" t="s">
        <v>387</v>
      </c>
      <c r="O443" s="176">
        <f t="shared" si="6"/>
        <v>23</v>
      </c>
      <c r="P443" s="117"/>
    </row>
    <row r="444" spans="1:18" ht="13.15" customHeight="1" x14ac:dyDescent="0.4">
      <c r="A444" s="179" t="s">
        <v>1381</v>
      </c>
      <c r="B444" s="5" t="s">
        <v>522</v>
      </c>
      <c r="C444" s="132">
        <v>5</v>
      </c>
      <c r="D444" s="5" t="s">
        <v>387</v>
      </c>
      <c r="E444" s="5" t="s">
        <v>387</v>
      </c>
      <c r="F444" s="132">
        <v>5</v>
      </c>
      <c r="G444" s="5" t="s">
        <v>387</v>
      </c>
      <c r="H444" s="5" t="s">
        <v>387</v>
      </c>
      <c r="I444" s="186" t="s">
        <v>387</v>
      </c>
      <c r="J444" s="5" t="s">
        <v>387</v>
      </c>
      <c r="K444" s="5" t="s">
        <v>387</v>
      </c>
      <c r="L444" s="186" t="s">
        <v>387</v>
      </c>
      <c r="M444" s="181" t="s">
        <v>387</v>
      </c>
      <c r="N444" s="182" t="s">
        <v>387</v>
      </c>
      <c r="O444" s="176">
        <f t="shared" si="6"/>
        <v>10</v>
      </c>
      <c r="P444" s="117"/>
    </row>
    <row r="445" spans="1:18" ht="13.15" customHeight="1" x14ac:dyDescent="0.4">
      <c r="A445" s="179" t="s">
        <v>1381</v>
      </c>
      <c r="B445" s="5" t="s">
        <v>520</v>
      </c>
      <c r="C445" s="186" t="s">
        <v>387</v>
      </c>
      <c r="D445" s="5" t="s">
        <v>387</v>
      </c>
      <c r="E445" s="5" t="s">
        <v>387</v>
      </c>
      <c r="F445" s="132">
        <v>9</v>
      </c>
      <c r="G445" s="5" t="s">
        <v>387</v>
      </c>
      <c r="H445" s="5" t="s">
        <v>387</v>
      </c>
      <c r="I445" s="186" t="s">
        <v>387</v>
      </c>
      <c r="J445" s="5" t="s">
        <v>387</v>
      </c>
      <c r="K445" s="5" t="s">
        <v>387</v>
      </c>
      <c r="L445" s="186" t="s">
        <v>387</v>
      </c>
      <c r="M445" s="181" t="s">
        <v>387</v>
      </c>
      <c r="N445" s="182" t="s">
        <v>387</v>
      </c>
      <c r="O445" s="176">
        <f t="shared" si="6"/>
        <v>9</v>
      </c>
      <c r="P445" s="117"/>
    </row>
    <row r="446" spans="1:18" ht="13.15" customHeight="1" x14ac:dyDescent="0.4">
      <c r="A446" s="179" t="s">
        <v>1381</v>
      </c>
      <c r="B446" s="5" t="s">
        <v>519</v>
      </c>
      <c r="C446" s="186" t="s">
        <v>387</v>
      </c>
      <c r="D446" s="5" t="s">
        <v>387</v>
      </c>
      <c r="E446" s="5" t="s">
        <v>387</v>
      </c>
      <c r="F446" s="132">
        <v>7</v>
      </c>
      <c r="G446" s="5" t="s">
        <v>387</v>
      </c>
      <c r="H446" s="5" t="s">
        <v>387</v>
      </c>
      <c r="I446" s="186" t="s">
        <v>387</v>
      </c>
      <c r="J446" s="5" t="s">
        <v>387</v>
      </c>
      <c r="K446" s="5" t="s">
        <v>387</v>
      </c>
      <c r="L446" s="132">
        <v>1</v>
      </c>
      <c r="M446" s="181" t="s">
        <v>387</v>
      </c>
      <c r="N446" s="182" t="s">
        <v>387</v>
      </c>
      <c r="O446" s="176">
        <f t="shared" si="6"/>
        <v>8</v>
      </c>
      <c r="P446" s="117"/>
    </row>
    <row r="447" spans="1:18" ht="13.15" customHeight="1" x14ac:dyDescent="0.4">
      <c r="A447" s="179" t="s">
        <v>385</v>
      </c>
      <c r="B447" s="5" t="s">
        <v>1492</v>
      </c>
      <c r="C447" s="132">
        <v>5</v>
      </c>
      <c r="D447" s="5" t="s">
        <v>387</v>
      </c>
      <c r="E447" s="5" t="s">
        <v>387</v>
      </c>
      <c r="F447" s="132">
        <v>1</v>
      </c>
      <c r="G447" s="5" t="s">
        <v>387</v>
      </c>
      <c r="H447" s="5" t="s">
        <v>387</v>
      </c>
      <c r="I447" s="186" t="s">
        <v>387</v>
      </c>
      <c r="J447" s="5" t="s">
        <v>387</v>
      </c>
      <c r="K447" s="5" t="s">
        <v>387</v>
      </c>
      <c r="L447" s="186" t="s">
        <v>387</v>
      </c>
      <c r="M447" s="181" t="s">
        <v>387</v>
      </c>
      <c r="N447" s="182" t="s">
        <v>387</v>
      </c>
      <c r="O447" s="176">
        <f t="shared" si="6"/>
        <v>6</v>
      </c>
      <c r="P447" s="117"/>
    </row>
    <row r="448" spans="1:18" ht="13.15" customHeight="1" x14ac:dyDescent="0.4">
      <c r="A448" s="179" t="s">
        <v>1375</v>
      </c>
      <c r="B448" s="15" t="s">
        <v>1493</v>
      </c>
      <c r="C448" s="132">
        <v>4</v>
      </c>
      <c r="D448" s="5" t="s">
        <v>387</v>
      </c>
      <c r="E448" s="5" t="s">
        <v>387</v>
      </c>
      <c r="F448" s="132">
        <v>2</v>
      </c>
      <c r="G448" s="5" t="s">
        <v>387</v>
      </c>
      <c r="H448" s="5" t="s">
        <v>387</v>
      </c>
      <c r="I448" s="186" t="s">
        <v>387</v>
      </c>
      <c r="J448" s="5" t="s">
        <v>387</v>
      </c>
      <c r="K448" s="5" t="s">
        <v>387</v>
      </c>
      <c r="L448" s="186" t="s">
        <v>387</v>
      </c>
      <c r="M448" s="181" t="s">
        <v>387</v>
      </c>
      <c r="N448" s="182" t="s">
        <v>387</v>
      </c>
      <c r="O448" s="176">
        <f t="shared" si="6"/>
        <v>6</v>
      </c>
      <c r="P448" s="117"/>
    </row>
    <row r="449" spans="1:18" ht="13.15" customHeight="1" x14ac:dyDescent="0.4">
      <c r="A449" s="179" t="s">
        <v>1375</v>
      </c>
      <c r="B449" s="15" t="s">
        <v>1494</v>
      </c>
      <c r="C449" s="132">
        <v>5</v>
      </c>
      <c r="D449" s="5" t="s">
        <v>387</v>
      </c>
      <c r="E449" s="5" t="s">
        <v>387</v>
      </c>
      <c r="F449" s="186" t="s">
        <v>387</v>
      </c>
      <c r="G449" s="5" t="s">
        <v>387</v>
      </c>
      <c r="H449" s="5" t="s">
        <v>387</v>
      </c>
      <c r="I449" s="186" t="s">
        <v>387</v>
      </c>
      <c r="J449" s="5" t="s">
        <v>387</v>
      </c>
      <c r="K449" s="5" t="s">
        <v>387</v>
      </c>
      <c r="L449" s="186" t="s">
        <v>387</v>
      </c>
      <c r="M449" s="181" t="s">
        <v>387</v>
      </c>
      <c r="N449" s="182" t="s">
        <v>387</v>
      </c>
      <c r="O449" s="176">
        <f t="shared" si="6"/>
        <v>5</v>
      </c>
      <c r="P449" s="117"/>
    </row>
    <row r="450" spans="1:18" ht="20.25" x14ac:dyDescent="0.4">
      <c r="A450" s="179" t="s">
        <v>526</v>
      </c>
      <c r="B450" s="5" t="s">
        <v>387</v>
      </c>
      <c r="C450" s="132">
        <v>111</v>
      </c>
      <c r="D450" s="5" t="s">
        <v>387</v>
      </c>
      <c r="E450" s="54">
        <v>1</v>
      </c>
      <c r="F450" s="132">
        <v>54</v>
      </c>
      <c r="G450" s="5" t="s">
        <v>387</v>
      </c>
      <c r="H450" s="54">
        <v>2</v>
      </c>
      <c r="I450" s="186" t="s">
        <v>387</v>
      </c>
      <c r="J450" s="5" t="s">
        <v>387</v>
      </c>
      <c r="K450" s="5" t="s">
        <v>387</v>
      </c>
      <c r="L450" s="186" t="s">
        <v>387</v>
      </c>
      <c r="M450" s="181" t="s">
        <v>387</v>
      </c>
      <c r="N450" s="182" t="s">
        <v>387</v>
      </c>
      <c r="O450" s="176">
        <f t="shared" si="6"/>
        <v>165</v>
      </c>
      <c r="P450" s="52">
        <v>165</v>
      </c>
      <c r="Q450" s="52">
        <v>3</v>
      </c>
      <c r="R450" s="53">
        <v>0.02</v>
      </c>
    </row>
    <row r="451" spans="1:18" ht="13.15" customHeight="1" x14ac:dyDescent="0.4">
      <c r="A451" s="179" t="s">
        <v>528</v>
      </c>
      <c r="B451" s="5" t="s">
        <v>387</v>
      </c>
      <c r="C451" s="132">
        <v>183</v>
      </c>
      <c r="D451" s="5" t="s">
        <v>387</v>
      </c>
      <c r="E451" s="54">
        <v>5</v>
      </c>
      <c r="F451" s="132">
        <v>370</v>
      </c>
      <c r="G451" s="5" t="s">
        <v>387</v>
      </c>
      <c r="H451" s="54">
        <v>1</v>
      </c>
      <c r="I451" s="186" t="s">
        <v>387</v>
      </c>
      <c r="J451" s="5" t="s">
        <v>387</v>
      </c>
      <c r="K451" s="5" t="s">
        <v>387</v>
      </c>
      <c r="L451" s="132">
        <v>19</v>
      </c>
      <c r="M451" s="5" t="s">
        <v>387</v>
      </c>
      <c r="N451" s="5" t="s">
        <v>387</v>
      </c>
      <c r="O451" s="176">
        <f t="shared" ref="O451:O514" si="7">SUM(C451,F451,I451,L451)</f>
        <v>572</v>
      </c>
      <c r="P451" s="52">
        <v>572</v>
      </c>
      <c r="Q451" s="52">
        <v>6</v>
      </c>
      <c r="R451" s="53">
        <v>0.01</v>
      </c>
    </row>
    <row r="452" spans="1:18" x14ac:dyDescent="0.4">
      <c r="A452" s="179" t="s">
        <v>530</v>
      </c>
      <c r="B452" s="5" t="s">
        <v>387</v>
      </c>
      <c r="C452" s="132">
        <v>9</v>
      </c>
      <c r="D452" s="5" t="s">
        <v>387</v>
      </c>
      <c r="E452" s="5" t="s">
        <v>387</v>
      </c>
      <c r="F452" s="132">
        <v>3</v>
      </c>
      <c r="G452" s="5" t="s">
        <v>387</v>
      </c>
      <c r="H452" s="5" t="s">
        <v>387</v>
      </c>
      <c r="I452" s="186" t="s">
        <v>387</v>
      </c>
      <c r="J452" s="5" t="s">
        <v>387</v>
      </c>
      <c r="K452" s="5" t="s">
        <v>387</v>
      </c>
      <c r="L452" s="186" t="s">
        <v>387</v>
      </c>
      <c r="M452" s="5" t="s">
        <v>387</v>
      </c>
      <c r="N452" s="5" t="s">
        <v>387</v>
      </c>
      <c r="O452" s="176">
        <f t="shared" si="7"/>
        <v>12</v>
      </c>
      <c r="P452" s="52">
        <v>12</v>
      </c>
      <c r="Q452" s="52">
        <v>0</v>
      </c>
      <c r="R452" s="53">
        <v>0</v>
      </c>
    </row>
    <row r="453" spans="1:18" ht="13.15" customHeight="1" x14ac:dyDescent="0.4">
      <c r="A453" s="179" t="s">
        <v>532</v>
      </c>
      <c r="B453" s="5" t="s">
        <v>387</v>
      </c>
      <c r="C453" s="132">
        <v>4</v>
      </c>
      <c r="D453" s="5" t="s">
        <v>387</v>
      </c>
      <c r="E453" s="5" t="s">
        <v>387</v>
      </c>
      <c r="F453" s="186" t="s">
        <v>387</v>
      </c>
      <c r="G453" s="5" t="s">
        <v>387</v>
      </c>
      <c r="H453" s="5" t="s">
        <v>387</v>
      </c>
      <c r="I453" s="132">
        <v>2</v>
      </c>
      <c r="J453" s="5" t="s">
        <v>387</v>
      </c>
      <c r="K453" s="5" t="s">
        <v>387</v>
      </c>
      <c r="L453" s="186" t="s">
        <v>387</v>
      </c>
      <c r="M453" s="5" t="s">
        <v>387</v>
      </c>
      <c r="N453" s="5" t="s">
        <v>387</v>
      </c>
      <c r="O453" s="176">
        <f t="shared" si="7"/>
        <v>6</v>
      </c>
      <c r="P453" s="52">
        <v>6</v>
      </c>
      <c r="Q453" s="52">
        <v>0</v>
      </c>
      <c r="R453" s="53">
        <v>0</v>
      </c>
    </row>
    <row r="454" spans="1:18" ht="13.15" customHeight="1" x14ac:dyDescent="0.4">
      <c r="A454" s="179" t="s">
        <v>534</v>
      </c>
      <c r="B454" s="5" t="s">
        <v>535</v>
      </c>
      <c r="C454" s="132">
        <v>8</v>
      </c>
      <c r="D454" s="5" t="s">
        <v>387</v>
      </c>
      <c r="E454" s="5" t="s">
        <v>387</v>
      </c>
      <c r="F454" s="186" t="s">
        <v>387</v>
      </c>
      <c r="G454" s="5" t="s">
        <v>387</v>
      </c>
      <c r="H454" s="5" t="s">
        <v>387</v>
      </c>
      <c r="I454" s="186" t="s">
        <v>387</v>
      </c>
      <c r="J454" s="5" t="s">
        <v>387</v>
      </c>
      <c r="K454" s="5" t="s">
        <v>387</v>
      </c>
      <c r="L454" s="186" t="s">
        <v>387</v>
      </c>
      <c r="M454" s="5" t="s">
        <v>387</v>
      </c>
      <c r="N454" s="5" t="s">
        <v>387</v>
      </c>
      <c r="O454" s="176">
        <f t="shared" si="7"/>
        <v>8</v>
      </c>
      <c r="P454" s="52">
        <v>8</v>
      </c>
      <c r="Q454" s="52">
        <v>0</v>
      </c>
      <c r="R454" s="53">
        <v>0</v>
      </c>
    </row>
    <row r="455" spans="1:18" ht="13.15" customHeight="1" x14ac:dyDescent="0.4">
      <c r="A455" s="179" t="s">
        <v>450</v>
      </c>
      <c r="B455" s="5" t="s">
        <v>538</v>
      </c>
      <c r="C455" s="132">
        <v>16</v>
      </c>
      <c r="D455" s="5" t="s">
        <v>387</v>
      </c>
      <c r="E455" s="5" t="s">
        <v>387</v>
      </c>
      <c r="F455" s="186" t="s">
        <v>387</v>
      </c>
      <c r="G455" s="5" t="s">
        <v>387</v>
      </c>
      <c r="H455" s="5" t="s">
        <v>387</v>
      </c>
      <c r="I455" s="186" t="s">
        <v>387</v>
      </c>
      <c r="J455" s="5" t="s">
        <v>387</v>
      </c>
      <c r="K455" s="5" t="s">
        <v>387</v>
      </c>
      <c r="L455" s="186" t="s">
        <v>387</v>
      </c>
      <c r="M455" s="5" t="s">
        <v>387</v>
      </c>
      <c r="N455" s="5" t="s">
        <v>387</v>
      </c>
      <c r="O455" s="176">
        <f t="shared" si="7"/>
        <v>16</v>
      </c>
      <c r="P455" s="52">
        <v>16</v>
      </c>
      <c r="Q455" s="52">
        <v>0</v>
      </c>
      <c r="R455" s="53">
        <v>0</v>
      </c>
    </row>
    <row r="456" spans="1:18" ht="13.15" customHeight="1" x14ac:dyDescent="0.4">
      <c r="A456" s="179" t="s">
        <v>539</v>
      </c>
      <c r="B456" s="5" t="s">
        <v>387</v>
      </c>
      <c r="C456" s="132">
        <v>113</v>
      </c>
      <c r="D456" s="5" t="s">
        <v>387</v>
      </c>
      <c r="E456" s="54">
        <v>9</v>
      </c>
      <c r="F456" s="132">
        <v>6</v>
      </c>
      <c r="G456" s="5" t="s">
        <v>387</v>
      </c>
      <c r="H456" s="5" t="s">
        <v>387</v>
      </c>
      <c r="I456" s="132">
        <v>2</v>
      </c>
      <c r="J456" s="5" t="s">
        <v>387</v>
      </c>
      <c r="K456" s="5" t="s">
        <v>387</v>
      </c>
      <c r="L456" s="132">
        <v>1</v>
      </c>
      <c r="M456" s="5" t="s">
        <v>387</v>
      </c>
      <c r="N456" s="5" t="s">
        <v>387</v>
      </c>
      <c r="O456" s="176">
        <f t="shared" si="7"/>
        <v>122</v>
      </c>
      <c r="P456" s="52">
        <v>122</v>
      </c>
      <c r="Q456" s="52">
        <v>9</v>
      </c>
      <c r="R456" s="131">
        <v>7.3999999999999996E-2</v>
      </c>
    </row>
    <row r="457" spans="1:18" x14ac:dyDescent="0.4">
      <c r="A457" s="179" t="s">
        <v>541</v>
      </c>
      <c r="B457" s="5" t="s">
        <v>387</v>
      </c>
      <c r="C457" s="132">
        <v>4</v>
      </c>
      <c r="D457" s="5" t="s">
        <v>387</v>
      </c>
      <c r="E457" s="5" t="s">
        <v>387</v>
      </c>
      <c r="F457" s="132">
        <v>2</v>
      </c>
      <c r="G457" s="5" t="s">
        <v>387</v>
      </c>
      <c r="H457" s="5" t="s">
        <v>387</v>
      </c>
      <c r="I457" s="186" t="s">
        <v>387</v>
      </c>
      <c r="J457" s="5" t="s">
        <v>387</v>
      </c>
      <c r="K457" s="5" t="s">
        <v>387</v>
      </c>
      <c r="L457" s="186" t="s">
        <v>387</v>
      </c>
      <c r="M457" s="5" t="s">
        <v>387</v>
      </c>
      <c r="N457" s="5" t="s">
        <v>387</v>
      </c>
      <c r="O457" s="176">
        <f t="shared" si="7"/>
        <v>6</v>
      </c>
      <c r="P457" s="52">
        <v>6</v>
      </c>
      <c r="Q457" s="52">
        <v>0</v>
      </c>
      <c r="R457" s="53">
        <v>0</v>
      </c>
    </row>
    <row r="458" spans="1:18" x14ac:dyDescent="0.4">
      <c r="A458" s="179" t="s">
        <v>543</v>
      </c>
      <c r="B458" s="5" t="s">
        <v>387</v>
      </c>
      <c r="C458" s="132">
        <v>36</v>
      </c>
      <c r="D458" s="5" t="s">
        <v>387</v>
      </c>
      <c r="E458" s="54">
        <v>5</v>
      </c>
      <c r="F458" s="132">
        <v>5</v>
      </c>
      <c r="G458" s="5" t="s">
        <v>387</v>
      </c>
      <c r="H458" s="5" t="s">
        <v>387</v>
      </c>
      <c r="I458" s="186" t="s">
        <v>387</v>
      </c>
      <c r="J458" s="5" t="s">
        <v>387</v>
      </c>
      <c r="K458" s="5" t="s">
        <v>387</v>
      </c>
      <c r="L458" s="186" t="s">
        <v>387</v>
      </c>
      <c r="M458" s="5" t="s">
        <v>387</v>
      </c>
      <c r="N458" s="5" t="s">
        <v>387</v>
      </c>
      <c r="O458" s="176">
        <f t="shared" si="7"/>
        <v>41</v>
      </c>
      <c r="P458" s="52">
        <v>41</v>
      </c>
      <c r="Q458" s="52">
        <v>5</v>
      </c>
      <c r="R458" s="131">
        <v>0.122</v>
      </c>
    </row>
    <row r="459" spans="1:18" x14ac:dyDescent="0.4">
      <c r="A459" s="179" t="s">
        <v>1495</v>
      </c>
      <c r="B459" s="5" t="s">
        <v>387</v>
      </c>
      <c r="C459" s="132">
        <v>29</v>
      </c>
      <c r="D459" s="5" t="s">
        <v>387</v>
      </c>
      <c r="E459" s="54">
        <v>2</v>
      </c>
      <c r="F459" s="186" t="s">
        <v>387</v>
      </c>
      <c r="G459" s="5" t="s">
        <v>387</v>
      </c>
      <c r="H459" s="5" t="s">
        <v>387</v>
      </c>
      <c r="I459" s="186" t="s">
        <v>387</v>
      </c>
      <c r="J459" s="5" t="s">
        <v>387</v>
      </c>
      <c r="K459" s="5" t="s">
        <v>387</v>
      </c>
      <c r="L459" s="186" t="s">
        <v>387</v>
      </c>
      <c r="M459" s="5" t="s">
        <v>387</v>
      </c>
      <c r="N459" s="5" t="s">
        <v>387</v>
      </c>
      <c r="O459" s="176">
        <f t="shared" si="7"/>
        <v>29</v>
      </c>
      <c r="P459" s="52">
        <v>29</v>
      </c>
      <c r="Q459" s="52">
        <v>2</v>
      </c>
      <c r="R459" s="131">
        <v>6.9000000000000006E-2</v>
      </c>
    </row>
    <row r="460" spans="1:18" x14ac:dyDescent="0.4">
      <c r="A460" s="179" t="s">
        <v>1496</v>
      </c>
      <c r="B460" s="5" t="s">
        <v>387</v>
      </c>
      <c r="C460" s="132">
        <v>6</v>
      </c>
      <c r="D460" s="54">
        <v>1</v>
      </c>
      <c r="E460" s="5" t="s">
        <v>387</v>
      </c>
      <c r="F460" s="186" t="s">
        <v>387</v>
      </c>
      <c r="G460" s="5" t="s">
        <v>387</v>
      </c>
      <c r="H460" s="5" t="s">
        <v>387</v>
      </c>
      <c r="I460" s="186" t="s">
        <v>387</v>
      </c>
      <c r="J460" s="5" t="s">
        <v>387</v>
      </c>
      <c r="K460" s="5" t="s">
        <v>387</v>
      </c>
      <c r="L460" s="186" t="s">
        <v>387</v>
      </c>
      <c r="M460" s="5" t="s">
        <v>387</v>
      </c>
      <c r="N460" s="5" t="s">
        <v>387</v>
      </c>
      <c r="O460" s="176">
        <f t="shared" si="7"/>
        <v>6</v>
      </c>
      <c r="P460" s="52">
        <v>6</v>
      </c>
      <c r="Q460" s="52">
        <v>0</v>
      </c>
      <c r="R460" s="53">
        <v>0</v>
      </c>
    </row>
    <row r="461" spans="1:18" ht="13.15" customHeight="1" x14ac:dyDescent="0.4">
      <c r="A461" s="179" t="s">
        <v>545</v>
      </c>
      <c r="B461" s="5" t="s">
        <v>546</v>
      </c>
      <c r="C461" s="132">
        <v>449</v>
      </c>
      <c r="D461" s="5" t="s">
        <v>387</v>
      </c>
      <c r="E461" s="54">
        <v>10</v>
      </c>
      <c r="F461" s="132">
        <v>1123</v>
      </c>
      <c r="G461" s="54">
        <v>2</v>
      </c>
      <c r="H461" s="54">
        <v>7</v>
      </c>
      <c r="I461" s="186" t="s">
        <v>387</v>
      </c>
      <c r="J461" s="5" t="s">
        <v>387</v>
      </c>
      <c r="K461" s="5" t="s">
        <v>387</v>
      </c>
      <c r="L461" s="132">
        <v>159</v>
      </c>
      <c r="M461" s="5" t="s">
        <v>387</v>
      </c>
      <c r="N461" s="5" t="s">
        <v>387</v>
      </c>
      <c r="O461" s="176">
        <f t="shared" si="7"/>
        <v>1731</v>
      </c>
      <c r="P461" s="167">
        <v>1737</v>
      </c>
      <c r="Q461" s="55">
        <v>17</v>
      </c>
      <c r="R461" s="153">
        <v>0.01</v>
      </c>
    </row>
    <row r="462" spans="1:18" ht="13.15" customHeight="1" x14ac:dyDescent="0.4">
      <c r="A462" s="179" t="s">
        <v>1685</v>
      </c>
      <c r="B462" s="5" t="s">
        <v>1497</v>
      </c>
      <c r="C462" s="132">
        <v>4</v>
      </c>
      <c r="D462" s="5" t="s">
        <v>387</v>
      </c>
      <c r="E462" s="5" t="s">
        <v>387</v>
      </c>
      <c r="F462" s="132">
        <v>2</v>
      </c>
      <c r="G462" s="5" t="s">
        <v>387</v>
      </c>
      <c r="H462" s="5" t="s">
        <v>387</v>
      </c>
      <c r="I462" s="186" t="s">
        <v>387</v>
      </c>
      <c r="J462" s="5" t="s">
        <v>387</v>
      </c>
      <c r="K462" s="5" t="s">
        <v>387</v>
      </c>
      <c r="L462" s="186" t="s">
        <v>387</v>
      </c>
      <c r="M462" s="5" t="s">
        <v>387</v>
      </c>
      <c r="N462" s="5" t="s">
        <v>387</v>
      </c>
      <c r="O462" s="176">
        <f t="shared" si="7"/>
        <v>6</v>
      </c>
      <c r="P462" s="117"/>
    </row>
    <row r="463" spans="1:18" ht="13.15" customHeight="1" x14ac:dyDescent="0.4">
      <c r="A463" s="179" t="s">
        <v>472</v>
      </c>
      <c r="B463" s="5" t="s">
        <v>548</v>
      </c>
      <c r="C463" s="132">
        <v>22</v>
      </c>
      <c r="D463" s="5" t="s">
        <v>387</v>
      </c>
      <c r="E463" s="5" t="s">
        <v>387</v>
      </c>
      <c r="F463" s="132">
        <v>52</v>
      </c>
      <c r="G463" s="54">
        <v>1</v>
      </c>
      <c r="H463" s="5" t="s">
        <v>387</v>
      </c>
      <c r="I463" s="132">
        <v>1</v>
      </c>
      <c r="J463" s="5" t="s">
        <v>387</v>
      </c>
      <c r="K463" s="5" t="s">
        <v>387</v>
      </c>
      <c r="L463" s="186" t="s">
        <v>387</v>
      </c>
      <c r="M463" s="5" t="s">
        <v>387</v>
      </c>
      <c r="N463" s="5" t="s">
        <v>387</v>
      </c>
      <c r="O463" s="176">
        <f t="shared" si="7"/>
        <v>75</v>
      </c>
      <c r="P463" s="52">
        <v>75</v>
      </c>
      <c r="Q463" s="52">
        <v>0</v>
      </c>
      <c r="R463" s="53">
        <v>0</v>
      </c>
    </row>
    <row r="464" spans="1:18" ht="13.15" customHeight="1" x14ac:dyDescent="0.4">
      <c r="A464" s="179" t="s">
        <v>1498</v>
      </c>
      <c r="B464" s="5" t="s">
        <v>387</v>
      </c>
      <c r="C464" s="132">
        <v>5</v>
      </c>
      <c r="D464" s="5" t="s">
        <v>387</v>
      </c>
      <c r="E464" s="5" t="s">
        <v>387</v>
      </c>
      <c r="F464" s="186" t="s">
        <v>387</v>
      </c>
      <c r="G464" s="5" t="s">
        <v>387</v>
      </c>
      <c r="H464" s="5" t="s">
        <v>387</v>
      </c>
      <c r="I464" s="186" t="s">
        <v>387</v>
      </c>
      <c r="J464" s="5" t="s">
        <v>387</v>
      </c>
      <c r="K464" s="5" t="s">
        <v>387</v>
      </c>
      <c r="L464" s="186" t="s">
        <v>387</v>
      </c>
      <c r="M464" s="5" t="s">
        <v>387</v>
      </c>
      <c r="N464" s="5" t="s">
        <v>387</v>
      </c>
      <c r="O464" s="176">
        <f t="shared" si="7"/>
        <v>5</v>
      </c>
      <c r="P464" s="52">
        <v>5</v>
      </c>
      <c r="Q464" s="52">
        <v>0</v>
      </c>
      <c r="R464" s="53">
        <v>0</v>
      </c>
    </row>
    <row r="465" spans="1:18" x14ac:dyDescent="0.4">
      <c r="A465" s="179" t="s">
        <v>479</v>
      </c>
      <c r="B465" s="5" t="s">
        <v>549</v>
      </c>
      <c r="C465" s="132">
        <v>394</v>
      </c>
      <c r="D465" s="5" t="s">
        <v>387</v>
      </c>
      <c r="E465" s="54">
        <v>6</v>
      </c>
      <c r="F465" s="132">
        <v>537</v>
      </c>
      <c r="G465" s="5" t="s">
        <v>387</v>
      </c>
      <c r="H465" s="54">
        <v>4</v>
      </c>
      <c r="I465" s="132">
        <v>9</v>
      </c>
      <c r="J465" s="5" t="s">
        <v>387</v>
      </c>
      <c r="K465" s="5" t="s">
        <v>387</v>
      </c>
      <c r="L465" s="132">
        <v>141</v>
      </c>
      <c r="M465" s="5" t="s">
        <v>387</v>
      </c>
      <c r="N465" s="54">
        <v>1</v>
      </c>
      <c r="O465" s="176">
        <f t="shared" si="7"/>
        <v>1081</v>
      </c>
      <c r="P465" s="143">
        <v>1081</v>
      </c>
      <c r="Q465" s="52">
        <v>11</v>
      </c>
      <c r="R465" s="131">
        <v>0.01</v>
      </c>
    </row>
    <row r="466" spans="1:18" ht="13.15" customHeight="1" x14ac:dyDescent="0.4">
      <c r="A466" s="179" t="s">
        <v>577</v>
      </c>
      <c r="B466" s="5" t="s">
        <v>578</v>
      </c>
      <c r="C466" s="132">
        <v>9</v>
      </c>
      <c r="D466" s="183" t="s">
        <v>387</v>
      </c>
      <c r="E466" s="5" t="s">
        <v>387</v>
      </c>
      <c r="F466" s="132">
        <v>109</v>
      </c>
      <c r="G466" s="5" t="s">
        <v>387</v>
      </c>
      <c r="H466" s="54">
        <v>12</v>
      </c>
      <c r="I466" s="186" t="s">
        <v>387</v>
      </c>
      <c r="J466" s="5" t="s">
        <v>387</v>
      </c>
      <c r="K466" s="5" t="s">
        <v>387</v>
      </c>
      <c r="L466" s="186" t="s">
        <v>387</v>
      </c>
      <c r="M466" s="5" t="s">
        <v>387</v>
      </c>
      <c r="N466" s="182" t="s">
        <v>387</v>
      </c>
      <c r="O466" s="176">
        <f t="shared" si="7"/>
        <v>118</v>
      </c>
      <c r="P466" s="52">
        <v>118</v>
      </c>
      <c r="Q466" s="52">
        <v>12</v>
      </c>
      <c r="R466" s="131">
        <v>0.10199999999999999</v>
      </c>
    </row>
    <row r="467" spans="1:18" ht="13.15" customHeight="1" x14ac:dyDescent="0.4">
      <c r="A467" s="179" t="s">
        <v>385</v>
      </c>
      <c r="B467" s="5" t="s">
        <v>1499</v>
      </c>
      <c r="C467" s="132">
        <v>42</v>
      </c>
      <c r="D467" s="183" t="s">
        <v>387</v>
      </c>
      <c r="E467" s="5" t="s">
        <v>387</v>
      </c>
      <c r="F467" s="132">
        <v>15</v>
      </c>
      <c r="G467" s="5" t="s">
        <v>387</v>
      </c>
      <c r="H467" s="5" t="s">
        <v>387</v>
      </c>
      <c r="I467" s="132">
        <v>1</v>
      </c>
      <c r="J467" s="5" t="s">
        <v>387</v>
      </c>
      <c r="K467" s="5" t="s">
        <v>387</v>
      </c>
      <c r="L467" s="186" t="s">
        <v>387</v>
      </c>
      <c r="M467" s="5" t="s">
        <v>387</v>
      </c>
      <c r="N467" s="182" t="s">
        <v>387</v>
      </c>
      <c r="O467" s="176">
        <f t="shared" si="7"/>
        <v>58</v>
      </c>
      <c r="P467" s="57">
        <v>159</v>
      </c>
      <c r="Q467" s="57">
        <v>0</v>
      </c>
      <c r="R467" s="58">
        <v>0</v>
      </c>
    </row>
    <row r="468" spans="1:18" ht="13.15" customHeight="1" x14ac:dyDescent="0.4">
      <c r="A468" s="179" t="s">
        <v>1375</v>
      </c>
      <c r="B468" s="7" t="s">
        <v>1500</v>
      </c>
      <c r="C468" s="132">
        <v>31</v>
      </c>
      <c r="D468" s="183" t="s">
        <v>387</v>
      </c>
      <c r="E468" s="5" t="s">
        <v>387</v>
      </c>
      <c r="F468" s="132">
        <v>22</v>
      </c>
      <c r="G468" s="5" t="s">
        <v>387</v>
      </c>
      <c r="H468" s="54">
        <v>0</v>
      </c>
      <c r="I468" s="132">
        <v>2</v>
      </c>
      <c r="J468" s="5" t="s">
        <v>387</v>
      </c>
      <c r="K468" s="5" t="s">
        <v>387</v>
      </c>
      <c r="L468" s="132">
        <v>2</v>
      </c>
      <c r="M468" s="5" t="s">
        <v>387</v>
      </c>
      <c r="N468" s="182" t="s">
        <v>387</v>
      </c>
      <c r="O468" s="176">
        <f t="shared" si="7"/>
        <v>57</v>
      </c>
      <c r="P468" s="117"/>
    </row>
    <row r="469" spans="1:18" ht="13.15" customHeight="1" x14ac:dyDescent="0.4">
      <c r="A469" s="179" t="s">
        <v>1375</v>
      </c>
      <c r="B469" s="5" t="s">
        <v>920</v>
      </c>
      <c r="C469" s="132">
        <v>16</v>
      </c>
      <c r="D469" s="183" t="s">
        <v>387</v>
      </c>
      <c r="E469" s="5" t="s">
        <v>387</v>
      </c>
      <c r="F469" s="132">
        <v>4</v>
      </c>
      <c r="G469" s="5" t="s">
        <v>387</v>
      </c>
      <c r="H469" s="5" t="s">
        <v>387</v>
      </c>
      <c r="I469" s="132">
        <v>2</v>
      </c>
      <c r="J469" s="5" t="s">
        <v>387</v>
      </c>
      <c r="K469" s="5" t="s">
        <v>387</v>
      </c>
      <c r="L469" s="186" t="s">
        <v>387</v>
      </c>
      <c r="M469" s="5" t="s">
        <v>387</v>
      </c>
      <c r="N469" s="182" t="s">
        <v>387</v>
      </c>
      <c r="O469" s="176">
        <f t="shared" si="7"/>
        <v>22</v>
      </c>
      <c r="P469" s="117"/>
    </row>
    <row r="470" spans="1:18" ht="13.15" customHeight="1" x14ac:dyDescent="0.4">
      <c r="A470" s="179" t="s">
        <v>1375</v>
      </c>
      <c r="B470" s="5" t="s">
        <v>1501</v>
      </c>
      <c r="C470" s="132">
        <v>12</v>
      </c>
      <c r="D470" s="183" t="s">
        <v>387</v>
      </c>
      <c r="E470" s="5" t="s">
        <v>387</v>
      </c>
      <c r="F470" s="132">
        <v>1</v>
      </c>
      <c r="G470" s="5" t="s">
        <v>387</v>
      </c>
      <c r="H470" s="54">
        <v>0</v>
      </c>
      <c r="I470" s="186" t="s">
        <v>387</v>
      </c>
      <c r="J470" s="5" t="s">
        <v>387</v>
      </c>
      <c r="K470" s="5" t="s">
        <v>387</v>
      </c>
      <c r="L470" s="186" t="s">
        <v>387</v>
      </c>
      <c r="M470" s="5" t="s">
        <v>387</v>
      </c>
      <c r="N470" s="182" t="s">
        <v>387</v>
      </c>
      <c r="O470" s="176">
        <f t="shared" si="7"/>
        <v>13</v>
      </c>
      <c r="P470" s="117"/>
    </row>
    <row r="471" spans="1:18" ht="13.15" customHeight="1" x14ac:dyDescent="0.4">
      <c r="A471" s="179" t="s">
        <v>1375</v>
      </c>
      <c r="B471" s="15" t="s">
        <v>1502</v>
      </c>
      <c r="C471" s="132">
        <v>7</v>
      </c>
      <c r="D471" s="183" t="s">
        <v>387</v>
      </c>
      <c r="E471" s="5" t="s">
        <v>387</v>
      </c>
      <c r="F471" s="132">
        <v>2</v>
      </c>
      <c r="G471" s="5" t="s">
        <v>387</v>
      </c>
      <c r="H471" s="5" t="s">
        <v>387</v>
      </c>
      <c r="I471" s="186" t="s">
        <v>387</v>
      </c>
      <c r="J471" s="5" t="s">
        <v>387</v>
      </c>
      <c r="K471" s="5" t="s">
        <v>387</v>
      </c>
      <c r="L471" s="186" t="s">
        <v>387</v>
      </c>
      <c r="M471" s="5" t="s">
        <v>387</v>
      </c>
      <c r="N471" s="182" t="s">
        <v>387</v>
      </c>
      <c r="O471" s="176">
        <f t="shared" si="7"/>
        <v>9</v>
      </c>
      <c r="P471" s="117"/>
    </row>
    <row r="472" spans="1:18" ht="13.15" customHeight="1" x14ac:dyDescent="0.4">
      <c r="A472" s="179" t="s">
        <v>393</v>
      </c>
      <c r="B472" s="5" t="s">
        <v>921</v>
      </c>
      <c r="C472" s="132">
        <v>10</v>
      </c>
      <c r="D472" s="183" t="s">
        <v>387</v>
      </c>
      <c r="E472" s="5" t="s">
        <v>387</v>
      </c>
      <c r="F472" s="132">
        <v>10</v>
      </c>
      <c r="G472" s="5" t="s">
        <v>387</v>
      </c>
      <c r="H472" s="5" t="s">
        <v>387</v>
      </c>
      <c r="I472" s="186" t="s">
        <v>387</v>
      </c>
      <c r="J472" s="5" t="s">
        <v>387</v>
      </c>
      <c r="K472" s="5" t="s">
        <v>387</v>
      </c>
      <c r="L472" s="186" t="s">
        <v>387</v>
      </c>
      <c r="M472" s="5" t="s">
        <v>387</v>
      </c>
      <c r="N472" s="182" t="s">
        <v>387</v>
      </c>
      <c r="O472" s="176">
        <f t="shared" si="7"/>
        <v>20</v>
      </c>
      <c r="P472" s="52">
        <v>20</v>
      </c>
      <c r="Q472" s="52">
        <v>0</v>
      </c>
      <c r="R472" s="53">
        <v>0</v>
      </c>
    </row>
    <row r="473" spans="1:18" ht="13.15" customHeight="1" x14ac:dyDescent="0.4">
      <c r="A473" s="179" t="s">
        <v>397</v>
      </c>
      <c r="B473" s="5" t="s">
        <v>922</v>
      </c>
      <c r="C473" s="132">
        <v>30</v>
      </c>
      <c r="D473" s="183" t="s">
        <v>387</v>
      </c>
      <c r="E473" s="54">
        <v>1</v>
      </c>
      <c r="F473" s="132">
        <v>11</v>
      </c>
      <c r="G473" s="5" t="s">
        <v>387</v>
      </c>
      <c r="H473" s="5" t="s">
        <v>387</v>
      </c>
      <c r="I473" s="186" t="s">
        <v>387</v>
      </c>
      <c r="J473" s="5" t="s">
        <v>387</v>
      </c>
      <c r="K473" s="5" t="s">
        <v>387</v>
      </c>
      <c r="L473" s="132">
        <v>1</v>
      </c>
      <c r="M473" s="54">
        <v>1</v>
      </c>
      <c r="N473" s="182" t="s">
        <v>387</v>
      </c>
      <c r="O473" s="176">
        <f t="shared" si="7"/>
        <v>42</v>
      </c>
      <c r="P473" s="57">
        <v>153</v>
      </c>
      <c r="Q473" s="57">
        <v>1</v>
      </c>
      <c r="R473" s="136">
        <v>7.0000000000000001E-3</v>
      </c>
    </row>
    <row r="474" spans="1:18" ht="13.15" customHeight="1" x14ac:dyDescent="0.4">
      <c r="A474" s="179" t="s">
        <v>1335</v>
      </c>
      <c r="B474" s="5" t="s">
        <v>1503</v>
      </c>
      <c r="C474" s="132">
        <v>27</v>
      </c>
      <c r="D474" s="183" t="s">
        <v>387</v>
      </c>
      <c r="E474" s="5" t="s">
        <v>387</v>
      </c>
      <c r="F474" s="132">
        <v>14</v>
      </c>
      <c r="G474" s="5" t="s">
        <v>387</v>
      </c>
      <c r="H474" s="5" t="s">
        <v>387</v>
      </c>
      <c r="I474" s="186" t="s">
        <v>387</v>
      </c>
      <c r="J474" s="5" t="s">
        <v>387</v>
      </c>
      <c r="K474" s="5" t="s">
        <v>387</v>
      </c>
      <c r="L474" s="186" t="s">
        <v>387</v>
      </c>
      <c r="M474" s="5" t="s">
        <v>387</v>
      </c>
      <c r="N474" s="182" t="s">
        <v>387</v>
      </c>
      <c r="O474" s="176">
        <f t="shared" si="7"/>
        <v>41</v>
      </c>
      <c r="P474" s="117"/>
    </row>
    <row r="475" spans="1:18" ht="13.15" customHeight="1" x14ac:dyDescent="0.4">
      <c r="A475" s="179" t="s">
        <v>1335</v>
      </c>
      <c r="B475" s="5" t="s">
        <v>924</v>
      </c>
      <c r="C475" s="132">
        <v>16</v>
      </c>
      <c r="D475" s="183" t="s">
        <v>387</v>
      </c>
      <c r="E475" s="5" t="s">
        <v>387</v>
      </c>
      <c r="F475" s="132">
        <v>14</v>
      </c>
      <c r="G475" s="5" t="s">
        <v>387</v>
      </c>
      <c r="H475" s="5" t="s">
        <v>387</v>
      </c>
      <c r="I475" s="132">
        <v>2</v>
      </c>
      <c r="J475" s="5" t="s">
        <v>387</v>
      </c>
      <c r="K475" s="5" t="s">
        <v>387</v>
      </c>
      <c r="L475" s="132">
        <v>2</v>
      </c>
      <c r="M475" s="5" t="s">
        <v>387</v>
      </c>
      <c r="N475" s="182" t="s">
        <v>387</v>
      </c>
      <c r="O475" s="176">
        <f t="shared" si="7"/>
        <v>34</v>
      </c>
      <c r="P475" s="117"/>
    </row>
    <row r="476" spans="1:18" ht="13.15" customHeight="1" x14ac:dyDescent="0.4">
      <c r="A476" s="179" t="s">
        <v>1335</v>
      </c>
      <c r="B476" s="5" t="s">
        <v>587</v>
      </c>
      <c r="C476" s="132">
        <v>8</v>
      </c>
      <c r="D476" s="183" t="s">
        <v>387</v>
      </c>
      <c r="E476" s="5" t="s">
        <v>387</v>
      </c>
      <c r="F476" s="132">
        <v>11</v>
      </c>
      <c r="G476" s="5" t="s">
        <v>387</v>
      </c>
      <c r="H476" s="5" t="s">
        <v>387</v>
      </c>
      <c r="I476" s="132">
        <v>1</v>
      </c>
      <c r="J476" s="5" t="s">
        <v>387</v>
      </c>
      <c r="K476" s="5" t="s">
        <v>387</v>
      </c>
      <c r="L476" s="186" t="s">
        <v>387</v>
      </c>
      <c r="M476" s="5" t="s">
        <v>387</v>
      </c>
      <c r="N476" s="182" t="s">
        <v>387</v>
      </c>
      <c r="O476" s="176">
        <f t="shared" si="7"/>
        <v>20</v>
      </c>
      <c r="P476" s="117"/>
    </row>
    <row r="477" spans="1:18" ht="13.15" customHeight="1" x14ac:dyDescent="0.4">
      <c r="A477" s="179" t="s">
        <v>1335</v>
      </c>
      <c r="B477" s="5" t="s">
        <v>923</v>
      </c>
      <c r="C477" s="132">
        <v>6</v>
      </c>
      <c r="D477" s="183" t="s">
        <v>387</v>
      </c>
      <c r="E477" s="5" t="s">
        <v>387</v>
      </c>
      <c r="F477" s="132">
        <v>8</v>
      </c>
      <c r="G477" s="5" t="s">
        <v>387</v>
      </c>
      <c r="H477" s="5" t="s">
        <v>387</v>
      </c>
      <c r="I477" s="186" t="s">
        <v>387</v>
      </c>
      <c r="J477" s="5" t="s">
        <v>387</v>
      </c>
      <c r="K477" s="5" t="s">
        <v>387</v>
      </c>
      <c r="L477" s="132">
        <v>1</v>
      </c>
      <c r="M477" s="5" t="s">
        <v>387</v>
      </c>
      <c r="N477" s="182" t="s">
        <v>387</v>
      </c>
      <c r="O477" s="176">
        <f t="shared" si="7"/>
        <v>15</v>
      </c>
      <c r="P477" s="117"/>
    </row>
    <row r="478" spans="1:18" ht="13.15" customHeight="1" x14ac:dyDescent="0.4">
      <c r="A478" s="179" t="s">
        <v>1335</v>
      </c>
      <c r="B478" s="5" t="s">
        <v>1504</v>
      </c>
      <c r="C478" s="186" t="s">
        <v>387</v>
      </c>
      <c r="D478" s="183" t="s">
        <v>387</v>
      </c>
      <c r="E478" s="5" t="s">
        <v>387</v>
      </c>
      <c r="F478" s="132">
        <v>1</v>
      </c>
      <c r="G478" s="5" t="s">
        <v>387</v>
      </c>
      <c r="H478" s="5" t="s">
        <v>387</v>
      </c>
      <c r="I478" s="186" t="s">
        <v>387</v>
      </c>
      <c r="J478" s="5" t="s">
        <v>387</v>
      </c>
      <c r="K478" s="5" t="s">
        <v>387</v>
      </c>
      <c r="L478" s="186" t="s">
        <v>387</v>
      </c>
      <c r="M478" s="5" t="s">
        <v>387</v>
      </c>
      <c r="N478" s="182" t="s">
        <v>387</v>
      </c>
      <c r="O478" s="176">
        <f t="shared" si="7"/>
        <v>1</v>
      </c>
      <c r="P478" s="117"/>
    </row>
    <row r="479" spans="1:18" ht="13.15" customHeight="1" x14ac:dyDescent="0.4">
      <c r="A479" s="179" t="s">
        <v>406</v>
      </c>
      <c r="B479" s="5" t="s">
        <v>1505</v>
      </c>
      <c r="C479" s="132">
        <v>8</v>
      </c>
      <c r="D479" s="183" t="s">
        <v>387</v>
      </c>
      <c r="E479" s="5" t="s">
        <v>387</v>
      </c>
      <c r="F479" s="132">
        <v>1</v>
      </c>
      <c r="G479" s="5" t="s">
        <v>387</v>
      </c>
      <c r="H479" s="5" t="s">
        <v>387</v>
      </c>
      <c r="I479" s="186" t="s">
        <v>387</v>
      </c>
      <c r="J479" s="5" t="s">
        <v>387</v>
      </c>
      <c r="K479" s="5" t="s">
        <v>387</v>
      </c>
      <c r="L479" s="186" t="s">
        <v>387</v>
      </c>
      <c r="M479" s="5" t="s">
        <v>387</v>
      </c>
      <c r="N479" s="182" t="s">
        <v>387</v>
      </c>
      <c r="O479" s="176">
        <f t="shared" si="7"/>
        <v>9</v>
      </c>
      <c r="P479" s="52">
        <v>9</v>
      </c>
      <c r="Q479" s="52">
        <v>0</v>
      </c>
      <c r="R479" s="53">
        <v>0</v>
      </c>
    </row>
    <row r="480" spans="1:18" ht="13.15" customHeight="1" x14ac:dyDescent="0.4">
      <c r="A480" s="179" t="s">
        <v>408</v>
      </c>
      <c r="B480" s="5" t="s">
        <v>925</v>
      </c>
      <c r="C480" s="132">
        <v>11</v>
      </c>
      <c r="D480" s="183" t="s">
        <v>387</v>
      </c>
      <c r="E480" s="5" t="s">
        <v>387</v>
      </c>
      <c r="F480" s="132">
        <v>36</v>
      </c>
      <c r="G480" s="5" t="s">
        <v>387</v>
      </c>
      <c r="H480" s="5" t="s">
        <v>387</v>
      </c>
      <c r="I480" s="132">
        <v>1</v>
      </c>
      <c r="J480" s="5" t="s">
        <v>387</v>
      </c>
      <c r="K480" s="5" t="s">
        <v>387</v>
      </c>
      <c r="L480" s="186" t="s">
        <v>387</v>
      </c>
      <c r="M480" s="5" t="s">
        <v>387</v>
      </c>
      <c r="N480" s="182" t="s">
        <v>387</v>
      </c>
      <c r="O480" s="176">
        <f t="shared" si="7"/>
        <v>48</v>
      </c>
      <c r="P480" s="52">
        <v>48</v>
      </c>
      <c r="Q480" s="52">
        <v>0</v>
      </c>
      <c r="R480" s="53">
        <v>0</v>
      </c>
    </row>
    <row r="481" spans="1:18" ht="13.15" customHeight="1" x14ac:dyDescent="0.4">
      <c r="A481" s="179" t="s">
        <v>554</v>
      </c>
      <c r="B481" s="5" t="s">
        <v>590</v>
      </c>
      <c r="C481" s="132">
        <v>15</v>
      </c>
      <c r="D481" s="183" t="s">
        <v>387</v>
      </c>
      <c r="E481" s="5" t="s">
        <v>387</v>
      </c>
      <c r="F481" s="132">
        <v>21</v>
      </c>
      <c r="G481" s="5" t="s">
        <v>387</v>
      </c>
      <c r="H481" s="5" t="s">
        <v>387</v>
      </c>
      <c r="I481" s="132">
        <v>2</v>
      </c>
      <c r="J481" s="5" t="s">
        <v>387</v>
      </c>
      <c r="K481" s="5" t="s">
        <v>387</v>
      </c>
      <c r="L481" s="132">
        <v>1</v>
      </c>
      <c r="M481" s="5" t="s">
        <v>387</v>
      </c>
      <c r="N481" s="182" t="s">
        <v>387</v>
      </c>
      <c r="O481" s="176">
        <f t="shared" si="7"/>
        <v>39</v>
      </c>
      <c r="P481" s="52">
        <v>39</v>
      </c>
      <c r="Q481" s="52">
        <v>0</v>
      </c>
      <c r="R481" s="53">
        <v>0</v>
      </c>
    </row>
    <row r="482" spans="1:18" ht="13.15" customHeight="1" x14ac:dyDescent="0.4">
      <c r="A482" s="179" t="s">
        <v>420</v>
      </c>
      <c r="B482" s="5" t="s">
        <v>591</v>
      </c>
      <c r="C482" s="132">
        <v>14</v>
      </c>
      <c r="D482" s="183" t="s">
        <v>387</v>
      </c>
      <c r="E482" s="5" t="s">
        <v>387</v>
      </c>
      <c r="F482" s="132">
        <v>4</v>
      </c>
      <c r="G482" s="5" t="s">
        <v>387</v>
      </c>
      <c r="H482" s="5" t="s">
        <v>387</v>
      </c>
      <c r="I482" s="132">
        <v>1</v>
      </c>
      <c r="J482" s="5" t="s">
        <v>387</v>
      </c>
      <c r="K482" s="5" t="s">
        <v>387</v>
      </c>
      <c r="L482" s="186" t="s">
        <v>387</v>
      </c>
      <c r="M482" s="5" t="s">
        <v>387</v>
      </c>
      <c r="N482" s="182" t="s">
        <v>387</v>
      </c>
      <c r="O482" s="176">
        <f t="shared" si="7"/>
        <v>19</v>
      </c>
      <c r="P482" s="55">
        <v>21</v>
      </c>
      <c r="Q482" s="55">
        <v>0</v>
      </c>
      <c r="R482" s="56">
        <v>0</v>
      </c>
    </row>
    <row r="483" spans="1:18" ht="13.15" customHeight="1" x14ac:dyDescent="0.4">
      <c r="A483" s="179" t="s">
        <v>1338</v>
      </c>
      <c r="B483" s="5" t="s">
        <v>1506</v>
      </c>
      <c r="C483" s="132">
        <v>1</v>
      </c>
      <c r="D483" s="183" t="s">
        <v>387</v>
      </c>
      <c r="E483" s="5" t="s">
        <v>387</v>
      </c>
      <c r="F483" s="186" t="s">
        <v>387</v>
      </c>
      <c r="G483" s="5" t="s">
        <v>387</v>
      </c>
      <c r="H483" s="5" t="s">
        <v>387</v>
      </c>
      <c r="I483" s="186" t="s">
        <v>387</v>
      </c>
      <c r="J483" s="5" t="s">
        <v>387</v>
      </c>
      <c r="K483" s="5" t="s">
        <v>387</v>
      </c>
      <c r="L483" s="186" t="s">
        <v>387</v>
      </c>
      <c r="M483" s="5" t="s">
        <v>387</v>
      </c>
      <c r="N483" s="182" t="s">
        <v>387</v>
      </c>
      <c r="O483" s="176">
        <f t="shared" si="7"/>
        <v>1</v>
      </c>
      <c r="P483" s="117"/>
    </row>
    <row r="484" spans="1:18" ht="13.15" customHeight="1" x14ac:dyDescent="0.4">
      <c r="A484" s="179" t="s">
        <v>1338</v>
      </c>
      <c r="B484" s="5" t="s">
        <v>592</v>
      </c>
      <c r="C484" s="186" t="s">
        <v>387</v>
      </c>
      <c r="D484" s="183" t="s">
        <v>387</v>
      </c>
      <c r="E484" s="5" t="s">
        <v>387</v>
      </c>
      <c r="F484" s="132">
        <v>1</v>
      </c>
      <c r="G484" s="5" t="s">
        <v>387</v>
      </c>
      <c r="H484" s="5" t="s">
        <v>387</v>
      </c>
      <c r="I484" s="186" t="s">
        <v>387</v>
      </c>
      <c r="J484" s="5" t="s">
        <v>387</v>
      </c>
      <c r="K484" s="5" t="s">
        <v>387</v>
      </c>
      <c r="L484" s="186" t="s">
        <v>387</v>
      </c>
      <c r="M484" s="5" t="s">
        <v>387</v>
      </c>
      <c r="N484" s="182" t="s">
        <v>387</v>
      </c>
      <c r="O484" s="176">
        <f t="shared" si="7"/>
        <v>1</v>
      </c>
      <c r="P484" s="117"/>
    </row>
    <row r="485" spans="1:18" ht="13.15" customHeight="1" x14ac:dyDescent="0.4">
      <c r="A485" s="179" t="s">
        <v>429</v>
      </c>
      <c r="B485" s="5" t="s">
        <v>926</v>
      </c>
      <c r="C485" s="132">
        <v>4</v>
      </c>
      <c r="D485" s="183" t="s">
        <v>387</v>
      </c>
      <c r="E485" s="5" t="s">
        <v>387</v>
      </c>
      <c r="F485" s="186" t="s">
        <v>387</v>
      </c>
      <c r="G485" s="5" t="s">
        <v>387</v>
      </c>
      <c r="H485" s="5" t="s">
        <v>387</v>
      </c>
      <c r="I485" s="186" t="s">
        <v>387</v>
      </c>
      <c r="J485" s="5" t="s">
        <v>387</v>
      </c>
      <c r="K485" s="5" t="s">
        <v>387</v>
      </c>
      <c r="L485" s="186" t="s">
        <v>387</v>
      </c>
      <c r="M485" s="5" t="s">
        <v>387</v>
      </c>
      <c r="N485" s="182" t="s">
        <v>387</v>
      </c>
      <c r="O485" s="176">
        <f t="shared" si="7"/>
        <v>4</v>
      </c>
      <c r="P485" s="52">
        <v>4</v>
      </c>
      <c r="Q485" s="52">
        <v>0</v>
      </c>
      <c r="R485" s="53">
        <v>0</v>
      </c>
    </row>
    <row r="486" spans="1:18" ht="13.15" customHeight="1" x14ac:dyDescent="0.4">
      <c r="A486" s="179" t="s">
        <v>431</v>
      </c>
      <c r="B486" s="5" t="s">
        <v>1507</v>
      </c>
      <c r="C486" s="132">
        <v>12</v>
      </c>
      <c r="D486" s="183" t="s">
        <v>387</v>
      </c>
      <c r="E486" s="5" t="s">
        <v>387</v>
      </c>
      <c r="F486" s="132">
        <v>2</v>
      </c>
      <c r="G486" s="5" t="s">
        <v>387</v>
      </c>
      <c r="H486" s="5" t="s">
        <v>387</v>
      </c>
      <c r="I486" s="186" t="s">
        <v>387</v>
      </c>
      <c r="J486" s="5" t="s">
        <v>387</v>
      </c>
      <c r="K486" s="5" t="s">
        <v>387</v>
      </c>
      <c r="L486" s="186" t="s">
        <v>387</v>
      </c>
      <c r="M486" s="5" t="s">
        <v>387</v>
      </c>
      <c r="N486" s="182" t="s">
        <v>387</v>
      </c>
      <c r="O486" s="176">
        <f t="shared" si="7"/>
        <v>14</v>
      </c>
      <c r="P486" s="52">
        <v>14</v>
      </c>
      <c r="Q486" s="52">
        <v>0</v>
      </c>
      <c r="R486" s="53">
        <v>0</v>
      </c>
    </row>
    <row r="487" spans="1:18" ht="13.15" customHeight="1" x14ac:dyDescent="0.4">
      <c r="A487" s="179" t="s">
        <v>433</v>
      </c>
      <c r="B487" s="5" t="s">
        <v>1508</v>
      </c>
      <c r="C487" s="132">
        <v>11</v>
      </c>
      <c r="D487" s="183" t="s">
        <v>387</v>
      </c>
      <c r="E487" s="5" t="s">
        <v>387</v>
      </c>
      <c r="F487" s="132">
        <v>29</v>
      </c>
      <c r="G487" s="5" t="s">
        <v>387</v>
      </c>
      <c r="H487" s="5" t="s">
        <v>387</v>
      </c>
      <c r="I487" s="132">
        <v>1</v>
      </c>
      <c r="J487" s="5" t="s">
        <v>387</v>
      </c>
      <c r="K487" s="5" t="s">
        <v>387</v>
      </c>
      <c r="L487" s="186" t="s">
        <v>387</v>
      </c>
      <c r="M487" s="5" t="s">
        <v>387</v>
      </c>
      <c r="N487" s="182" t="s">
        <v>387</v>
      </c>
      <c r="O487" s="176">
        <f t="shared" si="7"/>
        <v>41</v>
      </c>
      <c r="P487" s="52">
        <v>41</v>
      </c>
      <c r="Q487" s="52">
        <v>0</v>
      </c>
      <c r="R487" s="53">
        <v>0</v>
      </c>
    </row>
    <row r="488" spans="1:18" x14ac:dyDescent="0.4">
      <c r="A488" s="179" t="s">
        <v>947</v>
      </c>
      <c r="B488" s="5" t="s">
        <v>1509</v>
      </c>
      <c r="C488" s="132">
        <v>6</v>
      </c>
      <c r="D488" s="183" t="s">
        <v>387</v>
      </c>
      <c r="E488" s="5" t="s">
        <v>387</v>
      </c>
      <c r="F488" s="132">
        <v>1</v>
      </c>
      <c r="G488" s="5" t="s">
        <v>387</v>
      </c>
      <c r="H488" s="5" t="s">
        <v>387</v>
      </c>
      <c r="I488" s="186" t="s">
        <v>387</v>
      </c>
      <c r="J488" s="5" t="s">
        <v>387</v>
      </c>
      <c r="K488" s="5" t="s">
        <v>387</v>
      </c>
      <c r="L488" s="186" t="s">
        <v>387</v>
      </c>
      <c r="M488" s="5" t="s">
        <v>387</v>
      </c>
      <c r="N488" s="182" t="s">
        <v>387</v>
      </c>
      <c r="O488" s="176">
        <f t="shared" si="7"/>
        <v>7</v>
      </c>
      <c r="P488" s="52">
        <v>7</v>
      </c>
      <c r="Q488" s="52">
        <v>0</v>
      </c>
      <c r="R488" s="53">
        <v>0</v>
      </c>
    </row>
    <row r="489" spans="1:18" x14ac:dyDescent="0.4">
      <c r="A489" s="179" t="s">
        <v>447</v>
      </c>
      <c r="B489" s="5" t="s">
        <v>927</v>
      </c>
      <c r="C489" s="132">
        <v>16</v>
      </c>
      <c r="D489" s="183" t="s">
        <v>387</v>
      </c>
      <c r="E489" s="5" t="s">
        <v>387</v>
      </c>
      <c r="F489" s="132">
        <v>20</v>
      </c>
      <c r="G489" s="5" t="s">
        <v>387</v>
      </c>
      <c r="H489" s="5" t="s">
        <v>387</v>
      </c>
      <c r="I489" s="132">
        <v>2</v>
      </c>
      <c r="J489" s="5" t="s">
        <v>387</v>
      </c>
      <c r="K489" s="5" t="s">
        <v>387</v>
      </c>
      <c r="L489" s="186" t="s">
        <v>387</v>
      </c>
      <c r="M489" s="5" t="s">
        <v>387</v>
      </c>
      <c r="N489" s="182" t="s">
        <v>387</v>
      </c>
      <c r="O489" s="176">
        <f t="shared" si="7"/>
        <v>38</v>
      </c>
      <c r="P489" s="52">
        <v>38</v>
      </c>
      <c r="Q489" s="52">
        <v>0</v>
      </c>
      <c r="R489" s="53">
        <v>0</v>
      </c>
    </row>
    <row r="490" spans="1:18" ht="13.15" customHeight="1" x14ac:dyDescent="0.4">
      <c r="A490" s="179" t="s">
        <v>928</v>
      </c>
      <c r="B490" s="5" t="s">
        <v>929</v>
      </c>
      <c r="C490" s="132">
        <v>23</v>
      </c>
      <c r="D490" s="183" t="s">
        <v>387</v>
      </c>
      <c r="E490" s="5" t="s">
        <v>387</v>
      </c>
      <c r="F490" s="132">
        <v>9</v>
      </c>
      <c r="G490" s="5" t="s">
        <v>387</v>
      </c>
      <c r="H490" s="5" t="s">
        <v>387</v>
      </c>
      <c r="I490" s="186" t="s">
        <v>387</v>
      </c>
      <c r="J490" s="5" t="s">
        <v>387</v>
      </c>
      <c r="K490" s="5" t="s">
        <v>387</v>
      </c>
      <c r="L490" s="186" t="s">
        <v>387</v>
      </c>
      <c r="M490" s="5" t="s">
        <v>387</v>
      </c>
      <c r="N490" s="182" t="s">
        <v>387</v>
      </c>
      <c r="O490" s="176">
        <f t="shared" si="7"/>
        <v>32</v>
      </c>
      <c r="P490" s="52">
        <v>32</v>
      </c>
      <c r="Q490" s="52">
        <v>0</v>
      </c>
      <c r="R490" s="53">
        <v>0</v>
      </c>
    </row>
    <row r="491" spans="1:18" ht="20.25" x14ac:dyDescent="0.4">
      <c r="A491" s="179" t="s">
        <v>452</v>
      </c>
      <c r="B491" s="5" t="s">
        <v>1266</v>
      </c>
      <c r="C491" s="132">
        <v>18</v>
      </c>
      <c r="D491" s="183" t="s">
        <v>387</v>
      </c>
      <c r="E491" s="5" t="s">
        <v>387</v>
      </c>
      <c r="F491" s="132">
        <v>18</v>
      </c>
      <c r="G491" s="5" t="s">
        <v>387</v>
      </c>
      <c r="H491" s="5" t="s">
        <v>387</v>
      </c>
      <c r="I491" s="186" t="s">
        <v>387</v>
      </c>
      <c r="J491" s="5" t="s">
        <v>387</v>
      </c>
      <c r="K491" s="5" t="s">
        <v>387</v>
      </c>
      <c r="L491" s="186" t="s">
        <v>387</v>
      </c>
      <c r="M491" s="5" t="s">
        <v>387</v>
      </c>
      <c r="N491" s="182" t="s">
        <v>387</v>
      </c>
      <c r="O491" s="176">
        <f t="shared" si="7"/>
        <v>36</v>
      </c>
      <c r="P491" s="52">
        <v>36</v>
      </c>
      <c r="Q491" s="52">
        <v>0</v>
      </c>
      <c r="R491" s="53">
        <v>0</v>
      </c>
    </row>
    <row r="492" spans="1:18" ht="13.15" customHeight="1" x14ac:dyDescent="0.4">
      <c r="A492" s="179" t="s">
        <v>464</v>
      </c>
      <c r="B492" s="5" t="s">
        <v>596</v>
      </c>
      <c r="C492" s="132">
        <v>6</v>
      </c>
      <c r="D492" s="183" t="s">
        <v>387</v>
      </c>
      <c r="E492" s="5" t="s">
        <v>387</v>
      </c>
      <c r="F492" s="132">
        <v>8</v>
      </c>
      <c r="G492" s="5" t="s">
        <v>387</v>
      </c>
      <c r="H492" s="5" t="s">
        <v>387</v>
      </c>
      <c r="I492" s="186" t="s">
        <v>387</v>
      </c>
      <c r="J492" s="5" t="s">
        <v>387</v>
      </c>
      <c r="K492" s="5" t="s">
        <v>387</v>
      </c>
      <c r="L492" s="186" t="s">
        <v>387</v>
      </c>
      <c r="M492" s="5" t="s">
        <v>387</v>
      </c>
      <c r="N492" s="182" t="s">
        <v>387</v>
      </c>
      <c r="O492" s="176">
        <f t="shared" si="7"/>
        <v>14</v>
      </c>
      <c r="P492" s="52">
        <v>14</v>
      </c>
      <c r="Q492" s="52">
        <v>0</v>
      </c>
      <c r="R492" s="53">
        <v>0</v>
      </c>
    </row>
    <row r="493" spans="1:18" ht="13.15" customHeight="1" x14ac:dyDescent="0.4">
      <c r="A493" s="179" t="s">
        <v>466</v>
      </c>
      <c r="B493" s="5" t="s">
        <v>597</v>
      </c>
      <c r="C493" s="132">
        <v>30</v>
      </c>
      <c r="D493" s="183" t="s">
        <v>387</v>
      </c>
      <c r="E493" s="5" t="s">
        <v>387</v>
      </c>
      <c r="F493" s="132">
        <v>31</v>
      </c>
      <c r="G493" s="5" t="s">
        <v>387</v>
      </c>
      <c r="H493" s="5" t="s">
        <v>387</v>
      </c>
      <c r="I493" s="186" t="s">
        <v>387</v>
      </c>
      <c r="J493" s="5" t="s">
        <v>387</v>
      </c>
      <c r="K493" s="5" t="s">
        <v>387</v>
      </c>
      <c r="L493" s="186" t="s">
        <v>387</v>
      </c>
      <c r="M493" s="5" t="s">
        <v>387</v>
      </c>
      <c r="N493" s="182" t="s">
        <v>387</v>
      </c>
      <c r="O493" s="176">
        <f t="shared" si="7"/>
        <v>61</v>
      </c>
      <c r="P493" s="52">
        <v>61</v>
      </c>
      <c r="Q493" s="52">
        <v>0</v>
      </c>
      <c r="R493" s="53">
        <v>0</v>
      </c>
    </row>
    <row r="494" spans="1:18" ht="13.15" customHeight="1" x14ac:dyDescent="0.4">
      <c r="A494" s="179" t="s">
        <v>599</v>
      </c>
      <c r="B494" s="5" t="s">
        <v>932</v>
      </c>
      <c r="C494" s="132">
        <v>3</v>
      </c>
      <c r="D494" s="183" t="s">
        <v>387</v>
      </c>
      <c r="E494" s="5" t="s">
        <v>387</v>
      </c>
      <c r="F494" s="132">
        <v>4</v>
      </c>
      <c r="G494" s="5" t="s">
        <v>387</v>
      </c>
      <c r="H494" s="5" t="s">
        <v>387</v>
      </c>
      <c r="I494" s="186" t="s">
        <v>387</v>
      </c>
      <c r="J494" s="5" t="s">
        <v>387</v>
      </c>
      <c r="K494" s="5" t="s">
        <v>387</v>
      </c>
      <c r="L494" s="186" t="s">
        <v>387</v>
      </c>
      <c r="M494" s="5" t="s">
        <v>387</v>
      </c>
      <c r="N494" s="182" t="s">
        <v>387</v>
      </c>
      <c r="O494" s="176">
        <f t="shared" si="7"/>
        <v>7</v>
      </c>
      <c r="P494" s="55">
        <v>10</v>
      </c>
      <c r="Q494" s="55">
        <v>0</v>
      </c>
      <c r="R494" s="56">
        <v>0</v>
      </c>
    </row>
    <row r="495" spans="1:18" ht="13.15" customHeight="1" x14ac:dyDescent="0.4">
      <c r="A495" s="179" t="s">
        <v>1352</v>
      </c>
      <c r="B495" s="7" t="s">
        <v>933</v>
      </c>
      <c r="C495" s="132">
        <v>1</v>
      </c>
      <c r="D495" s="183" t="s">
        <v>387</v>
      </c>
      <c r="E495" s="5" t="s">
        <v>387</v>
      </c>
      <c r="F495" s="132">
        <v>2</v>
      </c>
      <c r="G495" s="5" t="s">
        <v>387</v>
      </c>
      <c r="H495" s="5" t="s">
        <v>387</v>
      </c>
      <c r="I495" s="186" t="s">
        <v>387</v>
      </c>
      <c r="J495" s="5" t="s">
        <v>387</v>
      </c>
      <c r="K495" s="5" t="s">
        <v>387</v>
      </c>
      <c r="L495" s="186" t="s">
        <v>387</v>
      </c>
      <c r="M495" s="5" t="s">
        <v>387</v>
      </c>
      <c r="N495" s="182" t="s">
        <v>387</v>
      </c>
      <c r="O495" s="176">
        <f t="shared" si="7"/>
        <v>3</v>
      </c>
      <c r="P495" s="117"/>
    </row>
    <row r="496" spans="1:18" ht="20.25" x14ac:dyDescent="0.4">
      <c r="A496" s="179" t="s">
        <v>470</v>
      </c>
      <c r="B496" s="5" t="s">
        <v>1510</v>
      </c>
      <c r="C496" s="132">
        <v>6</v>
      </c>
      <c r="D496" s="183" t="s">
        <v>387</v>
      </c>
      <c r="E496" s="5" t="s">
        <v>387</v>
      </c>
      <c r="F496" s="132">
        <v>1</v>
      </c>
      <c r="G496" s="5" t="s">
        <v>387</v>
      </c>
      <c r="H496" s="5" t="s">
        <v>387</v>
      </c>
      <c r="I496" s="186" t="s">
        <v>387</v>
      </c>
      <c r="J496" s="5" t="s">
        <v>387</v>
      </c>
      <c r="K496" s="5" t="s">
        <v>387</v>
      </c>
      <c r="L496" s="186" t="s">
        <v>387</v>
      </c>
      <c r="M496" s="5" t="s">
        <v>387</v>
      </c>
      <c r="N496" s="182" t="s">
        <v>387</v>
      </c>
      <c r="O496" s="176">
        <f t="shared" si="7"/>
        <v>7</v>
      </c>
      <c r="P496" s="52">
        <v>7</v>
      </c>
      <c r="Q496" s="52">
        <v>0</v>
      </c>
      <c r="R496" s="53">
        <v>0</v>
      </c>
    </row>
    <row r="497" spans="1:18" ht="13.15" customHeight="1" x14ac:dyDescent="0.4">
      <c r="A497" s="179" t="s">
        <v>472</v>
      </c>
      <c r="B497" s="5" t="s">
        <v>934</v>
      </c>
      <c r="C497" s="132">
        <v>19</v>
      </c>
      <c r="D497" s="183" t="s">
        <v>387</v>
      </c>
      <c r="E497" s="5" t="s">
        <v>387</v>
      </c>
      <c r="F497" s="132">
        <v>22</v>
      </c>
      <c r="G497" s="5" t="s">
        <v>387</v>
      </c>
      <c r="H497" s="5" t="s">
        <v>387</v>
      </c>
      <c r="I497" s="186" t="s">
        <v>387</v>
      </c>
      <c r="J497" s="5" t="s">
        <v>387</v>
      </c>
      <c r="K497" s="5" t="s">
        <v>387</v>
      </c>
      <c r="L497" s="186" t="s">
        <v>387</v>
      </c>
      <c r="M497" s="5" t="s">
        <v>387</v>
      </c>
      <c r="N497" s="182" t="s">
        <v>387</v>
      </c>
      <c r="O497" s="176">
        <f t="shared" si="7"/>
        <v>41</v>
      </c>
      <c r="P497" s="55">
        <v>47</v>
      </c>
      <c r="Q497" s="55">
        <v>1</v>
      </c>
      <c r="R497" s="153">
        <v>2.1000000000000001E-2</v>
      </c>
    </row>
    <row r="498" spans="1:18" ht="13.15" customHeight="1" x14ac:dyDescent="0.4">
      <c r="A498" s="179" t="s">
        <v>1347</v>
      </c>
      <c r="B498" s="5" t="s">
        <v>935</v>
      </c>
      <c r="C498" s="186" t="s">
        <v>387</v>
      </c>
      <c r="D498" s="183" t="s">
        <v>387</v>
      </c>
      <c r="E498" s="5" t="s">
        <v>387</v>
      </c>
      <c r="F498" s="132">
        <v>6</v>
      </c>
      <c r="G498" s="5" t="s">
        <v>387</v>
      </c>
      <c r="H498" s="54">
        <v>1</v>
      </c>
      <c r="I498" s="186" t="s">
        <v>387</v>
      </c>
      <c r="J498" s="5" t="s">
        <v>387</v>
      </c>
      <c r="K498" s="5" t="s">
        <v>387</v>
      </c>
      <c r="L498" s="186" t="s">
        <v>387</v>
      </c>
      <c r="M498" s="5" t="s">
        <v>387</v>
      </c>
      <c r="N498" s="182" t="s">
        <v>387</v>
      </c>
      <c r="O498" s="176">
        <f t="shared" si="7"/>
        <v>6</v>
      </c>
      <c r="P498" s="117"/>
    </row>
    <row r="499" spans="1:18" ht="13.15" customHeight="1" x14ac:dyDescent="0.4">
      <c r="A499" s="179" t="s">
        <v>479</v>
      </c>
      <c r="B499" s="5" t="s">
        <v>603</v>
      </c>
      <c r="C499" s="132">
        <v>10</v>
      </c>
      <c r="D499" s="183" t="s">
        <v>387</v>
      </c>
      <c r="E499" s="5" t="s">
        <v>387</v>
      </c>
      <c r="F499" s="132">
        <v>17</v>
      </c>
      <c r="G499" s="5" t="s">
        <v>387</v>
      </c>
      <c r="H499" s="5" t="s">
        <v>387</v>
      </c>
      <c r="I499" s="132">
        <v>1</v>
      </c>
      <c r="J499" s="5" t="s">
        <v>387</v>
      </c>
      <c r="K499" s="5" t="s">
        <v>387</v>
      </c>
      <c r="L499" s="132">
        <v>1</v>
      </c>
      <c r="M499" s="5" t="s">
        <v>387</v>
      </c>
      <c r="N499" s="182" t="s">
        <v>387</v>
      </c>
      <c r="O499" s="176">
        <f t="shared" si="7"/>
        <v>29</v>
      </c>
      <c r="P499" s="52">
        <v>29</v>
      </c>
      <c r="Q499" s="52">
        <v>0</v>
      </c>
      <c r="R499" s="53">
        <v>0</v>
      </c>
    </row>
    <row r="500" spans="1:18" ht="13.15" customHeight="1" x14ac:dyDescent="0.4">
      <c r="A500" s="179" t="s">
        <v>481</v>
      </c>
      <c r="B500" s="5" t="s">
        <v>604</v>
      </c>
      <c r="C500" s="132">
        <v>8</v>
      </c>
      <c r="D500" s="183" t="s">
        <v>387</v>
      </c>
      <c r="E500" s="5" t="s">
        <v>387</v>
      </c>
      <c r="F500" s="132">
        <v>38</v>
      </c>
      <c r="G500" s="54">
        <v>1</v>
      </c>
      <c r="H500" s="5" t="s">
        <v>387</v>
      </c>
      <c r="I500" s="186" t="s">
        <v>387</v>
      </c>
      <c r="J500" s="5" t="s">
        <v>387</v>
      </c>
      <c r="K500" s="5" t="s">
        <v>387</v>
      </c>
      <c r="L500" s="186" t="s">
        <v>387</v>
      </c>
      <c r="M500" s="5" t="s">
        <v>387</v>
      </c>
      <c r="N500" s="182" t="s">
        <v>387</v>
      </c>
      <c r="O500" s="176">
        <f t="shared" si="7"/>
        <v>46</v>
      </c>
      <c r="P500" s="55">
        <v>72</v>
      </c>
      <c r="Q500" s="55">
        <v>0</v>
      </c>
      <c r="R500" s="56">
        <v>0</v>
      </c>
    </row>
    <row r="501" spans="1:18" ht="13.15" customHeight="1" x14ac:dyDescent="0.4">
      <c r="A501" s="179" t="s">
        <v>1349</v>
      </c>
      <c r="B501" s="5" t="s">
        <v>936</v>
      </c>
      <c r="C501" s="132">
        <v>8</v>
      </c>
      <c r="D501" s="183" t="s">
        <v>387</v>
      </c>
      <c r="E501" s="5" t="s">
        <v>387</v>
      </c>
      <c r="F501" s="132">
        <v>18</v>
      </c>
      <c r="G501" s="5" t="s">
        <v>387</v>
      </c>
      <c r="H501" s="5" t="s">
        <v>387</v>
      </c>
      <c r="I501" s="186" t="s">
        <v>387</v>
      </c>
      <c r="J501" s="5" t="s">
        <v>387</v>
      </c>
      <c r="K501" s="5" t="s">
        <v>387</v>
      </c>
      <c r="L501" s="186" t="s">
        <v>387</v>
      </c>
      <c r="M501" s="5" t="s">
        <v>387</v>
      </c>
      <c r="N501" s="182" t="s">
        <v>387</v>
      </c>
      <c r="O501" s="176">
        <f t="shared" si="7"/>
        <v>26</v>
      </c>
      <c r="P501" s="117"/>
    </row>
    <row r="502" spans="1:18" ht="13.15" customHeight="1" x14ac:dyDescent="0.4">
      <c r="A502" s="179" t="s">
        <v>485</v>
      </c>
      <c r="B502" s="5" t="s">
        <v>605</v>
      </c>
      <c r="C502" s="132">
        <v>18</v>
      </c>
      <c r="D502" s="183" t="s">
        <v>387</v>
      </c>
      <c r="E502" s="5" t="s">
        <v>387</v>
      </c>
      <c r="F502" s="132">
        <v>22</v>
      </c>
      <c r="G502" s="5" t="s">
        <v>387</v>
      </c>
      <c r="H502" s="5" t="s">
        <v>387</v>
      </c>
      <c r="I502" s="132">
        <v>1</v>
      </c>
      <c r="J502" s="5" t="s">
        <v>387</v>
      </c>
      <c r="K502" s="5" t="s">
        <v>387</v>
      </c>
      <c r="L502" s="186" t="s">
        <v>387</v>
      </c>
      <c r="M502" s="5" t="s">
        <v>387</v>
      </c>
      <c r="N502" s="182" t="s">
        <v>387</v>
      </c>
      <c r="O502" s="176">
        <f t="shared" si="7"/>
        <v>41</v>
      </c>
      <c r="P502" s="52">
        <v>41</v>
      </c>
      <c r="Q502" s="52">
        <v>0</v>
      </c>
      <c r="R502" s="53">
        <v>0</v>
      </c>
    </row>
    <row r="503" spans="1:18" ht="20.25" x14ac:dyDescent="0.4">
      <c r="A503" s="179" t="s">
        <v>606</v>
      </c>
      <c r="B503" s="5" t="s">
        <v>607</v>
      </c>
      <c r="C503" s="132">
        <v>137</v>
      </c>
      <c r="D503" s="5" t="s">
        <v>387</v>
      </c>
      <c r="E503" s="54">
        <v>9</v>
      </c>
      <c r="F503" s="132">
        <v>134</v>
      </c>
      <c r="G503" s="5" t="s">
        <v>387</v>
      </c>
      <c r="H503" s="54">
        <v>3</v>
      </c>
      <c r="I503" s="132">
        <v>16</v>
      </c>
      <c r="J503" s="5" t="s">
        <v>387</v>
      </c>
      <c r="K503" s="5" t="s">
        <v>387</v>
      </c>
      <c r="L503" s="132">
        <v>17</v>
      </c>
      <c r="M503" s="5" t="s">
        <v>387</v>
      </c>
      <c r="N503" s="5" t="s">
        <v>387</v>
      </c>
      <c r="O503" s="176">
        <f t="shared" si="7"/>
        <v>304</v>
      </c>
      <c r="P503" s="52">
        <v>304</v>
      </c>
      <c r="Q503" s="52">
        <v>12</v>
      </c>
      <c r="R503" s="53">
        <v>0.04</v>
      </c>
    </row>
    <row r="504" spans="1:18" ht="13.15" customHeight="1" x14ac:dyDescent="0.4">
      <c r="A504" s="179" t="s">
        <v>385</v>
      </c>
      <c r="B504" s="5" t="s">
        <v>938</v>
      </c>
      <c r="C504" s="132">
        <v>76</v>
      </c>
      <c r="D504" s="5" t="s">
        <v>387</v>
      </c>
      <c r="E504" s="5" t="s">
        <v>387</v>
      </c>
      <c r="F504" s="132">
        <v>2</v>
      </c>
      <c r="G504" s="5" t="s">
        <v>387</v>
      </c>
      <c r="H504" s="5" t="s">
        <v>387</v>
      </c>
      <c r="I504" s="132">
        <v>3</v>
      </c>
      <c r="J504" s="5" t="s">
        <v>387</v>
      </c>
      <c r="K504" s="5" t="s">
        <v>387</v>
      </c>
      <c r="L504" s="186" t="s">
        <v>387</v>
      </c>
      <c r="M504" s="5" t="s">
        <v>387</v>
      </c>
      <c r="N504" s="5" t="s">
        <v>387</v>
      </c>
      <c r="O504" s="176">
        <f t="shared" si="7"/>
        <v>81</v>
      </c>
      <c r="P504" s="57">
        <v>244</v>
      </c>
      <c r="Q504" s="57">
        <v>1</v>
      </c>
      <c r="R504" s="58">
        <v>0</v>
      </c>
    </row>
    <row r="505" spans="1:18" ht="13.15" customHeight="1" x14ac:dyDescent="0.4">
      <c r="A505" s="179" t="s">
        <v>1375</v>
      </c>
      <c r="B505" s="15" t="s">
        <v>609</v>
      </c>
      <c r="C505" s="132">
        <v>67</v>
      </c>
      <c r="D505" s="5" t="s">
        <v>387</v>
      </c>
      <c r="E505" s="54">
        <v>1</v>
      </c>
      <c r="F505" s="132">
        <v>9</v>
      </c>
      <c r="G505" s="5" t="s">
        <v>387</v>
      </c>
      <c r="H505" s="5" t="s">
        <v>387</v>
      </c>
      <c r="I505" s="132">
        <v>3</v>
      </c>
      <c r="J505" s="5" t="s">
        <v>387</v>
      </c>
      <c r="K505" s="5" t="s">
        <v>387</v>
      </c>
      <c r="L505" s="186" t="s">
        <v>387</v>
      </c>
      <c r="M505" s="5" t="s">
        <v>387</v>
      </c>
      <c r="N505" s="5" t="s">
        <v>387</v>
      </c>
      <c r="O505" s="176">
        <f t="shared" si="7"/>
        <v>79</v>
      </c>
      <c r="P505" s="117"/>
    </row>
    <row r="506" spans="1:18" ht="13.15" customHeight="1" x14ac:dyDescent="0.4">
      <c r="A506" s="179" t="s">
        <v>1375</v>
      </c>
      <c r="B506" s="5" t="s">
        <v>1269</v>
      </c>
      <c r="C506" s="132">
        <v>32</v>
      </c>
      <c r="D506" s="5" t="s">
        <v>387</v>
      </c>
      <c r="E506" s="5" t="s">
        <v>387</v>
      </c>
      <c r="F506" s="132">
        <v>12</v>
      </c>
      <c r="G506" s="5" t="s">
        <v>387</v>
      </c>
      <c r="H506" s="5" t="s">
        <v>387</v>
      </c>
      <c r="I506" s="132">
        <v>1</v>
      </c>
      <c r="J506" s="5" t="s">
        <v>387</v>
      </c>
      <c r="K506" s="5" t="s">
        <v>387</v>
      </c>
      <c r="L506" s="186" t="s">
        <v>387</v>
      </c>
      <c r="M506" s="5" t="s">
        <v>387</v>
      </c>
      <c r="N506" s="5" t="s">
        <v>387</v>
      </c>
      <c r="O506" s="176">
        <f t="shared" si="7"/>
        <v>45</v>
      </c>
      <c r="P506" s="117"/>
    </row>
    <row r="507" spans="1:18" ht="13.15" customHeight="1" x14ac:dyDescent="0.4">
      <c r="A507" s="179" t="s">
        <v>1375</v>
      </c>
      <c r="B507" s="5" t="s">
        <v>611</v>
      </c>
      <c r="C507" s="132">
        <v>4</v>
      </c>
      <c r="D507" s="5" t="s">
        <v>387</v>
      </c>
      <c r="E507" s="5" t="s">
        <v>387</v>
      </c>
      <c r="F507" s="132">
        <v>14</v>
      </c>
      <c r="G507" s="5" t="s">
        <v>387</v>
      </c>
      <c r="H507" s="5" t="s">
        <v>387</v>
      </c>
      <c r="I507" s="186" t="s">
        <v>387</v>
      </c>
      <c r="J507" s="5" t="s">
        <v>387</v>
      </c>
      <c r="K507" s="5" t="s">
        <v>387</v>
      </c>
      <c r="L507" s="186" t="s">
        <v>387</v>
      </c>
      <c r="M507" s="5" t="s">
        <v>387</v>
      </c>
      <c r="N507" s="5" t="s">
        <v>387</v>
      </c>
      <c r="O507" s="176">
        <f t="shared" si="7"/>
        <v>18</v>
      </c>
      <c r="P507" s="117"/>
    </row>
    <row r="508" spans="1:18" ht="13.15" customHeight="1" x14ac:dyDescent="0.4">
      <c r="A508" s="179" t="s">
        <v>1375</v>
      </c>
      <c r="B508" s="6" t="s">
        <v>940</v>
      </c>
      <c r="C508" s="132">
        <v>12</v>
      </c>
      <c r="D508" s="5" t="s">
        <v>387</v>
      </c>
      <c r="E508" s="5" t="s">
        <v>387</v>
      </c>
      <c r="F508" s="132">
        <v>1</v>
      </c>
      <c r="G508" s="5" t="s">
        <v>387</v>
      </c>
      <c r="H508" s="5" t="s">
        <v>387</v>
      </c>
      <c r="I508" s="186" t="s">
        <v>387</v>
      </c>
      <c r="J508" s="5" t="s">
        <v>387</v>
      </c>
      <c r="K508" s="5" t="s">
        <v>387</v>
      </c>
      <c r="L508" s="186" t="s">
        <v>387</v>
      </c>
      <c r="M508" s="5" t="s">
        <v>387</v>
      </c>
      <c r="N508" s="5" t="s">
        <v>387</v>
      </c>
      <c r="O508" s="176">
        <f t="shared" si="7"/>
        <v>13</v>
      </c>
      <c r="P508" s="117"/>
    </row>
    <row r="509" spans="1:18" ht="13.15" customHeight="1" x14ac:dyDescent="0.4">
      <c r="A509" s="179" t="s">
        <v>1375</v>
      </c>
      <c r="B509" s="5" t="s">
        <v>612</v>
      </c>
      <c r="C509" s="132">
        <v>6</v>
      </c>
      <c r="D509" s="5" t="s">
        <v>387</v>
      </c>
      <c r="E509" s="5" t="s">
        <v>387</v>
      </c>
      <c r="F509" s="186" t="s">
        <v>387</v>
      </c>
      <c r="G509" s="5" t="s">
        <v>387</v>
      </c>
      <c r="H509" s="5" t="s">
        <v>387</v>
      </c>
      <c r="I509" s="186" t="s">
        <v>387</v>
      </c>
      <c r="J509" s="5" t="s">
        <v>387</v>
      </c>
      <c r="K509" s="5" t="s">
        <v>387</v>
      </c>
      <c r="L509" s="186" t="s">
        <v>387</v>
      </c>
      <c r="M509" s="5" t="s">
        <v>387</v>
      </c>
      <c r="N509" s="5" t="s">
        <v>387</v>
      </c>
      <c r="O509" s="176">
        <f t="shared" si="7"/>
        <v>6</v>
      </c>
      <c r="P509" s="117"/>
    </row>
    <row r="510" spans="1:18" ht="13.15" customHeight="1" x14ac:dyDescent="0.4">
      <c r="A510" s="179" t="s">
        <v>1375</v>
      </c>
      <c r="B510" s="5" t="s">
        <v>1270</v>
      </c>
      <c r="C510" s="186" t="s">
        <v>387</v>
      </c>
      <c r="D510" s="5" t="s">
        <v>387</v>
      </c>
      <c r="E510" s="5" t="s">
        <v>387</v>
      </c>
      <c r="F510" s="132">
        <v>2</v>
      </c>
      <c r="G510" s="5" t="s">
        <v>387</v>
      </c>
      <c r="H510" s="5" t="s">
        <v>387</v>
      </c>
      <c r="I510" s="186" t="s">
        <v>387</v>
      </c>
      <c r="J510" s="5" t="s">
        <v>387</v>
      </c>
      <c r="K510" s="5" t="s">
        <v>387</v>
      </c>
      <c r="L510" s="186" t="s">
        <v>387</v>
      </c>
      <c r="M510" s="5" t="s">
        <v>387</v>
      </c>
      <c r="N510" s="5" t="s">
        <v>387</v>
      </c>
      <c r="O510" s="176">
        <f t="shared" si="7"/>
        <v>2</v>
      </c>
      <c r="P510" s="117"/>
    </row>
    <row r="511" spans="1:18" x14ac:dyDescent="0.4">
      <c r="A511" s="179" t="s">
        <v>393</v>
      </c>
      <c r="B511" s="5" t="s">
        <v>607</v>
      </c>
      <c r="C511" s="132">
        <v>20</v>
      </c>
      <c r="D511" s="5" t="s">
        <v>387</v>
      </c>
      <c r="E511" s="5" t="s">
        <v>387</v>
      </c>
      <c r="F511" s="132">
        <v>4</v>
      </c>
      <c r="G511" s="5" t="s">
        <v>387</v>
      </c>
      <c r="H511" s="5" t="s">
        <v>387</v>
      </c>
      <c r="I511" s="186" t="s">
        <v>387</v>
      </c>
      <c r="J511" s="5" t="s">
        <v>387</v>
      </c>
      <c r="K511" s="5" t="s">
        <v>387</v>
      </c>
      <c r="L511" s="186" t="s">
        <v>387</v>
      </c>
      <c r="M511" s="5" t="s">
        <v>387</v>
      </c>
      <c r="N511" s="5" t="s">
        <v>387</v>
      </c>
      <c r="O511" s="176">
        <f t="shared" si="7"/>
        <v>24</v>
      </c>
      <c r="P511" s="52">
        <v>24</v>
      </c>
      <c r="Q511" s="52">
        <v>0</v>
      </c>
      <c r="R511" s="53">
        <v>0</v>
      </c>
    </row>
    <row r="512" spans="1:18" ht="13.15" customHeight="1" x14ac:dyDescent="0.4">
      <c r="A512" s="179" t="s">
        <v>397</v>
      </c>
      <c r="B512" s="7" t="s">
        <v>613</v>
      </c>
      <c r="C512" s="132">
        <v>54</v>
      </c>
      <c r="D512" s="5" t="s">
        <v>387</v>
      </c>
      <c r="E512" s="5" t="s">
        <v>387</v>
      </c>
      <c r="F512" s="132">
        <v>13</v>
      </c>
      <c r="G512" s="5" t="s">
        <v>387</v>
      </c>
      <c r="H512" s="5" t="s">
        <v>387</v>
      </c>
      <c r="I512" s="132">
        <v>6</v>
      </c>
      <c r="J512" s="5" t="s">
        <v>387</v>
      </c>
      <c r="K512" s="5" t="s">
        <v>387</v>
      </c>
      <c r="L512" s="186" t="s">
        <v>387</v>
      </c>
      <c r="M512" s="5" t="s">
        <v>387</v>
      </c>
      <c r="N512" s="5" t="s">
        <v>387</v>
      </c>
      <c r="O512" s="176">
        <f t="shared" si="7"/>
        <v>73</v>
      </c>
      <c r="P512" s="57">
        <v>242</v>
      </c>
      <c r="Q512" s="57">
        <v>2</v>
      </c>
      <c r="R512" s="136">
        <v>8.0000000000000002E-3</v>
      </c>
    </row>
    <row r="513" spans="1:18" ht="13.15" customHeight="1" x14ac:dyDescent="0.4">
      <c r="A513" s="179" t="s">
        <v>1335</v>
      </c>
      <c r="B513" s="5" t="s">
        <v>614</v>
      </c>
      <c r="C513" s="132">
        <v>57</v>
      </c>
      <c r="D513" s="5" t="s">
        <v>387</v>
      </c>
      <c r="E513" s="5" t="s">
        <v>387</v>
      </c>
      <c r="F513" s="132">
        <v>8</v>
      </c>
      <c r="G513" s="5" t="s">
        <v>387</v>
      </c>
      <c r="H513" s="5" t="s">
        <v>387</v>
      </c>
      <c r="I513" s="132">
        <v>1</v>
      </c>
      <c r="J513" s="5" t="s">
        <v>387</v>
      </c>
      <c r="K513" s="5" t="s">
        <v>387</v>
      </c>
      <c r="L513" s="186" t="s">
        <v>387</v>
      </c>
      <c r="M513" s="5" t="s">
        <v>387</v>
      </c>
      <c r="N513" s="5" t="s">
        <v>387</v>
      </c>
      <c r="O513" s="176">
        <f t="shared" si="7"/>
        <v>66</v>
      </c>
      <c r="P513" s="117"/>
    </row>
    <row r="514" spans="1:18" ht="13.15" customHeight="1" x14ac:dyDescent="0.4">
      <c r="A514" s="179" t="s">
        <v>1335</v>
      </c>
      <c r="B514" s="5" t="s">
        <v>616</v>
      </c>
      <c r="C514" s="132">
        <v>31</v>
      </c>
      <c r="D514" s="5" t="s">
        <v>387</v>
      </c>
      <c r="E514" s="54">
        <v>1</v>
      </c>
      <c r="F514" s="132">
        <v>7</v>
      </c>
      <c r="G514" s="5" t="s">
        <v>387</v>
      </c>
      <c r="H514" s="5" t="s">
        <v>387</v>
      </c>
      <c r="I514" s="132">
        <v>1</v>
      </c>
      <c r="J514" s="5" t="s">
        <v>387</v>
      </c>
      <c r="K514" s="5" t="s">
        <v>387</v>
      </c>
      <c r="L514" s="186" t="s">
        <v>387</v>
      </c>
      <c r="M514" s="5" t="s">
        <v>387</v>
      </c>
      <c r="N514" s="5" t="s">
        <v>387</v>
      </c>
      <c r="O514" s="176">
        <f t="shared" si="7"/>
        <v>39</v>
      </c>
      <c r="P514" s="117"/>
    </row>
    <row r="515" spans="1:18" ht="13.15" customHeight="1" x14ac:dyDescent="0.4">
      <c r="A515" s="179" t="s">
        <v>1335</v>
      </c>
      <c r="B515" s="5" t="s">
        <v>615</v>
      </c>
      <c r="C515" s="132">
        <v>28</v>
      </c>
      <c r="D515" s="5" t="s">
        <v>387</v>
      </c>
      <c r="E515" s="54">
        <v>1</v>
      </c>
      <c r="F515" s="132">
        <v>4</v>
      </c>
      <c r="G515" s="5" t="s">
        <v>387</v>
      </c>
      <c r="H515" s="5" t="s">
        <v>387</v>
      </c>
      <c r="I515" s="186" t="s">
        <v>387</v>
      </c>
      <c r="J515" s="5" t="s">
        <v>387</v>
      </c>
      <c r="K515" s="5" t="s">
        <v>387</v>
      </c>
      <c r="L515" s="186" t="s">
        <v>387</v>
      </c>
      <c r="M515" s="5" t="s">
        <v>387</v>
      </c>
      <c r="N515" s="5" t="s">
        <v>387</v>
      </c>
      <c r="O515" s="176">
        <f t="shared" ref="O515:O578" si="8">SUM(C515,F515,I515,L515)</f>
        <v>32</v>
      </c>
      <c r="P515" s="117"/>
    </row>
    <row r="516" spans="1:18" ht="13.15" customHeight="1" x14ac:dyDescent="0.4">
      <c r="A516" s="179" t="s">
        <v>1335</v>
      </c>
      <c r="B516" s="5" t="s">
        <v>617</v>
      </c>
      <c r="C516" s="132">
        <v>20</v>
      </c>
      <c r="D516" s="5" t="s">
        <v>387</v>
      </c>
      <c r="E516" s="5" t="s">
        <v>387</v>
      </c>
      <c r="F516" s="132">
        <v>2</v>
      </c>
      <c r="G516" s="5" t="s">
        <v>387</v>
      </c>
      <c r="H516" s="5" t="s">
        <v>387</v>
      </c>
      <c r="I516" s="186" t="s">
        <v>387</v>
      </c>
      <c r="J516" s="5" t="s">
        <v>387</v>
      </c>
      <c r="K516" s="5" t="s">
        <v>387</v>
      </c>
      <c r="L516" s="186" t="s">
        <v>387</v>
      </c>
      <c r="M516" s="5" t="s">
        <v>387</v>
      </c>
      <c r="N516" s="5" t="s">
        <v>387</v>
      </c>
      <c r="O516" s="176">
        <f t="shared" si="8"/>
        <v>22</v>
      </c>
      <c r="P516" s="117"/>
    </row>
    <row r="517" spans="1:18" ht="13.15" customHeight="1" x14ac:dyDescent="0.4">
      <c r="A517" s="179" t="s">
        <v>1335</v>
      </c>
      <c r="B517" s="5" t="s">
        <v>618</v>
      </c>
      <c r="C517" s="132">
        <v>9</v>
      </c>
      <c r="D517" s="5" t="s">
        <v>387</v>
      </c>
      <c r="E517" s="5" t="s">
        <v>387</v>
      </c>
      <c r="F517" s="132">
        <v>1</v>
      </c>
      <c r="G517" s="5" t="s">
        <v>387</v>
      </c>
      <c r="H517" s="5" t="s">
        <v>387</v>
      </c>
      <c r="I517" s="186" t="s">
        <v>387</v>
      </c>
      <c r="J517" s="5" t="s">
        <v>387</v>
      </c>
      <c r="K517" s="5" t="s">
        <v>387</v>
      </c>
      <c r="L517" s="186" t="s">
        <v>387</v>
      </c>
      <c r="M517" s="5" t="s">
        <v>387</v>
      </c>
      <c r="N517" s="5" t="s">
        <v>387</v>
      </c>
      <c r="O517" s="176">
        <f t="shared" si="8"/>
        <v>10</v>
      </c>
      <c r="P517" s="117"/>
    </row>
    <row r="518" spans="1:18" ht="13.15" customHeight="1" x14ac:dyDescent="0.4">
      <c r="A518" s="179" t="s">
        <v>1105</v>
      </c>
      <c r="B518" s="5" t="s">
        <v>1511</v>
      </c>
      <c r="C518" s="132">
        <v>12</v>
      </c>
      <c r="D518" s="5" t="s">
        <v>387</v>
      </c>
      <c r="E518" s="5" t="s">
        <v>387</v>
      </c>
      <c r="F518" s="132">
        <v>1</v>
      </c>
      <c r="G518" s="5" t="s">
        <v>387</v>
      </c>
      <c r="H518" s="5" t="s">
        <v>387</v>
      </c>
      <c r="I518" s="132">
        <v>1</v>
      </c>
      <c r="J518" s="5" t="s">
        <v>387</v>
      </c>
      <c r="K518" s="5" t="s">
        <v>387</v>
      </c>
      <c r="L518" s="186" t="s">
        <v>387</v>
      </c>
      <c r="M518" s="5" t="s">
        <v>387</v>
      </c>
      <c r="N518" s="5" t="s">
        <v>387</v>
      </c>
      <c r="O518" s="176">
        <f t="shared" si="8"/>
        <v>14</v>
      </c>
      <c r="P518" s="52">
        <v>14</v>
      </c>
      <c r="Q518" s="52">
        <v>0</v>
      </c>
      <c r="R518" s="53">
        <v>0</v>
      </c>
    </row>
    <row r="519" spans="1:18" x14ac:dyDescent="0.4">
      <c r="A519" s="179" t="s">
        <v>408</v>
      </c>
      <c r="B519" s="5" t="s">
        <v>607</v>
      </c>
      <c r="C519" s="132">
        <v>32</v>
      </c>
      <c r="D519" s="5" t="s">
        <v>387</v>
      </c>
      <c r="E519" s="5" t="s">
        <v>387</v>
      </c>
      <c r="F519" s="132">
        <v>24</v>
      </c>
      <c r="G519" s="54">
        <v>1</v>
      </c>
      <c r="H519" s="5" t="s">
        <v>387</v>
      </c>
      <c r="I519" s="186" t="s">
        <v>387</v>
      </c>
      <c r="J519" s="5" t="s">
        <v>387</v>
      </c>
      <c r="K519" s="5" t="s">
        <v>387</v>
      </c>
      <c r="L519" s="186" t="s">
        <v>387</v>
      </c>
      <c r="M519" s="5" t="s">
        <v>387</v>
      </c>
      <c r="N519" s="5" t="s">
        <v>387</v>
      </c>
      <c r="O519" s="176">
        <f t="shared" si="8"/>
        <v>56</v>
      </c>
      <c r="P519" s="52">
        <v>56</v>
      </c>
      <c r="Q519" s="52">
        <v>0</v>
      </c>
      <c r="R519" s="53">
        <v>0</v>
      </c>
    </row>
    <row r="520" spans="1:18" x14ac:dyDescent="0.4">
      <c r="A520" s="179" t="s">
        <v>588</v>
      </c>
      <c r="B520" s="5" t="s">
        <v>607</v>
      </c>
      <c r="C520" s="132">
        <v>30</v>
      </c>
      <c r="D520" s="5" t="s">
        <v>387</v>
      </c>
      <c r="E520" s="5" t="s">
        <v>387</v>
      </c>
      <c r="F520" s="132">
        <v>3</v>
      </c>
      <c r="G520" s="5" t="s">
        <v>387</v>
      </c>
      <c r="H520" s="5" t="s">
        <v>387</v>
      </c>
      <c r="I520" s="132">
        <v>1</v>
      </c>
      <c r="J520" s="5" t="s">
        <v>387</v>
      </c>
      <c r="K520" s="5" t="s">
        <v>387</v>
      </c>
      <c r="L520" s="132">
        <v>1</v>
      </c>
      <c r="M520" s="5" t="s">
        <v>387</v>
      </c>
      <c r="N520" s="5" t="s">
        <v>387</v>
      </c>
      <c r="O520" s="176">
        <f t="shared" si="8"/>
        <v>35</v>
      </c>
      <c r="P520" s="52">
        <v>35</v>
      </c>
      <c r="Q520" s="52">
        <v>0</v>
      </c>
      <c r="R520" s="53">
        <v>0</v>
      </c>
    </row>
    <row r="521" spans="1:18" x14ac:dyDescent="0.4">
      <c r="A521" s="179" t="s">
        <v>554</v>
      </c>
      <c r="B521" s="5" t="s">
        <v>607</v>
      </c>
      <c r="C521" s="132">
        <v>1</v>
      </c>
      <c r="D521" s="5" t="s">
        <v>387</v>
      </c>
      <c r="E521" s="5" t="s">
        <v>387</v>
      </c>
      <c r="F521" s="186" t="s">
        <v>387</v>
      </c>
      <c r="G521" s="5" t="s">
        <v>387</v>
      </c>
      <c r="H521" s="5" t="s">
        <v>387</v>
      </c>
      <c r="I521" s="186" t="s">
        <v>387</v>
      </c>
      <c r="J521" s="5" t="s">
        <v>387</v>
      </c>
      <c r="K521" s="5" t="s">
        <v>387</v>
      </c>
      <c r="L521" s="186" t="s">
        <v>387</v>
      </c>
      <c r="M521" s="5" t="s">
        <v>387</v>
      </c>
      <c r="N521" s="5" t="s">
        <v>387</v>
      </c>
      <c r="O521" s="176">
        <f t="shared" si="8"/>
        <v>1</v>
      </c>
      <c r="P521" s="52">
        <v>1</v>
      </c>
      <c r="Q521" s="52">
        <v>0</v>
      </c>
      <c r="R521" s="53">
        <v>0</v>
      </c>
    </row>
    <row r="522" spans="1:18" ht="20.25" customHeight="1" x14ac:dyDescent="0.4">
      <c r="A522" s="179" t="s">
        <v>1271</v>
      </c>
      <c r="B522" s="5" t="s">
        <v>619</v>
      </c>
      <c r="C522" s="186" t="s">
        <v>387</v>
      </c>
      <c r="D522" s="5" t="s">
        <v>387</v>
      </c>
      <c r="E522" s="5" t="s">
        <v>387</v>
      </c>
      <c r="F522" s="132">
        <v>2</v>
      </c>
      <c r="G522" s="5" t="s">
        <v>387</v>
      </c>
      <c r="H522" s="5" t="s">
        <v>387</v>
      </c>
      <c r="I522" s="186" t="s">
        <v>387</v>
      </c>
      <c r="J522" s="5" t="s">
        <v>387</v>
      </c>
      <c r="K522" s="5" t="s">
        <v>387</v>
      </c>
      <c r="L522" s="132">
        <v>1</v>
      </c>
      <c r="M522" s="5" t="s">
        <v>387</v>
      </c>
      <c r="N522" s="5" t="s">
        <v>387</v>
      </c>
      <c r="O522" s="176">
        <f t="shared" si="8"/>
        <v>3</v>
      </c>
      <c r="P522" s="52">
        <v>3</v>
      </c>
      <c r="Q522" s="52">
        <v>0</v>
      </c>
      <c r="R522" s="53">
        <v>0</v>
      </c>
    </row>
    <row r="523" spans="1:18" x14ac:dyDescent="0.4">
      <c r="A523" s="179" t="s">
        <v>417</v>
      </c>
      <c r="B523" s="5" t="s">
        <v>607</v>
      </c>
      <c r="C523" s="132">
        <v>4</v>
      </c>
      <c r="D523" s="5" t="s">
        <v>387</v>
      </c>
      <c r="E523" s="5" t="s">
        <v>387</v>
      </c>
      <c r="F523" s="132">
        <v>10</v>
      </c>
      <c r="G523" s="54">
        <v>1</v>
      </c>
      <c r="H523" s="5" t="s">
        <v>387</v>
      </c>
      <c r="I523" s="186" t="s">
        <v>387</v>
      </c>
      <c r="J523" s="5" t="s">
        <v>387</v>
      </c>
      <c r="K523" s="5" t="s">
        <v>387</v>
      </c>
      <c r="L523" s="186" t="s">
        <v>387</v>
      </c>
      <c r="M523" s="5" t="s">
        <v>387</v>
      </c>
      <c r="N523" s="5" t="s">
        <v>387</v>
      </c>
      <c r="O523" s="176">
        <f t="shared" si="8"/>
        <v>14</v>
      </c>
      <c r="P523" s="52">
        <v>14</v>
      </c>
      <c r="Q523" s="52">
        <v>0</v>
      </c>
      <c r="R523" s="53">
        <v>0</v>
      </c>
    </row>
    <row r="524" spans="1:18" ht="13.15" customHeight="1" x14ac:dyDescent="0.4">
      <c r="A524" s="179" t="s">
        <v>420</v>
      </c>
      <c r="B524" s="5" t="s">
        <v>1512</v>
      </c>
      <c r="C524" s="132">
        <v>4</v>
      </c>
      <c r="D524" s="5" t="s">
        <v>387</v>
      </c>
      <c r="E524" s="5" t="s">
        <v>387</v>
      </c>
      <c r="F524" s="132">
        <v>2</v>
      </c>
      <c r="G524" s="5" t="s">
        <v>387</v>
      </c>
      <c r="H524" s="5" t="s">
        <v>387</v>
      </c>
      <c r="I524" s="186" t="s">
        <v>387</v>
      </c>
      <c r="J524" s="5" t="s">
        <v>387</v>
      </c>
      <c r="K524" s="5" t="s">
        <v>387</v>
      </c>
      <c r="L524" s="186" t="s">
        <v>387</v>
      </c>
      <c r="M524" s="5" t="s">
        <v>387</v>
      </c>
      <c r="N524" s="5" t="s">
        <v>387</v>
      </c>
      <c r="O524" s="176">
        <f t="shared" si="8"/>
        <v>6</v>
      </c>
      <c r="P524" s="52">
        <v>6</v>
      </c>
      <c r="Q524" s="52">
        <v>0</v>
      </c>
      <c r="R524" s="53">
        <v>0</v>
      </c>
    </row>
    <row r="525" spans="1:18" ht="13.15" customHeight="1" x14ac:dyDescent="0.4">
      <c r="A525" s="179" t="s">
        <v>431</v>
      </c>
      <c r="B525" s="5" t="s">
        <v>1513</v>
      </c>
      <c r="C525" s="132">
        <v>8</v>
      </c>
      <c r="D525" s="5" t="s">
        <v>387</v>
      </c>
      <c r="E525" s="5" t="s">
        <v>387</v>
      </c>
      <c r="F525" s="132">
        <v>14</v>
      </c>
      <c r="G525" s="5" t="s">
        <v>387</v>
      </c>
      <c r="H525" s="5" t="s">
        <v>387</v>
      </c>
      <c r="I525" s="186" t="s">
        <v>387</v>
      </c>
      <c r="J525" s="5" t="s">
        <v>387</v>
      </c>
      <c r="K525" s="5" t="s">
        <v>387</v>
      </c>
      <c r="L525" s="186" t="s">
        <v>387</v>
      </c>
      <c r="M525" s="5" t="s">
        <v>387</v>
      </c>
      <c r="N525" s="5" t="s">
        <v>387</v>
      </c>
      <c r="O525" s="176">
        <f t="shared" si="8"/>
        <v>22</v>
      </c>
      <c r="P525" s="57">
        <v>44</v>
      </c>
      <c r="Q525" s="57">
        <v>0</v>
      </c>
      <c r="R525" s="58">
        <v>0</v>
      </c>
    </row>
    <row r="526" spans="1:18" ht="13.15" customHeight="1" x14ac:dyDescent="0.4">
      <c r="A526" s="179" t="s">
        <v>1340</v>
      </c>
      <c r="B526" s="5" t="s">
        <v>1514</v>
      </c>
      <c r="C526" s="132">
        <v>9</v>
      </c>
      <c r="D526" s="5" t="s">
        <v>387</v>
      </c>
      <c r="E526" s="5" t="s">
        <v>387</v>
      </c>
      <c r="F526" s="132">
        <v>3</v>
      </c>
      <c r="G526" s="5" t="s">
        <v>387</v>
      </c>
      <c r="H526" s="5" t="s">
        <v>387</v>
      </c>
      <c r="I526" s="186" t="s">
        <v>387</v>
      </c>
      <c r="J526" s="5" t="s">
        <v>387</v>
      </c>
      <c r="K526" s="5" t="s">
        <v>387</v>
      </c>
      <c r="L526" s="186" t="s">
        <v>387</v>
      </c>
      <c r="M526" s="5" t="s">
        <v>387</v>
      </c>
      <c r="N526" s="5" t="s">
        <v>387</v>
      </c>
      <c r="O526" s="176">
        <f t="shared" si="8"/>
        <v>12</v>
      </c>
      <c r="P526" s="117"/>
    </row>
    <row r="527" spans="1:18" ht="13.15" customHeight="1" x14ac:dyDescent="0.4">
      <c r="A527" s="179" t="s">
        <v>1340</v>
      </c>
      <c r="B527" s="5" t="s">
        <v>945</v>
      </c>
      <c r="C527" s="132">
        <v>8</v>
      </c>
      <c r="D527" s="5" t="s">
        <v>387</v>
      </c>
      <c r="E527" s="5" t="s">
        <v>387</v>
      </c>
      <c r="F527" s="132">
        <v>2</v>
      </c>
      <c r="G527" s="5" t="s">
        <v>387</v>
      </c>
      <c r="H527" s="5" t="s">
        <v>387</v>
      </c>
      <c r="I527" s="186" t="s">
        <v>387</v>
      </c>
      <c r="J527" s="5" t="s">
        <v>387</v>
      </c>
      <c r="K527" s="5" t="s">
        <v>387</v>
      </c>
      <c r="L527" s="186" t="s">
        <v>387</v>
      </c>
      <c r="M527" s="5" t="s">
        <v>387</v>
      </c>
      <c r="N527" s="5" t="s">
        <v>387</v>
      </c>
      <c r="O527" s="176">
        <f t="shared" si="8"/>
        <v>10</v>
      </c>
      <c r="P527" s="117"/>
    </row>
    <row r="528" spans="1:18" ht="20.25" x14ac:dyDescent="0.4">
      <c r="A528" s="179" t="s">
        <v>623</v>
      </c>
      <c r="B528" s="5" t="s">
        <v>607</v>
      </c>
      <c r="C528" s="132">
        <v>2</v>
      </c>
      <c r="D528" s="5" t="s">
        <v>387</v>
      </c>
      <c r="E528" s="5" t="s">
        <v>387</v>
      </c>
      <c r="F528" s="186" t="s">
        <v>387</v>
      </c>
      <c r="G528" s="5" t="s">
        <v>387</v>
      </c>
      <c r="H528" s="5" t="s">
        <v>387</v>
      </c>
      <c r="I528" s="186" t="s">
        <v>387</v>
      </c>
      <c r="J528" s="5" t="s">
        <v>387</v>
      </c>
      <c r="K528" s="5" t="s">
        <v>387</v>
      </c>
      <c r="L528" s="186" t="s">
        <v>387</v>
      </c>
      <c r="M528" s="5" t="s">
        <v>387</v>
      </c>
      <c r="N528" s="5" t="s">
        <v>387</v>
      </c>
      <c r="O528" s="176">
        <f t="shared" si="8"/>
        <v>2</v>
      </c>
      <c r="P528" s="52">
        <v>2</v>
      </c>
      <c r="Q528" s="52">
        <v>0</v>
      </c>
      <c r="R528" s="53">
        <v>0</v>
      </c>
    </row>
    <row r="529" spans="1:18" x14ac:dyDescent="0.4">
      <c r="A529" s="179" t="s">
        <v>433</v>
      </c>
      <c r="B529" s="5" t="s">
        <v>607</v>
      </c>
      <c r="C529" s="132">
        <v>36</v>
      </c>
      <c r="D529" s="5" t="s">
        <v>387</v>
      </c>
      <c r="E529" s="5" t="s">
        <v>387</v>
      </c>
      <c r="F529" s="132">
        <v>26</v>
      </c>
      <c r="G529" s="5" t="s">
        <v>387</v>
      </c>
      <c r="H529" s="5" t="s">
        <v>387</v>
      </c>
      <c r="I529" s="186" t="s">
        <v>387</v>
      </c>
      <c r="J529" s="5" t="s">
        <v>387</v>
      </c>
      <c r="K529" s="5" t="s">
        <v>387</v>
      </c>
      <c r="L529" s="186" t="s">
        <v>387</v>
      </c>
      <c r="M529" s="5" t="s">
        <v>387</v>
      </c>
      <c r="N529" s="5" t="s">
        <v>387</v>
      </c>
      <c r="O529" s="176">
        <f t="shared" si="8"/>
        <v>62</v>
      </c>
      <c r="P529" s="52">
        <v>62</v>
      </c>
      <c r="Q529" s="52">
        <v>0</v>
      </c>
      <c r="R529" s="53">
        <v>0</v>
      </c>
    </row>
    <row r="530" spans="1:18" ht="13.15" customHeight="1" x14ac:dyDescent="0.4">
      <c r="A530" s="179" t="s">
        <v>624</v>
      </c>
      <c r="B530" s="5" t="s">
        <v>625</v>
      </c>
      <c r="C530" s="132">
        <v>36</v>
      </c>
      <c r="D530" s="5" t="s">
        <v>387</v>
      </c>
      <c r="E530" s="5" t="s">
        <v>387</v>
      </c>
      <c r="F530" s="186" t="s">
        <v>387</v>
      </c>
      <c r="G530" s="5" t="s">
        <v>387</v>
      </c>
      <c r="H530" s="5" t="s">
        <v>387</v>
      </c>
      <c r="I530" s="132">
        <v>3</v>
      </c>
      <c r="J530" s="5" t="s">
        <v>387</v>
      </c>
      <c r="K530" s="5" t="s">
        <v>387</v>
      </c>
      <c r="L530" s="186" t="s">
        <v>387</v>
      </c>
      <c r="M530" s="5" t="s">
        <v>387</v>
      </c>
      <c r="N530" s="5" t="s">
        <v>387</v>
      </c>
      <c r="O530" s="176">
        <f t="shared" si="8"/>
        <v>39</v>
      </c>
      <c r="P530" s="55">
        <v>52</v>
      </c>
      <c r="Q530" s="55">
        <v>0</v>
      </c>
      <c r="R530" s="56">
        <v>0</v>
      </c>
    </row>
    <row r="531" spans="1:18" ht="13.15" customHeight="1" x14ac:dyDescent="0.4">
      <c r="A531" s="179" t="s">
        <v>1342</v>
      </c>
      <c r="B531" s="5" t="s">
        <v>1515</v>
      </c>
      <c r="C531" s="132">
        <v>12</v>
      </c>
      <c r="D531" s="5" t="s">
        <v>387</v>
      </c>
      <c r="E531" s="5" t="s">
        <v>387</v>
      </c>
      <c r="F531" s="132">
        <v>1</v>
      </c>
      <c r="G531" s="5" t="s">
        <v>387</v>
      </c>
      <c r="H531" s="5" t="s">
        <v>387</v>
      </c>
      <c r="I531" s="186" t="s">
        <v>387</v>
      </c>
      <c r="J531" s="5" t="s">
        <v>387</v>
      </c>
      <c r="K531" s="5" t="s">
        <v>387</v>
      </c>
      <c r="L531" s="186" t="s">
        <v>387</v>
      </c>
      <c r="M531" s="5" t="s">
        <v>387</v>
      </c>
      <c r="N531" s="5" t="s">
        <v>387</v>
      </c>
      <c r="O531" s="176">
        <f t="shared" si="8"/>
        <v>13</v>
      </c>
      <c r="P531" s="117"/>
    </row>
    <row r="532" spans="1:18" x14ac:dyDescent="0.4">
      <c r="A532" s="179" t="s">
        <v>445</v>
      </c>
      <c r="B532" s="5" t="s">
        <v>607</v>
      </c>
      <c r="C532" s="132">
        <v>67</v>
      </c>
      <c r="D532" s="5" t="s">
        <v>387</v>
      </c>
      <c r="E532" s="54">
        <v>2</v>
      </c>
      <c r="F532" s="132">
        <v>33</v>
      </c>
      <c r="G532" s="5" t="s">
        <v>387</v>
      </c>
      <c r="H532" s="54">
        <v>2</v>
      </c>
      <c r="I532" s="132">
        <v>1</v>
      </c>
      <c r="J532" s="5" t="s">
        <v>387</v>
      </c>
      <c r="K532" s="5" t="s">
        <v>387</v>
      </c>
      <c r="L532" s="132">
        <v>1</v>
      </c>
      <c r="M532" s="5" t="s">
        <v>387</v>
      </c>
      <c r="N532" s="5" t="s">
        <v>387</v>
      </c>
      <c r="O532" s="176">
        <f t="shared" si="8"/>
        <v>102</v>
      </c>
      <c r="P532" s="52">
        <v>102</v>
      </c>
      <c r="Q532" s="52">
        <v>4</v>
      </c>
      <c r="R532" s="131">
        <v>3.9E-2</v>
      </c>
    </row>
    <row r="533" spans="1:18" x14ac:dyDescent="0.4">
      <c r="A533" s="179" t="s">
        <v>447</v>
      </c>
      <c r="B533" s="5" t="s">
        <v>607</v>
      </c>
      <c r="C533" s="132">
        <v>36</v>
      </c>
      <c r="D533" s="5" t="s">
        <v>387</v>
      </c>
      <c r="E533" s="5" t="s">
        <v>387</v>
      </c>
      <c r="F533" s="186" t="s">
        <v>387</v>
      </c>
      <c r="G533" s="5" t="s">
        <v>387</v>
      </c>
      <c r="H533" s="5" t="s">
        <v>387</v>
      </c>
      <c r="I533" s="132">
        <v>1</v>
      </c>
      <c r="J533" s="5" t="s">
        <v>387</v>
      </c>
      <c r="K533" s="5" t="s">
        <v>387</v>
      </c>
      <c r="L533" s="186" t="s">
        <v>387</v>
      </c>
      <c r="M533" s="5" t="s">
        <v>387</v>
      </c>
      <c r="N533" s="5" t="s">
        <v>387</v>
      </c>
      <c r="O533" s="176">
        <f t="shared" si="8"/>
        <v>37</v>
      </c>
      <c r="P533" s="52">
        <v>37</v>
      </c>
      <c r="Q533" s="52">
        <v>0</v>
      </c>
      <c r="R533" s="53">
        <v>0</v>
      </c>
    </row>
    <row r="534" spans="1:18" ht="20.25" x14ac:dyDescent="0.4">
      <c r="A534" s="179" t="s">
        <v>452</v>
      </c>
      <c r="B534" s="5" t="s">
        <v>607</v>
      </c>
      <c r="C534" s="132">
        <v>16</v>
      </c>
      <c r="D534" s="5" t="s">
        <v>387</v>
      </c>
      <c r="E534" s="5" t="s">
        <v>387</v>
      </c>
      <c r="F534" s="132">
        <v>1</v>
      </c>
      <c r="G534" s="5" t="s">
        <v>387</v>
      </c>
      <c r="H534" s="5" t="s">
        <v>387</v>
      </c>
      <c r="I534" s="186" t="s">
        <v>387</v>
      </c>
      <c r="J534" s="5" t="s">
        <v>387</v>
      </c>
      <c r="K534" s="5" t="s">
        <v>387</v>
      </c>
      <c r="L534" s="132">
        <v>1</v>
      </c>
      <c r="M534" s="5" t="s">
        <v>387</v>
      </c>
      <c r="N534" s="5" t="s">
        <v>387</v>
      </c>
      <c r="O534" s="176">
        <f t="shared" si="8"/>
        <v>18</v>
      </c>
      <c r="P534" s="52">
        <v>18</v>
      </c>
      <c r="Q534" s="52">
        <v>0</v>
      </c>
      <c r="R534" s="53">
        <v>0</v>
      </c>
    </row>
    <row r="535" spans="1:18" ht="20.25" customHeight="1" x14ac:dyDescent="0.4">
      <c r="A535" s="179" t="s">
        <v>626</v>
      </c>
      <c r="B535" s="6" t="s">
        <v>1516</v>
      </c>
      <c r="C535" s="186" t="s">
        <v>387</v>
      </c>
      <c r="D535" s="5" t="s">
        <v>387</v>
      </c>
      <c r="E535" s="5" t="s">
        <v>387</v>
      </c>
      <c r="F535" s="132">
        <v>1</v>
      </c>
      <c r="G535" s="5" t="s">
        <v>387</v>
      </c>
      <c r="H535" s="5" t="s">
        <v>387</v>
      </c>
      <c r="I535" s="186" t="s">
        <v>387</v>
      </c>
      <c r="J535" s="5" t="s">
        <v>387</v>
      </c>
      <c r="K535" s="5" t="s">
        <v>387</v>
      </c>
      <c r="L535" s="186" t="s">
        <v>387</v>
      </c>
      <c r="M535" s="5" t="s">
        <v>387</v>
      </c>
      <c r="N535" s="5" t="s">
        <v>387</v>
      </c>
      <c r="O535" s="176">
        <f t="shared" si="8"/>
        <v>1</v>
      </c>
      <c r="P535" s="52">
        <v>1</v>
      </c>
      <c r="Q535" s="52">
        <v>0</v>
      </c>
      <c r="R535" s="53">
        <v>0</v>
      </c>
    </row>
    <row r="536" spans="1:18" x14ac:dyDescent="0.4">
      <c r="A536" s="179" t="s">
        <v>459</v>
      </c>
      <c r="B536" s="5" t="s">
        <v>607</v>
      </c>
      <c r="C536" s="132">
        <v>2</v>
      </c>
      <c r="D536" s="5" t="s">
        <v>387</v>
      </c>
      <c r="E536" s="5" t="s">
        <v>387</v>
      </c>
      <c r="F536" s="186" t="s">
        <v>387</v>
      </c>
      <c r="G536" s="5" t="s">
        <v>387</v>
      </c>
      <c r="H536" s="5" t="s">
        <v>387</v>
      </c>
      <c r="I536" s="186" t="s">
        <v>387</v>
      </c>
      <c r="J536" s="5" t="s">
        <v>387</v>
      </c>
      <c r="K536" s="5" t="s">
        <v>387</v>
      </c>
      <c r="L536" s="186" t="s">
        <v>387</v>
      </c>
      <c r="M536" s="5" t="s">
        <v>387</v>
      </c>
      <c r="N536" s="5" t="s">
        <v>387</v>
      </c>
      <c r="O536" s="176">
        <f t="shared" si="8"/>
        <v>2</v>
      </c>
      <c r="P536" s="52">
        <v>2</v>
      </c>
      <c r="Q536" s="52">
        <v>0</v>
      </c>
      <c r="R536" s="53">
        <v>0</v>
      </c>
    </row>
    <row r="537" spans="1:18" ht="13.15" customHeight="1" x14ac:dyDescent="0.4">
      <c r="A537" s="179" t="s">
        <v>1274</v>
      </c>
      <c r="B537" s="5" t="s">
        <v>629</v>
      </c>
      <c r="C537" s="132">
        <v>28</v>
      </c>
      <c r="D537" s="5" t="s">
        <v>387</v>
      </c>
      <c r="E537" s="5" t="s">
        <v>387</v>
      </c>
      <c r="F537" s="186" t="s">
        <v>387</v>
      </c>
      <c r="G537" s="5" t="s">
        <v>387</v>
      </c>
      <c r="H537" s="5" t="s">
        <v>387</v>
      </c>
      <c r="I537" s="186" t="s">
        <v>387</v>
      </c>
      <c r="J537" s="5" t="s">
        <v>387</v>
      </c>
      <c r="K537" s="5" t="s">
        <v>387</v>
      </c>
      <c r="L537" s="186" t="s">
        <v>387</v>
      </c>
      <c r="M537" s="5" t="s">
        <v>387</v>
      </c>
      <c r="N537" s="5" t="s">
        <v>387</v>
      </c>
      <c r="O537" s="176">
        <f t="shared" si="8"/>
        <v>28</v>
      </c>
      <c r="P537" s="52">
        <v>28</v>
      </c>
      <c r="Q537" s="52">
        <v>0</v>
      </c>
      <c r="R537" s="53">
        <v>0</v>
      </c>
    </row>
    <row r="538" spans="1:18" x14ac:dyDescent="0.4">
      <c r="A538" s="179" t="s">
        <v>464</v>
      </c>
      <c r="B538" s="5" t="s">
        <v>607</v>
      </c>
      <c r="C538" s="132">
        <v>2</v>
      </c>
      <c r="D538" s="5" t="s">
        <v>387</v>
      </c>
      <c r="E538" s="5" t="s">
        <v>387</v>
      </c>
      <c r="F538" s="132">
        <v>5</v>
      </c>
      <c r="G538" s="5" t="s">
        <v>387</v>
      </c>
      <c r="H538" s="5" t="s">
        <v>387</v>
      </c>
      <c r="I538" s="186" t="s">
        <v>387</v>
      </c>
      <c r="J538" s="5" t="s">
        <v>387</v>
      </c>
      <c r="K538" s="5" t="s">
        <v>387</v>
      </c>
      <c r="L538" s="186" t="s">
        <v>387</v>
      </c>
      <c r="M538" s="5" t="s">
        <v>387</v>
      </c>
      <c r="N538" s="5" t="s">
        <v>387</v>
      </c>
      <c r="O538" s="176">
        <f t="shared" si="8"/>
        <v>7</v>
      </c>
      <c r="P538" s="52">
        <v>7</v>
      </c>
      <c r="Q538" s="52">
        <v>0</v>
      </c>
      <c r="R538" s="53">
        <v>0</v>
      </c>
    </row>
    <row r="539" spans="1:18" x14ac:dyDescent="0.4">
      <c r="A539" s="179" t="s">
        <v>466</v>
      </c>
      <c r="B539" s="5" t="s">
        <v>607</v>
      </c>
      <c r="C539" s="132">
        <v>28</v>
      </c>
      <c r="D539" s="183" t="s">
        <v>387</v>
      </c>
      <c r="E539" s="5" t="s">
        <v>387</v>
      </c>
      <c r="F539" s="132">
        <v>11</v>
      </c>
      <c r="G539" s="5" t="s">
        <v>387</v>
      </c>
      <c r="H539" s="5" t="s">
        <v>387</v>
      </c>
      <c r="I539" s="186" t="s">
        <v>387</v>
      </c>
      <c r="J539" s="5" t="s">
        <v>387</v>
      </c>
      <c r="K539" s="5" t="s">
        <v>387</v>
      </c>
      <c r="L539" s="186" t="s">
        <v>387</v>
      </c>
      <c r="M539" s="183" t="s">
        <v>387</v>
      </c>
      <c r="N539" s="182" t="s">
        <v>387</v>
      </c>
      <c r="O539" s="176">
        <f t="shared" si="8"/>
        <v>39</v>
      </c>
      <c r="P539" s="52">
        <v>39</v>
      </c>
      <c r="Q539" s="52">
        <v>0</v>
      </c>
      <c r="R539" s="53">
        <v>0</v>
      </c>
    </row>
    <row r="540" spans="1:18" ht="13.15" customHeight="1" x14ac:dyDescent="0.4">
      <c r="A540" s="179" t="s">
        <v>599</v>
      </c>
      <c r="B540" s="5" t="s">
        <v>950</v>
      </c>
      <c r="C540" s="132">
        <v>16</v>
      </c>
      <c r="D540" s="183" t="s">
        <v>387</v>
      </c>
      <c r="E540" s="5" t="s">
        <v>387</v>
      </c>
      <c r="F540" s="132">
        <v>14</v>
      </c>
      <c r="G540" s="5" t="s">
        <v>387</v>
      </c>
      <c r="H540" s="5" t="s">
        <v>387</v>
      </c>
      <c r="I540" s="132">
        <v>2</v>
      </c>
      <c r="J540" s="5" t="s">
        <v>387</v>
      </c>
      <c r="K540" s="5" t="s">
        <v>387</v>
      </c>
      <c r="L540" s="132">
        <v>8</v>
      </c>
      <c r="M540" s="183" t="s">
        <v>387</v>
      </c>
      <c r="N540" s="182" t="s">
        <v>387</v>
      </c>
      <c r="O540" s="176">
        <f t="shared" si="8"/>
        <v>40</v>
      </c>
      <c r="P540" s="57">
        <v>63</v>
      </c>
      <c r="Q540" s="57">
        <v>1</v>
      </c>
      <c r="R540" s="136">
        <v>1.6E-2</v>
      </c>
    </row>
    <row r="541" spans="1:18" ht="13.15" customHeight="1" x14ac:dyDescent="0.4">
      <c r="A541" s="179" t="s">
        <v>1352</v>
      </c>
      <c r="B541" s="5" t="s">
        <v>1517</v>
      </c>
      <c r="C541" s="132">
        <v>11</v>
      </c>
      <c r="D541" s="183" t="s">
        <v>387</v>
      </c>
      <c r="E541" s="54">
        <v>1</v>
      </c>
      <c r="F541" s="132">
        <v>7</v>
      </c>
      <c r="G541" s="5" t="s">
        <v>387</v>
      </c>
      <c r="H541" s="5" t="s">
        <v>387</v>
      </c>
      <c r="I541" s="186" t="s">
        <v>387</v>
      </c>
      <c r="J541" s="5" t="s">
        <v>387</v>
      </c>
      <c r="K541" s="5" t="s">
        <v>387</v>
      </c>
      <c r="L541" s="132">
        <v>2</v>
      </c>
      <c r="M541" s="183" t="s">
        <v>387</v>
      </c>
      <c r="N541" s="182" t="s">
        <v>387</v>
      </c>
      <c r="O541" s="176">
        <f t="shared" si="8"/>
        <v>20</v>
      </c>
      <c r="P541" s="117"/>
    </row>
    <row r="542" spans="1:18" ht="13.15" customHeight="1" x14ac:dyDescent="0.4">
      <c r="A542" s="179" t="s">
        <v>1352</v>
      </c>
      <c r="B542" s="5" t="s">
        <v>1518</v>
      </c>
      <c r="C542" s="132">
        <v>3</v>
      </c>
      <c r="D542" s="183" t="s">
        <v>387</v>
      </c>
      <c r="E542" s="5" t="s">
        <v>387</v>
      </c>
      <c r="F542" s="186" t="s">
        <v>387</v>
      </c>
      <c r="G542" s="5" t="s">
        <v>387</v>
      </c>
      <c r="H542" s="5" t="s">
        <v>387</v>
      </c>
      <c r="I542" s="186" t="s">
        <v>387</v>
      </c>
      <c r="J542" s="5" t="s">
        <v>387</v>
      </c>
      <c r="K542" s="5" t="s">
        <v>387</v>
      </c>
      <c r="L542" s="186" t="s">
        <v>387</v>
      </c>
      <c r="M542" s="183" t="s">
        <v>387</v>
      </c>
      <c r="N542" s="182" t="s">
        <v>387</v>
      </c>
      <c r="O542" s="176">
        <f t="shared" si="8"/>
        <v>3</v>
      </c>
      <c r="P542" s="117"/>
    </row>
    <row r="543" spans="1:18" ht="13.15" customHeight="1" x14ac:dyDescent="0.4">
      <c r="A543" s="179" t="s">
        <v>601</v>
      </c>
      <c r="B543" s="5" t="s">
        <v>631</v>
      </c>
      <c r="C543" s="132">
        <v>36</v>
      </c>
      <c r="D543" s="183" t="s">
        <v>387</v>
      </c>
      <c r="E543" s="5" t="s">
        <v>387</v>
      </c>
      <c r="F543" s="132">
        <v>13</v>
      </c>
      <c r="G543" s="5" t="s">
        <v>387</v>
      </c>
      <c r="H543" s="5" t="s">
        <v>387</v>
      </c>
      <c r="I543" s="186" t="s">
        <v>387</v>
      </c>
      <c r="J543" s="5" t="s">
        <v>387</v>
      </c>
      <c r="K543" s="5" t="s">
        <v>387</v>
      </c>
      <c r="L543" s="132">
        <v>6</v>
      </c>
      <c r="M543" s="183" t="s">
        <v>387</v>
      </c>
      <c r="N543" s="182" t="s">
        <v>387</v>
      </c>
      <c r="O543" s="176">
        <f t="shared" si="8"/>
        <v>55</v>
      </c>
      <c r="P543" s="55">
        <v>158</v>
      </c>
      <c r="Q543" s="55">
        <v>0</v>
      </c>
      <c r="R543" s="56">
        <v>0</v>
      </c>
    </row>
    <row r="544" spans="1:18" ht="13.15" customHeight="1" x14ac:dyDescent="0.4">
      <c r="A544" s="179" t="s">
        <v>1353</v>
      </c>
      <c r="B544" s="5" t="s">
        <v>1519</v>
      </c>
      <c r="C544" s="132">
        <v>25</v>
      </c>
      <c r="D544" s="183" t="s">
        <v>387</v>
      </c>
      <c r="E544" s="5" t="s">
        <v>387</v>
      </c>
      <c r="F544" s="132">
        <v>10</v>
      </c>
      <c r="G544" s="5" t="s">
        <v>387</v>
      </c>
      <c r="H544" s="5" t="s">
        <v>387</v>
      </c>
      <c r="I544" s="132">
        <v>1</v>
      </c>
      <c r="J544" s="5" t="s">
        <v>387</v>
      </c>
      <c r="K544" s="5" t="s">
        <v>387</v>
      </c>
      <c r="L544" s="186" t="s">
        <v>387</v>
      </c>
      <c r="M544" s="183" t="s">
        <v>387</v>
      </c>
      <c r="N544" s="182" t="s">
        <v>387</v>
      </c>
      <c r="O544" s="176">
        <f t="shared" si="8"/>
        <v>36</v>
      </c>
      <c r="P544" s="117"/>
    </row>
    <row r="545" spans="1:19" ht="13.15" customHeight="1" x14ac:dyDescent="0.4">
      <c r="A545" s="179" t="s">
        <v>1353</v>
      </c>
      <c r="B545" s="5" t="s">
        <v>630</v>
      </c>
      <c r="C545" s="132">
        <v>20</v>
      </c>
      <c r="D545" s="183" t="s">
        <v>387</v>
      </c>
      <c r="E545" s="5" t="s">
        <v>387</v>
      </c>
      <c r="F545" s="132">
        <v>14</v>
      </c>
      <c r="G545" s="5" t="s">
        <v>387</v>
      </c>
      <c r="H545" s="5" t="s">
        <v>387</v>
      </c>
      <c r="I545" s="132">
        <v>1</v>
      </c>
      <c r="J545" s="5" t="s">
        <v>387</v>
      </c>
      <c r="K545" s="5" t="s">
        <v>387</v>
      </c>
      <c r="L545" s="186" t="s">
        <v>387</v>
      </c>
      <c r="M545" s="183" t="s">
        <v>387</v>
      </c>
      <c r="N545" s="182" t="s">
        <v>387</v>
      </c>
      <c r="O545" s="176">
        <f t="shared" si="8"/>
        <v>35</v>
      </c>
      <c r="P545" s="117"/>
    </row>
    <row r="546" spans="1:19" ht="13.15" customHeight="1" x14ac:dyDescent="0.4">
      <c r="A546" s="179" t="s">
        <v>1353</v>
      </c>
      <c r="B546" s="5" t="s">
        <v>1520</v>
      </c>
      <c r="C546" s="132">
        <v>19</v>
      </c>
      <c r="D546" s="183" t="s">
        <v>387</v>
      </c>
      <c r="E546" s="5" t="s">
        <v>387</v>
      </c>
      <c r="F546" s="132">
        <v>12</v>
      </c>
      <c r="G546" s="5" t="s">
        <v>387</v>
      </c>
      <c r="H546" s="5" t="s">
        <v>387</v>
      </c>
      <c r="I546" s="186" t="s">
        <v>387</v>
      </c>
      <c r="J546" s="5" t="s">
        <v>387</v>
      </c>
      <c r="K546" s="5" t="s">
        <v>387</v>
      </c>
      <c r="L546" s="132">
        <v>1</v>
      </c>
      <c r="M546" s="183" t="s">
        <v>387</v>
      </c>
      <c r="N546" s="182" t="s">
        <v>387</v>
      </c>
      <c r="O546" s="176">
        <f t="shared" si="8"/>
        <v>32</v>
      </c>
      <c r="P546" s="117"/>
    </row>
    <row r="547" spans="1:19" ht="20.25" x14ac:dyDescent="0.4">
      <c r="A547" s="179" t="s">
        <v>470</v>
      </c>
      <c r="B547" s="5" t="s">
        <v>607</v>
      </c>
      <c r="C547" s="132">
        <v>14</v>
      </c>
      <c r="D547" s="183" t="s">
        <v>387</v>
      </c>
      <c r="E547" s="5" t="s">
        <v>387</v>
      </c>
      <c r="F547" s="132">
        <v>8</v>
      </c>
      <c r="G547" s="5" t="s">
        <v>387</v>
      </c>
      <c r="H547" s="5" t="s">
        <v>387</v>
      </c>
      <c r="I547" s="186" t="s">
        <v>387</v>
      </c>
      <c r="J547" s="5" t="s">
        <v>387</v>
      </c>
      <c r="K547" s="5" t="s">
        <v>387</v>
      </c>
      <c r="L547" s="186" t="s">
        <v>387</v>
      </c>
      <c r="M547" s="183" t="s">
        <v>387</v>
      </c>
      <c r="N547" s="182" t="s">
        <v>387</v>
      </c>
      <c r="O547" s="176">
        <f t="shared" si="8"/>
        <v>22</v>
      </c>
      <c r="P547" s="52">
        <v>22</v>
      </c>
      <c r="Q547" s="52">
        <v>0</v>
      </c>
      <c r="R547" s="53">
        <v>0</v>
      </c>
    </row>
    <row r="548" spans="1:19" ht="13.15" customHeight="1" x14ac:dyDescent="0.4">
      <c r="A548" s="179" t="s">
        <v>472</v>
      </c>
      <c r="B548" s="5" t="s">
        <v>951</v>
      </c>
      <c r="C548" s="132">
        <v>38</v>
      </c>
      <c r="D548" s="183" t="s">
        <v>387</v>
      </c>
      <c r="E548" s="5" t="s">
        <v>387</v>
      </c>
      <c r="F548" s="132">
        <v>11</v>
      </c>
      <c r="G548" s="5" t="s">
        <v>387</v>
      </c>
      <c r="H548" s="5" t="s">
        <v>387</v>
      </c>
      <c r="I548" s="186" t="s">
        <v>387</v>
      </c>
      <c r="J548" s="5" t="s">
        <v>387</v>
      </c>
      <c r="K548" s="5" t="s">
        <v>387</v>
      </c>
      <c r="L548" s="186" t="s">
        <v>387</v>
      </c>
      <c r="M548" s="183" t="s">
        <v>387</v>
      </c>
      <c r="N548" s="182" t="s">
        <v>387</v>
      </c>
      <c r="O548" s="176">
        <f t="shared" si="8"/>
        <v>49</v>
      </c>
      <c r="P548" s="55">
        <v>59</v>
      </c>
      <c r="Q548" s="55">
        <v>0</v>
      </c>
      <c r="R548" s="56">
        <v>0</v>
      </c>
    </row>
    <row r="549" spans="1:19" ht="13.15" customHeight="1" x14ac:dyDescent="0.4">
      <c r="A549" s="179" t="s">
        <v>1347</v>
      </c>
      <c r="B549" s="5" t="s">
        <v>1521</v>
      </c>
      <c r="C549" s="132">
        <v>4</v>
      </c>
      <c r="D549" s="183" t="s">
        <v>387</v>
      </c>
      <c r="E549" s="5" t="s">
        <v>387</v>
      </c>
      <c r="F549" s="132">
        <v>6</v>
      </c>
      <c r="G549" s="5" t="s">
        <v>387</v>
      </c>
      <c r="H549" s="5" t="s">
        <v>387</v>
      </c>
      <c r="I549" s="186" t="s">
        <v>387</v>
      </c>
      <c r="J549" s="5" t="s">
        <v>387</v>
      </c>
      <c r="K549" s="5" t="s">
        <v>387</v>
      </c>
      <c r="L549" s="186" t="s">
        <v>387</v>
      </c>
      <c r="M549" s="183" t="s">
        <v>387</v>
      </c>
      <c r="N549" s="182" t="s">
        <v>387</v>
      </c>
      <c r="O549" s="176">
        <f t="shared" si="8"/>
        <v>10</v>
      </c>
      <c r="P549" s="117"/>
    </row>
    <row r="550" spans="1:19" x14ac:dyDescent="0.4">
      <c r="A550" s="179" t="s">
        <v>476</v>
      </c>
      <c r="B550" s="5" t="s">
        <v>607</v>
      </c>
      <c r="C550" s="132">
        <v>12</v>
      </c>
      <c r="D550" s="183" t="s">
        <v>387</v>
      </c>
      <c r="E550" s="5" t="s">
        <v>387</v>
      </c>
      <c r="F550" s="132">
        <v>4</v>
      </c>
      <c r="G550" s="5" t="s">
        <v>387</v>
      </c>
      <c r="H550" s="5" t="s">
        <v>387</v>
      </c>
      <c r="I550" s="132">
        <v>1</v>
      </c>
      <c r="J550" s="5" t="s">
        <v>387</v>
      </c>
      <c r="K550" s="5" t="s">
        <v>387</v>
      </c>
      <c r="L550" s="186" t="s">
        <v>387</v>
      </c>
      <c r="M550" s="183" t="s">
        <v>387</v>
      </c>
      <c r="N550" s="182" t="s">
        <v>387</v>
      </c>
      <c r="O550" s="176">
        <f t="shared" si="8"/>
        <v>17</v>
      </c>
      <c r="P550" s="52">
        <v>17</v>
      </c>
      <c r="Q550" s="52">
        <v>0</v>
      </c>
      <c r="R550" s="53">
        <v>0</v>
      </c>
    </row>
    <row r="551" spans="1:19" x14ac:dyDescent="0.4">
      <c r="A551" s="179" t="s">
        <v>479</v>
      </c>
      <c r="B551" s="5" t="s">
        <v>607</v>
      </c>
      <c r="C551" s="186" t="s">
        <v>387</v>
      </c>
      <c r="D551" s="183" t="s">
        <v>387</v>
      </c>
      <c r="E551" s="5" t="s">
        <v>387</v>
      </c>
      <c r="F551" s="132">
        <v>1</v>
      </c>
      <c r="G551" s="5" t="s">
        <v>387</v>
      </c>
      <c r="H551" s="5" t="s">
        <v>387</v>
      </c>
      <c r="I551" s="186" t="s">
        <v>387</v>
      </c>
      <c r="J551" s="5" t="s">
        <v>387</v>
      </c>
      <c r="K551" s="5" t="s">
        <v>387</v>
      </c>
      <c r="L551" s="186" t="s">
        <v>387</v>
      </c>
      <c r="M551" s="183" t="s">
        <v>387</v>
      </c>
      <c r="N551" s="182" t="s">
        <v>387</v>
      </c>
      <c r="O551" s="176">
        <f t="shared" si="8"/>
        <v>1</v>
      </c>
      <c r="P551" s="52">
        <v>1</v>
      </c>
      <c r="Q551" s="52">
        <v>0</v>
      </c>
      <c r="R551" s="53">
        <v>0</v>
      </c>
    </row>
    <row r="552" spans="1:19" ht="13.15" customHeight="1" x14ac:dyDescent="0.4">
      <c r="A552" s="179" t="s">
        <v>481</v>
      </c>
      <c r="B552" s="5" t="s">
        <v>632</v>
      </c>
      <c r="C552" s="132">
        <v>6</v>
      </c>
      <c r="D552" s="183" t="s">
        <v>387</v>
      </c>
      <c r="E552" s="5" t="s">
        <v>387</v>
      </c>
      <c r="F552" s="132">
        <v>24</v>
      </c>
      <c r="G552" s="5" t="s">
        <v>387</v>
      </c>
      <c r="H552" s="5" t="s">
        <v>387</v>
      </c>
      <c r="I552" s="186" t="s">
        <v>387</v>
      </c>
      <c r="J552" s="5" t="s">
        <v>387</v>
      </c>
      <c r="K552" s="5" t="s">
        <v>387</v>
      </c>
      <c r="L552" s="186" t="s">
        <v>387</v>
      </c>
      <c r="M552" s="183" t="s">
        <v>387</v>
      </c>
      <c r="N552" s="182" t="s">
        <v>387</v>
      </c>
      <c r="O552" s="176">
        <f t="shared" si="8"/>
        <v>30</v>
      </c>
      <c r="P552" s="52">
        <v>30</v>
      </c>
      <c r="Q552" s="52">
        <v>0</v>
      </c>
      <c r="R552" s="53">
        <v>0</v>
      </c>
    </row>
    <row r="553" spans="1:19" x14ac:dyDescent="0.4">
      <c r="A553" s="179" t="s">
        <v>485</v>
      </c>
      <c r="B553" s="5" t="s">
        <v>607</v>
      </c>
      <c r="C553" s="132">
        <v>30</v>
      </c>
      <c r="D553" s="183" t="s">
        <v>387</v>
      </c>
      <c r="E553" s="54">
        <v>3</v>
      </c>
      <c r="F553" s="132">
        <v>2</v>
      </c>
      <c r="G553" s="5" t="s">
        <v>387</v>
      </c>
      <c r="H553" s="5" t="s">
        <v>387</v>
      </c>
      <c r="I553" s="186" t="s">
        <v>387</v>
      </c>
      <c r="J553" s="5" t="s">
        <v>387</v>
      </c>
      <c r="K553" s="5" t="s">
        <v>387</v>
      </c>
      <c r="L553" s="186" t="s">
        <v>387</v>
      </c>
      <c r="M553" s="183" t="s">
        <v>387</v>
      </c>
      <c r="N553" s="182" t="s">
        <v>387</v>
      </c>
      <c r="O553" s="176">
        <f t="shared" si="8"/>
        <v>32</v>
      </c>
      <c r="P553" s="52">
        <v>32</v>
      </c>
      <c r="Q553" s="52">
        <v>3</v>
      </c>
      <c r="R553" s="131">
        <v>9.4E-2</v>
      </c>
    </row>
    <row r="554" spans="1:19" ht="13.15" customHeight="1" x14ac:dyDescent="0.4">
      <c r="A554" s="179" t="s">
        <v>1522</v>
      </c>
      <c r="B554" s="7" t="s">
        <v>340</v>
      </c>
      <c r="C554" s="132">
        <v>6</v>
      </c>
      <c r="D554" s="5" t="s">
        <v>387</v>
      </c>
      <c r="E554" s="5" t="s">
        <v>387</v>
      </c>
      <c r="F554" s="186" t="s">
        <v>387</v>
      </c>
      <c r="G554" s="5" t="s">
        <v>387</v>
      </c>
      <c r="H554" s="5" t="s">
        <v>387</v>
      </c>
      <c r="I554" s="186" t="s">
        <v>387</v>
      </c>
      <c r="J554" s="5" t="s">
        <v>387</v>
      </c>
      <c r="K554" s="5" t="s">
        <v>387</v>
      </c>
      <c r="L554" s="186" t="s">
        <v>387</v>
      </c>
      <c r="M554" s="5" t="s">
        <v>387</v>
      </c>
      <c r="N554" s="5" t="s">
        <v>387</v>
      </c>
      <c r="O554" s="176">
        <f t="shared" si="8"/>
        <v>6</v>
      </c>
      <c r="P554" s="52">
        <v>6</v>
      </c>
      <c r="Q554" s="52">
        <v>0</v>
      </c>
      <c r="R554" s="53">
        <v>0</v>
      </c>
      <c r="S554" s="117"/>
    </row>
    <row r="555" spans="1:19" ht="13.15" customHeight="1" x14ac:dyDescent="0.4">
      <c r="A555" s="179" t="s">
        <v>606</v>
      </c>
      <c r="B555" s="7" t="s">
        <v>340</v>
      </c>
      <c r="C555" s="132">
        <v>16</v>
      </c>
      <c r="D555" s="5" t="s">
        <v>387</v>
      </c>
      <c r="E555" s="5" t="s">
        <v>387</v>
      </c>
      <c r="F555" s="186" t="s">
        <v>387</v>
      </c>
      <c r="G555" s="5" t="s">
        <v>387</v>
      </c>
      <c r="H555" s="5" t="s">
        <v>387</v>
      </c>
      <c r="I555" s="186" t="s">
        <v>387</v>
      </c>
      <c r="J555" s="5" t="s">
        <v>387</v>
      </c>
      <c r="K555" s="5" t="s">
        <v>387</v>
      </c>
      <c r="L555" s="186" t="s">
        <v>387</v>
      </c>
      <c r="M555" s="5" t="s">
        <v>387</v>
      </c>
      <c r="N555" s="5" t="s">
        <v>387</v>
      </c>
      <c r="O555" s="176">
        <f t="shared" si="8"/>
        <v>16</v>
      </c>
      <c r="P555" s="52">
        <v>16</v>
      </c>
      <c r="Q555" s="52">
        <v>0</v>
      </c>
      <c r="R555" s="53">
        <v>0</v>
      </c>
      <c r="S555" s="117"/>
    </row>
    <row r="556" spans="1:19" ht="13.15" customHeight="1" x14ac:dyDescent="0.4">
      <c r="A556" s="179" t="s">
        <v>385</v>
      </c>
      <c r="B556" s="7" t="s">
        <v>1523</v>
      </c>
      <c r="C556" s="132">
        <v>74</v>
      </c>
      <c r="D556" s="5" t="s">
        <v>387</v>
      </c>
      <c r="E556" s="5" t="s">
        <v>387</v>
      </c>
      <c r="F556" s="186" t="s">
        <v>387</v>
      </c>
      <c r="G556" s="5" t="s">
        <v>387</v>
      </c>
      <c r="H556" s="5" t="s">
        <v>387</v>
      </c>
      <c r="I556" s="186" t="s">
        <v>387</v>
      </c>
      <c r="J556" s="5" t="s">
        <v>387</v>
      </c>
      <c r="K556" s="5" t="s">
        <v>387</v>
      </c>
      <c r="L556" s="186" t="s">
        <v>387</v>
      </c>
      <c r="M556" s="5" t="s">
        <v>387</v>
      </c>
      <c r="N556" s="5" t="s">
        <v>387</v>
      </c>
      <c r="O556" s="176">
        <f t="shared" si="8"/>
        <v>74</v>
      </c>
      <c r="P556" s="57">
        <v>162</v>
      </c>
      <c r="Q556" s="57">
        <v>0</v>
      </c>
      <c r="R556" s="136">
        <v>0</v>
      </c>
      <c r="S556" s="117"/>
    </row>
    <row r="557" spans="1:19" x14ac:dyDescent="0.4">
      <c r="A557" s="179" t="s">
        <v>1375</v>
      </c>
      <c r="B557" s="7" t="s">
        <v>1524</v>
      </c>
      <c r="C557" s="132">
        <v>42</v>
      </c>
      <c r="D557" s="5" t="s">
        <v>387</v>
      </c>
      <c r="E557" s="5" t="s">
        <v>387</v>
      </c>
      <c r="F557" s="132">
        <v>1</v>
      </c>
      <c r="G557" s="5" t="s">
        <v>387</v>
      </c>
      <c r="H557" s="5" t="s">
        <v>387</v>
      </c>
      <c r="I557" s="186" t="s">
        <v>387</v>
      </c>
      <c r="J557" s="5" t="s">
        <v>387</v>
      </c>
      <c r="K557" s="5" t="s">
        <v>387</v>
      </c>
      <c r="L557" s="186" t="s">
        <v>387</v>
      </c>
      <c r="M557" s="5" t="s">
        <v>387</v>
      </c>
      <c r="N557" s="5" t="s">
        <v>387</v>
      </c>
      <c r="O557" s="176">
        <f t="shared" si="8"/>
        <v>43</v>
      </c>
      <c r="P557" s="117"/>
      <c r="Q557" s="117"/>
      <c r="R557" s="117"/>
    </row>
    <row r="558" spans="1:19" x14ac:dyDescent="0.4">
      <c r="A558" s="179" t="s">
        <v>1375</v>
      </c>
      <c r="B558" s="7" t="s">
        <v>1525</v>
      </c>
      <c r="C558" s="132">
        <v>16</v>
      </c>
      <c r="D558" s="5" t="s">
        <v>387</v>
      </c>
      <c r="E558" s="5" t="s">
        <v>387</v>
      </c>
      <c r="F558" s="186" t="s">
        <v>387</v>
      </c>
      <c r="G558" s="5" t="s">
        <v>387</v>
      </c>
      <c r="H558" s="5" t="s">
        <v>387</v>
      </c>
      <c r="I558" s="186" t="s">
        <v>387</v>
      </c>
      <c r="J558" s="5" t="s">
        <v>387</v>
      </c>
      <c r="K558" s="5" t="s">
        <v>387</v>
      </c>
      <c r="L558" s="186" t="s">
        <v>387</v>
      </c>
      <c r="M558" s="5" t="s">
        <v>387</v>
      </c>
      <c r="N558" s="5" t="s">
        <v>387</v>
      </c>
      <c r="O558" s="176">
        <f t="shared" si="8"/>
        <v>16</v>
      </c>
      <c r="P558" s="117"/>
      <c r="Q558" s="117"/>
      <c r="R558" s="117"/>
    </row>
    <row r="559" spans="1:19" x14ac:dyDescent="0.4">
      <c r="A559" s="179" t="s">
        <v>1375</v>
      </c>
      <c r="B559" s="7" t="s">
        <v>1526</v>
      </c>
      <c r="C559" s="132">
        <v>12</v>
      </c>
      <c r="D559" s="5" t="s">
        <v>387</v>
      </c>
      <c r="E559" s="5" t="s">
        <v>387</v>
      </c>
      <c r="F559" s="186" t="s">
        <v>387</v>
      </c>
      <c r="G559" s="5" t="s">
        <v>387</v>
      </c>
      <c r="H559" s="5" t="s">
        <v>387</v>
      </c>
      <c r="I559" s="186" t="s">
        <v>387</v>
      </c>
      <c r="J559" s="5" t="s">
        <v>387</v>
      </c>
      <c r="K559" s="5" t="s">
        <v>387</v>
      </c>
      <c r="L559" s="186" t="s">
        <v>387</v>
      </c>
      <c r="M559" s="5" t="s">
        <v>387</v>
      </c>
      <c r="N559" s="5" t="s">
        <v>387</v>
      </c>
      <c r="O559" s="176">
        <f t="shared" si="8"/>
        <v>12</v>
      </c>
      <c r="P559" s="117"/>
      <c r="Q559" s="117"/>
      <c r="R559" s="117"/>
    </row>
    <row r="560" spans="1:19" ht="13.15" customHeight="1" x14ac:dyDescent="0.4">
      <c r="A560" s="179" t="s">
        <v>1375</v>
      </c>
      <c r="B560" s="7" t="s">
        <v>1527</v>
      </c>
      <c r="C560" s="132">
        <v>8</v>
      </c>
      <c r="D560" s="5" t="s">
        <v>387</v>
      </c>
      <c r="E560" s="5" t="s">
        <v>387</v>
      </c>
      <c r="F560" s="186" t="s">
        <v>387</v>
      </c>
      <c r="G560" s="5" t="s">
        <v>387</v>
      </c>
      <c r="H560" s="5" t="s">
        <v>387</v>
      </c>
      <c r="I560" s="186" t="s">
        <v>387</v>
      </c>
      <c r="J560" s="5" t="s">
        <v>387</v>
      </c>
      <c r="K560" s="5" t="s">
        <v>387</v>
      </c>
      <c r="L560" s="186" t="s">
        <v>387</v>
      </c>
      <c r="M560" s="5" t="s">
        <v>387</v>
      </c>
      <c r="N560" s="5" t="s">
        <v>387</v>
      </c>
      <c r="O560" s="176">
        <f t="shared" si="8"/>
        <v>8</v>
      </c>
      <c r="P560" s="117"/>
      <c r="Q560" s="117"/>
      <c r="R560" s="117"/>
    </row>
    <row r="561" spans="1:19" ht="13.15" customHeight="1" x14ac:dyDescent="0.4">
      <c r="A561" s="179" t="s">
        <v>1375</v>
      </c>
      <c r="B561" s="7" t="s">
        <v>1528</v>
      </c>
      <c r="C561" s="132">
        <v>5</v>
      </c>
      <c r="D561" s="5" t="s">
        <v>387</v>
      </c>
      <c r="E561" s="5" t="s">
        <v>387</v>
      </c>
      <c r="F561" s="186" t="s">
        <v>387</v>
      </c>
      <c r="G561" s="5" t="s">
        <v>387</v>
      </c>
      <c r="H561" s="5" t="s">
        <v>387</v>
      </c>
      <c r="I561" s="186" t="s">
        <v>387</v>
      </c>
      <c r="J561" s="5" t="s">
        <v>387</v>
      </c>
      <c r="K561" s="5" t="s">
        <v>387</v>
      </c>
      <c r="L561" s="186" t="s">
        <v>387</v>
      </c>
      <c r="M561" s="5" t="s">
        <v>387</v>
      </c>
      <c r="N561" s="5" t="s">
        <v>387</v>
      </c>
      <c r="O561" s="176">
        <f t="shared" si="8"/>
        <v>5</v>
      </c>
      <c r="P561" s="117"/>
      <c r="Q561" s="117"/>
      <c r="R561" s="117"/>
    </row>
    <row r="562" spans="1:19" ht="13.15" customHeight="1" x14ac:dyDescent="0.4">
      <c r="A562" s="179" t="s">
        <v>1375</v>
      </c>
      <c r="B562" s="7" t="s">
        <v>1529</v>
      </c>
      <c r="C562" s="132">
        <v>4</v>
      </c>
      <c r="D562" s="5" t="s">
        <v>387</v>
      </c>
      <c r="E562" s="5" t="s">
        <v>387</v>
      </c>
      <c r="F562" s="186" t="s">
        <v>387</v>
      </c>
      <c r="G562" s="5" t="s">
        <v>387</v>
      </c>
      <c r="H562" s="5" t="s">
        <v>387</v>
      </c>
      <c r="I562" s="186" t="s">
        <v>387</v>
      </c>
      <c r="J562" s="5" t="s">
        <v>387</v>
      </c>
      <c r="K562" s="5" t="s">
        <v>387</v>
      </c>
      <c r="L562" s="186" t="s">
        <v>387</v>
      </c>
      <c r="M562" s="5" t="s">
        <v>387</v>
      </c>
      <c r="N562" s="5" t="s">
        <v>387</v>
      </c>
      <c r="O562" s="176">
        <f t="shared" si="8"/>
        <v>4</v>
      </c>
      <c r="P562" s="117"/>
      <c r="Q562" s="117"/>
      <c r="R562" s="117"/>
    </row>
    <row r="563" spans="1:19" x14ac:dyDescent="0.4">
      <c r="A563" s="179" t="s">
        <v>393</v>
      </c>
      <c r="B563" s="7" t="s">
        <v>340</v>
      </c>
      <c r="C563" s="132">
        <v>4</v>
      </c>
      <c r="D563" s="5" t="s">
        <v>387</v>
      </c>
      <c r="E563" s="5" t="s">
        <v>387</v>
      </c>
      <c r="F563" s="186" t="s">
        <v>387</v>
      </c>
      <c r="G563" s="5" t="s">
        <v>387</v>
      </c>
      <c r="H563" s="5" t="s">
        <v>387</v>
      </c>
      <c r="I563" s="186" t="s">
        <v>387</v>
      </c>
      <c r="J563" s="5" t="s">
        <v>387</v>
      </c>
      <c r="K563" s="5" t="s">
        <v>387</v>
      </c>
      <c r="L563" s="186" t="s">
        <v>387</v>
      </c>
      <c r="M563" s="5" t="s">
        <v>387</v>
      </c>
      <c r="N563" s="5" t="s">
        <v>387</v>
      </c>
      <c r="O563" s="176">
        <f t="shared" si="8"/>
        <v>4</v>
      </c>
      <c r="P563" s="52">
        <v>4</v>
      </c>
      <c r="Q563" s="52">
        <v>0</v>
      </c>
      <c r="R563" s="53">
        <v>0</v>
      </c>
      <c r="S563" s="117"/>
    </row>
    <row r="564" spans="1:19" ht="13.15" customHeight="1" x14ac:dyDescent="0.4">
      <c r="A564" s="179" t="s">
        <v>397</v>
      </c>
      <c r="B564" s="7" t="s">
        <v>1530</v>
      </c>
      <c r="C564" s="132">
        <v>54</v>
      </c>
      <c r="D564" s="5" t="s">
        <v>387</v>
      </c>
      <c r="E564" s="5" t="s">
        <v>387</v>
      </c>
      <c r="F564" s="186" t="s">
        <v>387</v>
      </c>
      <c r="G564" s="5" t="s">
        <v>387</v>
      </c>
      <c r="H564" s="5" t="s">
        <v>387</v>
      </c>
      <c r="I564" s="186" t="s">
        <v>387</v>
      </c>
      <c r="J564" s="5" t="s">
        <v>387</v>
      </c>
      <c r="K564" s="5" t="s">
        <v>387</v>
      </c>
      <c r="L564" s="186" t="s">
        <v>387</v>
      </c>
      <c r="M564" s="5" t="s">
        <v>387</v>
      </c>
      <c r="N564" s="5" t="s">
        <v>387</v>
      </c>
      <c r="O564" s="176">
        <f t="shared" si="8"/>
        <v>54</v>
      </c>
      <c r="P564" s="57">
        <v>234</v>
      </c>
      <c r="Q564" s="57">
        <v>6</v>
      </c>
      <c r="R564" s="136">
        <v>2.5999999999999999E-2</v>
      </c>
      <c r="S564" s="117"/>
    </row>
    <row r="565" spans="1:19" ht="13.15" customHeight="1" x14ac:dyDescent="0.4">
      <c r="A565" s="179" t="s">
        <v>1335</v>
      </c>
      <c r="B565" s="7" t="s">
        <v>1531</v>
      </c>
      <c r="C565" s="132">
        <v>52</v>
      </c>
      <c r="D565" s="5" t="s">
        <v>387</v>
      </c>
      <c r="E565" s="5" t="s">
        <v>387</v>
      </c>
      <c r="F565" s="186" t="s">
        <v>387</v>
      </c>
      <c r="G565" s="5" t="s">
        <v>387</v>
      </c>
      <c r="H565" s="5" t="s">
        <v>387</v>
      </c>
      <c r="I565" s="186" t="s">
        <v>387</v>
      </c>
      <c r="J565" s="5" t="s">
        <v>387</v>
      </c>
      <c r="K565" s="5" t="s">
        <v>387</v>
      </c>
      <c r="L565" s="186" t="s">
        <v>387</v>
      </c>
      <c r="M565" s="5" t="s">
        <v>387</v>
      </c>
      <c r="N565" s="5" t="s">
        <v>387</v>
      </c>
      <c r="O565" s="176">
        <f t="shared" si="8"/>
        <v>52</v>
      </c>
      <c r="P565" s="117"/>
      <c r="Q565" s="117"/>
      <c r="R565" s="117"/>
    </row>
    <row r="566" spans="1:19" ht="13.15" customHeight="1" x14ac:dyDescent="0.4">
      <c r="A566" s="179" t="s">
        <v>1335</v>
      </c>
      <c r="B566" s="7" t="s">
        <v>1532</v>
      </c>
      <c r="C566" s="132">
        <v>28</v>
      </c>
      <c r="D566" s="5" t="s">
        <v>387</v>
      </c>
      <c r="E566" s="5" t="s">
        <v>387</v>
      </c>
      <c r="F566" s="132">
        <v>6</v>
      </c>
      <c r="G566" s="5" t="s">
        <v>387</v>
      </c>
      <c r="H566" s="5" t="s">
        <v>387</v>
      </c>
      <c r="I566" s="132">
        <v>1</v>
      </c>
      <c r="J566" s="5" t="s">
        <v>387</v>
      </c>
      <c r="K566" s="5" t="s">
        <v>387</v>
      </c>
      <c r="L566" s="186" t="s">
        <v>387</v>
      </c>
      <c r="M566" s="5" t="s">
        <v>387</v>
      </c>
      <c r="N566" s="5" t="s">
        <v>387</v>
      </c>
      <c r="O566" s="176">
        <f t="shared" si="8"/>
        <v>35</v>
      </c>
      <c r="P566" s="117"/>
      <c r="Q566" s="117"/>
      <c r="R566" s="117"/>
    </row>
    <row r="567" spans="1:19" ht="13.15" customHeight="1" x14ac:dyDescent="0.4">
      <c r="A567" s="179" t="s">
        <v>1335</v>
      </c>
      <c r="B567" s="7" t="s">
        <v>1533</v>
      </c>
      <c r="C567" s="132">
        <v>32</v>
      </c>
      <c r="D567" s="5" t="s">
        <v>387</v>
      </c>
      <c r="E567" s="54">
        <v>6</v>
      </c>
      <c r="F567" s="186" t="s">
        <v>387</v>
      </c>
      <c r="G567" s="5" t="s">
        <v>387</v>
      </c>
      <c r="H567" s="5" t="s">
        <v>387</v>
      </c>
      <c r="I567" s="186" t="s">
        <v>387</v>
      </c>
      <c r="J567" s="5" t="s">
        <v>387</v>
      </c>
      <c r="K567" s="5" t="s">
        <v>387</v>
      </c>
      <c r="L567" s="186" t="s">
        <v>387</v>
      </c>
      <c r="M567" s="5" t="s">
        <v>387</v>
      </c>
      <c r="N567" s="5" t="s">
        <v>387</v>
      </c>
      <c r="O567" s="176">
        <f t="shared" si="8"/>
        <v>32</v>
      </c>
      <c r="P567" s="117"/>
      <c r="Q567" s="117"/>
      <c r="R567" s="117"/>
    </row>
    <row r="568" spans="1:19" ht="13.15" customHeight="1" x14ac:dyDescent="0.4">
      <c r="A568" s="179" t="s">
        <v>1335</v>
      </c>
      <c r="B568" s="7" t="s">
        <v>1534</v>
      </c>
      <c r="C568" s="132">
        <v>16</v>
      </c>
      <c r="D568" s="5" t="s">
        <v>387</v>
      </c>
      <c r="E568" s="5" t="s">
        <v>387</v>
      </c>
      <c r="F568" s="186" t="s">
        <v>387</v>
      </c>
      <c r="G568" s="5" t="s">
        <v>387</v>
      </c>
      <c r="H568" s="5" t="s">
        <v>387</v>
      </c>
      <c r="I568" s="186" t="s">
        <v>387</v>
      </c>
      <c r="J568" s="5" t="s">
        <v>387</v>
      </c>
      <c r="K568" s="5" t="s">
        <v>387</v>
      </c>
      <c r="L568" s="186" t="s">
        <v>387</v>
      </c>
      <c r="M568" s="5" t="s">
        <v>387</v>
      </c>
      <c r="N568" s="5" t="s">
        <v>387</v>
      </c>
      <c r="O568" s="176">
        <f t="shared" si="8"/>
        <v>16</v>
      </c>
      <c r="P568" s="117"/>
      <c r="Q568" s="117"/>
      <c r="R568" s="117"/>
    </row>
    <row r="569" spans="1:19" x14ac:dyDescent="0.4">
      <c r="A569" s="179" t="s">
        <v>1335</v>
      </c>
      <c r="B569" s="7" t="s">
        <v>1535</v>
      </c>
      <c r="C569" s="132">
        <v>12</v>
      </c>
      <c r="D569" s="5" t="s">
        <v>387</v>
      </c>
      <c r="E569" s="5" t="s">
        <v>387</v>
      </c>
      <c r="F569" s="186" t="s">
        <v>387</v>
      </c>
      <c r="G569" s="5" t="s">
        <v>387</v>
      </c>
      <c r="H569" s="5" t="s">
        <v>387</v>
      </c>
      <c r="I569" s="186" t="s">
        <v>387</v>
      </c>
      <c r="J569" s="5" t="s">
        <v>387</v>
      </c>
      <c r="K569" s="5" t="s">
        <v>387</v>
      </c>
      <c r="L569" s="186" t="s">
        <v>387</v>
      </c>
      <c r="M569" s="5" t="s">
        <v>387</v>
      </c>
      <c r="N569" s="5" t="s">
        <v>387</v>
      </c>
      <c r="O569" s="176">
        <f t="shared" si="8"/>
        <v>12</v>
      </c>
      <c r="P569" s="117"/>
      <c r="Q569" s="117"/>
      <c r="R569" s="117"/>
    </row>
    <row r="570" spans="1:19" ht="13.15" customHeight="1" x14ac:dyDescent="0.4">
      <c r="A570" s="179" t="s">
        <v>1335</v>
      </c>
      <c r="B570" s="7" t="s">
        <v>1536</v>
      </c>
      <c r="C570" s="132">
        <v>10</v>
      </c>
      <c r="D570" s="5" t="s">
        <v>387</v>
      </c>
      <c r="E570" s="5" t="s">
        <v>387</v>
      </c>
      <c r="F570" s="186" t="s">
        <v>387</v>
      </c>
      <c r="G570" s="5" t="s">
        <v>387</v>
      </c>
      <c r="H570" s="5" t="s">
        <v>387</v>
      </c>
      <c r="I570" s="186" t="s">
        <v>387</v>
      </c>
      <c r="J570" s="5" t="s">
        <v>387</v>
      </c>
      <c r="K570" s="5" t="s">
        <v>387</v>
      </c>
      <c r="L570" s="186" t="s">
        <v>387</v>
      </c>
      <c r="M570" s="5" t="s">
        <v>387</v>
      </c>
      <c r="N570" s="5" t="s">
        <v>387</v>
      </c>
      <c r="O570" s="176">
        <f t="shared" si="8"/>
        <v>10</v>
      </c>
      <c r="P570" s="117"/>
      <c r="Q570" s="117"/>
      <c r="R570" s="117"/>
    </row>
    <row r="571" spans="1:19" ht="13.15" customHeight="1" x14ac:dyDescent="0.4">
      <c r="A571" s="179" t="s">
        <v>1335</v>
      </c>
      <c r="B571" s="7" t="s">
        <v>1537</v>
      </c>
      <c r="C571" s="132">
        <v>8</v>
      </c>
      <c r="D571" s="5" t="s">
        <v>387</v>
      </c>
      <c r="E571" s="5" t="s">
        <v>387</v>
      </c>
      <c r="F571" s="186" t="s">
        <v>387</v>
      </c>
      <c r="G571" s="5" t="s">
        <v>387</v>
      </c>
      <c r="H571" s="5" t="s">
        <v>387</v>
      </c>
      <c r="I571" s="186" t="s">
        <v>387</v>
      </c>
      <c r="J571" s="5" t="s">
        <v>387</v>
      </c>
      <c r="K571" s="5" t="s">
        <v>387</v>
      </c>
      <c r="L571" s="186" t="s">
        <v>387</v>
      </c>
      <c r="M571" s="5" t="s">
        <v>387</v>
      </c>
      <c r="N571" s="5" t="s">
        <v>387</v>
      </c>
      <c r="O571" s="176">
        <f t="shared" si="8"/>
        <v>8</v>
      </c>
      <c r="P571" s="117"/>
      <c r="Q571" s="117"/>
      <c r="R571" s="117"/>
    </row>
    <row r="572" spans="1:19" ht="13.15" customHeight="1" x14ac:dyDescent="0.4">
      <c r="A572" s="179" t="s">
        <v>1335</v>
      </c>
      <c r="B572" s="7" t="s">
        <v>1538</v>
      </c>
      <c r="C572" s="132">
        <v>7</v>
      </c>
      <c r="D572" s="5" t="s">
        <v>387</v>
      </c>
      <c r="E572" s="5" t="s">
        <v>387</v>
      </c>
      <c r="F572" s="186" t="s">
        <v>387</v>
      </c>
      <c r="G572" s="5" t="s">
        <v>387</v>
      </c>
      <c r="H572" s="5" t="s">
        <v>387</v>
      </c>
      <c r="I572" s="186" t="s">
        <v>387</v>
      </c>
      <c r="J572" s="5" t="s">
        <v>387</v>
      </c>
      <c r="K572" s="5" t="s">
        <v>387</v>
      </c>
      <c r="L572" s="186" t="s">
        <v>387</v>
      </c>
      <c r="M572" s="5" t="s">
        <v>387</v>
      </c>
      <c r="N572" s="5" t="s">
        <v>387</v>
      </c>
      <c r="O572" s="176">
        <f t="shared" si="8"/>
        <v>7</v>
      </c>
      <c r="P572" s="117"/>
      <c r="Q572" s="117"/>
      <c r="R572" s="117"/>
    </row>
    <row r="573" spans="1:19" ht="13.15" customHeight="1" x14ac:dyDescent="0.4">
      <c r="A573" s="179" t="s">
        <v>1335</v>
      </c>
      <c r="B573" s="7" t="s">
        <v>1539</v>
      </c>
      <c r="C573" s="132">
        <v>4</v>
      </c>
      <c r="D573" s="5" t="s">
        <v>387</v>
      </c>
      <c r="E573" s="5" t="s">
        <v>387</v>
      </c>
      <c r="F573" s="186" t="s">
        <v>387</v>
      </c>
      <c r="G573" s="5" t="s">
        <v>387</v>
      </c>
      <c r="H573" s="5" t="s">
        <v>387</v>
      </c>
      <c r="I573" s="186" t="s">
        <v>387</v>
      </c>
      <c r="J573" s="5" t="s">
        <v>387</v>
      </c>
      <c r="K573" s="5" t="s">
        <v>387</v>
      </c>
      <c r="L573" s="186" t="s">
        <v>387</v>
      </c>
      <c r="M573" s="5" t="s">
        <v>387</v>
      </c>
      <c r="N573" s="5" t="s">
        <v>387</v>
      </c>
      <c r="O573" s="176">
        <f t="shared" si="8"/>
        <v>4</v>
      </c>
      <c r="P573" s="117"/>
      <c r="Q573" s="117"/>
      <c r="R573" s="117"/>
    </row>
    <row r="574" spans="1:19" x14ac:dyDescent="0.4">
      <c r="A574" s="179" t="s">
        <v>1335</v>
      </c>
      <c r="B574" s="7" t="s">
        <v>1540</v>
      </c>
      <c r="C574" s="132">
        <v>4</v>
      </c>
      <c r="D574" s="5" t="s">
        <v>387</v>
      </c>
      <c r="E574" s="5" t="s">
        <v>387</v>
      </c>
      <c r="F574" s="186" t="s">
        <v>387</v>
      </c>
      <c r="G574" s="5" t="s">
        <v>387</v>
      </c>
      <c r="H574" s="5" t="s">
        <v>387</v>
      </c>
      <c r="I574" s="186" t="s">
        <v>387</v>
      </c>
      <c r="J574" s="5" t="s">
        <v>387</v>
      </c>
      <c r="K574" s="5" t="s">
        <v>387</v>
      </c>
      <c r="L574" s="186" t="s">
        <v>387</v>
      </c>
      <c r="M574" s="5" t="s">
        <v>387</v>
      </c>
      <c r="N574" s="5" t="s">
        <v>387</v>
      </c>
      <c r="O574" s="176">
        <f t="shared" si="8"/>
        <v>4</v>
      </c>
      <c r="P574" s="117"/>
      <c r="Q574" s="117"/>
      <c r="R574" s="117"/>
    </row>
    <row r="575" spans="1:19" ht="13.15" customHeight="1" x14ac:dyDescent="0.4">
      <c r="A575" s="179" t="s">
        <v>1541</v>
      </c>
      <c r="B575" s="7" t="s">
        <v>1542</v>
      </c>
      <c r="C575" s="132">
        <v>4</v>
      </c>
      <c r="D575" s="5" t="s">
        <v>387</v>
      </c>
      <c r="E575" s="5" t="s">
        <v>387</v>
      </c>
      <c r="F575" s="186" t="s">
        <v>387</v>
      </c>
      <c r="G575" s="5" t="s">
        <v>387</v>
      </c>
      <c r="H575" s="5" t="s">
        <v>387</v>
      </c>
      <c r="I575" s="186" t="s">
        <v>387</v>
      </c>
      <c r="J575" s="5" t="s">
        <v>387</v>
      </c>
      <c r="K575" s="5" t="s">
        <v>387</v>
      </c>
      <c r="L575" s="186" t="s">
        <v>387</v>
      </c>
      <c r="M575" s="5" t="s">
        <v>387</v>
      </c>
      <c r="N575" s="5" t="s">
        <v>387</v>
      </c>
      <c r="O575" s="176">
        <f t="shared" si="8"/>
        <v>4</v>
      </c>
      <c r="P575" s="52">
        <v>4</v>
      </c>
      <c r="Q575" s="52">
        <v>0</v>
      </c>
      <c r="R575" s="53">
        <v>0</v>
      </c>
      <c r="S575" s="117"/>
    </row>
    <row r="576" spans="1:19" x14ac:dyDescent="0.4">
      <c r="A576" s="179" t="s">
        <v>406</v>
      </c>
      <c r="B576" s="7" t="s">
        <v>1543</v>
      </c>
      <c r="C576" s="132">
        <v>2</v>
      </c>
      <c r="D576" s="5" t="s">
        <v>387</v>
      </c>
      <c r="E576" s="5" t="s">
        <v>387</v>
      </c>
      <c r="F576" s="186" t="s">
        <v>387</v>
      </c>
      <c r="G576" s="5" t="s">
        <v>387</v>
      </c>
      <c r="H576" s="5" t="s">
        <v>387</v>
      </c>
      <c r="I576" s="186" t="s">
        <v>387</v>
      </c>
      <c r="J576" s="5" t="s">
        <v>387</v>
      </c>
      <c r="K576" s="5" t="s">
        <v>387</v>
      </c>
      <c r="L576" s="186" t="s">
        <v>387</v>
      </c>
      <c r="M576" s="5" t="s">
        <v>387</v>
      </c>
      <c r="N576" s="5" t="s">
        <v>387</v>
      </c>
      <c r="O576" s="176">
        <f t="shared" si="8"/>
        <v>2</v>
      </c>
      <c r="P576" s="52">
        <v>2</v>
      </c>
      <c r="Q576" s="52">
        <v>0</v>
      </c>
      <c r="R576" s="53">
        <v>0</v>
      </c>
      <c r="S576" s="117"/>
    </row>
    <row r="577" spans="1:19" ht="13.15" customHeight="1" x14ac:dyDescent="0.4">
      <c r="A577" s="179" t="s">
        <v>1544</v>
      </c>
      <c r="B577" s="7" t="s">
        <v>340</v>
      </c>
      <c r="C577" s="132">
        <v>4</v>
      </c>
      <c r="D577" s="5" t="s">
        <v>387</v>
      </c>
      <c r="E577" s="5" t="s">
        <v>387</v>
      </c>
      <c r="F577" s="186" t="s">
        <v>387</v>
      </c>
      <c r="G577" s="5" t="s">
        <v>387</v>
      </c>
      <c r="H577" s="5" t="s">
        <v>387</v>
      </c>
      <c r="I577" s="186" t="s">
        <v>387</v>
      </c>
      <c r="J577" s="5" t="s">
        <v>387</v>
      </c>
      <c r="K577" s="5" t="s">
        <v>387</v>
      </c>
      <c r="L577" s="186" t="s">
        <v>387</v>
      </c>
      <c r="M577" s="5" t="s">
        <v>387</v>
      </c>
      <c r="N577" s="5" t="s">
        <v>387</v>
      </c>
      <c r="O577" s="176">
        <f t="shared" si="8"/>
        <v>4</v>
      </c>
      <c r="P577" s="52">
        <v>4</v>
      </c>
      <c r="Q577" s="52">
        <v>0</v>
      </c>
      <c r="R577" s="53">
        <v>0</v>
      </c>
      <c r="S577" s="117"/>
    </row>
    <row r="578" spans="1:19" ht="13.15" customHeight="1" x14ac:dyDescent="0.4">
      <c r="A578" s="179" t="s">
        <v>552</v>
      </c>
      <c r="B578" s="7" t="s">
        <v>1545</v>
      </c>
      <c r="C578" s="132">
        <v>429</v>
      </c>
      <c r="D578" s="5" t="s">
        <v>387</v>
      </c>
      <c r="E578" s="54">
        <v>4</v>
      </c>
      <c r="F578" s="132">
        <v>46</v>
      </c>
      <c r="G578" s="5" t="s">
        <v>387</v>
      </c>
      <c r="H578" s="5" t="s">
        <v>387</v>
      </c>
      <c r="I578" s="132">
        <v>23</v>
      </c>
      <c r="J578" s="5" t="s">
        <v>387</v>
      </c>
      <c r="K578" s="5" t="s">
        <v>387</v>
      </c>
      <c r="L578" s="132">
        <v>4</v>
      </c>
      <c r="M578" s="5" t="s">
        <v>387</v>
      </c>
      <c r="N578" s="5" t="s">
        <v>387</v>
      </c>
      <c r="O578" s="176">
        <f t="shared" si="8"/>
        <v>502</v>
      </c>
      <c r="P578" s="55">
        <v>585</v>
      </c>
      <c r="Q578" s="55">
        <v>5</v>
      </c>
      <c r="R578" s="153">
        <v>8.9999999999999993E-3</v>
      </c>
      <c r="S578" s="117"/>
    </row>
    <row r="579" spans="1:19" x14ac:dyDescent="0.4">
      <c r="A579" s="179" t="s">
        <v>1686</v>
      </c>
      <c r="B579" s="7" t="s">
        <v>1546</v>
      </c>
      <c r="C579" s="132">
        <v>44</v>
      </c>
      <c r="D579" s="5" t="s">
        <v>387</v>
      </c>
      <c r="E579" s="54">
        <v>1</v>
      </c>
      <c r="F579" s="132">
        <v>4</v>
      </c>
      <c r="G579" s="54">
        <v>1</v>
      </c>
      <c r="H579" s="5" t="s">
        <v>387</v>
      </c>
      <c r="I579" s="186" t="s">
        <v>387</v>
      </c>
      <c r="J579" s="5" t="s">
        <v>387</v>
      </c>
      <c r="K579" s="5" t="s">
        <v>387</v>
      </c>
      <c r="L579" s="186" t="s">
        <v>387</v>
      </c>
      <c r="M579" s="5" t="s">
        <v>387</v>
      </c>
      <c r="N579" s="5" t="s">
        <v>387</v>
      </c>
      <c r="O579" s="176">
        <f t="shared" ref="O579:O642" si="9">SUM(C579,F579,I579,L579)</f>
        <v>48</v>
      </c>
      <c r="P579" s="117"/>
      <c r="Q579" s="117"/>
      <c r="R579" s="117"/>
    </row>
    <row r="580" spans="1:19" x14ac:dyDescent="0.4">
      <c r="A580" s="179" t="s">
        <v>1686</v>
      </c>
      <c r="B580" s="7" t="s">
        <v>1547</v>
      </c>
      <c r="C580" s="132">
        <v>18</v>
      </c>
      <c r="D580" s="5" t="s">
        <v>387</v>
      </c>
      <c r="E580" s="5" t="s">
        <v>387</v>
      </c>
      <c r="F580" s="132">
        <v>6</v>
      </c>
      <c r="G580" s="5" t="s">
        <v>387</v>
      </c>
      <c r="H580" s="5" t="s">
        <v>387</v>
      </c>
      <c r="I580" s="186" t="s">
        <v>387</v>
      </c>
      <c r="J580" s="5" t="s">
        <v>387</v>
      </c>
      <c r="K580" s="5" t="s">
        <v>387</v>
      </c>
      <c r="L580" s="132">
        <v>2</v>
      </c>
      <c r="M580" s="5" t="s">
        <v>387</v>
      </c>
      <c r="N580" s="5" t="s">
        <v>387</v>
      </c>
      <c r="O580" s="176">
        <f t="shared" si="9"/>
        <v>26</v>
      </c>
      <c r="P580" s="117"/>
      <c r="Q580" s="117"/>
      <c r="R580" s="117"/>
    </row>
    <row r="581" spans="1:19" ht="13.15" customHeight="1" x14ac:dyDescent="0.4">
      <c r="A581" s="179" t="s">
        <v>1686</v>
      </c>
      <c r="B581" s="7" t="s">
        <v>1548</v>
      </c>
      <c r="C581" s="132">
        <v>8</v>
      </c>
      <c r="D581" s="5" t="s">
        <v>387</v>
      </c>
      <c r="E581" s="5" t="s">
        <v>387</v>
      </c>
      <c r="F581" s="132">
        <v>1</v>
      </c>
      <c r="G581" s="5" t="s">
        <v>387</v>
      </c>
      <c r="H581" s="5" t="s">
        <v>387</v>
      </c>
      <c r="I581" s="186" t="s">
        <v>387</v>
      </c>
      <c r="J581" s="5" t="s">
        <v>387</v>
      </c>
      <c r="K581" s="5" t="s">
        <v>387</v>
      </c>
      <c r="L581" s="186" t="s">
        <v>387</v>
      </c>
      <c r="M581" s="5" t="s">
        <v>387</v>
      </c>
      <c r="N581" s="5" t="s">
        <v>387</v>
      </c>
      <c r="O581" s="176">
        <f t="shared" si="9"/>
        <v>9</v>
      </c>
      <c r="P581" s="117"/>
      <c r="Q581" s="117"/>
      <c r="R581" s="117"/>
    </row>
    <row r="582" spans="1:19" ht="13.15" customHeight="1" x14ac:dyDescent="0.4">
      <c r="A582" s="179" t="s">
        <v>408</v>
      </c>
      <c r="B582" s="7" t="s">
        <v>1549</v>
      </c>
      <c r="C582" s="132">
        <v>166</v>
      </c>
      <c r="D582" s="5" t="s">
        <v>387</v>
      </c>
      <c r="E582" s="5" t="s">
        <v>387</v>
      </c>
      <c r="F582" s="132">
        <v>48</v>
      </c>
      <c r="G582" s="5" t="s">
        <v>387</v>
      </c>
      <c r="H582" s="5" t="s">
        <v>387</v>
      </c>
      <c r="I582" s="132">
        <v>7</v>
      </c>
      <c r="J582" s="5" t="s">
        <v>387</v>
      </c>
      <c r="K582" s="5" t="s">
        <v>387</v>
      </c>
      <c r="L582" s="132">
        <v>8</v>
      </c>
      <c r="M582" s="5" t="s">
        <v>387</v>
      </c>
      <c r="N582" s="5" t="s">
        <v>387</v>
      </c>
      <c r="O582" s="176">
        <f t="shared" si="9"/>
        <v>229</v>
      </c>
      <c r="P582" s="57">
        <v>306</v>
      </c>
      <c r="Q582" s="57">
        <v>1</v>
      </c>
      <c r="R582" s="58">
        <v>0</v>
      </c>
      <c r="S582" s="117"/>
    </row>
    <row r="583" spans="1:19" x14ac:dyDescent="0.4">
      <c r="A583" s="179" t="s">
        <v>1336</v>
      </c>
      <c r="B583" s="7" t="s">
        <v>1550</v>
      </c>
      <c r="C583" s="132">
        <v>55</v>
      </c>
      <c r="D583" s="5" t="s">
        <v>387</v>
      </c>
      <c r="E583" s="54">
        <v>1</v>
      </c>
      <c r="F583" s="186" t="s">
        <v>387</v>
      </c>
      <c r="G583" s="5" t="s">
        <v>387</v>
      </c>
      <c r="H583" s="5" t="s">
        <v>387</v>
      </c>
      <c r="I583" s="186" t="s">
        <v>387</v>
      </c>
      <c r="J583" s="5" t="s">
        <v>387</v>
      </c>
      <c r="K583" s="5" t="s">
        <v>387</v>
      </c>
      <c r="L583" s="186" t="s">
        <v>387</v>
      </c>
      <c r="M583" s="5" t="s">
        <v>387</v>
      </c>
      <c r="N583" s="5" t="s">
        <v>387</v>
      </c>
      <c r="O583" s="176">
        <f t="shared" si="9"/>
        <v>55</v>
      </c>
      <c r="P583" s="117"/>
      <c r="Q583" s="117"/>
      <c r="R583" s="117"/>
    </row>
    <row r="584" spans="1:19" x14ac:dyDescent="0.4">
      <c r="A584" s="179" t="s">
        <v>1336</v>
      </c>
      <c r="B584" s="7" t="s">
        <v>1543</v>
      </c>
      <c r="C584" s="132">
        <v>18</v>
      </c>
      <c r="D584" s="5" t="s">
        <v>387</v>
      </c>
      <c r="E584" s="5" t="s">
        <v>387</v>
      </c>
      <c r="F584" s="132">
        <v>4</v>
      </c>
      <c r="G584" s="5" t="s">
        <v>387</v>
      </c>
      <c r="H584" s="5" t="s">
        <v>387</v>
      </c>
      <c r="I584" s="186" t="s">
        <v>387</v>
      </c>
      <c r="J584" s="5" t="s">
        <v>387</v>
      </c>
      <c r="K584" s="5" t="s">
        <v>387</v>
      </c>
      <c r="L584" s="186" t="s">
        <v>387</v>
      </c>
      <c r="M584" s="5" t="s">
        <v>387</v>
      </c>
      <c r="N584" s="5" t="s">
        <v>387</v>
      </c>
      <c r="O584" s="176">
        <f t="shared" si="9"/>
        <v>22</v>
      </c>
      <c r="P584" s="117"/>
      <c r="Q584" s="117"/>
      <c r="R584" s="117"/>
    </row>
    <row r="585" spans="1:19" ht="13.15" customHeight="1" x14ac:dyDescent="0.4">
      <c r="A585" s="179" t="s">
        <v>1551</v>
      </c>
      <c r="B585" s="7" t="s">
        <v>1552</v>
      </c>
      <c r="C585" s="132">
        <v>12</v>
      </c>
      <c r="D585" s="5" t="s">
        <v>387</v>
      </c>
      <c r="E585" s="5" t="s">
        <v>387</v>
      </c>
      <c r="F585" s="186" t="s">
        <v>387</v>
      </c>
      <c r="G585" s="5" t="s">
        <v>387</v>
      </c>
      <c r="H585" s="5" t="s">
        <v>387</v>
      </c>
      <c r="I585" s="186" t="s">
        <v>387</v>
      </c>
      <c r="J585" s="5" t="s">
        <v>387</v>
      </c>
      <c r="K585" s="5" t="s">
        <v>387</v>
      </c>
      <c r="L585" s="186" t="s">
        <v>387</v>
      </c>
      <c r="M585" s="5" t="s">
        <v>387</v>
      </c>
      <c r="N585" s="5" t="s">
        <v>387</v>
      </c>
      <c r="O585" s="176">
        <f t="shared" si="9"/>
        <v>12</v>
      </c>
      <c r="P585" s="57">
        <v>45</v>
      </c>
      <c r="Q585" s="57">
        <v>1</v>
      </c>
      <c r="R585" s="136">
        <v>2.1999999999999999E-2</v>
      </c>
      <c r="S585" s="117"/>
    </row>
    <row r="586" spans="1:19" ht="20.25" x14ac:dyDescent="0.4">
      <c r="A586" s="179" t="s">
        <v>1687</v>
      </c>
      <c r="B586" s="7" t="s">
        <v>1553</v>
      </c>
      <c r="C586" s="132">
        <v>9</v>
      </c>
      <c r="D586" s="5" t="s">
        <v>387</v>
      </c>
      <c r="E586" s="5" t="s">
        <v>387</v>
      </c>
      <c r="F586" s="186" t="s">
        <v>387</v>
      </c>
      <c r="G586" s="5" t="s">
        <v>387</v>
      </c>
      <c r="H586" s="5" t="s">
        <v>387</v>
      </c>
      <c r="I586" s="186" t="s">
        <v>387</v>
      </c>
      <c r="J586" s="5" t="s">
        <v>387</v>
      </c>
      <c r="K586" s="5" t="s">
        <v>387</v>
      </c>
      <c r="L586" s="186" t="s">
        <v>387</v>
      </c>
      <c r="M586" s="5" t="s">
        <v>387</v>
      </c>
      <c r="N586" s="5" t="s">
        <v>387</v>
      </c>
      <c r="O586" s="176">
        <f t="shared" si="9"/>
        <v>9</v>
      </c>
      <c r="P586" s="117"/>
      <c r="Q586" s="117"/>
      <c r="R586" s="117"/>
    </row>
    <row r="587" spans="1:19" ht="20.25" x14ac:dyDescent="0.4">
      <c r="A587" s="179" t="s">
        <v>1687</v>
      </c>
      <c r="B587" s="7" t="s">
        <v>1554</v>
      </c>
      <c r="C587" s="132">
        <v>7</v>
      </c>
      <c r="D587" s="5" t="s">
        <v>387</v>
      </c>
      <c r="E587" s="5" t="s">
        <v>387</v>
      </c>
      <c r="F587" s="186" t="s">
        <v>387</v>
      </c>
      <c r="G587" s="5" t="s">
        <v>387</v>
      </c>
      <c r="H587" s="5" t="s">
        <v>387</v>
      </c>
      <c r="I587" s="186" t="s">
        <v>387</v>
      </c>
      <c r="J587" s="5" t="s">
        <v>387</v>
      </c>
      <c r="K587" s="5" t="s">
        <v>387</v>
      </c>
      <c r="L587" s="186" t="s">
        <v>387</v>
      </c>
      <c r="M587" s="5" t="s">
        <v>387</v>
      </c>
      <c r="N587" s="5" t="s">
        <v>387</v>
      </c>
      <c r="O587" s="176">
        <f t="shared" si="9"/>
        <v>7</v>
      </c>
      <c r="P587" s="117"/>
      <c r="Q587" s="117"/>
      <c r="R587" s="117"/>
    </row>
    <row r="588" spans="1:19" ht="13.15" customHeight="1" x14ac:dyDescent="0.4">
      <c r="A588" s="179" t="s">
        <v>1687</v>
      </c>
      <c r="B588" s="7" t="s">
        <v>1555</v>
      </c>
      <c r="C588" s="132">
        <v>6</v>
      </c>
      <c r="D588" s="5" t="s">
        <v>387</v>
      </c>
      <c r="E588" s="5" t="s">
        <v>387</v>
      </c>
      <c r="F588" s="186" t="s">
        <v>387</v>
      </c>
      <c r="G588" s="5" t="s">
        <v>387</v>
      </c>
      <c r="H588" s="5" t="s">
        <v>387</v>
      </c>
      <c r="I588" s="186" t="s">
        <v>387</v>
      </c>
      <c r="J588" s="5" t="s">
        <v>387</v>
      </c>
      <c r="K588" s="5" t="s">
        <v>387</v>
      </c>
      <c r="L588" s="186" t="s">
        <v>387</v>
      </c>
      <c r="M588" s="5" t="s">
        <v>387</v>
      </c>
      <c r="N588" s="5" t="s">
        <v>387</v>
      </c>
      <c r="O588" s="176">
        <f t="shared" si="9"/>
        <v>6</v>
      </c>
      <c r="P588" s="117"/>
      <c r="Q588" s="117"/>
      <c r="R588" s="117"/>
    </row>
    <row r="589" spans="1:19" ht="13.15" customHeight="1" x14ac:dyDescent="0.4">
      <c r="A589" s="179" t="s">
        <v>1687</v>
      </c>
      <c r="B589" s="7" t="s">
        <v>1556</v>
      </c>
      <c r="C589" s="132">
        <v>3</v>
      </c>
      <c r="D589" s="5" t="s">
        <v>387</v>
      </c>
      <c r="E589" s="5" t="s">
        <v>387</v>
      </c>
      <c r="F589" s="186" t="s">
        <v>387</v>
      </c>
      <c r="G589" s="5" t="s">
        <v>387</v>
      </c>
      <c r="H589" s="5" t="s">
        <v>387</v>
      </c>
      <c r="I589" s="186" t="s">
        <v>387</v>
      </c>
      <c r="J589" s="5" t="s">
        <v>387</v>
      </c>
      <c r="K589" s="5" t="s">
        <v>387</v>
      </c>
      <c r="L589" s="186" t="s">
        <v>387</v>
      </c>
      <c r="M589" s="5" t="s">
        <v>387</v>
      </c>
      <c r="N589" s="5" t="s">
        <v>387</v>
      </c>
      <c r="O589" s="176">
        <f t="shared" si="9"/>
        <v>3</v>
      </c>
      <c r="P589" s="117"/>
      <c r="Q589" s="117"/>
      <c r="R589" s="117"/>
    </row>
    <row r="590" spans="1:19" ht="13.15" customHeight="1" x14ac:dyDescent="0.4">
      <c r="A590" s="179" t="s">
        <v>1687</v>
      </c>
      <c r="B590" s="7" t="s">
        <v>1557</v>
      </c>
      <c r="C590" s="132">
        <v>2</v>
      </c>
      <c r="D590" s="5" t="s">
        <v>387</v>
      </c>
      <c r="E590" s="5" t="s">
        <v>387</v>
      </c>
      <c r="F590" s="186" t="s">
        <v>387</v>
      </c>
      <c r="G590" s="5" t="s">
        <v>387</v>
      </c>
      <c r="H590" s="5" t="s">
        <v>387</v>
      </c>
      <c r="I590" s="186" t="s">
        <v>387</v>
      </c>
      <c r="J590" s="5" t="s">
        <v>387</v>
      </c>
      <c r="K590" s="5" t="s">
        <v>387</v>
      </c>
      <c r="L590" s="186" t="s">
        <v>387</v>
      </c>
      <c r="M590" s="5" t="s">
        <v>387</v>
      </c>
      <c r="N590" s="5" t="s">
        <v>387</v>
      </c>
      <c r="O590" s="176">
        <f t="shared" si="9"/>
        <v>2</v>
      </c>
      <c r="P590" s="117"/>
      <c r="Q590" s="117"/>
      <c r="R590" s="117"/>
    </row>
    <row r="591" spans="1:19" ht="13.15" customHeight="1" x14ac:dyDescent="0.4">
      <c r="A591" s="179" t="s">
        <v>1687</v>
      </c>
      <c r="B591" s="7" t="s">
        <v>1558</v>
      </c>
      <c r="C591" s="132">
        <v>2</v>
      </c>
      <c r="D591" s="5" t="s">
        <v>387</v>
      </c>
      <c r="E591" s="54">
        <v>1</v>
      </c>
      <c r="F591" s="186" t="s">
        <v>387</v>
      </c>
      <c r="G591" s="5" t="s">
        <v>387</v>
      </c>
      <c r="H591" s="5" t="s">
        <v>387</v>
      </c>
      <c r="I591" s="186" t="s">
        <v>387</v>
      </c>
      <c r="J591" s="5" t="s">
        <v>387</v>
      </c>
      <c r="K591" s="5" t="s">
        <v>387</v>
      </c>
      <c r="L591" s="186" t="s">
        <v>387</v>
      </c>
      <c r="M591" s="5" t="s">
        <v>387</v>
      </c>
      <c r="N591" s="5" t="s">
        <v>387</v>
      </c>
      <c r="O591" s="176">
        <f t="shared" si="9"/>
        <v>2</v>
      </c>
      <c r="P591" s="117"/>
      <c r="Q591" s="117"/>
      <c r="R591" s="117"/>
    </row>
    <row r="592" spans="1:19" ht="20.25" x14ac:dyDescent="0.4">
      <c r="A592" s="179" t="s">
        <v>1687</v>
      </c>
      <c r="B592" s="7" t="s">
        <v>1559</v>
      </c>
      <c r="C592" s="132">
        <v>2</v>
      </c>
      <c r="D592" s="5" t="s">
        <v>387</v>
      </c>
      <c r="E592" s="5" t="s">
        <v>387</v>
      </c>
      <c r="F592" s="186" t="s">
        <v>387</v>
      </c>
      <c r="G592" s="5" t="s">
        <v>387</v>
      </c>
      <c r="H592" s="5" t="s">
        <v>387</v>
      </c>
      <c r="I592" s="186" t="s">
        <v>387</v>
      </c>
      <c r="J592" s="5" t="s">
        <v>387</v>
      </c>
      <c r="K592" s="5" t="s">
        <v>387</v>
      </c>
      <c r="L592" s="186" t="s">
        <v>387</v>
      </c>
      <c r="M592" s="5" t="s">
        <v>387</v>
      </c>
      <c r="N592" s="5" t="s">
        <v>387</v>
      </c>
      <c r="O592" s="176">
        <f t="shared" si="9"/>
        <v>2</v>
      </c>
      <c r="P592" s="117"/>
      <c r="Q592" s="117"/>
      <c r="R592" s="117"/>
    </row>
    <row r="593" spans="1:19" ht="13.15" customHeight="1" x14ac:dyDescent="0.4">
      <c r="A593" s="179" t="s">
        <v>1687</v>
      </c>
      <c r="B593" s="7" t="s">
        <v>1560</v>
      </c>
      <c r="C593" s="132">
        <v>2</v>
      </c>
      <c r="D593" s="5" t="s">
        <v>387</v>
      </c>
      <c r="E593" s="5" t="s">
        <v>387</v>
      </c>
      <c r="F593" s="186" t="s">
        <v>387</v>
      </c>
      <c r="G593" s="5" t="s">
        <v>387</v>
      </c>
      <c r="H593" s="5" t="s">
        <v>387</v>
      </c>
      <c r="I593" s="186" t="s">
        <v>387</v>
      </c>
      <c r="J593" s="5" t="s">
        <v>387</v>
      </c>
      <c r="K593" s="5" t="s">
        <v>387</v>
      </c>
      <c r="L593" s="186" t="s">
        <v>387</v>
      </c>
      <c r="M593" s="5" t="s">
        <v>387</v>
      </c>
      <c r="N593" s="5" t="s">
        <v>387</v>
      </c>
      <c r="O593" s="176">
        <f t="shared" si="9"/>
        <v>2</v>
      </c>
      <c r="P593" s="117"/>
      <c r="Q593" s="117"/>
      <c r="R593" s="117"/>
    </row>
    <row r="594" spans="1:19" ht="13.15" customHeight="1" x14ac:dyDescent="0.4">
      <c r="A594" s="179" t="s">
        <v>1561</v>
      </c>
      <c r="B594" s="7" t="s">
        <v>340</v>
      </c>
      <c r="C594" s="132">
        <v>27</v>
      </c>
      <c r="D594" s="5" t="s">
        <v>387</v>
      </c>
      <c r="E594" s="5" t="s">
        <v>387</v>
      </c>
      <c r="F594" s="132">
        <v>2</v>
      </c>
      <c r="G594" s="5" t="s">
        <v>387</v>
      </c>
      <c r="H594" s="5" t="s">
        <v>387</v>
      </c>
      <c r="I594" s="132">
        <v>2</v>
      </c>
      <c r="J594" s="5" t="s">
        <v>387</v>
      </c>
      <c r="K594" s="5" t="s">
        <v>387</v>
      </c>
      <c r="L594" s="186" t="s">
        <v>387</v>
      </c>
      <c r="M594" s="5" t="s">
        <v>387</v>
      </c>
      <c r="N594" s="5" t="s">
        <v>387</v>
      </c>
      <c r="O594" s="176">
        <f t="shared" si="9"/>
        <v>31</v>
      </c>
      <c r="P594" s="52">
        <v>31</v>
      </c>
      <c r="Q594" s="52">
        <v>0</v>
      </c>
      <c r="R594" s="53">
        <v>0</v>
      </c>
      <c r="S594" s="117"/>
    </row>
    <row r="595" spans="1:19" ht="13.15" customHeight="1" x14ac:dyDescent="0.4">
      <c r="A595" s="179" t="s">
        <v>1562</v>
      </c>
      <c r="B595" s="7" t="s">
        <v>1563</v>
      </c>
      <c r="C595" s="132">
        <v>16</v>
      </c>
      <c r="D595" s="5" t="s">
        <v>387</v>
      </c>
      <c r="E595" s="5" t="s">
        <v>387</v>
      </c>
      <c r="F595" s="186" t="s">
        <v>387</v>
      </c>
      <c r="G595" s="5" t="s">
        <v>387</v>
      </c>
      <c r="H595" s="5" t="s">
        <v>387</v>
      </c>
      <c r="I595" s="186" t="s">
        <v>387</v>
      </c>
      <c r="J595" s="5" t="s">
        <v>387</v>
      </c>
      <c r="K595" s="5" t="s">
        <v>387</v>
      </c>
      <c r="L595" s="186" t="s">
        <v>387</v>
      </c>
      <c r="M595" s="5" t="s">
        <v>387</v>
      </c>
      <c r="N595" s="5" t="s">
        <v>387</v>
      </c>
      <c r="O595" s="176">
        <f t="shared" si="9"/>
        <v>16</v>
      </c>
      <c r="P595" s="52">
        <v>16</v>
      </c>
      <c r="Q595" s="52">
        <v>0</v>
      </c>
      <c r="R595" s="53">
        <v>0</v>
      </c>
      <c r="S595" s="117"/>
    </row>
    <row r="596" spans="1:19" ht="13.15" customHeight="1" x14ac:dyDescent="0.4">
      <c r="A596" s="179" t="s">
        <v>1204</v>
      </c>
      <c r="B596" s="7" t="s">
        <v>1564</v>
      </c>
      <c r="C596" s="132">
        <v>144</v>
      </c>
      <c r="D596" s="54">
        <v>1</v>
      </c>
      <c r="E596" s="54">
        <v>2</v>
      </c>
      <c r="F596" s="132">
        <v>18</v>
      </c>
      <c r="G596" s="5" t="s">
        <v>387</v>
      </c>
      <c r="H596" s="5" t="s">
        <v>387</v>
      </c>
      <c r="I596" s="132">
        <v>4</v>
      </c>
      <c r="J596" s="5" t="s">
        <v>387</v>
      </c>
      <c r="K596" s="5" t="s">
        <v>387</v>
      </c>
      <c r="L596" s="132">
        <v>2</v>
      </c>
      <c r="M596" s="5" t="s">
        <v>387</v>
      </c>
      <c r="N596" s="5" t="s">
        <v>387</v>
      </c>
      <c r="O596" s="176">
        <f t="shared" si="9"/>
        <v>168</v>
      </c>
      <c r="P596" s="57">
        <v>347</v>
      </c>
      <c r="Q596" s="57">
        <v>15</v>
      </c>
      <c r="R596" s="136">
        <v>4.2999999999999997E-2</v>
      </c>
      <c r="S596" s="117"/>
    </row>
    <row r="597" spans="1:19" ht="13.15" customHeight="1" x14ac:dyDescent="0.4">
      <c r="A597" s="179" t="s">
        <v>1371</v>
      </c>
      <c r="B597" s="7" t="s">
        <v>1565</v>
      </c>
      <c r="C597" s="132">
        <v>79</v>
      </c>
      <c r="D597" s="5" t="s">
        <v>387</v>
      </c>
      <c r="E597" s="54">
        <v>1</v>
      </c>
      <c r="F597" s="132">
        <v>24</v>
      </c>
      <c r="G597" s="5" t="s">
        <v>387</v>
      </c>
      <c r="H597" s="54">
        <v>1</v>
      </c>
      <c r="I597" s="186" t="s">
        <v>387</v>
      </c>
      <c r="J597" s="5" t="s">
        <v>387</v>
      </c>
      <c r="K597" s="5" t="s">
        <v>387</v>
      </c>
      <c r="L597" s="132">
        <v>1</v>
      </c>
      <c r="M597" s="5" t="s">
        <v>387</v>
      </c>
      <c r="N597" s="5" t="s">
        <v>387</v>
      </c>
      <c r="O597" s="176">
        <f t="shared" si="9"/>
        <v>104</v>
      </c>
      <c r="P597" s="117"/>
      <c r="Q597" s="117"/>
      <c r="R597" s="117"/>
    </row>
    <row r="598" spans="1:19" ht="20.25" x14ac:dyDescent="0.4">
      <c r="A598" s="179" t="s">
        <v>1371</v>
      </c>
      <c r="B598" s="7" t="s">
        <v>1566</v>
      </c>
      <c r="C598" s="132">
        <v>24</v>
      </c>
      <c r="D598" s="5" t="s">
        <v>387</v>
      </c>
      <c r="E598" s="54">
        <v>2</v>
      </c>
      <c r="F598" s="186" t="s">
        <v>387</v>
      </c>
      <c r="G598" s="5" t="s">
        <v>387</v>
      </c>
      <c r="H598" s="5" t="s">
        <v>387</v>
      </c>
      <c r="I598" s="132">
        <v>8</v>
      </c>
      <c r="J598" s="5" t="s">
        <v>387</v>
      </c>
      <c r="K598" s="5" t="s">
        <v>387</v>
      </c>
      <c r="L598" s="186" t="s">
        <v>387</v>
      </c>
      <c r="M598" s="5" t="s">
        <v>387</v>
      </c>
      <c r="N598" s="5" t="s">
        <v>387</v>
      </c>
      <c r="O598" s="176">
        <f t="shared" si="9"/>
        <v>32</v>
      </c>
      <c r="P598" s="117"/>
      <c r="Q598" s="117"/>
      <c r="R598" s="117"/>
    </row>
    <row r="599" spans="1:19" ht="13.15" customHeight="1" x14ac:dyDescent="0.4">
      <c r="A599" s="179" t="s">
        <v>1371</v>
      </c>
      <c r="B599" s="7" t="s">
        <v>1567</v>
      </c>
      <c r="C599" s="132">
        <v>17</v>
      </c>
      <c r="D599" s="5" t="s">
        <v>387</v>
      </c>
      <c r="E599" s="54">
        <v>5</v>
      </c>
      <c r="F599" s="132">
        <v>10</v>
      </c>
      <c r="G599" s="5" t="s">
        <v>387</v>
      </c>
      <c r="H599" s="54">
        <v>2</v>
      </c>
      <c r="I599" s="186" t="s">
        <v>387</v>
      </c>
      <c r="J599" s="5" t="s">
        <v>387</v>
      </c>
      <c r="K599" s="5" t="s">
        <v>387</v>
      </c>
      <c r="L599" s="132">
        <v>1</v>
      </c>
      <c r="M599" s="5" t="s">
        <v>387</v>
      </c>
      <c r="N599" s="5" t="s">
        <v>387</v>
      </c>
      <c r="O599" s="176">
        <f t="shared" si="9"/>
        <v>28</v>
      </c>
      <c r="P599" s="117"/>
      <c r="Q599" s="117"/>
      <c r="R599" s="117"/>
    </row>
    <row r="600" spans="1:19" ht="20.25" x14ac:dyDescent="0.4">
      <c r="A600" s="179" t="s">
        <v>1371</v>
      </c>
      <c r="B600" s="7" t="s">
        <v>343</v>
      </c>
      <c r="C600" s="132">
        <v>6</v>
      </c>
      <c r="D600" s="5" t="s">
        <v>387</v>
      </c>
      <c r="E600" s="54">
        <v>2</v>
      </c>
      <c r="F600" s="186" t="s">
        <v>387</v>
      </c>
      <c r="G600" s="5" t="s">
        <v>387</v>
      </c>
      <c r="H600" s="5" t="s">
        <v>387</v>
      </c>
      <c r="I600" s="186" t="s">
        <v>387</v>
      </c>
      <c r="J600" s="5" t="s">
        <v>387</v>
      </c>
      <c r="K600" s="5" t="s">
        <v>387</v>
      </c>
      <c r="L600" s="186" t="s">
        <v>387</v>
      </c>
      <c r="M600" s="5" t="s">
        <v>387</v>
      </c>
      <c r="N600" s="5" t="s">
        <v>387</v>
      </c>
      <c r="O600" s="176">
        <f t="shared" si="9"/>
        <v>6</v>
      </c>
      <c r="P600" s="117"/>
      <c r="Q600" s="117"/>
      <c r="R600" s="117"/>
    </row>
    <row r="601" spans="1:19" ht="13.15" customHeight="1" x14ac:dyDescent="0.4">
      <c r="A601" s="179" t="s">
        <v>1371</v>
      </c>
      <c r="B601" s="7" t="s">
        <v>1568</v>
      </c>
      <c r="C601" s="132">
        <v>1</v>
      </c>
      <c r="D601" s="5" t="s">
        <v>387</v>
      </c>
      <c r="E601" s="5" t="s">
        <v>387</v>
      </c>
      <c r="F601" s="132">
        <v>4</v>
      </c>
      <c r="G601" s="5" t="s">
        <v>387</v>
      </c>
      <c r="H601" s="5" t="s">
        <v>387</v>
      </c>
      <c r="I601" s="186" t="s">
        <v>387</v>
      </c>
      <c r="J601" s="5" t="s">
        <v>387</v>
      </c>
      <c r="K601" s="5" t="s">
        <v>387</v>
      </c>
      <c r="L601" s="186" t="s">
        <v>387</v>
      </c>
      <c r="M601" s="5" t="s">
        <v>387</v>
      </c>
      <c r="N601" s="5" t="s">
        <v>387</v>
      </c>
      <c r="O601" s="176">
        <f t="shared" si="9"/>
        <v>5</v>
      </c>
      <c r="P601" s="117"/>
      <c r="Q601" s="117"/>
      <c r="R601" s="117"/>
    </row>
    <row r="602" spans="1:19" ht="20.25" x14ac:dyDescent="0.4">
      <c r="A602" s="179" t="s">
        <v>1371</v>
      </c>
      <c r="B602" s="7" t="s">
        <v>342</v>
      </c>
      <c r="C602" s="132">
        <v>4</v>
      </c>
      <c r="D602" s="5" t="s">
        <v>387</v>
      </c>
      <c r="E602" s="5" t="s">
        <v>387</v>
      </c>
      <c r="F602" s="186" t="s">
        <v>387</v>
      </c>
      <c r="G602" s="5" t="s">
        <v>387</v>
      </c>
      <c r="H602" s="5" t="s">
        <v>387</v>
      </c>
      <c r="I602" s="186" t="s">
        <v>387</v>
      </c>
      <c r="J602" s="5" t="s">
        <v>387</v>
      </c>
      <c r="K602" s="5" t="s">
        <v>387</v>
      </c>
      <c r="L602" s="186" t="s">
        <v>387</v>
      </c>
      <c r="M602" s="5" t="s">
        <v>387</v>
      </c>
      <c r="N602" s="5" t="s">
        <v>387</v>
      </c>
      <c r="O602" s="176">
        <f t="shared" si="9"/>
        <v>4</v>
      </c>
      <c r="P602" s="117"/>
      <c r="Q602" s="117"/>
      <c r="R602" s="117"/>
    </row>
    <row r="603" spans="1:19" ht="13.15" customHeight="1" x14ac:dyDescent="0.4">
      <c r="A603" s="179" t="s">
        <v>554</v>
      </c>
      <c r="B603" s="7" t="s">
        <v>1569</v>
      </c>
      <c r="C603" s="132">
        <v>200</v>
      </c>
      <c r="D603" s="5" t="s">
        <v>387</v>
      </c>
      <c r="E603" s="54">
        <v>3</v>
      </c>
      <c r="F603" s="132">
        <v>129</v>
      </c>
      <c r="G603" s="5" t="s">
        <v>387</v>
      </c>
      <c r="H603" s="54">
        <v>2</v>
      </c>
      <c r="I603" s="132">
        <v>25</v>
      </c>
      <c r="J603" s="5" t="s">
        <v>387</v>
      </c>
      <c r="K603" s="5" t="s">
        <v>387</v>
      </c>
      <c r="L603" s="132">
        <v>24</v>
      </c>
      <c r="M603" s="5" t="s">
        <v>387</v>
      </c>
      <c r="N603" s="5" t="s">
        <v>387</v>
      </c>
      <c r="O603" s="176">
        <f t="shared" si="9"/>
        <v>378</v>
      </c>
      <c r="P603" s="57">
        <v>811</v>
      </c>
      <c r="Q603" s="57">
        <v>27</v>
      </c>
      <c r="R603" s="136">
        <v>3.3000000000000002E-2</v>
      </c>
      <c r="S603" s="117"/>
    </row>
    <row r="604" spans="1:19" ht="13.15" customHeight="1" x14ac:dyDescent="0.4">
      <c r="A604" s="179" t="s">
        <v>1688</v>
      </c>
      <c r="B604" s="7" t="s">
        <v>1570</v>
      </c>
      <c r="C604" s="132">
        <v>135</v>
      </c>
      <c r="D604" s="5" t="s">
        <v>387</v>
      </c>
      <c r="E604" s="54">
        <v>4</v>
      </c>
      <c r="F604" s="132">
        <v>31</v>
      </c>
      <c r="G604" s="5" t="s">
        <v>387</v>
      </c>
      <c r="H604" s="5" t="s">
        <v>387</v>
      </c>
      <c r="I604" s="186" t="s">
        <v>387</v>
      </c>
      <c r="J604" s="5" t="s">
        <v>387</v>
      </c>
      <c r="K604" s="5" t="s">
        <v>387</v>
      </c>
      <c r="L604" s="132">
        <v>1</v>
      </c>
      <c r="M604" s="5" t="s">
        <v>387</v>
      </c>
      <c r="N604" s="5" t="s">
        <v>387</v>
      </c>
      <c r="O604" s="176">
        <f t="shared" si="9"/>
        <v>167</v>
      </c>
      <c r="P604" s="117"/>
      <c r="Q604" s="117"/>
      <c r="R604" s="117"/>
    </row>
    <row r="605" spans="1:19" x14ac:dyDescent="0.4">
      <c r="A605" s="179" t="s">
        <v>1688</v>
      </c>
      <c r="B605" s="7" t="s">
        <v>1571</v>
      </c>
      <c r="C605" s="132">
        <v>82</v>
      </c>
      <c r="D605" s="5" t="s">
        <v>387</v>
      </c>
      <c r="E605" s="54">
        <v>6</v>
      </c>
      <c r="F605" s="132">
        <v>2</v>
      </c>
      <c r="G605" s="5" t="s">
        <v>387</v>
      </c>
      <c r="H605" s="5" t="s">
        <v>387</v>
      </c>
      <c r="I605" s="186" t="s">
        <v>387</v>
      </c>
      <c r="J605" s="5" t="s">
        <v>387</v>
      </c>
      <c r="K605" s="5" t="s">
        <v>387</v>
      </c>
      <c r="L605" s="186" t="s">
        <v>387</v>
      </c>
      <c r="M605" s="5" t="s">
        <v>387</v>
      </c>
      <c r="N605" s="5" t="s">
        <v>387</v>
      </c>
      <c r="O605" s="176">
        <f t="shared" si="9"/>
        <v>84</v>
      </c>
      <c r="P605" s="117"/>
      <c r="Q605" s="117"/>
      <c r="R605" s="117"/>
    </row>
    <row r="606" spans="1:19" ht="13.15" customHeight="1" x14ac:dyDescent="0.4">
      <c r="A606" s="179" t="s">
        <v>1688</v>
      </c>
      <c r="B606" s="7" t="s">
        <v>1572</v>
      </c>
      <c r="C606" s="132">
        <v>65</v>
      </c>
      <c r="D606" s="5" t="s">
        <v>387</v>
      </c>
      <c r="E606" s="54">
        <v>4</v>
      </c>
      <c r="F606" s="186" t="s">
        <v>387</v>
      </c>
      <c r="G606" s="5" t="s">
        <v>387</v>
      </c>
      <c r="H606" s="5" t="s">
        <v>387</v>
      </c>
      <c r="I606" s="186" t="s">
        <v>387</v>
      </c>
      <c r="J606" s="5" t="s">
        <v>387</v>
      </c>
      <c r="K606" s="5" t="s">
        <v>387</v>
      </c>
      <c r="L606" s="186" t="s">
        <v>387</v>
      </c>
      <c r="M606" s="5" t="s">
        <v>387</v>
      </c>
      <c r="N606" s="5" t="s">
        <v>387</v>
      </c>
      <c r="O606" s="176">
        <f t="shared" si="9"/>
        <v>65</v>
      </c>
      <c r="P606" s="117"/>
      <c r="Q606" s="117"/>
      <c r="R606" s="117"/>
    </row>
    <row r="607" spans="1:19" ht="13.15" customHeight="1" x14ac:dyDescent="0.4">
      <c r="A607" s="179" t="s">
        <v>1688</v>
      </c>
      <c r="B607" s="7" t="s">
        <v>1573</v>
      </c>
      <c r="C607" s="132">
        <v>43</v>
      </c>
      <c r="D607" s="5" t="s">
        <v>387</v>
      </c>
      <c r="E607" s="54">
        <v>2</v>
      </c>
      <c r="F607" s="186" t="s">
        <v>387</v>
      </c>
      <c r="G607" s="5" t="s">
        <v>387</v>
      </c>
      <c r="H607" s="5" t="s">
        <v>387</v>
      </c>
      <c r="I607" s="186" t="s">
        <v>387</v>
      </c>
      <c r="J607" s="5" t="s">
        <v>387</v>
      </c>
      <c r="K607" s="5" t="s">
        <v>387</v>
      </c>
      <c r="L607" s="186" t="s">
        <v>387</v>
      </c>
      <c r="M607" s="5" t="s">
        <v>387</v>
      </c>
      <c r="N607" s="5" t="s">
        <v>387</v>
      </c>
      <c r="O607" s="176">
        <f t="shared" si="9"/>
        <v>43</v>
      </c>
      <c r="P607" s="117"/>
      <c r="Q607" s="117"/>
      <c r="R607" s="117"/>
    </row>
    <row r="608" spans="1:19" ht="13.15" customHeight="1" x14ac:dyDescent="0.4">
      <c r="A608" s="179" t="s">
        <v>1688</v>
      </c>
      <c r="B608" s="7" t="s">
        <v>1574</v>
      </c>
      <c r="C608" s="132">
        <v>27</v>
      </c>
      <c r="D608" s="5" t="s">
        <v>387</v>
      </c>
      <c r="E608" s="54">
        <v>3</v>
      </c>
      <c r="F608" s="186" t="s">
        <v>387</v>
      </c>
      <c r="G608" s="5" t="s">
        <v>387</v>
      </c>
      <c r="H608" s="5" t="s">
        <v>387</v>
      </c>
      <c r="I608" s="186" t="s">
        <v>387</v>
      </c>
      <c r="J608" s="5" t="s">
        <v>387</v>
      </c>
      <c r="K608" s="5" t="s">
        <v>387</v>
      </c>
      <c r="L608" s="186" t="s">
        <v>387</v>
      </c>
      <c r="M608" s="5" t="s">
        <v>387</v>
      </c>
      <c r="N608" s="5" t="s">
        <v>387</v>
      </c>
      <c r="O608" s="176">
        <f t="shared" si="9"/>
        <v>27</v>
      </c>
      <c r="P608" s="117"/>
      <c r="Q608" s="117"/>
      <c r="R608" s="117"/>
    </row>
    <row r="609" spans="1:19" ht="13.15" customHeight="1" x14ac:dyDescent="0.4">
      <c r="A609" s="179" t="s">
        <v>1688</v>
      </c>
      <c r="B609" s="7" t="s">
        <v>1575</v>
      </c>
      <c r="C609" s="132">
        <v>21</v>
      </c>
      <c r="D609" s="54">
        <v>1</v>
      </c>
      <c r="E609" s="54">
        <v>3</v>
      </c>
      <c r="F609" s="186" t="s">
        <v>387</v>
      </c>
      <c r="G609" s="5" t="s">
        <v>387</v>
      </c>
      <c r="H609" s="5" t="s">
        <v>387</v>
      </c>
      <c r="I609" s="186" t="s">
        <v>387</v>
      </c>
      <c r="J609" s="5" t="s">
        <v>387</v>
      </c>
      <c r="K609" s="5" t="s">
        <v>387</v>
      </c>
      <c r="L609" s="186" t="s">
        <v>387</v>
      </c>
      <c r="M609" s="5" t="s">
        <v>387</v>
      </c>
      <c r="N609" s="5" t="s">
        <v>387</v>
      </c>
      <c r="O609" s="176">
        <f t="shared" si="9"/>
        <v>21</v>
      </c>
      <c r="P609" s="117"/>
      <c r="Q609" s="117"/>
      <c r="R609" s="117"/>
    </row>
    <row r="610" spans="1:19" ht="13.15" customHeight="1" x14ac:dyDescent="0.4">
      <c r="A610" s="179" t="s">
        <v>1688</v>
      </c>
      <c r="B610" s="7" t="s">
        <v>1576</v>
      </c>
      <c r="C610" s="132">
        <v>17</v>
      </c>
      <c r="D610" s="5" t="s">
        <v>387</v>
      </c>
      <c r="E610" s="5" t="s">
        <v>387</v>
      </c>
      <c r="F610" s="186" t="s">
        <v>387</v>
      </c>
      <c r="G610" s="5" t="s">
        <v>387</v>
      </c>
      <c r="H610" s="5" t="s">
        <v>387</v>
      </c>
      <c r="I610" s="186" t="s">
        <v>387</v>
      </c>
      <c r="J610" s="5" t="s">
        <v>387</v>
      </c>
      <c r="K610" s="5" t="s">
        <v>387</v>
      </c>
      <c r="L610" s="186" t="s">
        <v>387</v>
      </c>
      <c r="M610" s="5" t="s">
        <v>387</v>
      </c>
      <c r="N610" s="5" t="s">
        <v>387</v>
      </c>
      <c r="O610" s="176">
        <f t="shared" si="9"/>
        <v>17</v>
      </c>
      <c r="P610" s="117"/>
      <c r="Q610" s="117"/>
      <c r="R610" s="117"/>
    </row>
    <row r="611" spans="1:19" ht="13.15" customHeight="1" x14ac:dyDescent="0.4">
      <c r="A611" s="179" t="s">
        <v>1688</v>
      </c>
      <c r="B611" s="7" t="s">
        <v>1577</v>
      </c>
      <c r="C611" s="132">
        <v>9</v>
      </c>
      <c r="D611" s="5" t="s">
        <v>387</v>
      </c>
      <c r="E611" s="5" t="s">
        <v>387</v>
      </c>
      <c r="F611" s="186" t="s">
        <v>387</v>
      </c>
      <c r="G611" s="5" t="s">
        <v>387</v>
      </c>
      <c r="H611" s="5" t="s">
        <v>387</v>
      </c>
      <c r="I611" s="186" t="s">
        <v>387</v>
      </c>
      <c r="J611" s="5" t="s">
        <v>387</v>
      </c>
      <c r="K611" s="5" t="s">
        <v>387</v>
      </c>
      <c r="L611" s="186" t="s">
        <v>387</v>
      </c>
      <c r="M611" s="5" t="s">
        <v>387</v>
      </c>
      <c r="N611" s="5" t="s">
        <v>387</v>
      </c>
      <c r="O611" s="176">
        <f t="shared" si="9"/>
        <v>9</v>
      </c>
      <c r="P611" s="117"/>
      <c r="Q611" s="117"/>
      <c r="R611" s="117"/>
    </row>
    <row r="612" spans="1:19" x14ac:dyDescent="0.4">
      <c r="A612" s="179" t="s">
        <v>1578</v>
      </c>
      <c r="B612" s="7" t="s">
        <v>340</v>
      </c>
      <c r="C612" s="132">
        <v>4</v>
      </c>
      <c r="D612" s="5" t="s">
        <v>387</v>
      </c>
      <c r="E612" s="54">
        <v>1</v>
      </c>
      <c r="F612" s="186" t="s">
        <v>387</v>
      </c>
      <c r="G612" s="5" t="s">
        <v>387</v>
      </c>
      <c r="H612" s="5" t="s">
        <v>387</v>
      </c>
      <c r="I612" s="186" t="s">
        <v>387</v>
      </c>
      <c r="J612" s="5" t="s">
        <v>387</v>
      </c>
      <c r="K612" s="5" t="s">
        <v>387</v>
      </c>
      <c r="L612" s="186" t="s">
        <v>387</v>
      </c>
      <c r="M612" s="5" t="s">
        <v>387</v>
      </c>
      <c r="N612" s="5" t="s">
        <v>387</v>
      </c>
      <c r="O612" s="176">
        <f t="shared" si="9"/>
        <v>4</v>
      </c>
      <c r="P612" s="52">
        <v>4</v>
      </c>
      <c r="Q612" s="52">
        <v>1</v>
      </c>
      <c r="R612" s="131">
        <v>0.25</v>
      </c>
      <c r="S612" s="117"/>
    </row>
    <row r="613" spans="1:19" x14ac:dyDescent="0.4">
      <c r="A613" s="179" t="s">
        <v>1579</v>
      </c>
      <c r="B613" s="7" t="s">
        <v>340</v>
      </c>
      <c r="C613" s="132">
        <v>20</v>
      </c>
      <c r="D613" s="5" t="s">
        <v>387</v>
      </c>
      <c r="E613" s="5" t="s">
        <v>387</v>
      </c>
      <c r="F613" s="132">
        <v>28</v>
      </c>
      <c r="G613" s="54">
        <v>1</v>
      </c>
      <c r="H613" s="5" t="s">
        <v>387</v>
      </c>
      <c r="I613" s="186" t="s">
        <v>387</v>
      </c>
      <c r="J613" s="5" t="s">
        <v>387</v>
      </c>
      <c r="K613" s="5" t="s">
        <v>387</v>
      </c>
      <c r="L613" s="186" t="s">
        <v>387</v>
      </c>
      <c r="M613" s="5" t="s">
        <v>387</v>
      </c>
      <c r="N613" s="5" t="s">
        <v>387</v>
      </c>
      <c r="O613" s="176">
        <f t="shared" si="9"/>
        <v>48</v>
      </c>
      <c r="P613" s="52">
        <v>48</v>
      </c>
      <c r="Q613" s="52">
        <v>0</v>
      </c>
      <c r="R613" s="53">
        <v>0</v>
      </c>
      <c r="S613" s="117"/>
    </row>
    <row r="614" spans="1:19" ht="13.15" customHeight="1" x14ac:dyDescent="0.4">
      <c r="A614" s="179" t="s">
        <v>1271</v>
      </c>
      <c r="B614" s="7" t="s">
        <v>1580</v>
      </c>
      <c r="C614" s="132">
        <v>8</v>
      </c>
      <c r="D614" s="5" t="s">
        <v>387</v>
      </c>
      <c r="E614" s="5" t="s">
        <v>387</v>
      </c>
      <c r="F614" s="186" t="s">
        <v>387</v>
      </c>
      <c r="G614" s="5" t="s">
        <v>387</v>
      </c>
      <c r="H614" s="5" t="s">
        <v>387</v>
      </c>
      <c r="I614" s="186" t="s">
        <v>387</v>
      </c>
      <c r="J614" s="5" t="s">
        <v>387</v>
      </c>
      <c r="K614" s="5" t="s">
        <v>387</v>
      </c>
      <c r="L614" s="186" t="s">
        <v>387</v>
      </c>
      <c r="M614" s="5" t="s">
        <v>387</v>
      </c>
      <c r="N614" s="5" t="s">
        <v>387</v>
      </c>
      <c r="O614" s="176">
        <f t="shared" si="9"/>
        <v>8</v>
      </c>
      <c r="P614" s="57">
        <v>20</v>
      </c>
      <c r="Q614" s="57">
        <v>0</v>
      </c>
      <c r="R614" s="58">
        <v>0</v>
      </c>
      <c r="S614" s="117"/>
    </row>
    <row r="615" spans="1:19" ht="13.15" customHeight="1" x14ac:dyDescent="0.4">
      <c r="A615" s="179" t="s">
        <v>1382</v>
      </c>
      <c r="B615" s="7" t="s">
        <v>1581</v>
      </c>
      <c r="C615" s="132">
        <v>8</v>
      </c>
      <c r="D615" s="5" t="s">
        <v>387</v>
      </c>
      <c r="E615" s="5" t="s">
        <v>387</v>
      </c>
      <c r="F615" s="186" t="s">
        <v>387</v>
      </c>
      <c r="G615" s="5" t="s">
        <v>387</v>
      </c>
      <c r="H615" s="5" t="s">
        <v>387</v>
      </c>
      <c r="I615" s="186" t="s">
        <v>387</v>
      </c>
      <c r="J615" s="5" t="s">
        <v>387</v>
      </c>
      <c r="K615" s="5" t="s">
        <v>387</v>
      </c>
      <c r="L615" s="186" t="s">
        <v>387</v>
      </c>
      <c r="M615" s="5" t="s">
        <v>387</v>
      </c>
      <c r="N615" s="5" t="s">
        <v>387</v>
      </c>
      <c r="O615" s="176">
        <f t="shared" si="9"/>
        <v>8</v>
      </c>
      <c r="P615" s="117"/>
      <c r="Q615" s="117"/>
      <c r="R615" s="117"/>
    </row>
    <row r="616" spans="1:19" ht="20.25" x14ac:dyDescent="0.4">
      <c r="A616" s="179" t="s">
        <v>1382</v>
      </c>
      <c r="B616" s="7" t="s">
        <v>1582</v>
      </c>
      <c r="C616" s="132">
        <v>4</v>
      </c>
      <c r="D616" s="5" t="s">
        <v>387</v>
      </c>
      <c r="E616" s="5" t="s">
        <v>387</v>
      </c>
      <c r="F616" s="186" t="s">
        <v>387</v>
      </c>
      <c r="G616" s="5" t="s">
        <v>387</v>
      </c>
      <c r="H616" s="5" t="s">
        <v>387</v>
      </c>
      <c r="I616" s="186" t="s">
        <v>387</v>
      </c>
      <c r="J616" s="5" t="s">
        <v>387</v>
      </c>
      <c r="K616" s="5" t="s">
        <v>387</v>
      </c>
      <c r="L616" s="186" t="s">
        <v>387</v>
      </c>
      <c r="M616" s="5" t="s">
        <v>387</v>
      </c>
      <c r="N616" s="5" t="s">
        <v>387</v>
      </c>
      <c r="O616" s="176">
        <f t="shared" si="9"/>
        <v>4</v>
      </c>
      <c r="P616" s="117"/>
      <c r="Q616" s="117"/>
      <c r="R616" s="117"/>
    </row>
    <row r="617" spans="1:19" ht="13.15" customHeight="1" x14ac:dyDescent="0.4">
      <c r="A617" s="179" t="s">
        <v>1583</v>
      </c>
      <c r="B617" s="7" t="s">
        <v>1584</v>
      </c>
      <c r="C617" s="132">
        <v>3</v>
      </c>
      <c r="D617" s="5" t="s">
        <v>387</v>
      </c>
      <c r="E617" s="5" t="s">
        <v>387</v>
      </c>
      <c r="F617" s="132">
        <v>2</v>
      </c>
      <c r="G617" s="5" t="s">
        <v>387</v>
      </c>
      <c r="H617" s="5" t="s">
        <v>387</v>
      </c>
      <c r="I617" s="132">
        <v>1</v>
      </c>
      <c r="J617" s="5" t="s">
        <v>387</v>
      </c>
      <c r="K617" s="5" t="s">
        <v>387</v>
      </c>
      <c r="L617" s="132">
        <v>2</v>
      </c>
      <c r="M617" s="5" t="s">
        <v>387</v>
      </c>
      <c r="N617" s="5" t="s">
        <v>387</v>
      </c>
      <c r="O617" s="176">
        <f t="shared" si="9"/>
        <v>8</v>
      </c>
      <c r="P617" s="55">
        <v>14</v>
      </c>
      <c r="Q617" s="55">
        <v>0</v>
      </c>
      <c r="R617" s="56">
        <v>0</v>
      </c>
      <c r="S617" s="117"/>
    </row>
    <row r="618" spans="1:19" ht="13.15" customHeight="1" x14ac:dyDescent="0.4">
      <c r="A618" s="179" t="s">
        <v>1689</v>
      </c>
      <c r="B618" s="7" t="s">
        <v>1585</v>
      </c>
      <c r="C618" s="132">
        <v>4</v>
      </c>
      <c r="D618" s="5" t="s">
        <v>387</v>
      </c>
      <c r="E618" s="5" t="s">
        <v>387</v>
      </c>
      <c r="F618" s="132">
        <v>1</v>
      </c>
      <c r="G618" s="5" t="s">
        <v>387</v>
      </c>
      <c r="H618" s="5" t="s">
        <v>387</v>
      </c>
      <c r="I618" s="186" t="s">
        <v>387</v>
      </c>
      <c r="J618" s="5" t="s">
        <v>387</v>
      </c>
      <c r="K618" s="5" t="s">
        <v>387</v>
      </c>
      <c r="L618" s="132">
        <v>1</v>
      </c>
      <c r="M618" s="5" t="s">
        <v>387</v>
      </c>
      <c r="N618" s="5" t="s">
        <v>387</v>
      </c>
      <c r="O618" s="176">
        <f t="shared" si="9"/>
        <v>6</v>
      </c>
      <c r="P618" s="117"/>
      <c r="Q618" s="117"/>
      <c r="R618" s="117"/>
    </row>
    <row r="619" spans="1:19" ht="13.15" customHeight="1" x14ac:dyDescent="0.4">
      <c r="A619" s="179" t="s">
        <v>1586</v>
      </c>
      <c r="B619" s="7" t="s">
        <v>340</v>
      </c>
      <c r="C619" s="132">
        <v>3</v>
      </c>
      <c r="D619" s="5" t="s">
        <v>387</v>
      </c>
      <c r="E619" s="5" t="s">
        <v>387</v>
      </c>
      <c r="F619" s="132">
        <v>1</v>
      </c>
      <c r="G619" s="5" t="s">
        <v>387</v>
      </c>
      <c r="H619" s="5" t="s">
        <v>387</v>
      </c>
      <c r="I619" s="186" t="s">
        <v>387</v>
      </c>
      <c r="J619" s="5" t="s">
        <v>387</v>
      </c>
      <c r="K619" s="5" t="s">
        <v>387</v>
      </c>
      <c r="L619" s="186" t="s">
        <v>387</v>
      </c>
      <c r="M619" s="5" t="s">
        <v>387</v>
      </c>
      <c r="N619" s="5" t="s">
        <v>387</v>
      </c>
      <c r="O619" s="176">
        <f t="shared" si="9"/>
        <v>4</v>
      </c>
      <c r="P619" s="52">
        <v>4</v>
      </c>
      <c r="Q619" s="52">
        <v>0</v>
      </c>
      <c r="R619" s="53">
        <v>0</v>
      </c>
      <c r="S619" s="117"/>
    </row>
    <row r="620" spans="1:19" ht="13.15" customHeight="1" x14ac:dyDescent="0.4">
      <c r="A620" s="179" t="s">
        <v>1587</v>
      </c>
      <c r="B620" s="7" t="s">
        <v>340</v>
      </c>
      <c r="C620" s="132">
        <v>4</v>
      </c>
      <c r="D620" s="5" t="s">
        <v>387</v>
      </c>
      <c r="E620" s="5" t="s">
        <v>387</v>
      </c>
      <c r="F620" s="132">
        <v>4</v>
      </c>
      <c r="G620" s="5" t="s">
        <v>387</v>
      </c>
      <c r="H620" s="5" t="s">
        <v>387</v>
      </c>
      <c r="I620" s="186" t="s">
        <v>387</v>
      </c>
      <c r="J620" s="5" t="s">
        <v>387</v>
      </c>
      <c r="K620" s="5" t="s">
        <v>387</v>
      </c>
      <c r="L620" s="186" t="s">
        <v>387</v>
      </c>
      <c r="M620" s="5" t="s">
        <v>387</v>
      </c>
      <c r="N620" s="5" t="s">
        <v>387</v>
      </c>
      <c r="O620" s="176">
        <f t="shared" si="9"/>
        <v>8</v>
      </c>
      <c r="P620" s="52">
        <v>8</v>
      </c>
      <c r="Q620" s="52">
        <v>0</v>
      </c>
      <c r="R620" s="53">
        <v>0</v>
      </c>
      <c r="S620" s="117"/>
    </row>
    <row r="621" spans="1:19" ht="13.15" customHeight="1" x14ac:dyDescent="0.4">
      <c r="A621" s="179" t="s">
        <v>1588</v>
      </c>
      <c r="B621" s="7" t="s">
        <v>340</v>
      </c>
      <c r="C621" s="132">
        <v>4</v>
      </c>
      <c r="D621" s="5" t="s">
        <v>387</v>
      </c>
      <c r="E621" s="5" t="s">
        <v>387</v>
      </c>
      <c r="F621" s="186" t="s">
        <v>387</v>
      </c>
      <c r="G621" s="5" t="s">
        <v>387</v>
      </c>
      <c r="H621" s="5" t="s">
        <v>387</v>
      </c>
      <c r="I621" s="186" t="s">
        <v>387</v>
      </c>
      <c r="J621" s="5" t="s">
        <v>387</v>
      </c>
      <c r="K621" s="5" t="s">
        <v>387</v>
      </c>
      <c r="L621" s="186" t="s">
        <v>387</v>
      </c>
      <c r="M621" s="5" t="s">
        <v>387</v>
      </c>
      <c r="N621" s="5" t="s">
        <v>387</v>
      </c>
      <c r="O621" s="176">
        <f t="shared" si="9"/>
        <v>4</v>
      </c>
      <c r="P621" s="52">
        <v>4</v>
      </c>
      <c r="Q621" s="52">
        <v>0</v>
      </c>
      <c r="R621" s="53">
        <v>0</v>
      </c>
      <c r="S621" s="117"/>
    </row>
    <row r="622" spans="1:19" x14ac:dyDescent="0.4">
      <c r="A622" s="179" t="s">
        <v>1589</v>
      </c>
      <c r="B622" s="7" t="s">
        <v>340</v>
      </c>
      <c r="C622" s="132">
        <v>9</v>
      </c>
      <c r="D622" s="5" t="s">
        <v>387</v>
      </c>
      <c r="E622" s="5" t="s">
        <v>387</v>
      </c>
      <c r="F622" s="186" t="s">
        <v>387</v>
      </c>
      <c r="G622" s="5" t="s">
        <v>387</v>
      </c>
      <c r="H622" s="5" t="s">
        <v>387</v>
      </c>
      <c r="I622" s="186" t="s">
        <v>387</v>
      </c>
      <c r="J622" s="5" t="s">
        <v>387</v>
      </c>
      <c r="K622" s="5" t="s">
        <v>387</v>
      </c>
      <c r="L622" s="186" t="s">
        <v>387</v>
      </c>
      <c r="M622" s="5" t="s">
        <v>387</v>
      </c>
      <c r="N622" s="5" t="s">
        <v>387</v>
      </c>
      <c r="O622" s="176">
        <f t="shared" si="9"/>
        <v>9</v>
      </c>
      <c r="P622" s="52">
        <v>9</v>
      </c>
      <c r="Q622" s="52">
        <v>0</v>
      </c>
      <c r="R622" s="53">
        <v>0</v>
      </c>
      <c r="S622" s="117"/>
    </row>
    <row r="623" spans="1:19" x14ac:dyDescent="0.4">
      <c r="A623" s="179" t="s">
        <v>420</v>
      </c>
      <c r="B623" s="7" t="s">
        <v>1590</v>
      </c>
      <c r="C623" s="132">
        <v>143</v>
      </c>
      <c r="D623" s="5" t="s">
        <v>387</v>
      </c>
      <c r="E623" s="54">
        <v>10</v>
      </c>
      <c r="F623" s="186" t="s">
        <v>387</v>
      </c>
      <c r="G623" s="5" t="s">
        <v>387</v>
      </c>
      <c r="H623" s="5" t="s">
        <v>387</v>
      </c>
      <c r="I623" s="186" t="s">
        <v>387</v>
      </c>
      <c r="J623" s="5" t="s">
        <v>387</v>
      </c>
      <c r="K623" s="5" t="s">
        <v>387</v>
      </c>
      <c r="L623" s="186" t="s">
        <v>387</v>
      </c>
      <c r="M623" s="5" t="s">
        <v>387</v>
      </c>
      <c r="N623" s="5" t="s">
        <v>387</v>
      </c>
      <c r="O623" s="176">
        <f t="shared" si="9"/>
        <v>143</v>
      </c>
      <c r="P623" s="57">
        <v>188</v>
      </c>
      <c r="Q623" s="57">
        <v>10</v>
      </c>
      <c r="R623" s="58">
        <v>0.05</v>
      </c>
      <c r="S623" s="117"/>
    </row>
    <row r="624" spans="1:19" x14ac:dyDescent="0.4">
      <c r="A624" s="179" t="s">
        <v>1338</v>
      </c>
      <c r="B624" s="7" t="s">
        <v>1591</v>
      </c>
      <c r="C624" s="132">
        <v>36</v>
      </c>
      <c r="D624" s="5" t="s">
        <v>387</v>
      </c>
      <c r="E624" s="5" t="s">
        <v>387</v>
      </c>
      <c r="F624" s="186" t="s">
        <v>387</v>
      </c>
      <c r="G624" s="5" t="s">
        <v>387</v>
      </c>
      <c r="H624" s="5" t="s">
        <v>387</v>
      </c>
      <c r="I624" s="186" t="s">
        <v>387</v>
      </c>
      <c r="J624" s="5" t="s">
        <v>387</v>
      </c>
      <c r="K624" s="5" t="s">
        <v>387</v>
      </c>
      <c r="L624" s="186" t="s">
        <v>387</v>
      </c>
      <c r="M624" s="5" t="s">
        <v>387</v>
      </c>
      <c r="N624" s="5" t="s">
        <v>387</v>
      </c>
      <c r="O624" s="176">
        <f t="shared" si="9"/>
        <v>36</v>
      </c>
      <c r="P624" s="117"/>
      <c r="Q624" s="117"/>
      <c r="R624" s="117"/>
    </row>
    <row r="625" spans="1:19" ht="13.15" customHeight="1" x14ac:dyDescent="0.4">
      <c r="A625" s="179" t="s">
        <v>1338</v>
      </c>
      <c r="B625" s="7" t="s">
        <v>1592</v>
      </c>
      <c r="C625" s="132">
        <v>9</v>
      </c>
      <c r="D625" s="5" t="s">
        <v>387</v>
      </c>
      <c r="E625" s="5" t="s">
        <v>387</v>
      </c>
      <c r="F625" s="186" t="s">
        <v>387</v>
      </c>
      <c r="G625" s="5" t="s">
        <v>387</v>
      </c>
      <c r="H625" s="5" t="s">
        <v>387</v>
      </c>
      <c r="I625" s="186" t="s">
        <v>387</v>
      </c>
      <c r="J625" s="5" t="s">
        <v>387</v>
      </c>
      <c r="K625" s="5" t="s">
        <v>387</v>
      </c>
      <c r="L625" s="186" t="s">
        <v>387</v>
      </c>
      <c r="M625" s="5" t="s">
        <v>387</v>
      </c>
      <c r="N625" s="5" t="s">
        <v>387</v>
      </c>
      <c r="O625" s="176">
        <f t="shared" si="9"/>
        <v>9</v>
      </c>
      <c r="P625" s="117"/>
      <c r="Q625" s="117"/>
      <c r="R625" s="117"/>
    </row>
    <row r="626" spans="1:19" ht="13.15" customHeight="1" x14ac:dyDescent="0.4">
      <c r="A626" s="179" t="s">
        <v>1124</v>
      </c>
      <c r="B626" s="7" t="s">
        <v>1593</v>
      </c>
      <c r="C626" s="132">
        <v>4</v>
      </c>
      <c r="D626" s="5" t="s">
        <v>387</v>
      </c>
      <c r="E626" s="54">
        <v>1</v>
      </c>
      <c r="F626" s="186" t="s">
        <v>387</v>
      </c>
      <c r="G626" s="5" t="s">
        <v>387</v>
      </c>
      <c r="H626" s="5" t="s">
        <v>387</v>
      </c>
      <c r="I626" s="186" t="s">
        <v>387</v>
      </c>
      <c r="J626" s="5" t="s">
        <v>387</v>
      </c>
      <c r="K626" s="5" t="s">
        <v>387</v>
      </c>
      <c r="L626" s="186" t="s">
        <v>387</v>
      </c>
      <c r="M626" s="5" t="s">
        <v>387</v>
      </c>
      <c r="N626" s="5" t="s">
        <v>387</v>
      </c>
      <c r="O626" s="176">
        <f t="shared" si="9"/>
        <v>4</v>
      </c>
      <c r="P626" s="52">
        <v>4</v>
      </c>
      <c r="Q626" s="52">
        <v>1</v>
      </c>
      <c r="R626" s="131">
        <v>0.25</v>
      </c>
      <c r="S626" s="117"/>
    </row>
    <row r="627" spans="1:19" x14ac:dyDescent="0.4">
      <c r="A627" s="179" t="s">
        <v>431</v>
      </c>
      <c r="B627" s="7" t="s">
        <v>1594</v>
      </c>
      <c r="C627" s="132">
        <v>12</v>
      </c>
      <c r="D627" s="5" t="s">
        <v>387</v>
      </c>
      <c r="E627" s="5" t="s">
        <v>387</v>
      </c>
      <c r="F627" s="186" t="s">
        <v>387</v>
      </c>
      <c r="G627" s="5" t="s">
        <v>387</v>
      </c>
      <c r="H627" s="5" t="s">
        <v>387</v>
      </c>
      <c r="I627" s="186" t="s">
        <v>387</v>
      </c>
      <c r="J627" s="5" t="s">
        <v>387</v>
      </c>
      <c r="K627" s="5" t="s">
        <v>387</v>
      </c>
      <c r="L627" s="186" t="s">
        <v>387</v>
      </c>
      <c r="M627" s="5" t="s">
        <v>387</v>
      </c>
      <c r="N627" s="5" t="s">
        <v>387</v>
      </c>
      <c r="O627" s="176">
        <f t="shared" si="9"/>
        <v>12</v>
      </c>
      <c r="P627" s="55">
        <v>16</v>
      </c>
      <c r="Q627" s="55">
        <v>0</v>
      </c>
      <c r="R627" s="56">
        <v>0</v>
      </c>
      <c r="S627" s="117"/>
    </row>
    <row r="628" spans="1:19" x14ac:dyDescent="0.4">
      <c r="A628" s="179" t="s">
        <v>1340</v>
      </c>
      <c r="B628" s="7" t="s">
        <v>1595</v>
      </c>
      <c r="C628" s="132">
        <v>4</v>
      </c>
      <c r="D628" s="5" t="s">
        <v>387</v>
      </c>
      <c r="E628" s="5" t="s">
        <v>387</v>
      </c>
      <c r="F628" s="186" t="s">
        <v>387</v>
      </c>
      <c r="G628" s="5" t="s">
        <v>387</v>
      </c>
      <c r="H628" s="5" t="s">
        <v>387</v>
      </c>
      <c r="I628" s="186" t="s">
        <v>387</v>
      </c>
      <c r="J628" s="5" t="s">
        <v>387</v>
      </c>
      <c r="K628" s="5" t="s">
        <v>387</v>
      </c>
      <c r="L628" s="186" t="s">
        <v>387</v>
      </c>
      <c r="M628" s="5" t="s">
        <v>387</v>
      </c>
      <c r="N628" s="5" t="s">
        <v>387</v>
      </c>
      <c r="O628" s="176">
        <f t="shared" si="9"/>
        <v>4</v>
      </c>
      <c r="P628" s="117"/>
      <c r="Q628" s="117"/>
      <c r="R628" s="117"/>
    </row>
    <row r="629" spans="1:19" ht="13.15" customHeight="1" x14ac:dyDescent="0.4">
      <c r="A629" s="179" t="s">
        <v>623</v>
      </c>
      <c r="B629" s="7" t="s">
        <v>340</v>
      </c>
      <c r="C629" s="132">
        <v>4</v>
      </c>
      <c r="D629" s="5" t="s">
        <v>387</v>
      </c>
      <c r="E629" s="5" t="s">
        <v>387</v>
      </c>
      <c r="F629" s="186" t="s">
        <v>387</v>
      </c>
      <c r="G629" s="5" t="s">
        <v>387</v>
      </c>
      <c r="H629" s="5" t="s">
        <v>387</v>
      </c>
      <c r="I629" s="186" t="s">
        <v>387</v>
      </c>
      <c r="J629" s="5" t="s">
        <v>387</v>
      </c>
      <c r="K629" s="5" t="s">
        <v>387</v>
      </c>
      <c r="L629" s="186" t="s">
        <v>387</v>
      </c>
      <c r="M629" s="5" t="s">
        <v>387</v>
      </c>
      <c r="N629" s="5" t="s">
        <v>387</v>
      </c>
      <c r="O629" s="176">
        <f t="shared" si="9"/>
        <v>4</v>
      </c>
      <c r="P629" s="52">
        <v>4</v>
      </c>
      <c r="Q629" s="52">
        <v>0</v>
      </c>
      <c r="R629" s="131">
        <v>0</v>
      </c>
      <c r="S629" s="117"/>
    </row>
    <row r="630" spans="1:19" ht="13.15" customHeight="1" x14ac:dyDescent="0.4">
      <c r="A630" s="179" t="s">
        <v>1596</v>
      </c>
      <c r="B630" s="7" t="s">
        <v>340</v>
      </c>
      <c r="C630" s="132">
        <v>32</v>
      </c>
      <c r="D630" s="5" t="s">
        <v>387</v>
      </c>
      <c r="E630" s="54">
        <v>1</v>
      </c>
      <c r="F630" s="132">
        <v>12</v>
      </c>
      <c r="G630" s="5" t="s">
        <v>387</v>
      </c>
      <c r="H630" s="5" t="s">
        <v>387</v>
      </c>
      <c r="I630" s="186" t="s">
        <v>387</v>
      </c>
      <c r="J630" s="5" t="s">
        <v>387</v>
      </c>
      <c r="K630" s="5" t="s">
        <v>387</v>
      </c>
      <c r="L630" s="186" t="s">
        <v>387</v>
      </c>
      <c r="M630" s="5" t="s">
        <v>387</v>
      </c>
      <c r="N630" s="5" t="s">
        <v>387</v>
      </c>
      <c r="O630" s="176">
        <f t="shared" si="9"/>
        <v>44</v>
      </c>
      <c r="P630" s="52">
        <v>44</v>
      </c>
      <c r="Q630" s="52">
        <v>1</v>
      </c>
      <c r="R630" s="131">
        <v>2.3E-2</v>
      </c>
      <c r="S630" s="117"/>
    </row>
    <row r="631" spans="1:19" x14ac:dyDescent="0.4">
      <c r="A631" s="179" t="s">
        <v>433</v>
      </c>
      <c r="B631" s="7" t="s">
        <v>1597</v>
      </c>
      <c r="C631" s="132">
        <v>104</v>
      </c>
      <c r="D631" s="5" t="s">
        <v>387</v>
      </c>
      <c r="E631" s="54">
        <v>1</v>
      </c>
      <c r="F631" s="186" t="s">
        <v>387</v>
      </c>
      <c r="G631" s="5" t="s">
        <v>387</v>
      </c>
      <c r="H631" s="5" t="s">
        <v>387</v>
      </c>
      <c r="I631" s="186" t="s">
        <v>387</v>
      </c>
      <c r="J631" s="5" t="s">
        <v>387</v>
      </c>
      <c r="K631" s="5" t="s">
        <v>387</v>
      </c>
      <c r="L631" s="186" t="s">
        <v>387</v>
      </c>
      <c r="M631" s="5" t="s">
        <v>387</v>
      </c>
      <c r="N631" s="5" t="s">
        <v>387</v>
      </c>
      <c r="O631" s="176">
        <f t="shared" si="9"/>
        <v>104</v>
      </c>
      <c r="P631" s="55">
        <v>185</v>
      </c>
      <c r="Q631" s="55">
        <v>2</v>
      </c>
      <c r="R631" s="56">
        <v>0.01</v>
      </c>
      <c r="S631" s="117"/>
    </row>
    <row r="632" spans="1:19" x14ac:dyDescent="0.4">
      <c r="A632" s="179" t="s">
        <v>965</v>
      </c>
      <c r="B632" s="7" t="s">
        <v>1598</v>
      </c>
      <c r="C632" s="132">
        <v>52</v>
      </c>
      <c r="D632" s="5" t="s">
        <v>387</v>
      </c>
      <c r="E632" s="54">
        <v>1</v>
      </c>
      <c r="F632" s="186" t="s">
        <v>387</v>
      </c>
      <c r="G632" s="5" t="s">
        <v>387</v>
      </c>
      <c r="H632" s="5" t="s">
        <v>387</v>
      </c>
      <c r="I632" s="186" t="s">
        <v>387</v>
      </c>
      <c r="J632" s="5" t="s">
        <v>387</v>
      </c>
      <c r="K632" s="5" t="s">
        <v>387</v>
      </c>
      <c r="L632" s="186" t="s">
        <v>387</v>
      </c>
      <c r="M632" s="5" t="s">
        <v>387</v>
      </c>
      <c r="N632" s="5" t="s">
        <v>387</v>
      </c>
      <c r="O632" s="176">
        <f t="shared" si="9"/>
        <v>52</v>
      </c>
      <c r="P632" s="117"/>
      <c r="Q632" s="117"/>
      <c r="R632" s="117"/>
    </row>
    <row r="633" spans="1:19" x14ac:dyDescent="0.4">
      <c r="A633" s="179" t="s">
        <v>965</v>
      </c>
      <c r="B633" s="7" t="s">
        <v>1543</v>
      </c>
      <c r="C633" s="132">
        <v>25</v>
      </c>
      <c r="D633" s="5" t="s">
        <v>387</v>
      </c>
      <c r="E633" s="5" t="s">
        <v>387</v>
      </c>
      <c r="F633" s="132">
        <v>4</v>
      </c>
      <c r="G633" s="5" t="s">
        <v>387</v>
      </c>
      <c r="H633" s="5" t="s">
        <v>387</v>
      </c>
      <c r="I633" s="186" t="s">
        <v>387</v>
      </c>
      <c r="J633" s="5" t="s">
        <v>387</v>
      </c>
      <c r="K633" s="5" t="s">
        <v>387</v>
      </c>
      <c r="L633" s="186" t="s">
        <v>387</v>
      </c>
      <c r="M633" s="5" t="s">
        <v>387</v>
      </c>
      <c r="N633" s="5" t="s">
        <v>387</v>
      </c>
      <c r="O633" s="176">
        <f t="shared" si="9"/>
        <v>29</v>
      </c>
      <c r="P633" s="117"/>
      <c r="Q633" s="117"/>
      <c r="R633" s="117"/>
    </row>
    <row r="634" spans="1:19" ht="13.15" customHeight="1" x14ac:dyDescent="0.4">
      <c r="A634" s="179" t="s">
        <v>1599</v>
      </c>
      <c r="B634" s="5" t="s">
        <v>387</v>
      </c>
      <c r="C634" s="132">
        <v>4</v>
      </c>
      <c r="D634" s="5" t="s">
        <v>387</v>
      </c>
      <c r="E634" s="5" t="s">
        <v>387</v>
      </c>
      <c r="F634" s="186" t="s">
        <v>387</v>
      </c>
      <c r="G634" s="5" t="s">
        <v>387</v>
      </c>
      <c r="H634" s="5" t="s">
        <v>387</v>
      </c>
      <c r="I634" s="186" t="s">
        <v>387</v>
      </c>
      <c r="J634" s="5" t="s">
        <v>387</v>
      </c>
      <c r="K634" s="5" t="s">
        <v>387</v>
      </c>
      <c r="L634" s="186" t="s">
        <v>387</v>
      </c>
      <c r="M634" s="5" t="s">
        <v>387</v>
      </c>
      <c r="N634" s="182" t="s">
        <v>387</v>
      </c>
      <c r="O634" s="176">
        <f t="shared" si="9"/>
        <v>4</v>
      </c>
      <c r="P634" s="52">
        <v>4</v>
      </c>
      <c r="Q634" s="52">
        <v>0</v>
      </c>
      <c r="R634" s="53">
        <v>0</v>
      </c>
      <c r="S634" s="117"/>
    </row>
    <row r="635" spans="1:19" ht="13.15" customHeight="1" x14ac:dyDescent="0.4">
      <c r="A635" s="179" t="s">
        <v>1600</v>
      </c>
      <c r="B635" s="7" t="s">
        <v>340</v>
      </c>
      <c r="C635" s="186" t="s">
        <v>387</v>
      </c>
      <c r="D635" s="5" t="s">
        <v>387</v>
      </c>
      <c r="E635" s="5" t="s">
        <v>387</v>
      </c>
      <c r="F635" s="132">
        <v>75</v>
      </c>
      <c r="G635" s="5" t="s">
        <v>387</v>
      </c>
      <c r="H635" s="54">
        <v>1</v>
      </c>
      <c r="I635" s="186" t="s">
        <v>387</v>
      </c>
      <c r="J635" s="5" t="s">
        <v>387</v>
      </c>
      <c r="K635" s="5" t="s">
        <v>387</v>
      </c>
      <c r="L635" s="186" t="s">
        <v>387</v>
      </c>
      <c r="M635" s="5" t="s">
        <v>387</v>
      </c>
      <c r="N635" s="182" t="s">
        <v>387</v>
      </c>
      <c r="O635" s="176">
        <f t="shared" si="9"/>
        <v>75</v>
      </c>
      <c r="P635" s="52">
        <v>75</v>
      </c>
      <c r="Q635" s="52">
        <v>1</v>
      </c>
      <c r="R635" s="131">
        <v>1.2999999999999999E-2</v>
      </c>
      <c r="S635" s="117"/>
    </row>
    <row r="636" spans="1:19" ht="13.15" customHeight="1" x14ac:dyDescent="0.4">
      <c r="A636" s="179" t="s">
        <v>566</v>
      </c>
      <c r="B636" s="7" t="s">
        <v>340</v>
      </c>
      <c r="C636" s="132">
        <v>33</v>
      </c>
      <c r="D636" s="5" t="s">
        <v>387</v>
      </c>
      <c r="E636" s="54">
        <v>1</v>
      </c>
      <c r="F636" s="132">
        <v>1</v>
      </c>
      <c r="G636" s="5" t="s">
        <v>387</v>
      </c>
      <c r="H636" s="5" t="s">
        <v>387</v>
      </c>
      <c r="I636" s="186" t="s">
        <v>387</v>
      </c>
      <c r="J636" s="5" t="s">
        <v>387</v>
      </c>
      <c r="K636" s="5" t="s">
        <v>387</v>
      </c>
      <c r="L636" s="132">
        <v>1</v>
      </c>
      <c r="M636" s="5" t="s">
        <v>387</v>
      </c>
      <c r="N636" s="182" t="s">
        <v>387</v>
      </c>
      <c r="O636" s="176">
        <f t="shared" si="9"/>
        <v>35</v>
      </c>
      <c r="P636" s="52">
        <v>35</v>
      </c>
      <c r="Q636" s="52">
        <v>1</v>
      </c>
      <c r="R636" s="131">
        <v>2.9000000000000001E-2</v>
      </c>
      <c r="S636" s="117"/>
    </row>
    <row r="637" spans="1:19" ht="13.15" customHeight="1" x14ac:dyDescent="0.4">
      <c r="A637" s="179" t="s">
        <v>955</v>
      </c>
      <c r="B637" s="7" t="s">
        <v>1597</v>
      </c>
      <c r="C637" s="132">
        <v>25</v>
      </c>
      <c r="D637" s="5" t="s">
        <v>387</v>
      </c>
      <c r="E637" s="5" t="s">
        <v>387</v>
      </c>
      <c r="F637" s="132">
        <v>45</v>
      </c>
      <c r="G637" s="5" t="s">
        <v>387</v>
      </c>
      <c r="H637" s="5" t="s">
        <v>387</v>
      </c>
      <c r="I637" s="186" t="s">
        <v>387</v>
      </c>
      <c r="J637" s="5" t="s">
        <v>387</v>
      </c>
      <c r="K637" s="5" t="s">
        <v>387</v>
      </c>
      <c r="L637" s="132">
        <v>17</v>
      </c>
      <c r="M637" s="5" t="s">
        <v>387</v>
      </c>
      <c r="N637" s="182" t="s">
        <v>387</v>
      </c>
      <c r="O637" s="176">
        <f t="shared" si="9"/>
        <v>87</v>
      </c>
      <c r="P637" s="57">
        <v>152</v>
      </c>
      <c r="Q637" s="57">
        <v>0</v>
      </c>
      <c r="R637" s="58">
        <v>0</v>
      </c>
      <c r="S637" s="117"/>
    </row>
    <row r="638" spans="1:19" ht="20.25" x14ac:dyDescent="0.4">
      <c r="A638" s="179" t="s">
        <v>1690</v>
      </c>
      <c r="B638" s="7" t="s">
        <v>1601</v>
      </c>
      <c r="C638" s="132">
        <v>16</v>
      </c>
      <c r="D638" s="5" t="s">
        <v>387</v>
      </c>
      <c r="E638" s="5" t="s">
        <v>387</v>
      </c>
      <c r="F638" s="132">
        <v>29</v>
      </c>
      <c r="G638" s="5" t="s">
        <v>387</v>
      </c>
      <c r="H638" s="5" t="s">
        <v>387</v>
      </c>
      <c r="I638" s="186" t="s">
        <v>387</v>
      </c>
      <c r="J638" s="5" t="s">
        <v>387</v>
      </c>
      <c r="K638" s="5" t="s">
        <v>387</v>
      </c>
      <c r="L638" s="132">
        <v>6</v>
      </c>
      <c r="M638" s="5" t="s">
        <v>387</v>
      </c>
      <c r="N638" s="182" t="s">
        <v>387</v>
      </c>
      <c r="O638" s="176">
        <f t="shared" si="9"/>
        <v>51</v>
      </c>
      <c r="P638" s="117"/>
      <c r="Q638" s="117"/>
      <c r="R638" s="117"/>
    </row>
    <row r="639" spans="1:19" ht="13.15" customHeight="1" x14ac:dyDescent="0.4">
      <c r="A639" s="179" t="s">
        <v>1690</v>
      </c>
      <c r="B639" s="7" t="s">
        <v>1602</v>
      </c>
      <c r="C639" s="132">
        <v>6</v>
      </c>
      <c r="D639" s="5" t="s">
        <v>387</v>
      </c>
      <c r="E639" s="5" t="s">
        <v>387</v>
      </c>
      <c r="F639" s="132">
        <v>3</v>
      </c>
      <c r="G639" s="5" t="s">
        <v>387</v>
      </c>
      <c r="H639" s="5" t="s">
        <v>387</v>
      </c>
      <c r="I639" s="186" t="s">
        <v>387</v>
      </c>
      <c r="J639" s="5" t="s">
        <v>387</v>
      </c>
      <c r="K639" s="5" t="s">
        <v>387</v>
      </c>
      <c r="L639" s="186" t="s">
        <v>387</v>
      </c>
      <c r="M639" s="5" t="s">
        <v>387</v>
      </c>
      <c r="N639" s="182" t="s">
        <v>387</v>
      </c>
      <c r="O639" s="176">
        <f t="shared" si="9"/>
        <v>9</v>
      </c>
      <c r="P639" s="117"/>
      <c r="Q639" s="117"/>
      <c r="R639" s="117"/>
    </row>
    <row r="640" spans="1:19" ht="20.25" x14ac:dyDescent="0.4">
      <c r="A640" s="179" t="s">
        <v>1690</v>
      </c>
      <c r="B640" s="7" t="s">
        <v>1603</v>
      </c>
      <c r="C640" s="132">
        <v>4</v>
      </c>
      <c r="D640" s="5" t="s">
        <v>387</v>
      </c>
      <c r="E640" s="5" t="s">
        <v>387</v>
      </c>
      <c r="F640" s="186" t="s">
        <v>387</v>
      </c>
      <c r="G640" s="5" t="s">
        <v>387</v>
      </c>
      <c r="H640" s="5" t="s">
        <v>387</v>
      </c>
      <c r="I640" s="186" t="s">
        <v>387</v>
      </c>
      <c r="J640" s="5" t="s">
        <v>387</v>
      </c>
      <c r="K640" s="5" t="s">
        <v>387</v>
      </c>
      <c r="L640" s="186" t="s">
        <v>387</v>
      </c>
      <c r="M640" s="5" t="s">
        <v>387</v>
      </c>
      <c r="N640" s="182" t="s">
        <v>387</v>
      </c>
      <c r="O640" s="176">
        <f t="shared" si="9"/>
        <v>4</v>
      </c>
      <c r="P640" s="117"/>
      <c r="Q640" s="117"/>
      <c r="R640" s="117"/>
    </row>
    <row r="641" spans="1:19" ht="13.15" customHeight="1" x14ac:dyDescent="0.4">
      <c r="A641" s="179" t="s">
        <v>1690</v>
      </c>
      <c r="B641" s="7" t="s">
        <v>1604</v>
      </c>
      <c r="C641" s="132">
        <v>1</v>
      </c>
      <c r="D641" s="5" t="s">
        <v>387</v>
      </c>
      <c r="E641" s="5" t="s">
        <v>387</v>
      </c>
      <c r="F641" s="186" t="s">
        <v>387</v>
      </c>
      <c r="G641" s="5" t="s">
        <v>387</v>
      </c>
      <c r="H641" s="5" t="s">
        <v>387</v>
      </c>
      <c r="I641" s="186" t="s">
        <v>387</v>
      </c>
      <c r="J641" s="5" t="s">
        <v>387</v>
      </c>
      <c r="K641" s="5" t="s">
        <v>387</v>
      </c>
      <c r="L641" s="186" t="s">
        <v>387</v>
      </c>
      <c r="M641" s="5" t="s">
        <v>387</v>
      </c>
      <c r="N641" s="182" t="s">
        <v>387</v>
      </c>
      <c r="O641" s="176">
        <f t="shared" si="9"/>
        <v>1</v>
      </c>
      <c r="P641" s="117"/>
      <c r="Q641" s="117"/>
      <c r="R641" s="117"/>
    </row>
    <row r="642" spans="1:19" ht="13.15" customHeight="1" x14ac:dyDescent="0.4">
      <c r="A642" s="179" t="s">
        <v>947</v>
      </c>
      <c r="B642" s="7" t="s">
        <v>1605</v>
      </c>
      <c r="C642" s="132">
        <v>173</v>
      </c>
      <c r="D642" s="5" t="s">
        <v>387</v>
      </c>
      <c r="E642" s="5" t="s">
        <v>387</v>
      </c>
      <c r="F642" s="132">
        <v>53</v>
      </c>
      <c r="G642" s="5" t="s">
        <v>387</v>
      </c>
      <c r="H642" s="5" t="s">
        <v>387</v>
      </c>
      <c r="I642" s="186" t="s">
        <v>387</v>
      </c>
      <c r="J642" s="5" t="s">
        <v>387</v>
      </c>
      <c r="K642" s="5" t="s">
        <v>387</v>
      </c>
      <c r="L642" s="132">
        <v>4</v>
      </c>
      <c r="M642" s="5" t="s">
        <v>387</v>
      </c>
      <c r="N642" s="182" t="s">
        <v>387</v>
      </c>
      <c r="O642" s="176">
        <f t="shared" si="9"/>
        <v>230</v>
      </c>
      <c r="P642" s="55">
        <v>232</v>
      </c>
      <c r="Q642" s="55">
        <v>1</v>
      </c>
      <c r="R642" s="153">
        <v>4.0000000000000001E-3</v>
      </c>
      <c r="S642" s="117"/>
    </row>
    <row r="643" spans="1:19" x14ac:dyDescent="0.4">
      <c r="A643" s="179" t="s">
        <v>1691</v>
      </c>
      <c r="B643" s="7" t="s">
        <v>1543</v>
      </c>
      <c r="C643" s="132">
        <v>2</v>
      </c>
      <c r="D643" s="5" t="s">
        <v>387</v>
      </c>
      <c r="E643" s="54">
        <v>1</v>
      </c>
      <c r="F643" s="186" t="s">
        <v>387</v>
      </c>
      <c r="G643" s="5" t="s">
        <v>387</v>
      </c>
      <c r="H643" s="5" t="s">
        <v>387</v>
      </c>
      <c r="I643" s="186" t="s">
        <v>387</v>
      </c>
      <c r="J643" s="5" t="s">
        <v>387</v>
      </c>
      <c r="K643" s="5" t="s">
        <v>387</v>
      </c>
      <c r="L643" s="186" t="s">
        <v>387</v>
      </c>
      <c r="M643" s="5" t="s">
        <v>387</v>
      </c>
      <c r="N643" s="182" t="s">
        <v>387</v>
      </c>
      <c r="O643" s="176">
        <f t="shared" ref="O643:O706" si="10">SUM(C643,F643,I643,L643)</f>
        <v>2</v>
      </c>
      <c r="P643" s="117"/>
      <c r="Q643" s="117"/>
      <c r="R643" s="117"/>
    </row>
    <row r="644" spans="1:19" x14ac:dyDescent="0.4">
      <c r="A644" s="179" t="s">
        <v>442</v>
      </c>
      <c r="B644" s="7" t="s">
        <v>1606</v>
      </c>
      <c r="C644" s="132">
        <v>26</v>
      </c>
      <c r="D644" s="5" t="s">
        <v>387</v>
      </c>
      <c r="E644" s="5" t="s">
        <v>387</v>
      </c>
      <c r="F644" s="186" t="s">
        <v>387</v>
      </c>
      <c r="G644" s="5" t="s">
        <v>387</v>
      </c>
      <c r="H644" s="5" t="s">
        <v>387</v>
      </c>
      <c r="I644" s="186" t="s">
        <v>387</v>
      </c>
      <c r="J644" s="5" t="s">
        <v>387</v>
      </c>
      <c r="K644" s="5" t="s">
        <v>387</v>
      </c>
      <c r="L644" s="186" t="s">
        <v>387</v>
      </c>
      <c r="M644" s="5" t="s">
        <v>387</v>
      </c>
      <c r="N644" s="182" t="s">
        <v>387</v>
      </c>
      <c r="O644" s="176">
        <f t="shared" si="10"/>
        <v>26</v>
      </c>
      <c r="P644" s="52">
        <v>26</v>
      </c>
      <c r="Q644" s="52">
        <v>0</v>
      </c>
      <c r="R644" s="53">
        <v>0</v>
      </c>
      <c r="S644" s="117"/>
    </row>
    <row r="645" spans="1:19" ht="13.15" customHeight="1" x14ac:dyDescent="0.4">
      <c r="A645" s="179" t="s">
        <v>1607</v>
      </c>
      <c r="B645" s="7" t="s">
        <v>340</v>
      </c>
      <c r="C645" s="132">
        <v>2</v>
      </c>
      <c r="D645" s="5" t="s">
        <v>387</v>
      </c>
      <c r="E645" s="5" t="s">
        <v>387</v>
      </c>
      <c r="F645" s="186" t="s">
        <v>387</v>
      </c>
      <c r="G645" s="5" t="s">
        <v>387</v>
      </c>
      <c r="H645" s="5" t="s">
        <v>387</v>
      </c>
      <c r="I645" s="186" t="s">
        <v>387</v>
      </c>
      <c r="J645" s="5" t="s">
        <v>387</v>
      </c>
      <c r="K645" s="5" t="s">
        <v>387</v>
      </c>
      <c r="L645" s="186" t="s">
        <v>387</v>
      </c>
      <c r="M645" s="5" t="s">
        <v>387</v>
      </c>
      <c r="N645" s="182" t="s">
        <v>387</v>
      </c>
      <c r="O645" s="176">
        <f t="shared" si="10"/>
        <v>2</v>
      </c>
      <c r="P645" s="52">
        <v>2</v>
      </c>
      <c r="Q645" s="52">
        <v>0</v>
      </c>
      <c r="R645" s="53">
        <v>0</v>
      </c>
      <c r="S645" s="117"/>
    </row>
    <row r="646" spans="1:19" ht="13.15" customHeight="1" x14ac:dyDescent="0.4">
      <c r="A646" s="179" t="s">
        <v>1608</v>
      </c>
      <c r="B646" s="7" t="s">
        <v>1609</v>
      </c>
      <c r="C646" s="132">
        <v>11</v>
      </c>
      <c r="D646" s="5" t="s">
        <v>387</v>
      </c>
      <c r="E646" s="5" t="s">
        <v>387</v>
      </c>
      <c r="F646" s="132">
        <v>8</v>
      </c>
      <c r="G646" s="5" t="s">
        <v>387</v>
      </c>
      <c r="H646" s="5" t="s">
        <v>387</v>
      </c>
      <c r="I646" s="132">
        <v>1</v>
      </c>
      <c r="J646" s="5" t="s">
        <v>387</v>
      </c>
      <c r="K646" s="5" t="s">
        <v>387</v>
      </c>
      <c r="L646" s="132">
        <v>3</v>
      </c>
      <c r="M646" s="5" t="s">
        <v>387</v>
      </c>
      <c r="N646" s="182" t="s">
        <v>387</v>
      </c>
      <c r="O646" s="176">
        <f t="shared" si="10"/>
        <v>23</v>
      </c>
      <c r="P646" s="55">
        <v>42</v>
      </c>
      <c r="Q646" s="55">
        <v>0</v>
      </c>
      <c r="R646" s="56">
        <v>0</v>
      </c>
      <c r="S646" s="117"/>
    </row>
    <row r="647" spans="1:19" ht="13.15" customHeight="1" x14ac:dyDescent="0.4">
      <c r="A647" s="179" t="s">
        <v>1692</v>
      </c>
      <c r="B647" s="7" t="s">
        <v>1610</v>
      </c>
      <c r="C647" s="132">
        <v>7</v>
      </c>
      <c r="D647" s="5" t="s">
        <v>387</v>
      </c>
      <c r="E647" s="5" t="s">
        <v>387</v>
      </c>
      <c r="F647" s="132">
        <v>3</v>
      </c>
      <c r="G647" s="5" t="s">
        <v>387</v>
      </c>
      <c r="H647" s="5" t="s">
        <v>387</v>
      </c>
      <c r="I647" s="186" t="s">
        <v>387</v>
      </c>
      <c r="J647" s="5" t="s">
        <v>387</v>
      </c>
      <c r="K647" s="5" t="s">
        <v>387</v>
      </c>
      <c r="L647" s="132">
        <v>1</v>
      </c>
      <c r="M647" s="5" t="s">
        <v>387</v>
      </c>
      <c r="N647" s="182" t="s">
        <v>387</v>
      </c>
      <c r="O647" s="176">
        <f t="shared" si="10"/>
        <v>11</v>
      </c>
      <c r="P647" s="117"/>
      <c r="Q647" s="117"/>
      <c r="R647" s="117"/>
    </row>
    <row r="648" spans="1:19" ht="20.25" x14ac:dyDescent="0.4">
      <c r="A648" s="179" t="s">
        <v>1692</v>
      </c>
      <c r="B648" s="7" t="s">
        <v>1611</v>
      </c>
      <c r="C648" s="132">
        <v>3</v>
      </c>
      <c r="D648" s="5" t="s">
        <v>387</v>
      </c>
      <c r="E648" s="5" t="s">
        <v>387</v>
      </c>
      <c r="F648" s="132">
        <v>1</v>
      </c>
      <c r="G648" s="5" t="s">
        <v>387</v>
      </c>
      <c r="H648" s="5" t="s">
        <v>387</v>
      </c>
      <c r="I648" s="186" t="s">
        <v>387</v>
      </c>
      <c r="J648" s="5" t="s">
        <v>387</v>
      </c>
      <c r="K648" s="5" t="s">
        <v>387</v>
      </c>
      <c r="L648" s="132">
        <v>1</v>
      </c>
      <c r="M648" s="5" t="s">
        <v>387</v>
      </c>
      <c r="N648" s="182" t="s">
        <v>387</v>
      </c>
      <c r="O648" s="176">
        <f t="shared" si="10"/>
        <v>5</v>
      </c>
      <c r="P648" s="117"/>
      <c r="Q648" s="117"/>
      <c r="R648" s="117"/>
    </row>
    <row r="649" spans="1:19" ht="20.25" x14ac:dyDescent="0.4">
      <c r="A649" s="179" t="s">
        <v>1692</v>
      </c>
      <c r="B649" s="7" t="s">
        <v>1612</v>
      </c>
      <c r="C649" s="132">
        <v>3</v>
      </c>
      <c r="D649" s="5" t="s">
        <v>387</v>
      </c>
      <c r="E649" s="5" t="s">
        <v>387</v>
      </c>
      <c r="F649" s="186" t="s">
        <v>387</v>
      </c>
      <c r="G649" s="5" t="s">
        <v>387</v>
      </c>
      <c r="H649" s="5" t="s">
        <v>387</v>
      </c>
      <c r="I649" s="186" t="s">
        <v>387</v>
      </c>
      <c r="J649" s="5" t="s">
        <v>387</v>
      </c>
      <c r="K649" s="5" t="s">
        <v>387</v>
      </c>
      <c r="L649" s="186" t="s">
        <v>387</v>
      </c>
      <c r="M649" s="5" t="s">
        <v>387</v>
      </c>
      <c r="N649" s="182" t="s">
        <v>387</v>
      </c>
      <c r="O649" s="176">
        <f t="shared" si="10"/>
        <v>3</v>
      </c>
      <c r="P649" s="117"/>
      <c r="Q649" s="117"/>
      <c r="R649" s="117"/>
    </row>
    <row r="650" spans="1:19" ht="13.15" customHeight="1" x14ac:dyDescent="0.4">
      <c r="A650" s="179" t="s">
        <v>1613</v>
      </c>
      <c r="B650" s="7" t="s">
        <v>340</v>
      </c>
      <c r="C650" s="132">
        <v>6</v>
      </c>
      <c r="D650" s="5" t="s">
        <v>387</v>
      </c>
      <c r="E650" s="5" t="s">
        <v>387</v>
      </c>
      <c r="F650" s="186" t="s">
        <v>387</v>
      </c>
      <c r="G650" s="5" t="s">
        <v>387</v>
      </c>
      <c r="H650" s="5" t="s">
        <v>387</v>
      </c>
      <c r="I650" s="186" t="s">
        <v>387</v>
      </c>
      <c r="J650" s="5" t="s">
        <v>387</v>
      </c>
      <c r="K650" s="5" t="s">
        <v>387</v>
      </c>
      <c r="L650" s="186" t="s">
        <v>387</v>
      </c>
      <c r="M650" s="5" t="s">
        <v>387</v>
      </c>
      <c r="N650" s="182" t="s">
        <v>387</v>
      </c>
      <c r="O650" s="176">
        <f t="shared" si="10"/>
        <v>6</v>
      </c>
      <c r="P650" s="52">
        <v>6</v>
      </c>
      <c r="Q650" s="52">
        <v>0</v>
      </c>
      <c r="R650" s="53">
        <v>0</v>
      </c>
      <c r="S650" s="117"/>
    </row>
    <row r="651" spans="1:19" x14ac:dyDescent="0.4">
      <c r="A651" s="179" t="s">
        <v>1614</v>
      </c>
      <c r="B651" s="7" t="s">
        <v>340</v>
      </c>
      <c r="C651" s="132">
        <v>4</v>
      </c>
      <c r="D651" s="5" t="s">
        <v>387</v>
      </c>
      <c r="E651" s="5" t="s">
        <v>387</v>
      </c>
      <c r="F651" s="186" t="s">
        <v>387</v>
      </c>
      <c r="G651" s="5" t="s">
        <v>387</v>
      </c>
      <c r="H651" s="5" t="s">
        <v>387</v>
      </c>
      <c r="I651" s="186" t="s">
        <v>387</v>
      </c>
      <c r="J651" s="5" t="s">
        <v>387</v>
      </c>
      <c r="K651" s="5" t="s">
        <v>387</v>
      </c>
      <c r="L651" s="186" t="s">
        <v>387</v>
      </c>
      <c r="M651" s="5" t="s">
        <v>387</v>
      </c>
      <c r="N651" s="182" t="s">
        <v>387</v>
      </c>
      <c r="O651" s="176">
        <f t="shared" si="10"/>
        <v>4</v>
      </c>
      <c r="P651" s="52">
        <v>4</v>
      </c>
      <c r="Q651" s="52">
        <v>0</v>
      </c>
      <c r="R651" s="53">
        <v>0</v>
      </c>
      <c r="S651" s="117"/>
    </row>
    <row r="652" spans="1:19" ht="13.15" customHeight="1" x14ac:dyDescent="0.4">
      <c r="A652" s="179" t="s">
        <v>1615</v>
      </c>
      <c r="B652" s="7" t="s">
        <v>340</v>
      </c>
      <c r="C652" s="132">
        <v>390</v>
      </c>
      <c r="D652" s="5" t="s">
        <v>387</v>
      </c>
      <c r="E652" s="54">
        <v>4</v>
      </c>
      <c r="F652" s="186" t="s">
        <v>387</v>
      </c>
      <c r="G652" s="5" t="s">
        <v>387</v>
      </c>
      <c r="H652" s="5" t="s">
        <v>387</v>
      </c>
      <c r="I652" s="186" t="s">
        <v>387</v>
      </c>
      <c r="J652" s="5" t="s">
        <v>387</v>
      </c>
      <c r="K652" s="5" t="s">
        <v>387</v>
      </c>
      <c r="L652" s="186" t="s">
        <v>387</v>
      </c>
      <c r="M652" s="5" t="s">
        <v>387</v>
      </c>
      <c r="N652" s="182" t="s">
        <v>387</v>
      </c>
      <c r="O652" s="176">
        <f t="shared" si="10"/>
        <v>390</v>
      </c>
      <c r="P652" s="52">
        <v>390</v>
      </c>
      <c r="Q652" s="52">
        <v>4</v>
      </c>
      <c r="R652" s="131">
        <v>0.01</v>
      </c>
      <c r="S652" s="117"/>
    </row>
    <row r="653" spans="1:19" ht="13.15" customHeight="1" x14ac:dyDescent="0.4">
      <c r="A653" s="179" t="s">
        <v>445</v>
      </c>
      <c r="B653" s="7" t="s">
        <v>1616</v>
      </c>
      <c r="C653" s="132">
        <v>4</v>
      </c>
      <c r="D653" s="5" t="s">
        <v>387</v>
      </c>
      <c r="E653" s="5" t="s">
        <v>387</v>
      </c>
      <c r="F653" s="132">
        <v>12</v>
      </c>
      <c r="G653" s="5" t="s">
        <v>387</v>
      </c>
      <c r="H653" s="5" t="s">
        <v>387</v>
      </c>
      <c r="I653" s="186" t="s">
        <v>387</v>
      </c>
      <c r="J653" s="5" t="s">
        <v>387</v>
      </c>
      <c r="K653" s="5" t="s">
        <v>387</v>
      </c>
      <c r="L653" s="186" t="s">
        <v>387</v>
      </c>
      <c r="M653" s="5" t="s">
        <v>387</v>
      </c>
      <c r="N653" s="182" t="s">
        <v>387</v>
      </c>
      <c r="O653" s="176">
        <f t="shared" si="10"/>
        <v>16</v>
      </c>
      <c r="P653" s="55">
        <v>29</v>
      </c>
      <c r="Q653" s="55">
        <v>0</v>
      </c>
      <c r="R653" s="56">
        <v>0</v>
      </c>
      <c r="S653" s="117"/>
    </row>
    <row r="654" spans="1:19" x14ac:dyDescent="0.4">
      <c r="A654" s="179" t="s">
        <v>1693</v>
      </c>
      <c r="B654" s="7" t="s">
        <v>1617</v>
      </c>
      <c r="C654" s="132">
        <v>13</v>
      </c>
      <c r="D654" s="5" t="s">
        <v>387</v>
      </c>
      <c r="E654" s="5" t="s">
        <v>387</v>
      </c>
      <c r="F654" s="186" t="s">
        <v>387</v>
      </c>
      <c r="G654" s="5" t="s">
        <v>387</v>
      </c>
      <c r="H654" s="5" t="s">
        <v>387</v>
      </c>
      <c r="I654" s="186" t="s">
        <v>387</v>
      </c>
      <c r="J654" s="5" t="s">
        <v>387</v>
      </c>
      <c r="K654" s="5" t="s">
        <v>387</v>
      </c>
      <c r="L654" s="186" t="s">
        <v>387</v>
      </c>
      <c r="M654" s="5" t="s">
        <v>387</v>
      </c>
      <c r="N654" s="182" t="s">
        <v>387</v>
      </c>
      <c r="O654" s="176">
        <f t="shared" si="10"/>
        <v>13</v>
      </c>
      <c r="P654" s="117"/>
      <c r="Q654" s="117"/>
      <c r="R654" s="117"/>
    </row>
    <row r="655" spans="1:19" x14ac:dyDescent="0.4">
      <c r="A655" s="179" t="s">
        <v>1618</v>
      </c>
      <c r="B655" s="7" t="s">
        <v>340</v>
      </c>
      <c r="C655" s="132">
        <v>7</v>
      </c>
      <c r="D655" s="5" t="s">
        <v>387</v>
      </c>
      <c r="E655" s="5" t="s">
        <v>387</v>
      </c>
      <c r="F655" s="186" t="s">
        <v>387</v>
      </c>
      <c r="G655" s="5" t="s">
        <v>387</v>
      </c>
      <c r="H655" s="5" t="s">
        <v>387</v>
      </c>
      <c r="I655" s="186" t="s">
        <v>387</v>
      </c>
      <c r="J655" s="5" t="s">
        <v>387</v>
      </c>
      <c r="K655" s="5" t="s">
        <v>387</v>
      </c>
      <c r="L655" s="186" t="s">
        <v>387</v>
      </c>
      <c r="M655" s="5" t="s">
        <v>387</v>
      </c>
      <c r="N655" s="182" t="s">
        <v>387</v>
      </c>
      <c r="O655" s="176">
        <f t="shared" si="10"/>
        <v>7</v>
      </c>
      <c r="P655" s="52">
        <v>7</v>
      </c>
      <c r="Q655" s="52">
        <v>0</v>
      </c>
      <c r="R655" s="53">
        <v>0</v>
      </c>
      <c r="S655" s="117"/>
    </row>
    <row r="656" spans="1:19" x14ac:dyDescent="0.4">
      <c r="A656" s="179" t="s">
        <v>1211</v>
      </c>
      <c r="B656" s="7" t="s">
        <v>340</v>
      </c>
      <c r="C656" s="132">
        <v>31</v>
      </c>
      <c r="D656" s="5" t="s">
        <v>387</v>
      </c>
      <c r="E656" s="54">
        <v>1</v>
      </c>
      <c r="F656" s="132">
        <v>23</v>
      </c>
      <c r="G656" s="5" t="s">
        <v>387</v>
      </c>
      <c r="H656" s="5" t="s">
        <v>387</v>
      </c>
      <c r="I656" s="132">
        <v>4</v>
      </c>
      <c r="J656" s="5" t="s">
        <v>387</v>
      </c>
      <c r="K656" s="5" t="s">
        <v>387</v>
      </c>
      <c r="L656" s="132">
        <v>2</v>
      </c>
      <c r="M656" s="5" t="s">
        <v>387</v>
      </c>
      <c r="N656" s="182" t="s">
        <v>387</v>
      </c>
      <c r="O656" s="176">
        <f t="shared" si="10"/>
        <v>60</v>
      </c>
      <c r="P656" s="52">
        <v>60</v>
      </c>
      <c r="Q656" s="52">
        <v>1</v>
      </c>
      <c r="R656" s="131">
        <v>1.7000000000000001E-2</v>
      </c>
      <c r="S656" s="117"/>
    </row>
    <row r="657" spans="1:19" x14ac:dyDescent="0.4">
      <c r="A657" s="179" t="s">
        <v>447</v>
      </c>
      <c r="B657" s="7" t="s">
        <v>340</v>
      </c>
      <c r="C657" s="132">
        <v>53</v>
      </c>
      <c r="D657" s="5" t="s">
        <v>387</v>
      </c>
      <c r="E657" s="54">
        <v>1</v>
      </c>
      <c r="F657" s="132">
        <v>3</v>
      </c>
      <c r="G657" s="5" t="s">
        <v>387</v>
      </c>
      <c r="H657" s="5" t="s">
        <v>387</v>
      </c>
      <c r="I657" s="132">
        <v>1</v>
      </c>
      <c r="J657" s="5" t="s">
        <v>387</v>
      </c>
      <c r="K657" s="5" t="s">
        <v>387</v>
      </c>
      <c r="L657" s="186" t="s">
        <v>387</v>
      </c>
      <c r="M657" s="5" t="s">
        <v>387</v>
      </c>
      <c r="N657" s="182" t="s">
        <v>387</v>
      </c>
      <c r="O657" s="176">
        <f t="shared" si="10"/>
        <v>57</v>
      </c>
      <c r="P657" s="52">
        <v>57</v>
      </c>
      <c r="Q657" s="52">
        <v>1</v>
      </c>
      <c r="R657" s="53">
        <v>0.02</v>
      </c>
      <c r="S657" s="117"/>
    </row>
    <row r="658" spans="1:19" x14ac:dyDescent="0.4">
      <c r="A658" s="179" t="s">
        <v>1273</v>
      </c>
      <c r="B658" s="7" t="s">
        <v>340</v>
      </c>
      <c r="C658" s="132">
        <v>8</v>
      </c>
      <c r="D658" s="5" t="s">
        <v>387</v>
      </c>
      <c r="E658" s="5" t="s">
        <v>387</v>
      </c>
      <c r="F658" s="186" t="s">
        <v>387</v>
      </c>
      <c r="G658" s="5" t="s">
        <v>387</v>
      </c>
      <c r="H658" s="5" t="s">
        <v>387</v>
      </c>
      <c r="I658" s="186" t="s">
        <v>387</v>
      </c>
      <c r="J658" s="5" t="s">
        <v>387</v>
      </c>
      <c r="K658" s="5" t="s">
        <v>387</v>
      </c>
      <c r="L658" s="186" t="s">
        <v>387</v>
      </c>
      <c r="M658" s="5" t="s">
        <v>387</v>
      </c>
      <c r="N658" s="182" t="s">
        <v>387</v>
      </c>
      <c r="O658" s="176">
        <f t="shared" si="10"/>
        <v>8</v>
      </c>
      <c r="P658" s="52">
        <v>8</v>
      </c>
      <c r="Q658" s="52">
        <v>0</v>
      </c>
      <c r="R658" s="131">
        <v>0</v>
      </c>
      <c r="S658" s="117"/>
    </row>
    <row r="659" spans="1:19" x14ac:dyDescent="0.4">
      <c r="A659" s="179" t="s">
        <v>568</v>
      </c>
      <c r="B659" s="7" t="s">
        <v>1619</v>
      </c>
      <c r="C659" s="132">
        <v>88</v>
      </c>
      <c r="D659" s="5" t="s">
        <v>387</v>
      </c>
      <c r="E659" s="54">
        <v>1</v>
      </c>
      <c r="F659" s="132">
        <v>48</v>
      </c>
      <c r="G659" s="5" t="s">
        <v>387</v>
      </c>
      <c r="H659" s="54">
        <v>1</v>
      </c>
      <c r="I659" s="132">
        <v>2</v>
      </c>
      <c r="J659" s="5" t="s">
        <v>387</v>
      </c>
      <c r="K659" s="5" t="s">
        <v>387</v>
      </c>
      <c r="L659" s="132">
        <v>3</v>
      </c>
      <c r="M659" s="5" t="s">
        <v>387</v>
      </c>
      <c r="N659" s="182" t="s">
        <v>387</v>
      </c>
      <c r="O659" s="176">
        <f t="shared" si="10"/>
        <v>141</v>
      </c>
      <c r="P659" s="55">
        <v>143</v>
      </c>
      <c r="Q659" s="55">
        <v>2</v>
      </c>
      <c r="R659" s="153">
        <v>1.4E-2</v>
      </c>
      <c r="S659" s="117"/>
    </row>
    <row r="660" spans="1:19" x14ac:dyDescent="0.4">
      <c r="A660" s="179" t="s">
        <v>1694</v>
      </c>
      <c r="B660" s="7" t="s">
        <v>1606</v>
      </c>
      <c r="C660" s="132">
        <v>2</v>
      </c>
      <c r="D660" s="5" t="s">
        <v>387</v>
      </c>
      <c r="E660" s="5" t="s">
        <v>387</v>
      </c>
      <c r="F660" s="186" t="s">
        <v>387</v>
      </c>
      <c r="G660" s="5" t="s">
        <v>387</v>
      </c>
      <c r="H660" s="5" t="s">
        <v>387</v>
      </c>
      <c r="I660" s="186" t="s">
        <v>387</v>
      </c>
      <c r="J660" s="5" t="s">
        <v>387</v>
      </c>
      <c r="K660" s="5" t="s">
        <v>387</v>
      </c>
      <c r="L660" s="186" t="s">
        <v>387</v>
      </c>
      <c r="M660" s="5" t="s">
        <v>387</v>
      </c>
      <c r="N660" s="182" t="s">
        <v>387</v>
      </c>
      <c r="O660" s="176">
        <f t="shared" si="10"/>
        <v>2</v>
      </c>
      <c r="P660" s="117"/>
      <c r="Q660" s="117"/>
      <c r="R660" s="117"/>
    </row>
    <row r="661" spans="1:19" ht="13.15" customHeight="1" x14ac:dyDescent="0.4">
      <c r="A661" s="179" t="s">
        <v>450</v>
      </c>
      <c r="B661" s="7" t="s">
        <v>1620</v>
      </c>
      <c r="C661" s="132">
        <v>61</v>
      </c>
      <c r="D661" s="54">
        <v>1</v>
      </c>
      <c r="E661" s="54">
        <v>4</v>
      </c>
      <c r="F661" s="186" t="s">
        <v>387</v>
      </c>
      <c r="G661" s="5" t="s">
        <v>387</v>
      </c>
      <c r="H661" s="5" t="s">
        <v>387</v>
      </c>
      <c r="I661" s="186" t="s">
        <v>387</v>
      </c>
      <c r="J661" s="5" t="s">
        <v>387</v>
      </c>
      <c r="K661" s="5" t="s">
        <v>387</v>
      </c>
      <c r="L661" s="186" t="s">
        <v>387</v>
      </c>
      <c r="M661" s="5" t="s">
        <v>387</v>
      </c>
      <c r="N661" s="182" t="s">
        <v>387</v>
      </c>
      <c r="O661" s="176">
        <f t="shared" si="10"/>
        <v>61</v>
      </c>
      <c r="P661" s="57">
        <v>131</v>
      </c>
      <c r="Q661" s="57">
        <v>4</v>
      </c>
      <c r="R661" s="136">
        <v>3.1E-2</v>
      </c>
      <c r="S661" s="117"/>
    </row>
    <row r="662" spans="1:19" x14ac:dyDescent="0.4">
      <c r="A662" s="179" t="s">
        <v>1695</v>
      </c>
      <c r="B662" s="7" t="s">
        <v>1621</v>
      </c>
      <c r="C662" s="132">
        <v>37</v>
      </c>
      <c r="D662" s="5" t="s">
        <v>387</v>
      </c>
      <c r="E662" s="5" t="s">
        <v>387</v>
      </c>
      <c r="F662" s="186" t="s">
        <v>387</v>
      </c>
      <c r="G662" s="5" t="s">
        <v>387</v>
      </c>
      <c r="H662" s="5" t="s">
        <v>387</v>
      </c>
      <c r="I662" s="186" t="s">
        <v>387</v>
      </c>
      <c r="J662" s="5" t="s">
        <v>387</v>
      </c>
      <c r="K662" s="5" t="s">
        <v>387</v>
      </c>
      <c r="L662" s="186" t="s">
        <v>387</v>
      </c>
      <c r="M662" s="5" t="s">
        <v>387</v>
      </c>
      <c r="N662" s="182" t="s">
        <v>387</v>
      </c>
      <c r="O662" s="176">
        <f t="shared" si="10"/>
        <v>37</v>
      </c>
      <c r="P662" s="117"/>
      <c r="Q662" s="117"/>
      <c r="R662" s="117"/>
    </row>
    <row r="663" spans="1:19" x14ac:dyDescent="0.4">
      <c r="A663" s="179" t="s">
        <v>1695</v>
      </c>
      <c r="B663" s="7" t="s">
        <v>1622</v>
      </c>
      <c r="C663" s="132">
        <v>32</v>
      </c>
      <c r="D663" s="5" t="s">
        <v>387</v>
      </c>
      <c r="E663" s="5" t="s">
        <v>387</v>
      </c>
      <c r="F663" s="132">
        <v>1</v>
      </c>
      <c r="G663" s="5" t="s">
        <v>387</v>
      </c>
      <c r="H663" s="5" t="s">
        <v>387</v>
      </c>
      <c r="I663" s="186" t="s">
        <v>387</v>
      </c>
      <c r="J663" s="5" t="s">
        <v>387</v>
      </c>
      <c r="K663" s="5" t="s">
        <v>387</v>
      </c>
      <c r="L663" s="186" t="s">
        <v>387</v>
      </c>
      <c r="M663" s="5" t="s">
        <v>387</v>
      </c>
      <c r="N663" s="182" t="s">
        <v>387</v>
      </c>
      <c r="O663" s="176">
        <f t="shared" si="10"/>
        <v>33</v>
      </c>
      <c r="P663" s="117"/>
      <c r="Q663" s="117"/>
      <c r="R663" s="117"/>
    </row>
    <row r="664" spans="1:19" x14ac:dyDescent="0.4">
      <c r="A664" s="179" t="s">
        <v>1623</v>
      </c>
      <c r="B664" s="7" t="s">
        <v>340</v>
      </c>
      <c r="C664" s="132">
        <v>3</v>
      </c>
      <c r="D664" s="5" t="s">
        <v>387</v>
      </c>
      <c r="E664" s="5" t="s">
        <v>387</v>
      </c>
      <c r="F664" s="132">
        <v>6</v>
      </c>
      <c r="G664" s="5" t="s">
        <v>387</v>
      </c>
      <c r="H664" s="5" t="s">
        <v>387</v>
      </c>
      <c r="I664" s="186" t="s">
        <v>387</v>
      </c>
      <c r="J664" s="5" t="s">
        <v>387</v>
      </c>
      <c r="K664" s="5" t="s">
        <v>387</v>
      </c>
      <c r="L664" s="132">
        <v>1</v>
      </c>
      <c r="M664" s="5" t="s">
        <v>387</v>
      </c>
      <c r="N664" s="182" t="s">
        <v>387</v>
      </c>
      <c r="O664" s="176">
        <f t="shared" si="10"/>
        <v>10</v>
      </c>
      <c r="P664" s="52">
        <v>10</v>
      </c>
      <c r="Q664" s="52">
        <v>0</v>
      </c>
      <c r="R664" s="131">
        <v>0</v>
      </c>
      <c r="S664" s="117"/>
    </row>
    <row r="665" spans="1:19" x14ac:dyDescent="0.4">
      <c r="A665" s="179" t="s">
        <v>1624</v>
      </c>
      <c r="B665" s="7" t="s">
        <v>340</v>
      </c>
      <c r="C665" s="132">
        <v>10</v>
      </c>
      <c r="D665" s="5" t="s">
        <v>387</v>
      </c>
      <c r="E665" s="5" t="s">
        <v>387</v>
      </c>
      <c r="F665" s="132">
        <v>6</v>
      </c>
      <c r="G665" s="5" t="s">
        <v>387</v>
      </c>
      <c r="H665" s="5" t="s">
        <v>387</v>
      </c>
      <c r="I665" s="132">
        <v>2</v>
      </c>
      <c r="J665" s="5" t="s">
        <v>387</v>
      </c>
      <c r="K665" s="5" t="s">
        <v>387</v>
      </c>
      <c r="L665" s="186" t="s">
        <v>387</v>
      </c>
      <c r="M665" s="5" t="s">
        <v>387</v>
      </c>
      <c r="N665" s="182" t="s">
        <v>387</v>
      </c>
      <c r="O665" s="176">
        <f t="shared" si="10"/>
        <v>18</v>
      </c>
      <c r="P665" s="52">
        <v>18</v>
      </c>
      <c r="Q665" s="52">
        <v>0</v>
      </c>
      <c r="R665" s="53">
        <v>0</v>
      </c>
      <c r="S665" s="117"/>
    </row>
    <row r="666" spans="1:19" ht="13.15" customHeight="1" x14ac:dyDescent="0.4">
      <c r="A666" s="179" t="s">
        <v>1133</v>
      </c>
      <c r="B666" s="7" t="s">
        <v>1625</v>
      </c>
      <c r="C666" s="132">
        <v>6</v>
      </c>
      <c r="D666" s="5" t="s">
        <v>387</v>
      </c>
      <c r="E666" s="5" t="s">
        <v>387</v>
      </c>
      <c r="F666" s="186" t="s">
        <v>387</v>
      </c>
      <c r="G666" s="5" t="s">
        <v>387</v>
      </c>
      <c r="H666" s="5" t="s">
        <v>387</v>
      </c>
      <c r="I666" s="186" t="s">
        <v>387</v>
      </c>
      <c r="J666" s="5" t="s">
        <v>387</v>
      </c>
      <c r="K666" s="5" t="s">
        <v>387</v>
      </c>
      <c r="L666" s="186" t="s">
        <v>387</v>
      </c>
      <c r="M666" s="5" t="s">
        <v>387</v>
      </c>
      <c r="N666" s="182" t="s">
        <v>387</v>
      </c>
      <c r="O666" s="176">
        <f t="shared" si="10"/>
        <v>6</v>
      </c>
      <c r="P666" s="52">
        <v>6</v>
      </c>
      <c r="Q666" s="52">
        <v>0</v>
      </c>
      <c r="R666" s="53">
        <v>0</v>
      </c>
      <c r="S666" s="117"/>
    </row>
    <row r="667" spans="1:19" ht="13.15" customHeight="1" x14ac:dyDescent="0.4">
      <c r="A667" s="179" t="s">
        <v>1626</v>
      </c>
      <c r="B667" s="7" t="s">
        <v>340</v>
      </c>
      <c r="C667" s="132">
        <v>5</v>
      </c>
      <c r="D667" s="5" t="s">
        <v>387</v>
      </c>
      <c r="E667" s="5" t="s">
        <v>387</v>
      </c>
      <c r="F667" s="186" t="s">
        <v>387</v>
      </c>
      <c r="G667" s="5" t="s">
        <v>387</v>
      </c>
      <c r="H667" s="5" t="s">
        <v>387</v>
      </c>
      <c r="I667" s="186" t="s">
        <v>387</v>
      </c>
      <c r="J667" s="5" t="s">
        <v>387</v>
      </c>
      <c r="K667" s="5" t="s">
        <v>387</v>
      </c>
      <c r="L667" s="186" t="s">
        <v>387</v>
      </c>
      <c r="M667" s="5" t="s">
        <v>387</v>
      </c>
      <c r="N667" s="182" t="s">
        <v>387</v>
      </c>
      <c r="O667" s="176">
        <f t="shared" si="10"/>
        <v>5</v>
      </c>
      <c r="P667" s="52">
        <v>5</v>
      </c>
      <c r="Q667" s="52">
        <v>0</v>
      </c>
      <c r="R667" s="53">
        <v>0</v>
      </c>
      <c r="S667" s="117"/>
    </row>
    <row r="668" spans="1:19" ht="13.15" customHeight="1" x14ac:dyDescent="0.4">
      <c r="A668" s="179" t="s">
        <v>594</v>
      </c>
      <c r="B668" s="7" t="s">
        <v>1627</v>
      </c>
      <c r="C668" s="132">
        <v>16</v>
      </c>
      <c r="D668" s="5" t="s">
        <v>387</v>
      </c>
      <c r="E668" s="5" t="s">
        <v>387</v>
      </c>
      <c r="F668" s="132">
        <v>32</v>
      </c>
      <c r="G668" s="5" t="s">
        <v>387</v>
      </c>
      <c r="H668" s="5" t="s">
        <v>387</v>
      </c>
      <c r="I668" s="132">
        <v>1</v>
      </c>
      <c r="J668" s="5" t="s">
        <v>387</v>
      </c>
      <c r="K668" s="5" t="s">
        <v>387</v>
      </c>
      <c r="L668" s="186" t="s">
        <v>387</v>
      </c>
      <c r="M668" s="5" t="s">
        <v>387</v>
      </c>
      <c r="N668" s="182" t="s">
        <v>387</v>
      </c>
      <c r="O668" s="176">
        <f t="shared" si="10"/>
        <v>49</v>
      </c>
      <c r="P668" s="57">
        <v>105</v>
      </c>
      <c r="Q668" s="57">
        <v>0</v>
      </c>
      <c r="R668" s="58">
        <v>0</v>
      </c>
      <c r="S668" s="117"/>
    </row>
    <row r="669" spans="1:19" ht="13.15" customHeight="1" x14ac:dyDescent="0.4">
      <c r="A669" s="179" t="s">
        <v>1696</v>
      </c>
      <c r="B669" s="7" t="s">
        <v>1628</v>
      </c>
      <c r="C669" s="132">
        <v>13</v>
      </c>
      <c r="D669" s="5" t="s">
        <v>387</v>
      </c>
      <c r="E669" s="5" t="s">
        <v>387</v>
      </c>
      <c r="F669" s="132">
        <v>17</v>
      </c>
      <c r="G669" s="5" t="s">
        <v>387</v>
      </c>
      <c r="H669" s="5" t="s">
        <v>387</v>
      </c>
      <c r="I669" s="132">
        <v>1</v>
      </c>
      <c r="J669" s="5" t="s">
        <v>387</v>
      </c>
      <c r="K669" s="5" t="s">
        <v>387</v>
      </c>
      <c r="L669" s="186" t="s">
        <v>387</v>
      </c>
      <c r="M669" s="5" t="s">
        <v>387</v>
      </c>
      <c r="N669" s="182" t="s">
        <v>387</v>
      </c>
      <c r="O669" s="176">
        <f t="shared" si="10"/>
        <v>31</v>
      </c>
      <c r="P669" s="117"/>
      <c r="Q669" s="117"/>
      <c r="R669" s="117"/>
    </row>
    <row r="670" spans="1:19" ht="13.15" customHeight="1" x14ac:dyDescent="0.4">
      <c r="A670" s="179" t="s">
        <v>1696</v>
      </c>
      <c r="B670" s="7" t="s">
        <v>1629</v>
      </c>
      <c r="C670" s="132">
        <v>13</v>
      </c>
      <c r="D670" s="5" t="s">
        <v>387</v>
      </c>
      <c r="E670" s="5" t="s">
        <v>387</v>
      </c>
      <c r="F670" s="132">
        <v>10</v>
      </c>
      <c r="G670" s="5" t="s">
        <v>387</v>
      </c>
      <c r="H670" s="5" t="s">
        <v>387</v>
      </c>
      <c r="I670" s="132">
        <v>2</v>
      </c>
      <c r="J670" s="5" t="s">
        <v>387</v>
      </c>
      <c r="K670" s="5" t="s">
        <v>387</v>
      </c>
      <c r="L670" s="186" t="s">
        <v>387</v>
      </c>
      <c r="M670" s="5" t="s">
        <v>387</v>
      </c>
      <c r="N670" s="182" t="s">
        <v>387</v>
      </c>
      <c r="O670" s="176">
        <f t="shared" si="10"/>
        <v>25</v>
      </c>
      <c r="P670" s="117"/>
      <c r="Q670" s="117"/>
      <c r="R670" s="117"/>
    </row>
    <row r="671" spans="1:19" ht="13.15" customHeight="1" x14ac:dyDescent="0.4">
      <c r="A671" s="179" t="s">
        <v>570</v>
      </c>
      <c r="B671" s="7" t="s">
        <v>340</v>
      </c>
      <c r="C671" s="132">
        <v>546</v>
      </c>
      <c r="D671" s="54">
        <v>3</v>
      </c>
      <c r="E671" s="54">
        <v>26</v>
      </c>
      <c r="F671" s="132">
        <v>3518</v>
      </c>
      <c r="G671" s="54">
        <v>14</v>
      </c>
      <c r="H671" s="54">
        <v>88</v>
      </c>
      <c r="I671" s="132">
        <v>27</v>
      </c>
      <c r="J671" s="5" t="s">
        <v>387</v>
      </c>
      <c r="K671" s="5" t="s">
        <v>387</v>
      </c>
      <c r="L671" s="132">
        <v>177</v>
      </c>
      <c r="M671" s="54">
        <v>2</v>
      </c>
      <c r="N671" s="182" t="s">
        <v>387</v>
      </c>
      <c r="O671" s="176">
        <f t="shared" si="10"/>
        <v>4268</v>
      </c>
      <c r="P671" s="52">
        <v>4268</v>
      </c>
      <c r="Q671" s="52">
        <v>114</v>
      </c>
      <c r="R671" s="131">
        <v>2.7E-2</v>
      </c>
      <c r="S671" s="117"/>
    </row>
    <row r="672" spans="1:19" ht="13.15" customHeight="1" x14ac:dyDescent="0.4">
      <c r="A672" s="179" t="s">
        <v>1038</v>
      </c>
      <c r="B672" s="7" t="s">
        <v>340</v>
      </c>
      <c r="C672" s="132">
        <v>7</v>
      </c>
      <c r="D672" s="5" t="s">
        <v>387</v>
      </c>
      <c r="E672" s="5" t="s">
        <v>387</v>
      </c>
      <c r="F672" s="132">
        <v>4</v>
      </c>
      <c r="G672" s="5" t="s">
        <v>387</v>
      </c>
      <c r="H672" s="5" t="s">
        <v>387</v>
      </c>
      <c r="I672" s="186" t="s">
        <v>387</v>
      </c>
      <c r="J672" s="5" t="s">
        <v>387</v>
      </c>
      <c r="K672" s="5" t="s">
        <v>387</v>
      </c>
      <c r="L672" s="186" t="s">
        <v>387</v>
      </c>
      <c r="M672" s="5" t="s">
        <v>387</v>
      </c>
      <c r="N672" s="182" t="s">
        <v>387</v>
      </c>
      <c r="O672" s="176">
        <f t="shared" si="10"/>
        <v>11</v>
      </c>
      <c r="P672" s="52">
        <v>11</v>
      </c>
      <c r="Q672" s="52">
        <v>0</v>
      </c>
      <c r="R672" s="53">
        <v>0</v>
      </c>
      <c r="S672" s="117"/>
    </row>
    <row r="673" spans="1:19" x14ac:dyDescent="0.4">
      <c r="A673" s="179" t="s">
        <v>1630</v>
      </c>
      <c r="B673" s="7" t="s">
        <v>340</v>
      </c>
      <c r="C673" s="132">
        <v>6</v>
      </c>
      <c r="D673" s="5" t="s">
        <v>387</v>
      </c>
      <c r="E673" s="5" t="s">
        <v>387</v>
      </c>
      <c r="F673" s="186" t="s">
        <v>387</v>
      </c>
      <c r="G673" s="5" t="s">
        <v>387</v>
      </c>
      <c r="H673" s="5" t="s">
        <v>387</v>
      </c>
      <c r="I673" s="186" t="s">
        <v>387</v>
      </c>
      <c r="J673" s="5" t="s">
        <v>387</v>
      </c>
      <c r="K673" s="5" t="s">
        <v>387</v>
      </c>
      <c r="L673" s="186" t="s">
        <v>387</v>
      </c>
      <c r="M673" s="5" t="s">
        <v>387</v>
      </c>
      <c r="N673" s="5" t="s">
        <v>387</v>
      </c>
      <c r="O673" s="176">
        <f t="shared" si="10"/>
        <v>6</v>
      </c>
      <c r="P673" s="52">
        <v>6</v>
      </c>
      <c r="Q673" s="52">
        <v>0</v>
      </c>
      <c r="R673" s="53">
        <v>0</v>
      </c>
      <c r="S673" s="117"/>
    </row>
    <row r="674" spans="1:19" ht="13.15" customHeight="1" x14ac:dyDescent="0.4">
      <c r="A674" s="179" t="s">
        <v>1631</v>
      </c>
      <c r="B674" s="5" t="s">
        <v>387</v>
      </c>
      <c r="C674" s="132">
        <v>4</v>
      </c>
      <c r="D674" s="5" t="s">
        <v>387</v>
      </c>
      <c r="E674" s="5" t="s">
        <v>387</v>
      </c>
      <c r="F674" s="186" t="s">
        <v>387</v>
      </c>
      <c r="G674" s="5" t="s">
        <v>387</v>
      </c>
      <c r="H674" s="5" t="s">
        <v>387</v>
      </c>
      <c r="I674" s="186" t="s">
        <v>387</v>
      </c>
      <c r="J674" s="5" t="s">
        <v>387</v>
      </c>
      <c r="K674" s="5" t="s">
        <v>387</v>
      </c>
      <c r="L674" s="186" t="s">
        <v>387</v>
      </c>
      <c r="M674" s="5" t="s">
        <v>387</v>
      </c>
      <c r="N674" s="5" t="s">
        <v>387</v>
      </c>
      <c r="O674" s="176">
        <f t="shared" si="10"/>
        <v>4</v>
      </c>
      <c r="P674" s="52">
        <v>4</v>
      </c>
      <c r="Q674" s="52">
        <v>0</v>
      </c>
      <c r="R674" s="53">
        <v>0</v>
      </c>
      <c r="S674" s="117"/>
    </row>
    <row r="675" spans="1:19" x14ac:dyDescent="0.4">
      <c r="A675" s="179" t="s">
        <v>1632</v>
      </c>
      <c r="B675" s="7" t="s">
        <v>340</v>
      </c>
      <c r="C675" s="132">
        <v>6</v>
      </c>
      <c r="D675" s="5" t="s">
        <v>387</v>
      </c>
      <c r="E675" s="54">
        <v>1</v>
      </c>
      <c r="F675" s="186" t="s">
        <v>387</v>
      </c>
      <c r="G675" s="5" t="s">
        <v>387</v>
      </c>
      <c r="H675" s="5" t="s">
        <v>387</v>
      </c>
      <c r="I675" s="186" t="s">
        <v>387</v>
      </c>
      <c r="J675" s="5" t="s">
        <v>387</v>
      </c>
      <c r="K675" s="5" t="s">
        <v>387</v>
      </c>
      <c r="L675" s="186" t="s">
        <v>387</v>
      </c>
      <c r="M675" s="5" t="s">
        <v>387</v>
      </c>
      <c r="N675" s="5" t="s">
        <v>387</v>
      </c>
      <c r="O675" s="176">
        <f t="shared" si="10"/>
        <v>6</v>
      </c>
      <c r="P675" s="52">
        <v>6</v>
      </c>
      <c r="Q675" s="52">
        <v>1</v>
      </c>
      <c r="R675" s="131">
        <v>0.16700000000000001</v>
      </c>
      <c r="S675" s="117"/>
    </row>
    <row r="676" spans="1:19" ht="13.15" customHeight="1" x14ac:dyDescent="0.4">
      <c r="A676" s="179" t="s">
        <v>573</v>
      </c>
      <c r="B676" s="7" t="s">
        <v>340</v>
      </c>
      <c r="C676" s="132">
        <v>4</v>
      </c>
      <c r="D676" s="5" t="s">
        <v>387</v>
      </c>
      <c r="E676" s="5" t="s">
        <v>387</v>
      </c>
      <c r="F676" s="132">
        <v>44</v>
      </c>
      <c r="G676" s="5" t="s">
        <v>387</v>
      </c>
      <c r="H676" s="5" t="s">
        <v>387</v>
      </c>
      <c r="I676" s="132">
        <v>1</v>
      </c>
      <c r="J676" s="5" t="s">
        <v>387</v>
      </c>
      <c r="K676" s="5" t="s">
        <v>387</v>
      </c>
      <c r="L676" s="186" t="s">
        <v>387</v>
      </c>
      <c r="M676" s="5" t="s">
        <v>387</v>
      </c>
      <c r="N676" s="5" t="s">
        <v>387</v>
      </c>
      <c r="O676" s="176">
        <f t="shared" si="10"/>
        <v>49</v>
      </c>
      <c r="P676" s="52">
        <v>49</v>
      </c>
      <c r="Q676" s="52">
        <v>0</v>
      </c>
      <c r="R676" s="53">
        <v>0</v>
      </c>
      <c r="S676" s="117"/>
    </row>
    <row r="677" spans="1:19" ht="13.15" customHeight="1" x14ac:dyDescent="0.4">
      <c r="A677" s="179" t="s">
        <v>1633</v>
      </c>
      <c r="B677" s="7" t="s">
        <v>340</v>
      </c>
      <c r="C677" s="132">
        <v>14</v>
      </c>
      <c r="D677" s="5" t="s">
        <v>387</v>
      </c>
      <c r="E677" s="5" t="s">
        <v>387</v>
      </c>
      <c r="F677" s="132">
        <v>11</v>
      </c>
      <c r="G677" s="5" t="s">
        <v>387</v>
      </c>
      <c r="H677" s="5" t="s">
        <v>387</v>
      </c>
      <c r="I677" s="132">
        <v>2</v>
      </c>
      <c r="J677" s="5" t="s">
        <v>387</v>
      </c>
      <c r="K677" s="5" t="s">
        <v>387</v>
      </c>
      <c r="L677" s="132">
        <v>5</v>
      </c>
      <c r="M677" s="5" t="s">
        <v>387</v>
      </c>
      <c r="N677" s="5" t="s">
        <v>387</v>
      </c>
      <c r="O677" s="176">
        <f t="shared" si="10"/>
        <v>32</v>
      </c>
      <c r="P677" s="52">
        <v>32</v>
      </c>
      <c r="Q677" s="52">
        <v>0</v>
      </c>
      <c r="R677" s="53">
        <v>0</v>
      </c>
      <c r="S677" s="117"/>
    </row>
    <row r="678" spans="1:19" ht="13.15" customHeight="1" x14ac:dyDescent="0.4">
      <c r="A678" s="179" t="s">
        <v>457</v>
      </c>
      <c r="B678" s="7" t="s">
        <v>363</v>
      </c>
      <c r="C678" s="132">
        <v>72</v>
      </c>
      <c r="D678" s="5" t="s">
        <v>387</v>
      </c>
      <c r="E678" s="54">
        <v>2</v>
      </c>
      <c r="F678" s="132">
        <v>6</v>
      </c>
      <c r="G678" s="5" t="s">
        <v>387</v>
      </c>
      <c r="H678" s="5" t="s">
        <v>387</v>
      </c>
      <c r="I678" s="186" t="s">
        <v>387</v>
      </c>
      <c r="J678" s="5" t="s">
        <v>387</v>
      </c>
      <c r="K678" s="5" t="s">
        <v>387</v>
      </c>
      <c r="L678" s="186" t="s">
        <v>387</v>
      </c>
      <c r="M678" s="5" t="s">
        <v>387</v>
      </c>
      <c r="N678" s="5" t="s">
        <v>387</v>
      </c>
      <c r="O678" s="176">
        <f t="shared" si="10"/>
        <v>78</v>
      </c>
      <c r="P678" s="57">
        <v>135</v>
      </c>
      <c r="Q678" s="57">
        <v>2</v>
      </c>
      <c r="R678" s="58">
        <v>0.01</v>
      </c>
      <c r="S678" s="117"/>
    </row>
    <row r="679" spans="1:19" ht="13.15" customHeight="1" x14ac:dyDescent="0.4">
      <c r="A679" s="179" t="s">
        <v>1373</v>
      </c>
      <c r="B679" s="7" t="s">
        <v>1634</v>
      </c>
      <c r="C679" s="132">
        <v>48</v>
      </c>
      <c r="D679" s="5" t="s">
        <v>387</v>
      </c>
      <c r="E679" s="5" t="s">
        <v>387</v>
      </c>
      <c r="F679" s="132">
        <v>7</v>
      </c>
      <c r="G679" s="5" t="s">
        <v>387</v>
      </c>
      <c r="H679" s="5" t="s">
        <v>387</v>
      </c>
      <c r="I679" s="186" t="s">
        <v>387</v>
      </c>
      <c r="J679" s="5" t="s">
        <v>387</v>
      </c>
      <c r="K679" s="5" t="s">
        <v>387</v>
      </c>
      <c r="L679" s="186" t="s">
        <v>387</v>
      </c>
      <c r="M679" s="5" t="s">
        <v>387</v>
      </c>
      <c r="N679" s="5" t="s">
        <v>387</v>
      </c>
      <c r="O679" s="176">
        <f t="shared" si="10"/>
        <v>55</v>
      </c>
      <c r="P679" s="117"/>
      <c r="Q679" s="117"/>
      <c r="R679" s="117"/>
    </row>
    <row r="680" spans="1:19" ht="13.15" customHeight="1" x14ac:dyDescent="0.4">
      <c r="A680" s="179" t="s">
        <v>1373</v>
      </c>
      <c r="B680" s="7" t="s">
        <v>1635</v>
      </c>
      <c r="C680" s="186" t="s">
        <v>387</v>
      </c>
      <c r="D680" s="5" t="s">
        <v>387</v>
      </c>
      <c r="E680" s="5" t="s">
        <v>387</v>
      </c>
      <c r="F680" s="132">
        <v>2</v>
      </c>
      <c r="G680" s="5" t="s">
        <v>387</v>
      </c>
      <c r="H680" s="5" t="s">
        <v>387</v>
      </c>
      <c r="I680" s="186" t="s">
        <v>387</v>
      </c>
      <c r="J680" s="5" t="s">
        <v>387</v>
      </c>
      <c r="K680" s="5" t="s">
        <v>387</v>
      </c>
      <c r="L680" s="186" t="s">
        <v>387</v>
      </c>
      <c r="M680" s="5" t="s">
        <v>387</v>
      </c>
      <c r="N680" s="5" t="s">
        <v>387</v>
      </c>
      <c r="O680" s="176">
        <f t="shared" si="10"/>
        <v>2</v>
      </c>
      <c r="P680" s="117"/>
      <c r="Q680" s="117"/>
      <c r="R680" s="117"/>
    </row>
    <row r="681" spans="1:19" ht="13.15" customHeight="1" x14ac:dyDescent="0.4">
      <c r="A681" s="179" t="s">
        <v>1636</v>
      </c>
      <c r="B681" s="7" t="s">
        <v>340</v>
      </c>
      <c r="C681" s="132">
        <v>24</v>
      </c>
      <c r="D681" s="5" t="s">
        <v>387</v>
      </c>
      <c r="E681" s="5" t="s">
        <v>387</v>
      </c>
      <c r="F681" s="186" t="s">
        <v>387</v>
      </c>
      <c r="G681" s="5" t="s">
        <v>387</v>
      </c>
      <c r="H681" s="5" t="s">
        <v>387</v>
      </c>
      <c r="I681" s="186" t="s">
        <v>387</v>
      </c>
      <c r="J681" s="5" t="s">
        <v>387</v>
      </c>
      <c r="K681" s="5" t="s">
        <v>387</v>
      </c>
      <c r="L681" s="186" t="s">
        <v>387</v>
      </c>
      <c r="M681" s="5" t="s">
        <v>387</v>
      </c>
      <c r="N681" s="5" t="s">
        <v>387</v>
      </c>
      <c r="O681" s="176">
        <f t="shared" si="10"/>
        <v>24</v>
      </c>
      <c r="P681" s="52">
        <v>24</v>
      </c>
      <c r="Q681" s="52">
        <v>0</v>
      </c>
      <c r="R681" s="53">
        <v>0</v>
      </c>
      <c r="S681" s="117"/>
    </row>
    <row r="682" spans="1:19" x14ac:dyDescent="0.4">
      <c r="A682" s="179" t="s">
        <v>1637</v>
      </c>
      <c r="B682" s="7" t="s">
        <v>340</v>
      </c>
      <c r="C682" s="132">
        <v>6</v>
      </c>
      <c r="D682" s="5" t="s">
        <v>387</v>
      </c>
      <c r="E682" s="5" t="s">
        <v>387</v>
      </c>
      <c r="F682" s="186" t="s">
        <v>387</v>
      </c>
      <c r="G682" s="5" t="s">
        <v>387</v>
      </c>
      <c r="H682" s="5" t="s">
        <v>387</v>
      </c>
      <c r="I682" s="186" t="s">
        <v>387</v>
      </c>
      <c r="J682" s="5" t="s">
        <v>387</v>
      </c>
      <c r="K682" s="5" t="s">
        <v>387</v>
      </c>
      <c r="L682" s="186" t="s">
        <v>387</v>
      </c>
      <c r="M682" s="5" t="s">
        <v>387</v>
      </c>
      <c r="N682" s="5" t="s">
        <v>387</v>
      </c>
      <c r="O682" s="176">
        <f t="shared" si="10"/>
        <v>6</v>
      </c>
      <c r="P682" s="52">
        <v>6</v>
      </c>
      <c r="Q682" s="52">
        <v>0</v>
      </c>
      <c r="R682" s="53">
        <v>0</v>
      </c>
      <c r="S682" s="117"/>
    </row>
    <row r="683" spans="1:19" x14ac:dyDescent="0.4">
      <c r="A683" s="179" t="s">
        <v>1638</v>
      </c>
      <c r="B683" s="7" t="s">
        <v>340</v>
      </c>
      <c r="C683" s="132">
        <v>8</v>
      </c>
      <c r="D683" s="5" t="s">
        <v>387</v>
      </c>
      <c r="E683" s="5" t="s">
        <v>387</v>
      </c>
      <c r="F683" s="132">
        <v>10</v>
      </c>
      <c r="G683" s="5" t="s">
        <v>387</v>
      </c>
      <c r="H683" s="5" t="s">
        <v>387</v>
      </c>
      <c r="I683" s="186" t="s">
        <v>387</v>
      </c>
      <c r="J683" s="5" t="s">
        <v>387</v>
      </c>
      <c r="K683" s="5" t="s">
        <v>387</v>
      </c>
      <c r="L683" s="186" t="s">
        <v>387</v>
      </c>
      <c r="M683" s="5" t="s">
        <v>387</v>
      </c>
      <c r="N683" s="5" t="s">
        <v>387</v>
      </c>
      <c r="O683" s="176">
        <f t="shared" si="10"/>
        <v>18</v>
      </c>
      <c r="P683" s="52">
        <v>18</v>
      </c>
      <c r="Q683" s="52">
        <v>0</v>
      </c>
      <c r="R683" s="53">
        <v>0</v>
      </c>
      <c r="S683" s="117"/>
    </row>
    <row r="684" spans="1:19" ht="13.15" customHeight="1" x14ac:dyDescent="0.4">
      <c r="A684" s="179" t="s">
        <v>1639</v>
      </c>
      <c r="B684" s="7" t="s">
        <v>340</v>
      </c>
      <c r="C684" s="132">
        <v>6</v>
      </c>
      <c r="D684" s="5" t="s">
        <v>387</v>
      </c>
      <c r="E684" s="5" t="s">
        <v>387</v>
      </c>
      <c r="F684" s="132">
        <v>1</v>
      </c>
      <c r="G684" s="5" t="s">
        <v>387</v>
      </c>
      <c r="H684" s="5" t="s">
        <v>387</v>
      </c>
      <c r="I684" s="186" t="s">
        <v>387</v>
      </c>
      <c r="J684" s="5" t="s">
        <v>387</v>
      </c>
      <c r="K684" s="5" t="s">
        <v>387</v>
      </c>
      <c r="L684" s="186" t="s">
        <v>387</v>
      </c>
      <c r="M684" s="5" t="s">
        <v>387</v>
      </c>
      <c r="N684" s="5" t="s">
        <v>387</v>
      </c>
      <c r="O684" s="176">
        <f t="shared" si="10"/>
        <v>7</v>
      </c>
      <c r="P684" s="52">
        <v>7</v>
      </c>
      <c r="Q684" s="52">
        <v>0</v>
      </c>
      <c r="R684" s="53">
        <v>0</v>
      </c>
      <c r="S684" s="117"/>
    </row>
    <row r="685" spans="1:19" x14ac:dyDescent="0.4">
      <c r="A685" s="179" t="s">
        <v>459</v>
      </c>
      <c r="B685" s="7" t="s">
        <v>1640</v>
      </c>
      <c r="C685" s="132">
        <v>56</v>
      </c>
      <c r="D685" s="5" t="s">
        <v>387</v>
      </c>
      <c r="E685" s="54">
        <v>1</v>
      </c>
      <c r="F685" s="186" t="s">
        <v>387</v>
      </c>
      <c r="G685" s="5" t="s">
        <v>387</v>
      </c>
      <c r="H685" s="5" t="s">
        <v>387</v>
      </c>
      <c r="I685" s="186" t="s">
        <v>387</v>
      </c>
      <c r="J685" s="5" t="s">
        <v>387</v>
      </c>
      <c r="K685" s="5" t="s">
        <v>387</v>
      </c>
      <c r="L685" s="186" t="s">
        <v>387</v>
      </c>
      <c r="M685" s="5" t="s">
        <v>387</v>
      </c>
      <c r="N685" s="5" t="s">
        <v>387</v>
      </c>
      <c r="O685" s="176">
        <f t="shared" si="10"/>
        <v>56</v>
      </c>
      <c r="P685" s="52">
        <v>56</v>
      </c>
      <c r="Q685" s="52">
        <v>1</v>
      </c>
      <c r="R685" s="53">
        <v>0.02</v>
      </c>
      <c r="S685" s="117"/>
    </row>
    <row r="686" spans="1:19" x14ac:dyDescent="0.4">
      <c r="A686" s="179" t="s">
        <v>1274</v>
      </c>
      <c r="B686" s="7" t="s">
        <v>1641</v>
      </c>
      <c r="C686" s="132">
        <v>245</v>
      </c>
      <c r="D686" s="54">
        <v>1</v>
      </c>
      <c r="E686" s="54">
        <v>2</v>
      </c>
      <c r="F686" s="186" t="s">
        <v>387</v>
      </c>
      <c r="G686" s="5" t="s">
        <v>387</v>
      </c>
      <c r="H686" s="5" t="s">
        <v>387</v>
      </c>
      <c r="I686" s="186" t="s">
        <v>387</v>
      </c>
      <c r="J686" s="5" t="s">
        <v>387</v>
      </c>
      <c r="K686" s="5" t="s">
        <v>387</v>
      </c>
      <c r="L686" s="186" t="s">
        <v>387</v>
      </c>
      <c r="M686" s="5" t="s">
        <v>387</v>
      </c>
      <c r="N686" s="5" t="s">
        <v>387</v>
      </c>
      <c r="O686" s="176">
        <f t="shared" si="10"/>
        <v>245</v>
      </c>
      <c r="P686" s="55">
        <v>264</v>
      </c>
      <c r="Q686" s="55">
        <v>2</v>
      </c>
      <c r="R686" s="153">
        <v>8.0000000000000002E-3</v>
      </c>
      <c r="S686" s="117"/>
    </row>
    <row r="687" spans="1:19" x14ac:dyDescent="0.4">
      <c r="A687" s="179" t="s">
        <v>1697</v>
      </c>
      <c r="B687" s="7" t="s">
        <v>1642</v>
      </c>
      <c r="C687" s="132">
        <v>19</v>
      </c>
      <c r="D687" s="5" t="s">
        <v>387</v>
      </c>
      <c r="E687" s="5" t="s">
        <v>387</v>
      </c>
      <c r="F687" s="186" t="s">
        <v>387</v>
      </c>
      <c r="G687" s="5" t="s">
        <v>387</v>
      </c>
      <c r="H687" s="5" t="s">
        <v>387</v>
      </c>
      <c r="I687" s="186" t="s">
        <v>387</v>
      </c>
      <c r="J687" s="5" t="s">
        <v>387</v>
      </c>
      <c r="K687" s="5" t="s">
        <v>387</v>
      </c>
      <c r="L687" s="186" t="s">
        <v>387</v>
      </c>
      <c r="M687" s="5" t="s">
        <v>387</v>
      </c>
      <c r="N687" s="5" t="s">
        <v>387</v>
      </c>
      <c r="O687" s="176">
        <f t="shared" si="10"/>
        <v>19</v>
      </c>
      <c r="P687" s="117"/>
      <c r="Q687" s="117"/>
      <c r="R687" s="117"/>
    </row>
    <row r="688" spans="1:19" x14ac:dyDescent="0.4">
      <c r="A688" s="179" t="s">
        <v>464</v>
      </c>
      <c r="B688" s="7" t="s">
        <v>1643</v>
      </c>
      <c r="C688" s="132">
        <v>3</v>
      </c>
      <c r="D688" s="5" t="s">
        <v>387</v>
      </c>
      <c r="E688" s="5" t="s">
        <v>387</v>
      </c>
      <c r="F688" s="186" t="s">
        <v>387</v>
      </c>
      <c r="G688" s="5" t="s">
        <v>387</v>
      </c>
      <c r="H688" s="5" t="s">
        <v>387</v>
      </c>
      <c r="I688" s="186" t="s">
        <v>387</v>
      </c>
      <c r="J688" s="5" t="s">
        <v>387</v>
      </c>
      <c r="K688" s="5" t="s">
        <v>387</v>
      </c>
      <c r="L688" s="186" t="s">
        <v>387</v>
      </c>
      <c r="M688" s="5" t="s">
        <v>387</v>
      </c>
      <c r="N688" s="5" t="s">
        <v>387</v>
      </c>
      <c r="O688" s="176">
        <f t="shared" si="10"/>
        <v>3</v>
      </c>
      <c r="P688" s="52">
        <v>3</v>
      </c>
      <c r="Q688" s="52">
        <v>0</v>
      </c>
      <c r="R688" s="53">
        <v>0</v>
      </c>
      <c r="S688" s="117"/>
    </row>
    <row r="689" spans="1:19" ht="13.15" customHeight="1" x14ac:dyDescent="0.4">
      <c r="A689" s="179" t="s">
        <v>547</v>
      </c>
      <c r="B689" s="5" t="s">
        <v>1644</v>
      </c>
      <c r="C689" s="132">
        <v>65</v>
      </c>
      <c r="D689" s="5" t="s">
        <v>387</v>
      </c>
      <c r="E689" s="5" t="s">
        <v>387</v>
      </c>
      <c r="F689" s="132">
        <v>1</v>
      </c>
      <c r="G689" s="5" t="s">
        <v>387</v>
      </c>
      <c r="H689" s="5" t="s">
        <v>387</v>
      </c>
      <c r="I689" s="186" t="s">
        <v>387</v>
      </c>
      <c r="J689" s="5" t="s">
        <v>387</v>
      </c>
      <c r="K689" s="5" t="s">
        <v>387</v>
      </c>
      <c r="L689" s="186" t="s">
        <v>387</v>
      </c>
      <c r="M689" s="5" t="s">
        <v>387</v>
      </c>
      <c r="N689" s="5" t="s">
        <v>387</v>
      </c>
      <c r="O689" s="176">
        <f t="shared" si="10"/>
        <v>66</v>
      </c>
      <c r="P689" s="57">
        <v>184</v>
      </c>
      <c r="Q689" s="57">
        <v>2</v>
      </c>
      <c r="R689" s="136">
        <v>1.0999999999999999E-2</v>
      </c>
      <c r="S689" s="117"/>
    </row>
    <row r="690" spans="1:19" ht="13.15" customHeight="1" x14ac:dyDescent="0.4">
      <c r="A690" s="179" t="s">
        <v>1698</v>
      </c>
      <c r="B690" s="5" t="s">
        <v>1645</v>
      </c>
      <c r="C690" s="132">
        <v>26</v>
      </c>
      <c r="D690" s="5" t="s">
        <v>387</v>
      </c>
      <c r="E690" s="5" t="s">
        <v>387</v>
      </c>
      <c r="F690" s="186" t="s">
        <v>387</v>
      </c>
      <c r="G690" s="5" t="s">
        <v>387</v>
      </c>
      <c r="H690" s="5" t="s">
        <v>387</v>
      </c>
      <c r="I690" s="132">
        <v>5</v>
      </c>
      <c r="J690" s="5" t="s">
        <v>387</v>
      </c>
      <c r="K690" s="5" t="s">
        <v>387</v>
      </c>
      <c r="L690" s="186" t="s">
        <v>387</v>
      </c>
      <c r="M690" s="5" t="s">
        <v>387</v>
      </c>
      <c r="N690" s="5" t="s">
        <v>387</v>
      </c>
      <c r="O690" s="176">
        <f t="shared" si="10"/>
        <v>31</v>
      </c>
      <c r="P690" s="117"/>
      <c r="Q690" s="117"/>
      <c r="R690" s="117"/>
    </row>
    <row r="691" spans="1:19" ht="13.15" customHeight="1" x14ac:dyDescent="0.4">
      <c r="A691" s="179" t="s">
        <v>1698</v>
      </c>
      <c r="B691" s="5" t="s">
        <v>969</v>
      </c>
      <c r="C691" s="132">
        <v>11</v>
      </c>
      <c r="D691" s="5" t="s">
        <v>387</v>
      </c>
      <c r="E691" s="5" t="s">
        <v>387</v>
      </c>
      <c r="F691" s="132">
        <v>4</v>
      </c>
      <c r="G691" s="5" t="s">
        <v>387</v>
      </c>
      <c r="H691" s="5" t="s">
        <v>387</v>
      </c>
      <c r="I691" s="132">
        <v>4</v>
      </c>
      <c r="J691" s="5" t="s">
        <v>387</v>
      </c>
      <c r="K691" s="5" t="s">
        <v>387</v>
      </c>
      <c r="L691" s="186" t="s">
        <v>387</v>
      </c>
      <c r="M691" s="5" t="s">
        <v>387</v>
      </c>
      <c r="N691" s="5" t="s">
        <v>387</v>
      </c>
      <c r="O691" s="176">
        <f t="shared" si="10"/>
        <v>19</v>
      </c>
      <c r="P691" s="117"/>
      <c r="Q691" s="117"/>
      <c r="R691" s="117"/>
    </row>
    <row r="692" spans="1:19" ht="13.15" customHeight="1" x14ac:dyDescent="0.4">
      <c r="A692" s="179" t="s">
        <v>1698</v>
      </c>
      <c r="B692" s="5" t="s">
        <v>1646</v>
      </c>
      <c r="C692" s="132">
        <v>17</v>
      </c>
      <c r="D692" s="5" t="s">
        <v>387</v>
      </c>
      <c r="E692" s="5" t="s">
        <v>387</v>
      </c>
      <c r="F692" s="186" t="s">
        <v>387</v>
      </c>
      <c r="G692" s="5" t="s">
        <v>387</v>
      </c>
      <c r="H692" s="5" t="s">
        <v>387</v>
      </c>
      <c r="I692" s="186" t="s">
        <v>387</v>
      </c>
      <c r="J692" s="5" t="s">
        <v>387</v>
      </c>
      <c r="K692" s="5" t="s">
        <v>387</v>
      </c>
      <c r="L692" s="186" t="s">
        <v>387</v>
      </c>
      <c r="M692" s="5" t="s">
        <v>387</v>
      </c>
      <c r="N692" s="5" t="s">
        <v>387</v>
      </c>
      <c r="O692" s="176">
        <f t="shared" si="10"/>
        <v>17</v>
      </c>
      <c r="P692" s="117"/>
      <c r="Q692" s="117"/>
      <c r="R692" s="117"/>
    </row>
    <row r="693" spans="1:19" ht="13.15" customHeight="1" x14ac:dyDescent="0.4">
      <c r="A693" s="179" t="s">
        <v>1698</v>
      </c>
      <c r="B693" s="5" t="s">
        <v>1647</v>
      </c>
      <c r="C693" s="132">
        <v>17</v>
      </c>
      <c r="D693" s="5" t="s">
        <v>387</v>
      </c>
      <c r="E693" s="54">
        <v>2</v>
      </c>
      <c r="F693" s="186" t="s">
        <v>387</v>
      </c>
      <c r="G693" s="5" t="s">
        <v>387</v>
      </c>
      <c r="H693" s="5" t="s">
        <v>387</v>
      </c>
      <c r="I693" s="186" t="s">
        <v>387</v>
      </c>
      <c r="J693" s="5" t="s">
        <v>387</v>
      </c>
      <c r="K693" s="5" t="s">
        <v>387</v>
      </c>
      <c r="L693" s="186" t="s">
        <v>387</v>
      </c>
      <c r="M693" s="5" t="s">
        <v>387</v>
      </c>
      <c r="N693" s="5" t="s">
        <v>387</v>
      </c>
      <c r="O693" s="176">
        <f t="shared" si="10"/>
        <v>17</v>
      </c>
      <c r="P693" s="117"/>
      <c r="Q693" s="117"/>
      <c r="R693" s="117"/>
    </row>
    <row r="694" spans="1:19" ht="13.15" customHeight="1" x14ac:dyDescent="0.4">
      <c r="A694" s="179" t="s">
        <v>1698</v>
      </c>
      <c r="B694" s="7" t="s">
        <v>1648</v>
      </c>
      <c r="C694" s="132">
        <v>10</v>
      </c>
      <c r="D694" s="5" t="s">
        <v>387</v>
      </c>
      <c r="E694" s="5" t="s">
        <v>387</v>
      </c>
      <c r="F694" s="186" t="s">
        <v>387</v>
      </c>
      <c r="G694" s="5" t="s">
        <v>387</v>
      </c>
      <c r="H694" s="5" t="s">
        <v>387</v>
      </c>
      <c r="I694" s="132">
        <v>3</v>
      </c>
      <c r="J694" s="5" t="s">
        <v>387</v>
      </c>
      <c r="K694" s="5" t="s">
        <v>387</v>
      </c>
      <c r="L694" s="186" t="s">
        <v>387</v>
      </c>
      <c r="M694" s="5" t="s">
        <v>387</v>
      </c>
      <c r="N694" s="5" t="s">
        <v>387</v>
      </c>
      <c r="O694" s="176">
        <f t="shared" si="10"/>
        <v>13</v>
      </c>
      <c r="P694" s="117"/>
      <c r="Q694" s="117"/>
      <c r="R694" s="117"/>
    </row>
    <row r="695" spans="1:19" ht="13.15" customHeight="1" x14ac:dyDescent="0.4">
      <c r="A695" s="179" t="s">
        <v>1698</v>
      </c>
      <c r="B695" s="5" t="s">
        <v>1649</v>
      </c>
      <c r="C695" s="132">
        <v>5</v>
      </c>
      <c r="D695" s="5" t="s">
        <v>387</v>
      </c>
      <c r="E695" s="5" t="s">
        <v>387</v>
      </c>
      <c r="F695" s="186" t="s">
        <v>387</v>
      </c>
      <c r="G695" s="5" t="s">
        <v>387</v>
      </c>
      <c r="H695" s="5" t="s">
        <v>387</v>
      </c>
      <c r="I695" s="132">
        <v>2</v>
      </c>
      <c r="J695" s="5" t="s">
        <v>387</v>
      </c>
      <c r="K695" s="5" t="s">
        <v>387</v>
      </c>
      <c r="L695" s="186" t="s">
        <v>387</v>
      </c>
      <c r="M695" s="5" t="s">
        <v>387</v>
      </c>
      <c r="N695" s="5" t="s">
        <v>387</v>
      </c>
      <c r="O695" s="176">
        <f t="shared" si="10"/>
        <v>7</v>
      </c>
      <c r="P695" s="117"/>
      <c r="Q695" s="117"/>
      <c r="R695" s="117"/>
    </row>
    <row r="696" spans="1:19" ht="13.15" customHeight="1" x14ac:dyDescent="0.4">
      <c r="A696" s="179" t="s">
        <v>1698</v>
      </c>
      <c r="B696" s="5" t="s">
        <v>968</v>
      </c>
      <c r="C696" s="132">
        <v>3</v>
      </c>
      <c r="D696" s="5" t="s">
        <v>387</v>
      </c>
      <c r="E696" s="5" t="s">
        <v>387</v>
      </c>
      <c r="F696" s="132">
        <v>1</v>
      </c>
      <c r="G696" s="5" t="s">
        <v>387</v>
      </c>
      <c r="H696" s="5" t="s">
        <v>387</v>
      </c>
      <c r="I696" s="186" t="s">
        <v>387</v>
      </c>
      <c r="J696" s="5" t="s">
        <v>387</v>
      </c>
      <c r="K696" s="5" t="s">
        <v>387</v>
      </c>
      <c r="L696" s="186" t="s">
        <v>387</v>
      </c>
      <c r="M696" s="5" t="s">
        <v>387</v>
      </c>
      <c r="N696" s="5" t="s">
        <v>387</v>
      </c>
      <c r="O696" s="176">
        <f t="shared" si="10"/>
        <v>4</v>
      </c>
      <c r="P696" s="117"/>
      <c r="Q696" s="117"/>
      <c r="R696" s="117"/>
    </row>
    <row r="697" spans="1:19" ht="20.25" x14ac:dyDescent="0.4">
      <c r="A697" s="179" t="s">
        <v>1698</v>
      </c>
      <c r="B697" s="5" t="s">
        <v>956</v>
      </c>
      <c r="C697" s="132">
        <v>3</v>
      </c>
      <c r="D697" s="5" t="s">
        <v>387</v>
      </c>
      <c r="E697" s="5" t="s">
        <v>387</v>
      </c>
      <c r="F697" s="186" t="s">
        <v>387</v>
      </c>
      <c r="G697" s="5" t="s">
        <v>387</v>
      </c>
      <c r="H697" s="5" t="s">
        <v>387</v>
      </c>
      <c r="I697" s="186" t="s">
        <v>387</v>
      </c>
      <c r="J697" s="5" t="s">
        <v>387</v>
      </c>
      <c r="K697" s="5" t="s">
        <v>387</v>
      </c>
      <c r="L697" s="186" t="s">
        <v>387</v>
      </c>
      <c r="M697" s="5" t="s">
        <v>387</v>
      </c>
      <c r="N697" s="5" t="s">
        <v>387</v>
      </c>
      <c r="O697" s="176">
        <f t="shared" si="10"/>
        <v>3</v>
      </c>
      <c r="P697" s="117"/>
      <c r="Q697" s="117"/>
      <c r="R697" s="117"/>
    </row>
    <row r="698" spans="1:19" ht="20.25" x14ac:dyDescent="0.4">
      <c r="A698" s="179" t="s">
        <v>1698</v>
      </c>
      <c r="B698" s="5" t="s">
        <v>1650</v>
      </c>
      <c r="C698" s="132">
        <v>3</v>
      </c>
      <c r="D698" s="5" t="s">
        <v>387</v>
      </c>
      <c r="E698" s="5" t="s">
        <v>387</v>
      </c>
      <c r="F698" s="186" t="s">
        <v>387</v>
      </c>
      <c r="G698" s="5" t="s">
        <v>387</v>
      </c>
      <c r="H698" s="5" t="s">
        <v>387</v>
      </c>
      <c r="I698" s="186" t="s">
        <v>387</v>
      </c>
      <c r="J698" s="5" t="s">
        <v>387</v>
      </c>
      <c r="K698" s="5" t="s">
        <v>387</v>
      </c>
      <c r="L698" s="186" t="s">
        <v>387</v>
      </c>
      <c r="M698" s="5" t="s">
        <v>387</v>
      </c>
      <c r="N698" s="5" t="s">
        <v>387</v>
      </c>
      <c r="O698" s="176">
        <f t="shared" si="10"/>
        <v>3</v>
      </c>
      <c r="P698" s="117"/>
      <c r="Q698" s="117"/>
      <c r="R698" s="117"/>
    </row>
    <row r="699" spans="1:19" ht="20.25" x14ac:dyDescent="0.4">
      <c r="A699" s="179" t="s">
        <v>1698</v>
      </c>
      <c r="B699" s="5" t="s">
        <v>1068</v>
      </c>
      <c r="C699" s="132">
        <v>2</v>
      </c>
      <c r="D699" s="5" t="s">
        <v>387</v>
      </c>
      <c r="E699" s="5" t="s">
        <v>387</v>
      </c>
      <c r="F699" s="186" t="s">
        <v>387</v>
      </c>
      <c r="G699" s="5" t="s">
        <v>387</v>
      </c>
      <c r="H699" s="5" t="s">
        <v>387</v>
      </c>
      <c r="I699" s="186" t="s">
        <v>387</v>
      </c>
      <c r="J699" s="5" t="s">
        <v>387</v>
      </c>
      <c r="K699" s="5" t="s">
        <v>387</v>
      </c>
      <c r="L699" s="186" t="s">
        <v>387</v>
      </c>
      <c r="M699" s="5" t="s">
        <v>387</v>
      </c>
      <c r="N699" s="5" t="s">
        <v>387</v>
      </c>
      <c r="O699" s="176">
        <f t="shared" si="10"/>
        <v>2</v>
      </c>
      <c r="P699" s="117"/>
      <c r="Q699" s="117"/>
      <c r="R699" s="117"/>
    </row>
    <row r="700" spans="1:19" ht="20.25" x14ac:dyDescent="0.4">
      <c r="A700" s="179" t="s">
        <v>1698</v>
      </c>
      <c r="B700" s="5" t="s">
        <v>994</v>
      </c>
      <c r="C700" s="132">
        <v>1</v>
      </c>
      <c r="D700" s="5" t="s">
        <v>387</v>
      </c>
      <c r="E700" s="5" t="s">
        <v>387</v>
      </c>
      <c r="F700" s="186" t="s">
        <v>387</v>
      </c>
      <c r="G700" s="5" t="s">
        <v>387</v>
      </c>
      <c r="H700" s="5" t="s">
        <v>387</v>
      </c>
      <c r="I700" s="186" t="s">
        <v>387</v>
      </c>
      <c r="J700" s="5" t="s">
        <v>387</v>
      </c>
      <c r="K700" s="5" t="s">
        <v>387</v>
      </c>
      <c r="L700" s="186" t="s">
        <v>387</v>
      </c>
      <c r="M700" s="5" t="s">
        <v>387</v>
      </c>
      <c r="N700" s="5" t="s">
        <v>387</v>
      </c>
      <c r="O700" s="176">
        <f t="shared" si="10"/>
        <v>1</v>
      </c>
      <c r="P700" s="117"/>
      <c r="Q700" s="117"/>
      <c r="R700" s="117"/>
    </row>
    <row r="701" spans="1:19" ht="13.15" customHeight="1" x14ac:dyDescent="0.4">
      <c r="A701" s="179" t="s">
        <v>1698</v>
      </c>
      <c r="B701" s="7" t="s">
        <v>1651</v>
      </c>
      <c r="C701" s="132">
        <v>1</v>
      </c>
      <c r="D701" s="5" t="s">
        <v>387</v>
      </c>
      <c r="E701" s="5" t="s">
        <v>387</v>
      </c>
      <c r="F701" s="186" t="s">
        <v>387</v>
      </c>
      <c r="G701" s="5" t="s">
        <v>387</v>
      </c>
      <c r="H701" s="5" t="s">
        <v>387</v>
      </c>
      <c r="I701" s="186" t="s">
        <v>387</v>
      </c>
      <c r="J701" s="5" t="s">
        <v>387</v>
      </c>
      <c r="K701" s="5" t="s">
        <v>387</v>
      </c>
      <c r="L701" s="186" t="s">
        <v>387</v>
      </c>
      <c r="M701" s="5" t="s">
        <v>387</v>
      </c>
      <c r="N701" s="5" t="s">
        <v>387</v>
      </c>
      <c r="O701" s="176">
        <f t="shared" si="10"/>
        <v>1</v>
      </c>
      <c r="P701" s="117"/>
      <c r="Q701" s="117"/>
      <c r="R701" s="117"/>
    </row>
    <row r="702" spans="1:19" x14ac:dyDescent="0.4">
      <c r="A702" s="179" t="s">
        <v>466</v>
      </c>
      <c r="B702" s="5" t="s">
        <v>1652</v>
      </c>
      <c r="C702" s="186" t="s">
        <v>387</v>
      </c>
      <c r="D702" s="5" t="s">
        <v>387</v>
      </c>
      <c r="E702" s="5" t="s">
        <v>387</v>
      </c>
      <c r="F702" s="132">
        <v>6</v>
      </c>
      <c r="G702" s="5" t="s">
        <v>387</v>
      </c>
      <c r="H702" s="5" t="s">
        <v>387</v>
      </c>
      <c r="I702" s="186" t="s">
        <v>387</v>
      </c>
      <c r="J702" s="5" t="s">
        <v>387</v>
      </c>
      <c r="K702" s="5" t="s">
        <v>387</v>
      </c>
      <c r="L702" s="186" t="s">
        <v>387</v>
      </c>
      <c r="M702" s="5" t="s">
        <v>387</v>
      </c>
      <c r="N702" s="5" t="s">
        <v>387</v>
      </c>
      <c r="O702" s="176">
        <f t="shared" si="10"/>
        <v>6</v>
      </c>
      <c r="P702" s="52">
        <v>6</v>
      </c>
      <c r="Q702" s="52">
        <v>0</v>
      </c>
      <c r="R702" s="53">
        <v>0</v>
      </c>
      <c r="S702" s="117"/>
    </row>
    <row r="703" spans="1:19" ht="13.15" customHeight="1" x14ac:dyDescent="0.4">
      <c r="A703" s="179" t="s">
        <v>599</v>
      </c>
      <c r="B703" s="5" t="s">
        <v>1083</v>
      </c>
      <c r="C703" s="132">
        <v>4</v>
      </c>
      <c r="D703" s="5" t="s">
        <v>387</v>
      </c>
      <c r="E703" s="5" t="s">
        <v>387</v>
      </c>
      <c r="F703" s="186" t="s">
        <v>387</v>
      </c>
      <c r="G703" s="5" t="s">
        <v>387</v>
      </c>
      <c r="H703" s="5" t="s">
        <v>387</v>
      </c>
      <c r="I703" s="186" t="s">
        <v>387</v>
      </c>
      <c r="J703" s="5" t="s">
        <v>387</v>
      </c>
      <c r="K703" s="5" t="s">
        <v>387</v>
      </c>
      <c r="L703" s="186" t="s">
        <v>387</v>
      </c>
      <c r="M703" s="5" t="s">
        <v>387</v>
      </c>
      <c r="N703" s="5" t="s">
        <v>387</v>
      </c>
      <c r="O703" s="176">
        <f t="shared" si="10"/>
        <v>4</v>
      </c>
      <c r="P703" s="52">
        <v>4</v>
      </c>
      <c r="Q703" s="52">
        <v>0</v>
      </c>
      <c r="R703" s="53">
        <v>0</v>
      </c>
      <c r="S703" s="117"/>
    </row>
    <row r="704" spans="1:19" ht="13.15" customHeight="1" x14ac:dyDescent="0.4">
      <c r="A704" s="179" t="s">
        <v>601</v>
      </c>
      <c r="B704" s="5" t="s">
        <v>1085</v>
      </c>
      <c r="C704" s="132">
        <v>34</v>
      </c>
      <c r="D704" s="5" t="s">
        <v>387</v>
      </c>
      <c r="E704" s="54">
        <v>1</v>
      </c>
      <c r="F704" s="186" t="s">
        <v>387</v>
      </c>
      <c r="G704" s="5" t="s">
        <v>387</v>
      </c>
      <c r="H704" s="5" t="s">
        <v>387</v>
      </c>
      <c r="I704" s="186" t="s">
        <v>387</v>
      </c>
      <c r="J704" s="5" t="s">
        <v>387</v>
      </c>
      <c r="K704" s="5" t="s">
        <v>387</v>
      </c>
      <c r="L704" s="186" t="s">
        <v>387</v>
      </c>
      <c r="M704" s="5" t="s">
        <v>387</v>
      </c>
      <c r="N704" s="5" t="s">
        <v>387</v>
      </c>
      <c r="O704" s="176">
        <f t="shared" si="10"/>
        <v>34</v>
      </c>
      <c r="P704" s="55">
        <v>50</v>
      </c>
      <c r="Q704" s="55">
        <v>1</v>
      </c>
      <c r="R704" s="56">
        <v>0.02</v>
      </c>
      <c r="S704" s="117"/>
    </row>
    <row r="705" spans="1:19" x14ac:dyDescent="0.4">
      <c r="A705" s="179" t="s">
        <v>1353</v>
      </c>
      <c r="B705" s="5" t="s">
        <v>1086</v>
      </c>
      <c r="C705" s="132">
        <v>16</v>
      </c>
      <c r="D705" s="5" t="s">
        <v>387</v>
      </c>
      <c r="E705" s="5" t="s">
        <v>387</v>
      </c>
      <c r="F705" s="186" t="s">
        <v>387</v>
      </c>
      <c r="G705" s="5" t="s">
        <v>387</v>
      </c>
      <c r="H705" s="5" t="s">
        <v>387</v>
      </c>
      <c r="I705" s="186" t="s">
        <v>387</v>
      </c>
      <c r="J705" s="5" t="s">
        <v>387</v>
      </c>
      <c r="K705" s="5" t="s">
        <v>387</v>
      </c>
      <c r="L705" s="186" t="s">
        <v>387</v>
      </c>
      <c r="M705" s="5" t="s">
        <v>387</v>
      </c>
      <c r="N705" s="5" t="s">
        <v>387</v>
      </c>
      <c r="O705" s="176">
        <f t="shared" si="10"/>
        <v>16</v>
      </c>
      <c r="P705" s="117"/>
      <c r="Q705" s="117"/>
      <c r="R705" s="117"/>
    </row>
    <row r="706" spans="1:19" x14ac:dyDescent="0.4">
      <c r="A706" s="179" t="s">
        <v>1653</v>
      </c>
      <c r="B706" s="5" t="s">
        <v>387</v>
      </c>
      <c r="C706" s="132">
        <v>8</v>
      </c>
      <c r="D706" s="5" t="s">
        <v>387</v>
      </c>
      <c r="E706" s="5" t="s">
        <v>387</v>
      </c>
      <c r="F706" s="186" t="s">
        <v>387</v>
      </c>
      <c r="G706" s="5" t="s">
        <v>387</v>
      </c>
      <c r="H706" s="5" t="s">
        <v>387</v>
      </c>
      <c r="I706" s="186" t="s">
        <v>387</v>
      </c>
      <c r="J706" s="5" t="s">
        <v>387</v>
      </c>
      <c r="K706" s="5" t="s">
        <v>387</v>
      </c>
      <c r="L706" s="186" t="s">
        <v>387</v>
      </c>
      <c r="M706" s="5" t="s">
        <v>387</v>
      </c>
      <c r="N706" s="5" t="s">
        <v>387</v>
      </c>
      <c r="O706" s="176">
        <f t="shared" si="10"/>
        <v>8</v>
      </c>
      <c r="P706" s="52">
        <v>8</v>
      </c>
      <c r="Q706" s="52">
        <v>0</v>
      </c>
      <c r="R706" s="53">
        <v>0</v>
      </c>
      <c r="S706" s="117"/>
    </row>
    <row r="707" spans="1:19" x14ac:dyDescent="0.4">
      <c r="A707" s="179" t="s">
        <v>1654</v>
      </c>
      <c r="B707" s="5" t="s">
        <v>387</v>
      </c>
      <c r="C707" s="186" t="s">
        <v>387</v>
      </c>
      <c r="D707" s="5" t="s">
        <v>387</v>
      </c>
      <c r="E707" s="5" t="s">
        <v>387</v>
      </c>
      <c r="F707" s="132">
        <v>2</v>
      </c>
      <c r="G707" s="5" t="s">
        <v>387</v>
      </c>
      <c r="H707" s="5" t="s">
        <v>387</v>
      </c>
      <c r="I707" s="186" t="s">
        <v>387</v>
      </c>
      <c r="J707" s="5" t="s">
        <v>387</v>
      </c>
      <c r="K707" s="5" t="s">
        <v>387</v>
      </c>
      <c r="L707" s="186" t="s">
        <v>387</v>
      </c>
      <c r="M707" s="5" t="s">
        <v>387</v>
      </c>
      <c r="N707" s="5" t="s">
        <v>387</v>
      </c>
      <c r="O707" s="176">
        <f t="shared" ref="O707:O737" si="11">SUM(C707,F707,I707,L707)</f>
        <v>2</v>
      </c>
      <c r="P707" s="52">
        <v>2</v>
      </c>
      <c r="Q707" s="52">
        <v>0</v>
      </c>
      <c r="R707" s="53">
        <v>0</v>
      </c>
      <c r="S707" s="117"/>
    </row>
    <row r="708" spans="1:19" ht="13.15" customHeight="1" x14ac:dyDescent="0.4">
      <c r="A708" s="179" t="s">
        <v>468</v>
      </c>
      <c r="B708" s="5" t="s">
        <v>1173</v>
      </c>
      <c r="C708" s="132">
        <v>8</v>
      </c>
      <c r="D708" s="5" t="s">
        <v>387</v>
      </c>
      <c r="E708" s="5" t="s">
        <v>387</v>
      </c>
      <c r="F708" s="186" t="s">
        <v>387</v>
      </c>
      <c r="G708" s="5" t="s">
        <v>387</v>
      </c>
      <c r="H708" s="5" t="s">
        <v>387</v>
      </c>
      <c r="I708" s="186" t="s">
        <v>387</v>
      </c>
      <c r="J708" s="5" t="s">
        <v>387</v>
      </c>
      <c r="K708" s="5" t="s">
        <v>387</v>
      </c>
      <c r="L708" s="186" t="s">
        <v>387</v>
      </c>
      <c r="M708" s="5" t="s">
        <v>387</v>
      </c>
      <c r="N708" s="5" t="s">
        <v>387</v>
      </c>
      <c r="O708" s="176">
        <f t="shared" si="11"/>
        <v>8</v>
      </c>
      <c r="P708" s="52">
        <v>8</v>
      </c>
      <c r="Q708" s="52">
        <v>0</v>
      </c>
      <c r="R708" s="53">
        <v>0</v>
      </c>
      <c r="S708" s="117"/>
    </row>
    <row r="709" spans="1:19" ht="13.15" customHeight="1" x14ac:dyDescent="0.4">
      <c r="A709" s="179" t="s">
        <v>1655</v>
      </c>
      <c r="B709" s="5" t="s">
        <v>387</v>
      </c>
      <c r="C709" s="132">
        <v>7</v>
      </c>
      <c r="D709" s="5" t="s">
        <v>387</v>
      </c>
      <c r="E709" s="5" t="s">
        <v>387</v>
      </c>
      <c r="F709" s="186" t="s">
        <v>387</v>
      </c>
      <c r="G709" s="5" t="s">
        <v>387</v>
      </c>
      <c r="H709" s="5" t="s">
        <v>387</v>
      </c>
      <c r="I709" s="186" t="s">
        <v>387</v>
      </c>
      <c r="J709" s="5" t="s">
        <v>387</v>
      </c>
      <c r="K709" s="5" t="s">
        <v>387</v>
      </c>
      <c r="L709" s="186" t="s">
        <v>387</v>
      </c>
      <c r="M709" s="5" t="s">
        <v>387</v>
      </c>
      <c r="N709" s="5" t="s">
        <v>387</v>
      </c>
      <c r="O709" s="176">
        <f t="shared" si="11"/>
        <v>7</v>
      </c>
      <c r="P709" s="52">
        <v>7</v>
      </c>
      <c r="Q709" s="52">
        <v>0</v>
      </c>
      <c r="R709" s="53">
        <v>0</v>
      </c>
      <c r="S709" s="117"/>
    </row>
    <row r="710" spans="1:19" x14ac:dyDescent="0.4">
      <c r="A710" s="179" t="s">
        <v>1656</v>
      </c>
      <c r="B710" s="5" t="s">
        <v>387</v>
      </c>
      <c r="C710" s="132">
        <v>3</v>
      </c>
      <c r="D710" s="5" t="s">
        <v>387</v>
      </c>
      <c r="E710" s="5" t="s">
        <v>387</v>
      </c>
      <c r="F710" s="186" t="s">
        <v>387</v>
      </c>
      <c r="G710" s="5" t="s">
        <v>387</v>
      </c>
      <c r="H710" s="5" t="s">
        <v>387</v>
      </c>
      <c r="I710" s="186" t="s">
        <v>387</v>
      </c>
      <c r="J710" s="5" t="s">
        <v>387</v>
      </c>
      <c r="K710" s="5" t="s">
        <v>387</v>
      </c>
      <c r="L710" s="186" t="s">
        <v>387</v>
      </c>
      <c r="M710" s="5" t="s">
        <v>387</v>
      </c>
      <c r="N710" s="5" t="s">
        <v>387</v>
      </c>
      <c r="O710" s="176">
        <f t="shared" si="11"/>
        <v>3</v>
      </c>
      <c r="P710" s="52">
        <v>3</v>
      </c>
      <c r="Q710" s="52">
        <v>0</v>
      </c>
      <c r="R710" s="53">
        <v>0</v>
      </c>
      <c r="S710" s="117"/>
    </row>
    <row r="711" spans="1:19" ht="13.15" customHeight="1" x14ac:dyDescent="0.4">
      <c r="A711" s="179" t="s">
        <v>1657</v>
      </c>
      <c r="B711" s="5" t="s">
        <v>1658</v>
      </c>
      <c r="C711" s="186" t="s">
        <v>387</v>
      </c>
      <c r="D711" s="5" t="s">
        <v>387</v>
      </c>
      <c r="E711" s="5" t="s">
        <v>387</v>
      </c>
      <c r="F711" s="132">
        <v>1</v>
      </c>
      <c r="G711" s="5" t="s">
        <v>387</v>
      </c>
      <c r="H711" s="5" t="s">
        <v>387</v>
      </c>
      <c r="I711" s="186" t="s">
        <v>387</v>
      </c>
      <c r="J711" s="5" t="s">
        <v>387</v>
      </c>
      <c r="K711" s="5" t="s">
        <v>387</v>
      </c>
      <c r="L711" s="186" t="s">
        <v>387</v>
      </c>
      <c r="M711" s="5" t="s">
        <v>387</v>
      </c>
      <c r="N711" s="5" t="s">
        <v>387</v>
      </c>
      <c r="O711" s="176">
        <f t="shared" si="11"/>
        <v>1</v>
      </c>
      <c r="P711" s="52">
        <v>1</v>
      </c>
      <c r="Q711" s="52">
        <v>0</v>
      </c>
      <c r="R711" s="53">
        <v>0</v>
      </c>
      <c r="S711" s="117"/>
    </row>
    <row r="712" spans="1:19" ht="13.15" customHeight="1" x14ac:dyDescent="0.4">
      <c r="A712" s="179" t="s">
        <v>470</v>
      </c>
      <c r="B712" s="5" t="s">
        <v>387</v>
      </c>
      <c r="C712" s="132">
        <v>6</v>
      </c>
      <c r="D712" s="184" t="s">
        <v>387</v>
      </c>
      <c r="E712" s="5" t="s">
        <v>387</v>
      </c>
      <c r="F712" s="186" t="s">
        <v>387</v>
      </c>
      <c r="G712" s="5" t="s">
        <v>387</v>
      </c>
      <c r="H712" s="5" t="s">
        <v>387</v>
      </c>
      <c r="I712" s="132">
        <v>1</v>
      </c>
      <c r="J712" s="5" t="s">
        <v>387</v>
      </c>
      <c r="K712" s="5" t="s">
        <v>387</v>
      </c>
      <c r="L712" s="186" t="s">
        <v>387</v>
      </c>
      <c r="M712" s="5" t="s">
        <v>387</v>
      </c>
      <c r="N712" s="182" t="s">
        <v>387</v>
      </c>
      <c r="O712" s="176">
        <f t="shared" si="11"/>
        <v>7</v>
      </c>
      <c r="P712" s="52">
        <v>7</v>
      </c>
      <c r="Q712" s="52">
        <v>0</v>
      </c>
      <c r="R712" s="53">
        <v>0</v>
      </c>
      <c r="S712" s="117"/>
    </row>
    <row r="713" spans="1:19" ht="13.15" customHeight="1" x14ac:dyDescent="0.4">
      <c r="A713" s="179" t="s">
        <v>472</v>
      </c>
      <c r="B713" s="5" t="s">
        <v>1061</v>
      </c>
      <c r="C713" s="132">
        <v>4</v>
      </c>
      <c r="D713" s="184" t="s">
        <v>387</v>
      </c>
      <c r="E713" s="5" t="s">
        <v>387</v>
      </c>
      <c r="F713" s="186" t="s">
        <v>387</v>
      </c>
      <c r="G713" s="5" t="s">
        <v>387</v>
      </c>
      <c r="H713" s="5" t="s">
        <v>387</v>
      </c>
      <c r="I713" s="186" t="s">
        <v>387</v>
      </c>
      <c r="J713" s="5" t="s">
        <v>387</v>
      </c>
      <c r="K713" s="5" t="s">
        <v>387</v>
      </c>
      <c r="L713" s="186" t="s">
        <v>387</v>
      </c>
      <c r="M713" s="5" t="s">
        <v>387</v>
      </c>
      <c r="N713" s="182" t="s">
        <v>387</v>
      </c>
      <c r="O713" s="176">
        <f t="shared" si="11"/>
        <v>4</v>
      </c>
      <c r="P713" s="55">
        <v>8</v>
      </c>
      <c r="Q713" s="55">
        <v>0</v>
      </c>
      <c r="R713" s="56">
        <v>0</v>
      </c>
      <c r="S713" s="117"/>
    </row>
    <row r="714" spans="1:19" x14ac:dyDescent="0.4">
      <c r="A714" s="179" t="s">
        <v>1347</v>
      </c>
      <c r="B714" s="5" t="s">
        <v>1059</v>
      </c>
      <c r="C714" s="132">
        <v>4</v>
      </c>
      <c r="D714" s="184" t="s">
        <v>387</v>
      </c>
      <c r="E714" s="5" t="s">
        <v>387</v>
      </c>
      <c r="F714" s="186" t="s">
        <v>387</v>
      </c>
      <c r="G714" s="5" t="s">
        <v>387</v>
      </c>
      <c r="H714" s="5" t="s">
        <v>387</v>
      </c>
      <c r="I714" s="186" t="s">
        <v>387</v>
      </c>
      <c r="J714" s="5" t="s">
        <v>387</v>
      </c>
      <c r="K714" s="5" t="s">
        <v>387</v>
      </c>
      <c r="L714" s="186" t="s">
        <v>387</v>
      </c>
      <c r="M714" s="5" t="s">
        <v>387</v>
      </c>
      <c r="N714" s="182" t="s">
        <v>387</v>
      </c>
      <c r="O714" s="176">
        <f t="shared" si="11"/>
        <v>4</v>
      </c>
      <c r="P714" s="117"/>
      <c r="Q714" s="117"/>
      <c r="R714" s="117"/>
    </row>
    <row r="715" spans="1:19" x14ac:dyDescent="0.4">
      <c r="A715" s="179" t="s">
        <v>1659</v>
      </c>
      <c r="B715" s="5" t="s">
        <v>387</v>
      </c>
      <c r="C715" s="132">
        <v>2</v>
      </c>
      <c r="D715" s="184" t="s">
        <v>387</v>
      </c>
      <c r="E715" s="5" t="s">
        <v>387</v>
      </c>
      <c r="F715" s="186" t="s">
        <v>387</v>
      </c>
      <c r="G715" s="5" t="s">
        <v>387</v>
      </c>
      <c r="H715" s="5" t="s">
        <v>387</v>
      </c>
      <c r="I715" s="186" t="s">
        <v>387</v>
      </c>
      <c r="J715" s="5" t="s">
        <v>387</v>
      </c>
      <c r="K715" s="5" t="s">
        <v>387</v>
      </c>
      <c r="L715" s="186" t="s">
        <v>387</v>
      </c>
      <c r="M715" s="5" t="s">
        <v>387</v>
      </c>
      <c r="N715" s="182" t="s">
        <v>387</v>
      </c>
      <c r="O715" s="176">
        <f t="shared" si="11"/>
        <v>2</v>
      </c>
      <c r="P715" s="52">
        <v>2</v>
      </c>
      <c r="Q715" s="52">
        <v>0</v>
      </c>
      <c r="R715" s="53">
        <v>0</v>
      </c>
      <c r="S715" s="117"/>
    </row>
    <row r="716" spans="1:19" x14ac:dyDescent="0.4">
      <c r="A716" s="179" t="s">
        <v>476</v>
      </c>
      <c r="B716" s="5" t="s">
        <v>1660</v>
      </c>
      <c r="C716" s="132">
        <v>5</v>
      </c>
      <c r="D716" s="184" t="s">
        <v>387</v>
      </c>
      <c r="E716" s="5" t="s">
        <v>387</v>
      </c>
      <c r="F716" s="186" t="s">
        <v>387</v>
      </c>
      <c r="G716" s="5" t="s">
        <v>387</v>
      </c>
      <c r="H716" s="5" t="s">
        <v>387</v>
      </c>
      <c r="I716" s="186" t="s">
        <v>387</v>
      </c>
      <c r="J716" s="5" t="s">
        <v>387</v>
      </c>
      <c r="K716" s="5" t="s">
        <v>387</v>
      </c>
      <c r="L716" s="186" t="s">
        <v>387</v>
      </c>
      <c r="M716" s="5" t="s">
        <v>387</v>
      </c>
      <c r="N716" s="182" t="s">
        <v>387</v>
      </c>
      <c r="O716" s="176">
        <f t="shared" si="11"/>
        <v>5</v>
      </c>
      <c r="P716" s="55">
        <v>8</v>
      </c>
      <c r="Q716" s="55">
        <v>0</v>
      </c>
      <c r="R716" s="56">
        <v>0</v>
      </c>
      <c r="S716" s="117"/>
    </row>
    <row r="717" spans="1:19" ht="13.15" customHeight="1" x14ac:dyDescent="0.4">
      <c r="A717" s="179" t="s">
        <v>1683</v>
      </c>
      <c r="B717" s="5" t="s">
        <v>1661</v>
      </c>
      <c r="C717" s="186" t="s">
        <v>387</v>
      </c>
      <c r="D717" s="184" t="s">
        <v>387</v>
      </c>
      <c r="E717" s="5" t="s">
        <v>387</v>
      </c>
      <c r="F717" s="132">
        <v>3</v>
      </c>
      <c r="G717" s="5" t="s">
        <v>387</v>
      </c>
      <c r="H717" s="5" t="s">
        <v>387</v>
      </c>
      <c r="I717" s="186" t="s">
        <v>387</v>
      </c>
      <c r="J717" s="5" t="s">
        <v>387</v>
      </c>
      <c r="K717" s="5" t="s">
        <v>387</v>
      </c>
      <c r="L717" s="186" t="s">
        <v>387</v>
      </c>
      <c r="M717" s="5" t="s">
        <v>387</v>
      </c>
      <c r="N717" s="182" t="s">
        <v>387</v>
      </c>
      <c r="O717" s="176">
        <f t="shared" si="11"/>
        <v>3</v>
      </c>
      <c r="P717" s="117"/>
      <c r="Q717" s="117"/>
      <c r="R717" s="117"/>
    </row>
    <row r="718" spans="1:19" ht="13.15" customHeight="1" x14ac:dyDescent="0.4">
      <c r="A718" s="179" t="s">
        <v>1662</v>
      </c>
      <c r="B718" s="5" t="s">
        <v>387</v>
      </c>
      <c r="C718" s="132">
        <v>8</v>
      </c>
      <c r="D718" s="184" t="s">
        <v>387</v>
      </c>
      <c r="E718" s="5" t="s">
        <v>387</v>
      </c>
      <c r="F718" s="132">
        <v>1</v>
      </c>
      <c r="G718" s="5" t="s">
        <v>387</v>
      </c>
      <c r="H718" s="5" t="s">
        <v>387</v>
      </c>
      <c r="I718" s="186" t="s">
        <v>387</v>
      </c>
      <c r="J718" s="5" t="s">
        <v>387</v>
      </c>
      <c r="K718" s="5" t="s">
        <v>387</v>
      </c>
      <c r="L718" s="186" t="s">
        <v>387</v>
      </c>
      <c r="M718" s="5" t="s">
        <v>387</v>
      </c>
      <c r="N718" s="182" t="s">
        <v>387</v>
      </c>
      <c r="O718" s="176">
        <f t="shared" si="11"/>
        <v>9</v>
      </c>
      <c r="P718" s="52">
        <v>9</v>
      </c>
      <c r="Q718" s="52">
        <v>0</v>
      </c>
      <c r="R718" s="53">
        <v>0</v>
      </c>
      <c r="S718" s="117"/>
    </row>
    <row r="719" spans="1:19" ht="13.15" customHeight="1" x14ac:dyDescent="0.4">
      <c r="A719" s="179" t="s">
        <v>1663</v>
      </c>
      <c r="B719" s="5" t="s">
        <v>387</v>
      </c>
      <c r="C719" s="132">
        <v>18</v>
      </c>
      <c r="D719" s="184" t="s">
        <v>387</v>
      </c>
      <c r="E719" s="54">
        <v>1</v>
      </c>
      <c r="F719" s="186" t="s">
        <v>387</v>
      </c>
      <c r="G719" s="5" t="s">
        <v>387</v>
      </c>
      <c r="H719" s="5" t="s">
        <v>387</v>
      </c>
      <c r="I719" s="186" t="s">
        <v>387</v>
      </c>
      <c r="J719" s="5" t="s">
        <v>387</v>
      </c>
      <c r="K719" s="5" t="s">
        <v>387</v>
      </c>
      <c r="L719" s="186" t="s">
        <v>387</v>
      </c>
      <c r="M719" s="5" t="s">
        <v>387</v>
      </c>
      <c r="N719" s="182" t="s">
        <v>387</v>
      </c>
      <c r="O719" s="176">
        <f t="shared" si="11"/>
        <v>18</v>
      </c>
      <c r="P719" s="52">
        <v>18</v>
      </c>
      <c r="Q719" s="52">
        <v>1</v>
      </c>
      <c r="R719" s="131">
        <v>5.6000000000000001E-2</v>
      </c>
      <c r="S719" s="117"/>
    </row>
    <row r="720" spans="1:19" ht="13.15" customHeight="1" x14ac:dyDescent="0.4">
      <c r="A720" s="179" t="s">
        <v>1664</v>
      </c>
      <c r="B720" s="5" t="s">
        <v>387</v>
      </c>
      <c r="C720" s="132">
        <v>2</v>
      </c>
      <c r="D720" s="184" t="s">
        <v>387</v>
      </c>
      <c r="E720" s="5" t="s">
        <v>387</v>
      </c>
      <c r="F720" s="132">
        <v>2</v>
      </c>
      <c r="G720" s="5" t="s">
        <v>387</v>
      </c>
      <c r="H720" s="5" t="s">
        <v>387</v>
      </c>
      <c r="I720" s="132">
        <v>2</v>
      </c>
      <c r="J720" s="5" t="s">
        <v>387</v>
      </c>
      <c r="K720" s="5" t="s">
        <v>387</v>
      </c>
      <c r="L720" s="132">
        <v>2</v>
      </c>
      <c r="M720" s="5" t="s">
        <v>387</v>
      </c>
      <c r="N720" s="182" t="s">
        <v>387</v>
      </c>
      <c r="O720" s="176">
        <f t="shared" si="11"/>
        <v>8</v>
      </c>
      <c r="P720" s="52">
        <v>8</v>
      </c>
      <c r="Q720" s="52">
        <v>0</v>
      </c>
      <c r="R720" s="53">
        <v>0</v>
      </c>
      <c r="S720" s="117"/>
    </row>
    <row r="721" spans="1:19" ht="13.15" customHeight="1" x14ac:dyDescent="0.4">
      <c r="A721" s="179" t="s">
        <v>1665</v>
      </c>
      <c r="B721" s="5" t="s">
        <v>387</v>
      </c>
      <c r="C721" s="132">
        <v>1</v>
      </c>
      <c r="D721" s="184" t="s">
        <v>387</v>
      </c>
      <c r="E721" s="5" t="s">
        <v>387</v>
      </c>
      <c r="F721" s="186" t="s">
        <v>387</v>
      </c>
      <c r="G721" s="5" t="s">
        <v>387</v>
      </c>
      <c r="H721" s="5" t="s">
        <v>387</v>
      </c>
      <c r="I721" s="186" t="s">
        <v>387</v>
      </c>
      <c r="J721" s="5" t="s">
        <v>387</v>
      </c>
      <c r="K721" s="5" t="s">
        <v>387</v>
      </c>
      <c r="L721" s="186" t="s">
        <v>387</v>
      </c>
      <c r="M721" s="5" t="s">
        <v>387</v>
      </c>
      <c r="N721" s="182" t="s">
        <v>387</v>
      </c>
      <c r="O721" s="176">
        <f t="shared" si="11"/>
        <v>1</v>
      </c>
      <c r="P721" s="52">
        <v>1</v>
      </c>
      <c r="Q721" s="52">
        <v>0</v>
      </c>
      <c r="R721" s="53">
        <v>0</v>
      </c>
      <c r="S721" s="117"/>
    </row>
    <row r="722" spans="1:19" x14ac:dyDescent="0.4">
      <c r="A722" s="179" t="s">
        <v>479</v>
      </c>
      <c r="B722" s="5" t="s">
        <v>387</v>
      </c>
      <c r="C722" s="132">
        <v>52</v>
      </c>
      <c r="D722" s="184" t="s">
        <v>387</v>
      </c>
      <c r="E722" s="54">
        <v>1</v>
      </c>
      <c r="F722" s="186" t="s">
        <v>387</v>
      </c>
      <c r="G722" s="5" t="s">
        <v>387</v>
      </c>
      <c r="H722" s="5" t="s">
        <v>387</v>
      </c>
      <c r="I722" s="186" t="s">
        <v>387</v>
      </c>
      <c r="J722" s="5" t="s">
        <v>387</v>
      </c>
      <c r="K722" s="5" t="s">
        <v>387</v>
      </c>
      <c r="L722" s="186" t="s">
        <v>387</v>
      </c>
      <c r="M722" s="5" t="s">
        <v>387</v>
      </c>
      <c r="N722" s="182" t="s">
        <v>387</v>
      </c>
      <c r="O722" s="176">
        <f t="shared" si="11"/>
        <v>52</v>
      </c>
      <c r="P722" s="52">
        <v>52</v>
      </c>
      <c r="Q722" s="52">
        <v>1</v>
      </c>
      <c r="R722" s="53">
        <v>0.02</v>
      </c>
      <c r="S722" s="117"/>
    </row>
    <row r="723" spans="1:19" ht="13.15" customHeight="1" x14ac:dyDescent="0.4">
      <c r="A723" s="179" t="s">
        <v>1666</v>
      </c>
      <c r="B723" s="5" t="s">
        <v>387</v>
      </c>
      <c r="C723" s="132">
        <v>4</v>
      </c>
      <c r="D723" s="184" t="s">
        <v>387</v>
      </c>
      <c r="E723" s="5" t="s">
        <v>387</v>
      </c>
      <c r="F723" s="186" t="s">
        <v>387</v>
      </c>
      <c r="G723" s="5" t="s">
        <v>387</v>
      </c>
      <c r="H723" s="5" t="s">
        <v>387</v>
      </c>
      <c r="I723" s="186" t="s">
        <v>387</v>
      </c>
      <c r="J723" s="5" t="s">
        <v>387</v>
      </c>
      <c r="K723" s="5" t="s">
        <v>387</v>
      </c>
      <c r="L723" s="186" t="s">
        <v>387</v>
      </c>
      <c r="M723" s="5" t="s">
        <v>387</v>
      </c>
      <c r="N723" s="182" t="s">
        <v>387</v>
      </c>
      <c r="O723" s="176">
        <f t="shared" si="11"/>
        <v>4</v>
      </c>
      <c r="P723" s="52">
        <v>4</v>
      </c>
      <c r="Q723" s="52">
        <v>0</v>
      </c>
      <c r="R723" s="53">
        <v>0</v>
      </c>
      <c r="S723" s="117"/>
    </row>
    <row r="724" spans="1:19" ht="13.15" customHeight="1" x14ac:dyDescent="0.4">
      <c r="A724" s="179" t="s">
        <v>1183</v>
      </c>
      <c r="B724" s="5" t="s">
        <v>387</v>
      </c>
      <c r="C724" s="132">
        <v>3</v>
      </c>
      <c r="D724" s="184" t="s">
        <v>387</v>
      </c>
      <c r="E724" s="5" t="s">
        <v>387</v>
      </c>
      <c r="F724" s="186" t="s">
        <v>387</v>
      </c>
      <c r="G724" s="5" t="s">
        <v>387</v>
      </c>
      <c r="H724" s="5" t="s">
        <v>387</v>
      </c>
      <c r="I724" s="186" t="s">
        <v>387</v>
      </c>
      <c r="J724" s="5" t="s">
        <v>387</v>
      </c>
      <c r="K724" s="5" t="s">
        <v>387</v>
      </c>
      <c r="L724" s="186" t="s">
        <v>387</v>
      </c>
      <c r="M724" s="5" t="s">
        <v>387</v>
      </c>
      <c r="N724" s="182" t="s">
        <v>387</v>
      </c>
      <c r="O724" s="176">
        <f t="shared" si="11"/>
        <v>3</v>
      </c>
      <c r="P724" s="52">
        <v>3</v>
      </c>
      <c r="Q724" s="52">
        <v>0</v>
      </c>
      <c r="R724" s="53">
        <v>0</v>
      </c>
      <c r="S724" s="117"/>
    </row>
    <row r="725" spans="1:19" ht="13.15" customHeight="1" x14ac:dyDescent="0.4">
      <c r="A725" s="179" t="s">
        <v>1667</v>
      </c>
      <c r="B725" s="5" t="s">
        <v>1668</v>
      </c>
      <c r="C725" s="132">
        <v>30</v>
      </c>
      <c r="D725" s="184" t="s">
        <v>387</v>
      </c>
      <c r="E725" s="54">
        <v>1</v>
      </c>
      <c r="F725" s="132">
        <v>1</v>
      </c>
      <c r="G725" s="5" t="s">
        <v>387</v>
      </c>
      <c r="H725" s="5" t="s">
        <v>387</v>
      </c>
      <c r="I725" s="186" t="s">
        <v>387</v>
      </c>
      <c r="J725" s="5" t="s">
        <v>387</v>
      </c>
      <c r="K725" s="5" t="s">
        <v>387</v>
      </c>
      <c r="L725" s="186" t="s">
        <v>387</v>
      </c>
      <c r="M725" s="5" t="s">
        <v>387</v>
      </c>
      <c r="N725" s="182" t="s">
        <v>387</v>
      </c>
      <c r="O725" s="176">
        <f t="shared" si="11"/>
        <v>31</v>
      </c>
      <c r="P725" s="52">
        <v>31</v>
      </c>
      <c r="Q725" s="52">
        <v>1</v>
      </c>
      <c r="R725" s="131">
        <v>3.2000000000000001E-2</v>
      </c>
      <c r="S725" s="117"/>
    </row>
    <row r="726" spans="1:19" ht="13.15" customHeight="1" x14ac:dyDescent="0.4">
      <c r="A726" s="179" t="s">
        <v>481</v>
      </c>
      <c r="B726" s="5" t="s">
        <v>1669</v>
      </c>
      <c r="C726" s="132">
        <v>131</v>
      </c>
      <c r="D726" s="184" t="s">
        <v>387</v>
      </c>
      <c r="E726" s="54">
        <v>4</v>
      </c>
      <c r="F726" s="132">
        <v>34</v>
      </c>
      <c r="G726" s="5" t="s">
        <v>387</v>
      </c>
      <c r="H726" s="5" t="s">
        <v>387</v>
      </c>
      <c r="I726" s="132">
        <v>3</v>
      </c>
      <c r="J726" s="5" t="s">
        <v>387</v>
      </c>
      <c r="K726" s="5" t="s">
        <v>387</v>
      </c>
      <c r="L726" s="132">
        <v>3</v>
      </c>
      <c r="M726" s="5" t="s">
        <v>387</v>
      </c>
      <c r="N726" s="182" t="s">
        <v>387</v>
      </c>
      <c r="O726" s="176">
        <f t="shared" si="11"/>
        <v>171</v>
      </c>
      <c r="P726" s="55">
        <v>243</v>
      </c>
      <c r="Q726" s="55">
        <v>6</v>
      </c>
      <c r="R726" s="153">
        <v>2.5000000000000001E-2</v>
      </c>
      <c r="S726" s="117"/>
    </row>
    <row r="727" spans="1:19" x14ac:dyDescent="0.4">
      <c r="A727" s="179" t="s">
        <v>1349</v>
      </c>
      <c r="B727" s="5" t="s">
        <v>1068</v>
      </c>
      <c r="C727" s="132">
        <v>53</v>
      </c>
      <c r="D727" s="184" t="s">
        <v>387</v>
      </c>
      <c r="E727" s="54">
        <v>1</v>
      </c>
      <c r="F727" s="132">
        <v>3</v>
      </c>
      <c r="G727" s="5" t="s">
        <v>387</v>
      </c>
      <c r="H727" s="5" t="s">
        <v>387</v>
      </c>
      <c r="I727" s="132">
        <v>1</v>
      </c>
      <c r="J727" s="5" t="s">
        <v>387</v>
      </c>
      <c r="K727" s="5" t="s">
        <v>387</v>
      </c>
      <c r="L727" s="186" t="s">
        <v>387</v>
      </c>
      <c r="M727" s="5" t="s">
        <v>387</v>
      </c>
      <c r="N727" s="182" t="s">
        <v>387</v>
      </c>
      <c r="O727" s="176">
        <f t="shared" si="11"/>
        <v>57</v>
      </c>
      <c r="P727" s="117"/>
      <c r="Q727" s="117"/>
      <c r="R727" s="117"/>
    </row>
    <row r="728" spans="1:19" x14ac:dyDescent="0.4">
      <c r="A728" s="179" t="s">
        <v>1349</v>
      </c>
      <c r="B728" s="5" t="s">
        <v>1670</v>
      </c>
      <c r="C728" s="132">
        <v>12</v>
      </c>
      <c r="D728" s="184" t="s">
        <v>387</v>
      </c>
      <c r="E728" s="54">
        <v>1</v>
      </c>
      <c r="F728" s="132">
        <v>2</v>
      </c>
      <c r="G728" s="5" t="s">
        <v>387</v>
      </c>
      <c r="H728" s="5" t="s">
        <v>387</v>
      </c>
      <c r="I728" s="186" t="s">
        <v>387</v>
      </c>
      <c r="J728" s="5" t="s">
        <v>387</v>
      </c>
      <c r="K728" s="5" t="s">
        <v>387</v>
      </c>
      <c r="L728" s="186" t="s">
        <v>387</v>
      </c>
      <c r="M728" s="5" t="s">
        <v>387</v>
      </c>
      <c r="N728" s="182" t="s">
        <v>387</v>
      </c>
      <c r="O728" s="176">
        <f t="shared" si="11"/>
        <v>14</v>
      </c>
      <c r="P728" s="117"/>
      <c r="Q728" s="117"/>
      <c r="R728" s="117"/>
    </row>
    <row r="729" spans="1:19" ht="13.15" customHeight="1" x14ac:dyDescent="0.4">
      <c r="A729" s="179" t="s">
        <v>1349</v>
      </c>
      <c r="B729" s="5" t="s">
        <v>1671</v>
      </c>
      <c r="C729" s="186" t="s">
        <v>387</v>
      </c>
      <c r="D729" s="184" t="s">
        <v>387</v>
      </c>
      <c r="E729" s="5" t="s">
        <v>387</v>
      </c>
      <c r="F729" s="132">
        <v>1</v>
      </c>
      <c r="G729" s="5" t="s">
        <v>387</v>
      </c>
      <c r="H729" s="5" t="s">
        <v>387</v>
      </c>
      <c r="I729" s="186" t="s">
        <v>387</v>
      </c>
      <c r="J729" s="5" t="s">
        <v>387</v>
      </c>
      <c r="K729" s="5" t="s">
        <v>387</v>
      </c>
      <c r="L729" s="186" t="s">
        <v>387</v>
      </c>
      <c r="M729" s="5" t="s">
        <v>387</v>
      </c>
      <c r="N729" s="182" t="s">
        <v>387</v>
      </c>
      <c r="O729" s="176">
        <f t="shared" si="11"/>
        <v>1</v>
      </c>
      <c r="P729" s="117"/>
      <c r="Q729" s="117"/>
      <c r="R729" s="117"/>
    </row>
    <row r="730" spans="1:19" ht="13.15" customHeight="1" x14ac:dyDescent="0.4">
      <c r="A730" s="179" t="s">
        <v>485</v>
      </c>
      <c r="B730" s="5" t="s">
        <v>1672</v>
      </c>
      <c r="C730" s="132">
        <v>23</v>
      </c>
      <c r="D730" s="184" t="s">
        <v>387</v>
      </c>
      <c r="E730" s="5" t="s">
        <v>387</v>
      </c>
      <c r="F730" s="132">
        <v>20</v>
      </c>
      <c r="G730" s="5" t="s">
        <v>387</v>
      </c>
      <c r="H730" s="5" t="s">
        <v>387</v>
      </c>
      <c r="I730" s="186" t="s">
        <v>387</v>
      </c>
      <c r="J730" s="5" t="s">
        <v>387</v>
      </c>
      <c r="K730" s="5" t="s">
        <v>387</v>
      </c>
      <c r="L730" s="186" t="s">
        <v>387</v>
      </c>
      <c r="M730" s="5" t="s">
        <v>387</v>
      </c>
      <c r="N730" s="182" t="s">
        <v>387</v>
      </c>
      <c r="O730" s="176">
        <f t="shared" si="11"/>
        <v>43</v>
      </c>
      <c r="P730" s="57">
        <v>77</v>
      </c>
      <c r="Q730" s="57">
        <v>4</v>
      </c>
      <c r="R730" s="58">
        <v>0.05</v>
      </c>
      <c r="S730" s="117"/>
    </row>
    <row r="731" spans="1:19" x14ac:dyDescent="0.4">
      <c r="A731" s="179" t="s">
        <v>1350</v>
      </c>
      <c r="B731" s="5" t="s">
        <v>1070</v>
      </c>
      <c r="C731" s="132">
        <v>16</v>
      </c>
      <c r="D731" s="184" t="s">
        <v>387</v>
      </c>
      <c r="E731" s="54">
        <v>3</v>
      </c>
      <c r="F731" s="186" t="s">
        <v>387</v>
      </c>
      <c r="G731" s="5" t="s">
        <v>387</v>
      </c>
      <c r="H731" s="5" t="s">
        <v>387</v>
      </c>
      <c r="I731" s="186" t="s">
        <v>387</v>
      </c>
      <c r="J731" s="5" t="s">
        <v>387</v>
      </c>
      <c r="K731" s="5" t="s">
        <v>387</v>
      </c>
      <c r="L731" s="186" t="s">
        <v>387</v>
      </c>
      <c r="M731" s="5" t="s">
        <v>387</v>
      </c>
      <c r="N731" s="182" t="s">
        <v>387</v>
      </c>
      <c r="O731" s="176">
        <f t="shared" si="11"/>
        <v>16</v>
      </c>
      <c r="P731" s="117"/>
      <c r="Q731" s="117"/>
      <c r="R731" s="117"/>
    </row>
    <row r="732" spans="1:19" x14ac:dyDescent="0.4">
      <c r="A732" s="179" t="s">
        <v>1350</v>
      </c>
      <c r="B732" s="5" t="s">
        <v>1673</v>
      </c>
      <c r="C732" s="132">
        <v>8</v>
      </c>
      <c r="D732" s="184" t="s">
        <v>387</v>
      </c>
      <c r="E732" s="5" t="s">
        <v>387</v>
      </c>
      <c r="F732" s="186" t="s">
        <v>387</v>
      </c>
      <c r="G732" s="5" t="s">
        <v>387</v>
      </c>
      <c r="H732" s="5" t="s">
        <v>387</v>
      </c>
      <c r="I732" s="132">
        <v>1</v>
      </c>
      <c r="J732" s="5" t="s">
        <v>387</v>
      </c>
      <c r="K732" s="5" t="s">
        <v>387</v>
      </c>
      <c r="L732" s="186" t="s">
        <v>387</v>
      </c>
      <c r="M732" s="5" t="s">
        <v>387</v>
      </c>
      <c r="N732" s="182" t="s">
        <v>387</v>
      </c>
      <c r="O732" s="176">
        <f t="shared" si="11"/>
        <v>9</v>
      </c>
      <c r="P732" s="117"/>
      <c r="Q732" s="117"/>
      <c r="R732" s="117"/>
    </row>
    <row r="733" spans="1:19" x14ac:dyDescent="0.4">
      <c r="A733" s="179" t="s">
        <v>1350</v>
      </c>
      <c r="B733" s="5" t="s">
        <v>1073</v>
      </c>
      <c r="C733" s="132">
        <v>5</v>
      </c>
      <c r="D733" s="184" t="s">
        <v>387</v>
      </c>
      <c r="E733" s="5" t="s">
        <v>387</v>
      </c>
      <c r="F733" s="186" t="s">
        <v>387</v>
      </c>
      <c r="G733" s="5" t="s">
        <v>387</v>
      </c>
      <c r="H733" s="5" t="s">
        <v>387</v>
      </c>
      <c r="I733" s="186" t="s">
        <v>387</v>
      </c>
      <c r="J733" s="5" t="s">
        <v>387</v>
      </c>
      <c r="K733" s="5" t="s">
        <v>387</v>
      </c>
      <c r="L733" s="186" t="s">
        <v>387</v>
      </c>
      <c r="M733" s="5" t="s">
        <v>387</v>
      </c>
      <c r="N733" s="182" t="s">
        <v>387</v>
      </c>
      <c r="O733" s="176">
        <f t="shared" si="11"/>
        <v>5</v>
      </c>
      <c r="P733" s="117"/>
      <c r="Q733" s="117"/>
      <c r="R733" s="117"/>
    </row>
    <row r="734" spans="1:19" ht="13.15" customHeight="1" x14ac:dyDescent="0.4">
      <c r="A734" s="179" t="s">
        <v>1350</v>
      </c>
      <c r="B734" s="5" t="s">
        <v>1071</v>
      </c>
      <c r="C734" s="132">
        <v>4</v>
      </c>
      <c r="D734" s="184" t="s">
        <v>387</v>
      </c>
      <c r="E734" s="54">
        <v>1</v>
      </c>
      <c r="F734" s="186" t="s">
        <v>387</v>
      </c>
      <c r="G734" s="5" t="s">
        <v>387</v>
      </c>
      <c r="H734" s="5" t="s">
        <v>387</v>
      </c>
      <c r="I734" s="186" t="s">
        <v>387</v>
      </c>
      <c r="J734" s="5" t="s">
        <v>387</v>
      </c>
      <c r="K734" s="5" t="s">
        <v>387</v>
      </c>
      <c r="L734" s="186" t="s">
        <v>387</v>
      </c>
      <c r="M734" s="5" t="s">
        <v>387</v>
      </c>
      <c r="N734" s="182" t="s">
        <v>387</v>
      </c>
      <c r="O734" s="176">
        <f t="shared" si="11"/>
        <v>4</v>
      </c>
      <c r="P734" s="117"/>
      <c r="Q734" s="117"/>
      <c r="R734" s="117"/>
    </row>
    <row r="735" spans="1:19" x14ac:dyDescent="0.4">
      <c r="A735" s="179" t="s">
        <v>1200</v>
      </c>
      <c r="B735" s="5" t="s">
        <v>1201</v>
      </c>
      <c r="C735" s="132">
        <v>5</v>
      </c>
      <c r="D735" s="184" t="s">
        <v>387</v>
      </c>
      <c r="E735" s="54">
        <v>1</v>
      </c>
      <c r="F735" s="186" t="s">
        <v>387</v>
      </c>
      <c r="G735" s="5" t="s">
        <v>387</v>
      </c>
      <c r="H735" s="5" t="s">
        <v>387</v>
      </c>
      <c r="I735" s="186" t="s">
        <v>387</v>
      </c>
      <c r="J735" s="5" t="s">
        <v>387</v>
      </c>
      <c r="K735" s="5" t="s">
        <v>387</v>
      </c>
      <c r="L735" s="186" t="s">
        <v>387</v>
      </c>
      <c r="M735" s="5" t="s">
        <v>387</v>
      </c>
      <c r="N735" s="182" t="s">
        <v>387</v>
      </c>
      <c r="O735" s="176">
        <f t="shared" si="11"/>
        <v>5</v>
      </c>
      <c r="P735" s="57">
        <v>9</v>
      </c>
      <c r="Q735" s="57">
        <v>1</v>
      </c>
      <c r="R735" s="58">
        <v>0.11</v>
      </c>
      <c r="S735" s="117"/>
    </row>
    <row r="736" spans="1:19" x14ac:dyDescent="0.4">
      <c r="A736" s="179" t="s">
        <v>1370</v>
      </c>
      <c r="B736" s="5" t="s">
        <v>1453</v>
      </c>
      <c r="C736" s="132">
        <v>3</v>
      </c>
      <c r="D736" s="184" t="s">
        <v>387</v>
      </c>
      <c r="E736" s="5" t="s">
        <v>387</v>
      </c>
      <c r="F736" s="186" t="s">
        <v>387</v>
      </c>
      <c r="G736" s="5" t="s">
        <v>387</v>
      </c>
      <c r="H736" s="5" t="s">
        <v>387</v>
      </c>
      <c r="I736" s="186" t="s">
        <v>387</v>
      </c>
      <c r="J736" s="5" t="s">
        <v>387</v>
      </c>
      <c r="K736" s="5" t="s">
        <v>387</v>
      </c>
      <c r="L736" s="186" t="s">
        <v>387</v>
      </c>
      <c r="M736" s="5" t="s">
        <v>387</v>
      </c>
      <c r="N736" s="182" t="s">
        <v>387</v>
      </c>
      <c r="O736" s="176">
        <f t="shared" si="11"/>
        <v>3</v>
      </c>
      <c r="P736" s="117"/>
      <c r="Q736" s="117"/>
      <c r="R736" s="117"/>
    </row>
    <row r="737" spans="1:18" ht="13.15" customHeight="1" x14ac:dyDescent="0.4">
      <c r="A737" s="185" t="s">
        <v>1370</v>
      </c>
      <c r="B737" s="92" t="s">
        <v>1674</v>
      </c>
      <c r="C737" s="197" t="s">
        <v>387</v>
      </c>
      <c r="D737" s="198" t="s">
        <v>387</v>
      </c>
      <c r="E737" s="92" t="s">
        <v>387</v>
      </c>
      <c r="F737" s="152">
        <v>1</v>
      </c>
      <c r="G737" s="92" t="s">
        <v>387</v>
      </c>
      <c r="H737" s="92" t="s">
        <v>387</v>
      </c>
      <c r="I737" s="197" t="s">
        <v>387</v>
      </c>
      <c r="J737" s="92" t="s">
        <v>387</v>
      </c>
      <c r="K737" s="92" t="s">
        <v>387</v>
      </c>
      <c r="L737" s="197" t="s">
        <v>387</v>
      </c>
      <c r="M737" s="92" t="s">
        <v>387</v>
      </c>
      <c r="N737" s="199" t="s">
        <v>387</v>
      </c>
      <c r="O737" s="200">
        <f t="shared" si="11"/>
        <v>1</v>
      </c>
      <c r="P737" s="117"/>
      <c r="Q737" s="117"/>
      <c r="R737" s="117"/>
    </row>
    <row r="738" spans="1:18" ht="13.15" customHeight="1" x14ac:dyDescent="0.4">
      <c r="A738" s="10" t="s">
        <v>488</v>
      </c>
      <c r="C738" s="106">
        <f>SUM(C3:C737)</f>
        <v>137678</v>
      </c>
      <c r="D738" s="106">
        <f t="shared" ref="D738:P738" si="12">SUM(D3:D737)</f>
        <v>217</v>
      </c>
      <c r="E738" s="106">
        <f t="shared" si="12"/>
        <v>2028</v>
      </c>
      <c r="F738" s="106">
        <f t="shared" si="12"/>
        <v>115030</v>
      </c>
      <c r="G738" s="106">
        <f t="shared" si="12"/>
        <v>164</v>
      </c>
      <c r="H738" s="106">
        <f t="shared" si="12"/>
        <v>652</v>
      </c>
      <c r="I738" s="106">
        <f t="shared" si="12"/>
        <v>6703</v>
      </c>
      <c r="J738" s="106">
        <f t="shared" si="12"/>
        <v>3</v>
      </c>
      <c r="K738" s="106">
        <f t="shared" si="12"/>
        <v>7</v>
      </c>
      <c r="L738" s="106">
        <f t="shared" si="12"/>
        <v>18636</v>
      </c>
      <c r="M738" s="106">
        <f t="shared" si="12"/>
        <v>9</v>
      </c>
      <c r="N738" s="106">
        <f t="shared" si="12"/>
        <v>15</v>
      </c>
      <c r="O738" s="106">
        <f t="shared" si="12"/>
        <v>278047</v>
      </c>
      <c r="P738" s="106">
        <f t="shared" si="12"/>
        <v>278047</v>
      </c>
      <c r="Q738" s="106">
        <f t="shared" ref="Q738" si="13">SUM(Q3:Q737)</f>
        <v>2702</v>
      </c>
      <c r="R738" s="106">
        <f t="shared" ref="R738" si="14">SUM(R3:R737)</f>
        <v>4.2439999999999962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0FD8-AB06-43CF-BCE7-1F620CFF5019}">
  <dimension ref="A1:BL487"/>
  <sheetViews>
    <sheetView topLeftCell="I1" zoomScale="85" zoomScaleNormal="85" workbookViewId="0">
      <selection activeCell="C497" sqref="C497"/>
    </sheetView>
  </sheetViews>
  <sheetFormatPr defaultRowHeight="13.15" x14ac:dyDescent="0.4"/>
  <cols>
    <col min="1" max="9" width="9.35546875" customWidth="1"/>
    <col min="10" max="10" width="10.140625" customWidth="1"/>
    <col min="11" max="14" width="11.42578125" customWidth="1"/>
  </cols>
  <sheetData>
    <row r="1" spans="1:64" ht="13.15" customHeight="1" x14ac:dyDescent="0.4">
      <c r="A1" s="83" t="s">
        <v>1388</v>
      </c>
      <c r="B1" s="134"/>
      <c r="C1" s="134"/>
      <c r="D1" s="134"/>
      <c r="E1" s="140"/>
      <c r="F1" s="156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8"/>
      <c r="AB1" s="156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8"/>
      <c r="AW1" s="141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17"/>
      <c r="BL1" s="117"/>
    </row>
    <row r="2" spans="1:64" ht="22.15" customHeight="1" x14ac:dyDescent="0.4">
      <c r="A2" s="2" t="s">
        <v>646</v>
      </c>
      <c r="B2" s="2" t="s">
        <v>647</v>
      </c>
      <c r="C2" s="35" t="s">
        <v>648</v>
      </c>
      <c r="D2" s="34" t="s">
        <v>649</v>
      </c>
      <c r="E2" s="34" t="s">
        <v>650</v>
      </c>
      <c r="F2" s="35" t="s">
        <v>651</v>
      </c>
      <c r="G2" s="34" t="s">
        <v>652</v>
      </c>
      <c r="H2" s="34" t="s">
        <v>653</v>
      </c>
      <c r="I2" s="35" t="s">
        <v>654</v>
      </c>
      <c r="J2" s="34" t="s">
        <v>655</v>
      </c>
      <c r="K2" s="34" t="s">
        <v>656</v>
      </c>
      <c r="L2" s="35" t="s">
        <v>657</v>
      </c>
      <c r="M2" s="34" t="s">
        <v>658</v>
      </c>
      <c r="N2" s="34" t="s">
        <v>659</v>
      </c>
      <c r="O2" s="34" t="s">
        <v>1389</v>
      </c>
      <c r="P2" s="4" t="s">
        <v>0</v>
      </c>
      <c r="Q2" s="4" t="s">
        <v>1</v>
      </c>
      <c r="R2" s="38" t="s">
        <v>2</v>
      </c>
    </row>
    <row r="3" spans="1:64" ht="13.15" customHeight="1" x14ac:dyDescent="0.4">
      <c r="A3" s="133" t="s">
        <v>385</v>
      </c>
      <c r="B3" s="129" t="s">
        <v>968</v>
      </c>
      <c r="C3" s="132">
        <v>734</v>
      </c>
      <c r="D3" s="129" t="s">
        <v>387</v>
      </c>
      <c r="E3" s="54">
        <v>6</v>
      </c>
      <c r="F3" s="132">
        <v>2197</v>
      </c>
      <c r="G3" s="54">
        <v>2</v>
      </c>
      <c r="H3" s="129" t="s">
        <v>387</v>
      </c>
      <c r="I3" s="132">
        <v>22</v>
      </c>
      <c r="J3" s="129" t="s">
        <v>387</v>
      </c>
      <c r="K3" s="129" t="s">
        <v>387</v>
      </c>
      <c r="L3" s="132">
        <v>224</v>
      </c>
      <c r="M3" s="129" t="s">
        <v>387</v>
      </c>
      <c r="N3" s="129" t="s">
        <v>387</v>
      </c>
      <c r="O3" s="54">
        <f>SUM(Table2[[#This Row],[Urine - IC - Samples]],Table2[[#This Row],[Urine - OOC - Samples]],Table2[[#This Row],[Blood - IC - Samples]],Table2[[#This Row],[Blood - OOC - Samples]])</f>
        <v>3177</v>
      </c>
      <c r="P3" s="57">
        <v>9715</v>
      </c>
      <c r="Q3" s="57">
        <v>25</v>
      </c>
      <c r="R3" s="136">
        <v>3.0000000000000001E-3</v>
      </c>
      <c r="T3" s="117"/>
    </row>
    <row r="4" spans="1:64" ht="13.15" customHeight="1" x14ac:dyDescent="0.4">
      <c r="A4" s="133" t="s">
        <v>385</v>
      </c>
      <c r="B4" s="129" t="s">
        <v>969</v>
      </c>
      <c r="C4" s="132">
        <v>896</v>
      </c>
      <c r="D4" s="129" t="s">
        <v>387</v>
      </c>
      <c r="E4" s="54">
        <v>11</v>
      </c>
      <c r="F4" s="132">
        <v>1959</v>
      </c>
      <c r="G4" s="54">
        <v>3</v>
      </c>
      <c r="H4" s="54">
        <v>3</v>
      </c>
      <c r="I4" s="132">
        <v>43</v>
      </c>
      <c r="J4" s="129" t="s">
        <v>387</v>
      </c>
      <c r="K4" s="129" t="s">
        <v>387</v>
      </c>
      <c r="L4" s="132">
        <v>196</v>
      </c>
      <c r="M4" s="129" t="s">
        <v>387</v>
      </c>
      <c r="N4" s="129" t="s">
        <v>387</v>
      </c>
      <c r="O4" s="54">
        <f>SUM(Table2[[#This Row],[Urine - IC - Samples]],Table2[[#This Row],[Urine - OOC - Samples]],Table2[[#This Row],[Blood - IC - Samples]],Table2[[#This Row],[Blood - OOC - Samples]])</f>
        <v>3094</v>
      </c>
      <c r="P4" s="177"/>
      <c r="Q4" s="177"/>
    </row>
    <row r="5" spans="1:64" x14ac:dyDescent="0.4">
      <c r="A5" s="133" t="s">
        <v>385</v>
      </c>
      <c r="B5" s="129" t="s">
        <v>970</v>
      </c>
      <c r="C5" s="132">
        <v>410</v>
      </c>
      <c r="D5" s="129" t="s">
        <v>387</v>
      </c>
      <c r="E5" s="54">
        <v>3</v>
      </c>
      <c r="F5" s="132">
        <v>641</v>
      </c>
      <c r="G5" s="129" t="s">
        <v>387</v>
      </c>
      <c r="H5" s="129" t="s">
        <v>387</v>
      </c>
      <c r="I5" s="132">
        <v>9</v>
      </c>
      <c r="J5" s="129" t="s">
        <v>387</v>
      </c>
      <c r="K5" s="129" t="s">
        <v>387</v>
      </c>
      <c r="L5" s="132">
        <v>73</v>
      </c>
      <c r="M5" s="129" t="s">
        <v>387</v>
      </c>
      <c r="N5" s="129" t="s">
        <v>387</v>
      </c>
      <c r="O5" s="54">
        <f>SUM(Table2[[#This Row],[Urine - IC - Samples]],Table2[[#This Row],[Urine - OOC - Samples]],Table2[[#This Row],[Blood - IC - Samples]],Table2[[#This Row],[Blood - OOC - Samples]])</f>
        <v>1133</v>
      </c>
      <c r="P5" s="177"/>
      <c r="Q5" s="177"/>
    </row>
    <row r="6" spans="1:64" ht="13.15" customHeight="1" x14ac:dyDescent="0.4">
      <c r="A6" s="133" t="s">
        <v>385</v>
      </c>
      <c r="B6" s="168" t="s">
        <v>8</v>
      </c>
      <c r="C6" s="132">
        <v>168</v>
      </c>
      <c r="D6" s="129" t="s">
        <v>387</v>
      </c>
      <c r="E6" s="54">
        <v>1</v>
      </c>
      <c r="F6" s="132">
        <v>678</v>
      </c>
      <c r="G6" s="129" t="s">
        <v>387</v>
      </c>
      <c r="H6" s="54">
        <v>0</v>
      </c>
      <c r="I6" s="132">
        <v>13</v>
      </c>
      <c r="J6" s="129" t="s">
        <v>387</v>
      </c>
      <c r="K6" s="129" t="s">
        <v>387</v>
      </c>
      <c r="L6" s="132">
        <v>64</v>
      </c>
      <c r="M6" s="129" t="s">
        <v>387</v>
      </c>
      <c r="N6" s="129" t="s">
        <v>387</v>
      </c>
      <c r="O6" s="54">
        <f>SUM(Table2[[#This Row],[Urine - IC - Samples]],Table2[[#This Row],[Urine - OOC - Samples]],Table2[[#This Row],[Blood - IC - Samples]],Table2[[#This Row],[Blood - OOC - Samples]])</f>
        <v>923</v>
      </c>
      <c r="P6" s="177"/>
      <c r="Q6" s="177"/>
    </row>
    <row r="7" spans="1:64" x14ac:dyDescent="0.4">
      <c r="A7" s="133" t="s">
        <v>385</v>
      </c>
      <c r="B7" s="129" t="s">
        <v>971</v>
      </c>
      <c r="C7" s="132">
        <v>114</v>
      </c>
      <c r="D7" s="129" t="s">
        <v>387</v>
      </c>
      <c r="E7" s="129" t="s">
        <v>387</v>
      </c>
      <c r="F7" s="132">
        <v>406</v>
      </c>
      <c r="G7" s="129" t="s">
        <v>387</v>
      </c>
      <c r="H7" s="54">
        <v>0</v>
      </c>
      <c r="I7" s="132">
        <v>6</v>
      </c>
      <c r="J7" s="129" t="s">
        <v>387</v>
      </c>
      <c r="K7" s="129" t="s">
        <v>387</v>
      </c>
      <c r="L7" s="132">
        <v>36</v>
      </c>
      <c r="M7" s="129" t="s">
        <v>387</v>
      </c>
      <c r="N7" s="129" t="s">
        <v>387</v>
      </c>
      <c r="O7" s="54">
        <f>SUM(Table2[[#This Row],[Urine - IC - Samples]],Table2[[#This Row],[Urine - OOC - Samples]],Table2[[#This Row],[Blood - IC - Samples]],Table2[[#This Row],[Blood - OOC - Samples]])</f>
        <v>562</v>
      </c>
      <c r="P7" s="177"/>
      <c r="Q7" s="177"/>
    </row>
    <row r="8" spans="1:64" x14ac:dyDescent="0.4">
      <c r="A8" s="133" t="s">
        <v>385</v>
      </c>
      <c r="B8" s="129" t="s">
        <v>972</v>
      </c>
      <c r="C8" s="132">
        <v>96</v>
      </c>
      <c r="D8" s="129" t="s">
        <v>387</v>
      </c>
      <c r="E8" s="54">
        <v>1</v>
      </c>
      <c r="F8" s="132">
        <v>318</v>
      </c>
      <c r="G8" s="129" t="s">
        <v>387</v>
      </c>
      <c r="H8" s="54">
        <v>0</v>
      </c>
      <c r="I8" s="132">
        <v>1</v>
      </c>
      <c r="J8" s="129" t="s">
        <v>387</v>
      </c>
      <c r="K8" s="129" t="s">
        <v>387</v>
      </c>
      <c r="L8" s="132">
        <v>13</v>
      </c>
      <c r="M8" s="129" t="s">
        <v>387</v>
      </c>
      <c r="N8" s="129" t="s">
        <v>387</v>
      </c>
      <c r="O8" s="54">
        <f>SUM(Table2[[#This Row],[Urine - IC - Samples]],Table2[[#This Row],[Urine - OOC - Samples]],Table2[[#This Row],[Blood - IC - Samples]],Table2[[#This Row],[Blood - OOC - Samples]])</f>
        <v>428</v>
      </c>
      <c r="P8" s="177"/>
      <c r="Q8" s="177"/>
    </row>
    <row r="9" spans="1:64" ht="13.15" customHeight="1" x14ac:dyDescent="0.4">
      <c r="A9" s="133" t="s">
        <v>385</v>
      </c>
      <c r="B9" s="129" t="s">
        <v>973</v>
      </c>
      <c r="C9" s="132">
        <v>52</v>
      </c>
      <c r="D9" s="129" t="s">
        <v>387</v>
      </c>
      <c r="E9" s="129" t="s">
        <v>387</v>
      </c>
      <c r="F9" s="132">
        <v>327</v>
      </c>
      <c r="G9" s="129" t="s">
        <v>387</v>
      </c>
      <c r="H9" s="129" t="s">
        <v>387</v>
      </c>
      <c r="I9" s="130" t="s">
        <v>387</v>
      </c>
      <c r="J9" s="129" t="s">
        <v>387</v>
      </c>
      <c r="K9" s="129" t="s">
        <v>387</v>
      </c>
      <c r="L9" s="132">
        <v>17</v>
      </c>
      <c r="M9" s="129" t="s">
        <v>387</v>
      </c>
      <c r="N9" s="129" t="s">
        <v>387</v>
      </c>
      <c r="O9" s="54">
        <f>SUM(Table2[[#This Row],[Urine - IC - Samples]],Table2[[#This Row],[Urine - OOC - Samples]],Table2[[#This Row],[Blood - IC - Samples]],Table2[[#This Row],[Blood - OOC - Samples]])</f>
        <v>396</v>
      </c>
      <c r="P9" s="177"/>
      <c r="Q9" s="177"/>
    </row>
    <row r="10" spans="1:64" x14ac:dyDescent="0.4">
      <c r="A10" s="133" t="s">
        <v>385</v>
      </c>
      <c r="B10" s="129" t="s">
        <v>974</v>
      </c>
      <c r="C10" s="132">
        <v>1</v>
      </c>
      <c r="D10" s="129" t="s">
        <v>387</v>
      </c>
      <c r="E10" s="129" t="s">
        <v>387</v>
      </c>
      <c r="F10" s="132">
        <v>1</v>
      </c>
      <c r="G10" s="129" t="s">
        <v>387</v>
      </c>
      <c r="H10" s="129" t="s">
        <v>387</v>
      </c>
      <c r="I10" s="130" t="s">
        <v>387</v>
      </c>
      <c r="J10" s="129" t="s">
        <v>387</v>
      </c>
      <c r="K10" s="129" t="s">
        <v>387</v>
      </c>
      <c r="L10" s="130" t="s">
        <v>387</v>
      </c>
      <c r="M10" s="129" t="s">
        <v>387</v>
      </c>
      <c r="N10" s="129" t="s">
        <v>387</v>
      </c>
      <c r="O10" s="54">
        <f>SUM(Table2[[#This Row],[Urine - IC - Samples]],Table2[[#This Row],[Urine - OOC - Samples]],Table2[[#This Row],[Blood - IC - Samples]],Table2[[#This Row],[Blood - OOC - Samples]])</f>
        <v>2</v>
      </c>
      <c r="P10" s="177"/>
      <c r="Q10" s="177"/>
    </row>
    <row r="11" spans="1:64" ht="13.15" customHeight="1" x14ac:dyDescent="0.4">
      <c r="A11" s="133" t="s">
        <v>1334</v>
      </c>
      <c r="B11" s="129" t="s">
        <v>975</v>
      </c>
      <c r="C11" s="132">
        <v>110</v>
      </c>
      <c r="D11" s="129" t="s">
        <v>387</v>
      </c>
      <c r="E11" s="54">
        <v>1</v>
      </c>
      <c r="F11" s="132">
        <v>175</v>
      </c>
      <c r="G11" s="129" t="s">
        <v>387</v>
      </c>
      <c r="H11" s="129" t="s">
        <v>387</v>
      </c>
      <c r="I11" s="130" t="s">
        <v>387</v>
      </c>
      <c r="J11" s="129" t="s">
        <v>387</v>
      </c>
      <c r="K11" s="129" t="s">
        <v>387</v>
      </c>
      <c r="L11" s="132">
        <v>1</v>
      </c>
      <c r="M11" s="129" t="s">
        <v>387</v>
      </c>
      <c r="N11" s="129" t="s">
        <v>387</v>
      </c>
      <c r="O11" s="54">
        <f>SUM(Table2[[#This Row],[Urine - IC - Samples]],Table2[[#This Row],[Urine - OOC - Samples]],Table2[[#This Row],[Blood - IC - Samples]],Table2[[#This Row],[Blood - OOC - Samples]])</f>
        <v>286</v>
      </c>
      <c r="P11" s="57">
        <v>451</v>
      </c>
      <c r="Q11" s="57">
        <v>5</v>
      </c>
      <c r="R11" s="136">
        <v>1.0999999999999999E-2</v>
      </c>
      <c r="T11" s="117"/>
    </row>
    <row r="12" spans="1:64" x14ac:dyDescent="0.4">
      <c r="A12" s="133" t="s">
        <v>1334</v>
      </c>
      <c r="B12" s="129" t="s">
        <v>976</v>
      </c>
      <c r="C12" s="132">
        <v>51</v>
      </c>
      <c r="D12" s="54">
        <v>1</v>
      </c>
      <c r="E12" s="54">
        <v>3</v>
      </c>
      <c r="F12" s="132">
        <v>73</v>
      </c>
      <c r="G12" s="54">
        <v>1</v>
      </c>
      <c r="H12" s="54">
        <v>1</v>
      </c>
      <c r="I12" s="130" t="s">
        <v>387</v>
      </c>
      <c r="J12" s="129" t="s">
        <v>387</v>
      </c>
      <c r="K12" s="129" t="s">
        <v>387</v>
      </c>
      <c r="L12" s="130" t="s">
        <v>387</v>
      </c>
      <c r="M12" s="129" t="s">
        <v>387</v>
      </c>
      <c r="N12" s="129" t="s">
        <v>387</v>
      </c>
      <c r="O12" s="54">
        <f>SUM(Table2[[#This Row],[Urine - IC - Samples]],Table2[[#This Row],[Urine - OOC - Samples]],Table2[[#This Row],[Blood - IC - Samples]],Table2[[#This Row],[Blood - OOC - Samples]])</f>
        <v>124</v>
      </c>
      <c r="P12" s="177"/>
      <c r="Q12" s="177"/>
    </row>
    <row r="13" spans="1:64" x14ac:dyDescent="0.4">
      <c r="A13" s="133" t="s">
        <v>1334</v>
      </c>
      <c r="B13" s="129" t="s">
        <v>977</v>
      </c>
      <c r="C13" s="132">
        <v>25</v>
      </c>
      <c r="D13" s="129" t="s">
        <v>387</v>
      </c>
      <c r="E13" s="129" t="s">
        <v>387</v>
      </c>
      <c r="F13" s="132">
        <v>16</v>
      </c>
      <c r="G13" s="129" t="s">
        <v>387</v>
      </c>
      <c r="H13" s="129" t="s">
        <v>387</v>
      </c>
      <c r="I13" s="130" t="s">
        <v>387</v>
      </c>
      <c r="J13" s="129" t="s">
        <v>387</v>
      </c>
      <c r="K13" s="129" t="s">
        <v>387</v>
      </c>
      <c r="L13" s="130" t="s">
        <v>387</v>
      </c>
      <c r="M13" s="129" t="s">
        <v>387</v>
      </c>
      <c r="N13" s="129" t="s">
        <v>387</v>
      </c>
      <c r="O13" s="54">
        <f>SUM(Table2[[#This Row],[Urine - IC - Samples]],Table2[[#This Row],[Urine - OOC - Samples]],Table2[[#This Row],[Blood - IC - Samples]],Table2[[#This Row],[Blood - OOC - Samples]])</f>
        <v>41</v>
      </c>
      <c r="P13" s="177"/>
      <c r="Q13" s="177"/>
    </row>
    <row r="14" spans="1:64" ht="13.15" customHeight="1" x14ac:dyDescent="0.4">
      <c r="A14" s="133" t="s">
        <v>397</v>
      </c>
      <c r="B14" s="129" t="s">
        <v>978</v>
      </c>
      <c r="C14" s="132">
        <v>2245</v>
      </c>
      <c r="D14" s="54">
        <v>12</v>
      </c>
      <c r="E14" s="54">
        <v>29</v>
      </c>
      <c r="F14" s="132">
        <v>3534</v>
      </c>
      <c r="G14" s="54">
        <v>15</v>
      </c>
      <c r="H14" s="54">
        <v>8</v>
      </c>
      <c r="I14" s="132">
        <v>51</v>
      </c>
      <c r="J14" s="129" t="s">
        <v>387</v>
      </c>
      <c r="K14" s="129" t="s">
        <v>387</v>
      </c>
      <c r="L14" s="132">
        <v>352</v>
      </c>
      <c r="M14" s="129" t="s">
        <v>387</v>
      </c>
      <c r="N14" s="129" t="s">
        <v>387</v>
      </c>
      <c r="O14" s="54">
        <f>SUM(Table2[[#This Row],[Urine - IC - Samples]],Table2[[#This Row],[Urine - OOC - Samples]],Table2[[#This Row],[Blood - IC - Samples]],Table2[[#This Row],[Blood - OOC - Samples]])</f>
        <v>6182</v>
      </c>
      <c r="P14" s="57">
        <v>18326</v>
      </c>
      <c r="Q14" s="57">
        <v>104</v>
      </c>
      <c r="R14" s="136">
        <v>6.0000000000000001E-3</v>
      </c>
      <c r="T14" s="117"/>
    </row>
    <row r="15" spans="1:64" ht="13.15" customHeight="1" x14ac:dyDescent="0.4">
      <c r="A15" s="133" t="s">
        <v>1335</v>
      </c>
      <c r="B15" s="129" t="s">
        <v>979</v>
      </c>
      <c r="C15" s="132">
        <v>1363</v>
      </c>
      <c r="D15" s="54">
        <v>2</v>
      </c>
      <c r="E15" s="54">
        <v>19</v>
      </c>
      <c r="F15" s="132">
        <v>2838</v>
      </c>
      <c r="G15" s="54">
        <v>6</v>
      </c>
      <c r="H15" s="54">
        <v>21</v>
      </c>
      <c r="I15" s="132">
        <v>56</v>
      </c>
      <c r="J15" s="129" t="s">
        <v>387</v>
      </c>
      <c r="K15" s="129" t="s">
        <v>387</v>
      </c>
      <c r="L15" s="132">
        <v>262</v>
      </c>
      <c r="M15" s="129" t="s">
        <v>387</v>
      </c>
      <c r="N15" s="129" t="s">
        <v>387</v>
      </c>
      <c r="O15" s="54">
        <f>SUM(Table2[[#This Row],[Urine - IC - Samples]],Table2[[#This Row],[Urine - OOC - Samples]],Table2[[#This Row],[Blood - IC - Samples]],Table2[[#This Row],[Blood - OOC - Samples]])</f>
        <v>4519</v>
      </c>
      <c r="P15" s="177"/>
      <c r="Q15" s="177"/>
    </row>
    <row r="16" spans="1:64" x14ac:dyDescent="0.4">
      <c r="A16" s="133" t="s">
        <v>1335</v>
      </c>
      <c r="B16" s="129" t="s">
        <v>980</v>
      </c>
      <c r="C16" s="132">
        <v>756</v>
      </c>
      <c r="D16" s="129" t="s">
        <v>387</v>
      </c>
      <c r="E16" s="54">
        <v>10</v>
      </c>
      <c r="F16" s="132">
        <v>1468</v>
      </c>
      <c r="G16" s="54">
        <v>2</v>
      </c>
      <c r="H16" s="54">
        <v>1</v>
      </c>
      <c r="I16" s="132">
        <v>35</v>
      </c>
      <c r="J16" s="129" t="s">
        <v>387</v>
      </c>
      <c r="K16" s="129" t="s">
        <v>387</v>
      </c>
      <c r="L16" s="132">
        <v>171</v>
      </c>
      <c r="M16" s="129" t="s">
        <v>387</v>
      </c>
      <c r="N16" s="129" t="s">
        <v>387</v>
      </c>
      <c r="O16" s="54">
        <f>SUM(Table2[[#This Row],[Urine - IC - Samples]],Table2[[#This Row],[Urine - OOC - Samples]],Table2[[#This Row],[Blood - IC - Samples]],Table2[[#This Row],[Blood - OOC - Samples]])</f>
        <v>2430</v>
      </c>
      <c r="P16" s="177"/>
      <c r="Q16" s="177"/>
    </row>
    <row r="17" spans="1:20" x14ac:dyDescent="0.4">
      <c r="A17" s="133" t="s">
        <v>1335</v>
      </c>
      <c r="B17" s="129" t="s">
        <v>981</v>
      </c>
      <c r="C17" s="132">
        <v>777</v>
      </c>
      <c r="D17" s="129" t="s">
        <v>387</v>
      </c>
      <c r="E17" s="54">
        <v>7</v>
      </c>
      <c r="F17" s="132">
        <v>1422</v>
      </c>
      <c r="G17" s="54">
        <v>2</v>
      </c>
      <c r="H17" s="129" t="s">
        <v>387</v>
      </c>
      <c r="I17" s="132">
        <v>26</v>
      </c>
      <c r="J17" s="129" t="s">
        <v>387</v>
      </c>
      <c r="K17" s="129" t="s">
        <v>387</v>
      </c>
      <c r="L17" s="132">
        <v>132</v>
      </c>
      <c r="M17" s="129" t="s">
        <v>387</v>
      </c>
      <c r="N17" s="129" t="s">
        <v>387</v>
      </c>
      <c r="O17" s="54">
        <f>SUM(Table2[[#This Row],[Urine - IC - Samples]],Table2[[#This Row],[Urine - OOC - Samples]],Table2[[#This Row],[Blood - IC - Samples]],Table2[[#This Row],[Blood - OOC - Samples]])</f>
        <v>2357</v>
      </c>
      <c r="P17" s="177"/>
      <c r="Q17" s="177"/>
    </row>
    <row r="18" spans="1:20" ht="13.15" customHeight="1" x14ac:dyDescent="0.4">
      <c r="A18" s="133" t="s">
        <v>1335</v>
      </c>
      <c r="B18" s="129" t="s">
        <v>982</v>
      </c>
      <c r="C18" s="132">
        <v>638</v>
      </c>
      <c r="D18" s="54">
        <v>2</v>
      </c>
      <c r="E18" s="54">
        <v>2</v>
      </c>
      <c r="F18" s="132">
        <v>1201</v>
      </c>
      <c r="G18" s="129" t="s">
        <v>387</v>
      </c>
      <c r="H18" s="54">
        <v>4</v>
      </c>
      <c r="I18" s="132">
        <v>21</v>
      </c>
      <c r="J18" s="129" t="s">
        <v>387</v>
      </c>
      <c r="K18" s="129" t="s">
        <v>387</v>
      </c>
      <c r="L18" s="132">
        <v>129</v>
      </c>
      <c r="M18" s="129" t="s">
        <v>387</v>
      </c>
      <c r="N18" s="129" t="s">
        <v>387</v>
      </c>
      <c r="O18" s="54">
        <f>SUM(Table2[[#This Row],[Urine - IC - Samples]],Table2[[#This Row],[Urine - OOC - Samples]],Table2[[#This Row],[Blood - IC - Samples]],Table2[[#This Row],[Blood - OOC - Samples]])</f>
        <v>1989</v>
      </c>
      <c r="P18" s="177"/>
      <c r="Q18" s="177"/>
    </row>
    <row r="19" spans="1:20" ht="13.15" customHeight="1" x14ac:dyDescent="0.4">
      <c r="A19" s="133" t="s">
        <v>1335</v>
      </c>
      <c r="B19" s="129" t="s">
        <v>983</v>
      </c>
      <c r="C19" s="132">
        <v>257</v>
      </c>
      <c r="D19" s="129" t="s">
        <v>387</v>
      </c>
      <c r="E19" s="54">
        <v>2</v>
      </c>
      <c r="F19" s="132">
        <v>421</v>
      </c>
      <c r="G19" s="129" t="s">
        <v>387</v>
      </c>
      <c r="H19" s="129" t="s">
        <v>387</v>
      </c>
      <c r="I19" s="132">
        <v>10</v>
      </c>
      <c r="J19" s="129" t="s">
        <v>387</v>
      </c>
      <c r="K19" s="129" t="s">
        <v>387</v>
      </c>
      <c r="L19" s="132">
        <v>58</v>
      </c>
      <c r="M19" s="129" t="s">
        <v>387</v>
      </c>
      <c r="N19" s="129" t="s">
        <v>387</v>
      </c>
      <c r="O19" s="54">
        <f>SUM(Table2[[#This Row],[Urine - IC - Samples]],Table2[[#This Row],[Urine - OOC - Samples]],Table2[[#This Row],[Blood - IC - Samples]],Table2[[#This Row],[Blood - OOC - Samples]])</f>
        <v>746</v>
      </c>
      <c r="P19" s="177"/>
      <c r="Q19" s="177"/>
    </row>
    <row r="20" spans="1:20" x14ac:dyDescent="0.4">
      <c r="A20" s="133" t="s">
        <v>1335</v>
      </c>
      <c r="B20" s="129" t="s">
        <v>984</v>
      </c>
      <c r="C20" s="132">
        <v>27</v>
      </c>
      <c r="D20" s="129" t="s">
        <v>387</v>
      </c>
      <c r="E20" s="129" t="s">
        <v>387</v>
      </c>
      <c r="F20" s="130" t="s">
        <v>387</v>
      </c>
      <c r="G20" s="129" t="s">
        <v>387</v>
      </c>
      <c r="H20" s="129" t="s">
        <v>387</v>
      </c>
      <c r="I20" s="130" t="s">
        <v>387</v>
      </c>
      <c r="J20" s="129" t="s">
        <v>387</v>
      </c>
      <c r="K20" s="129" t="s">
        <v>387</v>
      </c>
      <c r="L20" s="130" t="s">
        <v>387</v>
      </c>
      <c r="M20" s="129" t="s">
        <v>387</v>
      </c>
      <c r="N20" s="129" t="s">
        <v>387</v>
      </c>
      <c r="O20" s="54">
        <f>SUM(Table2[[#This Row],[Urine - IC - Samples]],Table2[[#This Row],[Urine - OOC - Samples]],Table2[[#This Row],[Blood - IC - Samples]],Table2[[#This Row],[Blood - OOC - Samples]])</f>
        <v>27</v>
      </c>
      <c r="P20" s="177"/>
      <c r="Q20" s="177"/>
    </row>
    <row r="21" spans="1:20" x14ac:dyDescent="0.4">
      <c r="A21" s="133" t="s">
        <v>1335</v>
      </c>
      <c r="B21" s="129" t="s">
        <v>985</v>
      </c>
      <c r="C21" s="132">
        <v>8</v>
      </c>
      <c r="D21" s="129" t="s">
        <v>387</v>
      </c>
      <c r="E21" s="129" t="s">
        <v>387</v>
      </c>
      <c r="F21" s="132">
        <v>3</v>
      </c>
      <c r="G21" s="129" t="s">
        <v>387</v>
      </c>
      <c r="H21" s="129" t="s">
        <v>387</v>
      </c>
      <c r="I21" s="130" t="s">
        <v>387</v>
      </c>
      <c r="J21" s="129" t="s">
        <v>387</v>
      </c>
      <c r="K21" s="129" t="s">
        <v>387</v>
      </c>
      <c r="L21" s="132">
        <v>3</v>
      </c>
      <c r="M21" s="129" t="s">
        <v>387</v>
      </c>
      <c r="N21" s="129" t="s">
        <v>387</v>
      </c>
      <c r="O21" s="54">
        <f>SUM(Table2[[#This Row],[Urine - IC - Samples]],Table2[[#This Row],[Urine - OOC - Samples]],Table2[[#This Row],[Blood - IC - Samples]],Table2[[#This Row],[Blood - OOC - Samples]])</f>
        <v>14</v>
      </c>
      <c r="P21" s="177"/>
      <c r="Q21" s="177"/>
    </row>
    <row r="22" spans="1:20" ht="13.15" customHeight="1" x14ac:dyDescent="0.4">
      <c r="A22" s="133" t="s">
        <v>1335</v>
      </c>
      <c r="B22" s="129" t="s">
        <v>986</v>
      </c>
      <c r="C22" s="130" t="s">
        <v>387</v>
      </c>
      <c r="D22" s="129" t="s">
        <v>387</v>
      </c>
      <c r="E22" s="129" t="s">
        <v>387</v>
      </c>
      <c r="F22" s="132">
        <v>12</v>
      </c>
      <c r="G22" s="129" t="s">
        <v>387</v>
      </c>
      <c r="H22" s="129" t="s">
        <v>387</v>
      </c>
      <c r="I22" s="130" t="s">
        <v>387</v>
      </c>
      <c r="J22" s="129" t="s">
        <v>387</v>
      </c>
      <c r="K22" s="129" t="s">
        <v>387</v>
      </c>
      <c r="L22" s="130" t="s">
        <v>387</v>
      </c>
      <c r="M22" s="129" t="s">
        <v>387</v>
      </c>
      <c r="N22" s="129" t="s">
        <v>387</v>
      </c>
      <c r="O22" s="54">
        <f>SUM(Table2[[#This Row],[Urine - IC - Samples]],Table2[[#This Row],[Urine - OOC - Samples]],Table2[[#This Row],[Blood - IC - Samples]],Table2[[#This Row],[Blood - OOC - Samples]])</f>
        <v>12</v>
      </c>
      <c r="P22" s="177"/>
      <c r="Q22" s="177"/>
    </row>
    <row r="23" spans="1:20" x14ac:dyDescent="0.4">
      <c r="A23" s="133" t="s">
        <v>1335</v>
      </c>
      <c r="B23" s="129" t="s">
        <v>987</v>
      </c>
      <c r="C23" s="132">
        <v>11</v>
      </c>
      <c r="D23" s="129" t="s">
        <v>387</v>
      </c>
      <c r="E23" s="129" t="s">
        <v>387</v>
      </c>
      <c r="F23" s="130" t="s">
        <v>387</v>
      </c>
      <c r="G23" s="129" t="s">
        <v>387</v>
      </c>
      <c r="H23" s="129" t="s">
        <v>387</v>
      </c>
      <c r="I23" s="130" t="s">
        <v>387</v>
      </c>
      <c r="J23" s="129" t="s">
        <v>387</v>
      </c>
      <c r="K23" s="129" t="s">
        <v>387</v>
      </c>
      <c r="L23" s="130" t="s">
        <v>387</v>
      </c>
      <c r="M23" s="129" t="s">
        <v>387</v>
      </c>
      <c r="N23" s="129" t="s">
        <v>387</v>
      </c>
      <c r="O23" s="54">
        <f>SUM(Table2[[#This Row],[Urine - IC - Samples]],Table2[[#This Row],[Urine - OOC - Samples]],Table2[[#This Row],[Blood - IC - Samples]],Table2[[#This Row],[Blood - OOC - Samples]])</f>
        <v>11</v>
      </c>
      <c r="P23" s="177"/>
      <c r="Q23" s="177"/>
    </row>
    <row r="24" spans="1:20" ht="13.15" customHeight="1" x14ac:dyDescent="0.4">
      <c r="A24" s="133" t="s">
        <v>1335</v>
      </c>
      <c r="B24" s="129" t="s">
        <v>988</v>
      </c>
      <c r="C24" s="132">
        <v>10</v>
      </c>
      <c r="D24" s="129" t="s">
        <v>387</v>
      </c>
      <c r="E24" s="129" t="s">
        <v>387</v>
      </c>
      <c r="F24" s="130" t="s">
        <v>387</v>
      </c>
      <c r="G24" s="129" t="s">
        <v>387</v>
      </c>
      <c r="H24" s="129" t="s">
        <v>387</v>
      </c>
      <c r="I24" s="130" t="s">
        <v>387</v>
      </c>
      <c r="J24" s="129" t="s">
        <v>387</v>
      </c>
      <c r="K24" s="129" t="s">
        <v>387</v>
      </c>
      <c r="L24" s="130" t="s">
        <v>387</v>
      </c>
      <c r="M24" s="129" t="s">
        <v>387</v>
      </c>
      <c r="N24" s="129" t="s">
        <v>387</v>
      </c>
      <c r="O24" s="54">
        <f>SUM(Table2[[#This Row],[Urine - IC - Samples]],Table2[[#This Row],[Urine - OOC - Samples]],Table2[[#This Row],[Blood - IC - Samples]],Table2[[#This Row],[Blood - OOC - Samples]])</f>
        <v>10</v>
      </c>
      <c r="P24" s="177"/>
      <c r="Q24" s="177"/>
    </row>
    <row r="25" spans="1:20" ht="13.15" customHeight="1" x14ac:dyDescent="0.4">
      <c r="A25" s="133" t="s">
        <v>1335</v>
      </c>
      <c r="B25" s="129" t="s">
        <v>989</v>
      </c>
      <c r="C25" s="130" t="s">
        <v>387</v>
      </c>
      <c r="D25" s="129" t="s">
        <v>387</v>
      </c>
      <c r="E25" s="129" t="s">
        <v>387</v>
      </c>
      <c r="F25" s="132">
        <v>9</v>
      </c>
      <c r="G25" s="129" t="s">
        <v>387</v>
      </c>
      <c r="H25" s="129" t="s">
        <v>387</v>
      </c>
      <c r="I25" s="130" t="s">
        <v>387</v>
      </c>
      <c r="J25" s="129" t="s">
        <v>387</v>
      </c>
      <c r="K25" s="129" t="s">
        <v>387</v>
      </c>
      <c r="L25" s="130" t="s">
        <v>387</v>
      </c>
      <c r="M25" s="129" t="s">
        <v>387</v>
      </c>
      <c r="N25" s="129" t="s">
        <v>387</v>
      </c>
      <c r="O25" s="54">
        <f>SUM(Table2[[#This Row],[Urine - IC - Samples]],Table2[[#This Row],[Urine - OOC - Samples]],Table2[[#This Row],[Blood - IC - Samples]],Table2[[#This Row],[Blood - OOC - Samples]])</f>
        <v>9</v>
      </c>
      <c r="P25" s="177"/>
      <c r="Q25" s="177"/>
    </row>
    <row r="26" spans="1:20" ht="13.15" customHeight="1" x14ac:dyDescent="0.4">
      <c r="A26" s="133" t="s">
        <v>1335</v>
      </c>
      <c r="B26" s="129" t="s">
        <v>990</v>
      </c>
      <c r="C26" s="132">
        <v>9</v>
      </c>
      <c r="D26" s="129" t="s">
        <v>387</v>
      </c>
      <c r="E26" s="129" t="s">
        <v>387</v>
      </c>
      <c r="F26" s="130" t="s">
        <v>387</v>
      </c>
      <c r="G26" s="129" t="s">
        <v>387</v>
      </c>
      <c r="H26" s="129" t="s">
        <v>387</v>
      </c>
      <c r="I26" s="130" t="s">
        <v>387</v>
      </c>
      <c r="J26" s="129" t="s">
        <v>387</v>
      </c>
      <c r="K26" s="129" t="s">
        <v>387</v>
      </c>
      <c r="L26" s="130" t="s">
        <v>387</v>
      </c>
      <c r="M26" s="129" t="s">
        <v>387</v>
      </c>
      <c r="N26" s="129" t="s">
        <v>387</v>
      </c>
      <c r="O26" s="54">
        <f>SUM(Table2[[#This Row],[Urine - IC - Samples]],Table2[[#This Row],[Urine - OOC - Samples]],Table2[[#This Row],[Blood - IC - Samples]],Table2[[#This Row],[Blood - OOC - Samples]])</f>
        <v>9</v>
      </c>
      <c r="P26" s="177"/>
      <c r="Q26" s="177"/>
    </row>
    <row r="27" spans="1:20" x14ac:dyDescent="0.4">
      <c r="A27" s="133" t="s">
        <v>1335</v>
      </c>
      <c r="B27" s="129" t="s">
        <v>991</v>
      </c>
      <c r="C27" s="132">
        <v>1</v>
      </c>
      <c r="D27" s="129" t="s">
        <v>387</v>
      </c>
      <c r="E27" s="129" t="s">
        <v>387</v>
      </c>
      <c r="F27" s="132">
        <v>4</v>
      </c>
      <c r="G27" s="129" t="s">
        <v>387</v>
      </c>
      <c r="H27" s="129" t="s">
        <v>387</v>
      </c>
      <c r="I27" s="130" t="s">
        <v>387</v>
      </c>
      <c r="J27" s="129" t="s">
        <v>387</v>
      </c>
      <c r="K27" s="129" t="s">
        <v>387</v>
      </c>
      <c r="L27" s="130" t="s">
        <v>387</v>
      </c>
      <c r="M27" s="129" t="s">
        <v>387</v>
      </c>
      <c r="N27" s="129" t="s">
        <v>387</v>
      </c>
      <c r="O27" s="54">
        <f>SUM(Table2[[#This Row],[Urine - IC - Samples]],Table2[[#This Row],[Urine - OOC - Samples]],Table2[[#This Row],[Blood - IC - Samples]],Table2[[#This Row],[Blood - OOC - Samples]])</f>
        <v>5</v>
      </c>
      <c r="P27" s="177"/>
      <c r="Q27" s="177"/>
    </row>
    <row r="28" spans="1:20" x14ac:dyDescent="0.4">
      <c r="A28" s="133" t="s">
        <v>1335</v>
      </c>
      <c r="B28" s="5" t="s">
        <v>1384</v>
      </c>
      <c r="C28" s="132">
        <v>3</v>
      </c>
      <c r="D28" s="129" t="s">
        <v>387</v>
      </c>
      <c r="E28" s="54">
        <v>1</v>
      </c>
      <c r="F28" s="132">
        <v>1</v>
      </c>
      <c r="G28" s="129" t="s">
        <v>387</v>
      </c>
      <c r="H28" s="129" t="s">
        <v>387</v>
      </c>
      <c r="I28" s="130" t="s">
        <v>387</v>
      </c>
      <c r="J28" s="129" t="s">
        <v>387</v>
      </c>
      <c r="K28" s="129" t="s">
        <v>387</v>
      </c>
      <c r="L28" s="130" t="s">
        <v>387</v>
      </c>
      <c r="M28" s="129" t="s">
        <v>387</v>
      </c>
      <c r="N28" s="129" t="s">
        <v>387</v>
      </c>
      <c r="O28" s="54">
        <f>SUM(Table2[[#This Row],[Urine - IC - Samples]],Table2[[#This Row],[Urine - OOC - Samples]],Table2[[#This Row],[Blood - IC - Samples]],Table2[[#This Row],[Blood - OOC - Samples]])</f>
        <v>4</v>
      </c>
      <c r="P28" s="177"/>
      <c r="Q28" s="177"/>
    </row>
    <row r="29" spans="1:20" ht="13.15" customHeight="1" x14ac:dyDescent="0.4">
      <c r="A29" s="133" t="s">
        <v>1335</v>
      </c>
      <c r="B29" s="129" t="s">
        <v>993</v>
      </c>
      <c r="C29" s="132">
        <v>2</v>
      </c>
      <c r="D29" s="129" t="s">
        <v>387</v>
      </c>
      <c r="E29" s="129" t="s">
        <v>387</v>
      </c>
      <c r="F29" s="130" t="s">
        <v>387</v>
      </c>
      <c r="G29" s="129" t="s">
        <v>387</v>
      </c>
      <c r="H29" s="129" t="s">
        <v>387</v>
      </c>
      <c r="I29" s="130" t="s">
        <v>387</v>
      </c>
      <c r="J29" s="129" t="s">
        <v>387</v>
      </c>
      <c r="K29" s="129" t="s">
        <v>387</v>
      </c>
      <c r="L29" s="130" t="s">
        <v>387</v>
      </c>
      <c r="M29" s="129" t="s">
        <v>387</v>
      </c>
      <c r="N29" s="129" t="s">
        <v>387</v>
      </c>
      <c r="O29" s="54">
        <f>SUM(Table2[[#This Row],[Urine - IC - Samples]],Table2[[#This Row],[Urine - OOC - Samples]],Table2[[#This Row],[Blood - IC - Samples]],Table2[[#This Row],[Blood - OOC - Samples]])</f>
        <v>2</v>
      </c>
      <c r="P29" s="177"/>
      <c r="Q29" s="177"/>
    </row>
    <row r="30" spans="1:20" x14ac:dyDescent="0.4">
      <c r="A30" s="133" t="s">
        <v>406</v>
      </c>
      <c r="B30" s="129" t="s">
        <v>387</v>
      </c>
      <c r="C30" s="132">
        <v>285</v>
      </c>
      <c r="D30" s="54">
        <v>1</v>
      </c>
      <c r="E30" s="54">
        <v>1</v>
      </c>
      <c r="F30" s="132">
        <v>668</v>
      </c>
      <c r="G30" s="129" t="s">
        <v>387</v>
      </c>
      <c r="H30" s="54">
        <v>3</v>
      </c>
      <c r="I30" s="132">
        <v>20</v>
      </c>
      <c r="J30" s="129" t="s">
        <v>387</v>
      </c>
      <c r="K30" s="129" t="s">
        <v>387</v>
      </c>
      <c r="L30" s="132">
        <v>203</v>
      </c>
      <c r="M30" s="129" t="s">
        <v>387</v>
      </c>
      <c r="N30" s="129" t="s">
        <v>387</v>
      </c>
      <c r="O30" s="54">
        <f>SUM(Table2[[#This Row],[Urine - IC - Samples]],Table2[[#This Row],[Urine - OOC - Samples]],Table2[[#This Row],[Blood - IC - Samples]],Table2[[#This Row],[Blood - OOC - Samples]])</f>
        <v>1176</v>
      </c>
      <c r="P30" s="52">
        <v>1176</v>
      </c>
      <c r="Q30" s="52">
        <v>4</v>
      </c>
      <c r="R30" s="131">
        <v>3.0000000000000001E-3</v>
      </c>
      <c r="T30" s="117"/>
    </row>
    <row r="31" spans="1:20" ht="13.15" customHeight="1" x14ac:dyDescent="0.4">
      <c r="A31" s="133" t="s">
        <v>408</v>
      </c>
      <c r="B31" s="129" t="s">
        <v>994</v>
      </c>
      <c r="C31" s="132">
        <v>1510</v>
      </c>
      <c r="D31" s="54">
        <v>1</v>
      </c>
      <c r="E31" s="54">
        <v>15</v>
      </c>
      <c r="F31" s="132">
        <v>1250</v>
      </c>
      <c r="G31" s="54">
        <v>4</v>
      </c>
      <c r="H31" s="54">
        <v>2</v>
      </c>
      <c r="I31" s="132">
        <v>18</v>
      </c>
      <c r="J31" s="129" t="s">
        <v>387</v>
      </c>
      <c r="K31" s="129" t="s">
        <v>387</v>
      </c>
      <c r="L31" s="132">
        <v>148</v>
      </c>
      <c r="M31" s="129" t="s">
        <v>387</v>
      </c>
      <c r="N31" s="129" t="s">
        <v>387</v>
      </c>
      <c r="O31" s="54">
        <f>SUM(Table2[[#This Row],[Urine - IC - Samples]],Table2[[#This Row],[Urine - OOC - Samples]],Table2[[#This Row],[Blood - IC - Samples]],Table2[[#This Row],[Blood - OOC - Samples]])</f>
        <v>2926</v>
      </c>
      <c r="P31" s="55">
        <v>3183</v>
      </c>
      <c r="Q31" s="55">
        <v>17</v>
      </c>
      <c r="R31" s="153">
        <v>5.0000000000000001E-3</v>
      </c>
      <c r="T31" s="117"/>
    </row>
    <row r="32" spans="1:20" x14ac:dyDescent="0.4">
      <c r="A32" s="133" t="s">
        <v>1336</v>
      </c>
      <c r="B32" s="129" t="s">
        <v>995</v>
      </c>
      <c r="C32" s="132">
        <v>40</v>
      </c>
      <c r="D32" s="129" t="s">
        <v>387</v>
      </c>
      <c r="E32" s="129" t="s">
        <v>387</v>
      </c>
      <c r="F32" s="132">
        <v>195</v>
      </c>
      <c r="G32" s="54">
        <v>1</v>
      </c>
      <c r="H32" s="129" t="s">
        <v>387</v>
      </c>
      <c r="I32" s="130" t="s">
        <v>387</v>
      </c>
      <c r="J32" s="129" t="s">
        <v>387</v>
      </c>
      <c r="K32" s="129" t="s">
        <v>387</v>
      </c>
      <c r="L32" s="132">
        <v>22</v>
      </c>
      <c r="M32" s="129" t="s">
        <v>387</v>
      </c>
      <c r="N32" s="129" t="s">
        <v>387</v>
      </c>
      <c r="O32" s="54">
        <f>SUM(Table2[[#This Row],[Urine - IC - Samples]],Table2[[#This Row],[Urine - OOC - Samples]],Table2[[#This Row],[Blood - IC - Samples]],Table2[[#This Row],[Blood - OOC - Samples]])</f>
        <v>257</v>
      </c>
      <c r="P32" s="177"/>
      <c r="Q32" s="177"/>
    </row>
    <row r="33" spans="1:20" x14ac:dyDescent="0.4">
      <c r="A33" s="133" t="s">
        <v>554</v>
      </c>
      <c r="B33" s="129" t="s">
        <v>387</v>
      </c>
      <c r="C33" s="132">
        <v>748</v>
      </c>
      <c r="D33" s="54">
        <v>1</v>
      </c>
      <c r="E33" s="54">
        <v>14</v>
      </c>
      <c r="F33" s="132">
        <v>1729</v>
      </c>
      <c r="G33" s="129" t="s">
        <v>387</v>
      </c>
      <c r="H33" s="54">
        <v>6</v>
      </c>
      <c r="I33" s="132">
        <v>20</v>
      </c>
      <c r="J33" s="129" t="s">
        <v>387</v>
      </c>
      <c r="K33" s="129" t="s">
        <v>387</v>
      </c>
      <c r="L33" s="132">
        <v>159</v>
      </c>
      <c r="M33" s="129" t="s">
        <v>387</v>
      </c>
      <c r="N33" s="129" t="s">
        <v>387</v>
      </c>
      <c r="O33" s="54">
        <f>SUM(Table2[[#This Row],[Urine - IC - Samples]],Table2[[#This Row],[Urine - OOC - Samples]],Table2[[#This Row],[Blood - IC - Samples]],Table2[[#This Row],[Blood - OOC - Samples]])</f>
        <v>2656</v>
      </c>
      <c r="P33" s="52">
        <v>2656</v>
      </c>
      <c r="Q33" s="52">
        <v>20</v>
      </c>
      <c r="R33" s="131">
        <v>8.0000000000000002E-3</v>
      </c>
      <c r="T33" s="117"/>
    </row>
    <row r="34" spans="1:20" ht="13.15" customHeight="1" x14ac:dyDescent="0.4">
      <c r="A34" s="133" t="s">
        <v>996</v>
      </c>
      <c r="B34" s="129" t="s">
        <v>997</v>
      </c>
      <c r="C34" s="132">
        <v>162</v>
      </c>
      <c r="D34" s="129" t="s">
        <v>387</v>
      </c>
      <c r="E34" s="54">
        <v>2</v>
      </c>
      <c r="F34" s="132">
        <v>719</v>
      </c>
      <c r="G34" s="129" t="s">
        <v>387</v>
      </c>
      <c r="H34" s="54">
        <v>1</v>
      </c>
      <c r="I34" s="132">
        <v>4</v>
      </c>
      <c r="J34" s="129" t="s">
        <v>387</v>
      </c>
      <c r="K34" s="129" t="s">
        <v>387</v>
      </c>
      <c r="L34" s="132">
        <v>89</v>
      </c>
      <c r="M34" s="129" t="s">
        <v>387</v>
      </c>
      <c r="N34" s="129" t="s">
        <v>387</v>
      </c>
      <c r="O34" s="54">
        <f>SUM(Table2[[#This Row],[Urine - IC - Samples]],Table2[[#This Row],[Urine - OOC - Samples]],Table2[[#This Row],[Blood - IC - Samples]],Table2[[#This Row],[Blood - OOC - Samples]])</f>
        <v>974</v>
      </c>
      <c r="P34" s="57">
        <v>3121</v>
      </c>
      <c r="Q34" s="57">
        <v>12</v>
      </c>
      <c r="R34" s="136">
        <v>4.0000000000000001E-3</v>
      </c>
      <c r="T34" s="117"/>
    </row>
    <row r="35" spans="1:20" ht="13.15" customHeight="1" x14ac:dyDescent="0.4">
      <c r="A35" s="133" t="s">
        <v>1337</v>
      </c>
      <c r="B35" s="129" t="s">
        <v>998</v>
      </c>
      <c r="C35" s="132">
        <v>156</v>
      </c>
      <c r="D35" s="129" t="s">
        <v>387</v>
      </c>
      <c r="E35" s="54">
        <v>1</v>
      </c>
      <c r="F35" s="132">
        <v>512</v>
      </c>
      <c r="G35" s="54">
        <v>2</v>
      </c>
      <c r="H35" s="54">
        <v>1</v>
      </c>
      <c r="I35" s="132">
        <v>7</v>
      </c>
      <c r="J35" s="129" t="s">
        <v>387</v>
      </c>
      <c r="K35" s="129" t="s">
        <v>387</v>
      </c>
      <c r="L35" s="132">
        <v>60</v>
      </c>
      <c r="M35" s="129" t="s">
        <v>387</v>
      </c>
      <c r="N35" s="129" t="s">
        <v>387</v>
      </c>
      <c r="O35" s="54">
        <f>SUM(Table2[[#This Row],[Urine - IC - Samples]],Table2[[#This Row],[Urine - OOC - Samples]],Table2[[#This Row],[Blood - IC - Samples]],Table2[[#This Row],[Blood - OOC - Samples]])</f>
        <v>735</v>
      </c>
      <c r="P35" s="177"/>
      <c r="Q35" s="177"/>
    </row>
    <row r="36" spans="1:20" ht="20.25" x14ac:dyDescent="0.4">
      <c r="A36" s="133" t="s">
        <v>1337</v>
      </c>
      <c r="B36" s="129" t="s">
        <v>999</v>
      </c>
      <c r="C36" s="132">
        <v>166</v>
      </c>
      <c r="D36" s="129" t="s">
        <v>387</v>
      </c>
      <c r="E36" s="54">
        <v>2</v>
      </c>
      <c r="F36" s="132">
        <v>421</v>
      </c>
      <c r="G36" s="54">
        <v>2</v>
      </c>
      <c r="H36" s="54">
        <v>2</v>
      </c>
      <c r="I36" s="132">
        <v>21</v>
      </c>
      <c r="J36" s="129" t="s">
        <v>387</v>
      </c>
      <c r="K36" s="129" t="s">
        <v>387</v>
      </c>
      <c r="L36" s="132">
        <v>45</v>
      </c>
      <c r="M36" s="129" t="s">
        <v>387</v>
      </c>
      <c r="N36" s="129" t="s">
        <v>387</v>
      </c>
      <c r="O36" s="54">
        <f>SUM(Table2[[#This Row],[Urine - IC - Samples]],Table2[[#This Row],[Urine - OOC - Samples]],Table2[[#This Row],[Blood - IC - Samples]],Table2[[#This Row],[Blood - OOC - Samples]])</f>
        <v>653</v>
      </c>
      <c r="P36" s="177"/>
      <c r="Q36" s="177"/>
    </row>
    <row r="37" spans="1:20" ht="13.15" customHeight="1" x14ac:dyDescent="0.4">
      <c r="A37" s="133" t="s">
        <v>1337</v>
      </c>
      <c r="B37" s="129" t="s">
        <v>1000</v>
      </c>
      <c r="C37" s="132">
        <v>168</v>
      </c>
      <c r="D37" s="129" t="s">
        <v>387</v>
      </c>
      <c r="E37" s="129" t="s">
        <v>387</v>
      </c>
      <c r="F37" s="132">
        <v>409</v>
      </c>
      <c r="G37" s="129" t="s">
        <v>387</v>
      </c>
      <c r="H37" s="129" t="s">
        <v>387</v>
      </c>
      <c r="I37" s="130" t="s">
        <v>387</v>
      </c>
      <c r="J37" s="129" t="s">
        <v>387</v>
      </c>
      <c r="K37" s="129" t="s">
        <v>387</v>
      </c>
      <c r="L37" s="132">
        <v>37</v>
      </c>
      <c r="M37" s="129" t="s">
        <v>387</v>
      </c>
      <c r="N37" s="129" t="s">
        <v>387</v>
      </c>
      <c r="O37" s="54">
        <f>SUM(Table2[[#This Row],[Urine - IC - Samples]],Table2[[#This Row],[Urine - OOC - Samples]],Table2[[#This Row],[Blood - IC - Samples]],Table2[[#This Row],[Blood - OOC - Samples]])</f>
        <v>614</v>
      </c>
      <c r="P37" s="177"/>
      <c r="Q37" s="177"/>
    </row>
    <row r="38" spans="1:20" ht="20.25" x14ac:dyDescent="0.4">
      <c r="A38" s="133" t="s">
        <v>1337</v>
      </c>
      <c r="B38" s="129" t="s">
        <v>992</v>
      </c>
      <c r="C38" s="132">
        <v>41</v>
      </c>
      <c r="D38" s="129" t="s">
        <v>387</v>
      </c>
      <c r="E38" s="54">
        <v>2</v>
      </c>
      <c r="F38" s="132">
        <v>11</v>
      </c>
      <c r="G38" s="129" t="s">
        <v>387</v>
      </c>
      <c r="H38" s="129" t="s">
        <v>387</v>
      </c>
      <c r="I38" s="132">
        <v>4</v>
      </c>
      <c r="J38" s="129" t="s">
        <v>387</v>
      </c>
      <c r="K38" s="129" t="s">
        <v>387</v>
      </c>
      <c r="L38" s="130" t="s">
        <v>387</v>
      </c>
      <c r="M38" s="129" t="s">
        <v>387</v>
      </c>
      <c r="N38" s="129" t="s">
        <v>387</v>
      </c>
      <c r="O38" s="54">
        <f>SUM(Table2[[#This Row],[Urine - IC - Samples]],Table2[[#This Row],[Urine - OOC - Samples]],Table2[[#This Row],[Blood - IC - Samples]],Table2[[#This Row],[Blood - OOC - Samples]])</f>
        <v>56</v>
      </c>
      <c r="P38" s="177"/>
      <c r="Q38" s="177"/>
    </row>
    <row r="39" spans="1:20" ht="20.25" x14ac:dyDescent="0.4">
      <c r="A39" s="133" t="s">
        <v>1337</v>
      </c>
      <c r="B39" s="129" t="s">
        <v>1001</v>
      </c>
      <c r="C39" s="132">
        <v>8</v>
      </c>
      <c r="D39" s="129" t="s">
        <v>387</v>
      </c>
      <c r="E39" s="129" t="s">
        <v>387</v>
      </c>
      <c r="F39" s="132">
        <v>26</v>
      </c>
      <c r="G39" s="129" t="s">
        <v>387</v>
      </c>
      <c r="H39" s="129" t="s">
        <v>387</v>
      </c>
      <c r="I39" s="130" t="s">
        <v>387</v>
      </c>
      <c r="J39" s="129" t="s">
        <v>387</v>
      </c>
      <c r="K39" s="129" t="s">
        <v>387</v>
      </c>
      <c r="L39" s="132">
        <v>3</v>
      </c>
      <c r="M39" s="129" t="s">
        <v>387</v>
      </c>
      <c r="N39" s="129" t="s">
        <v>387</v>
      </c>
      <c r="O39" s="54">
        <f>SUM(Table2[[#This Row],[Urine - IC - Samples]],Table2[[#This Row],[Urine - OOC - Samples]],Table2[[#This Row],[Blood - IC - Samples]],Table2[[#This Row],[Blood - OOC - Samples]])</f>
        <v>37</v>
      </c>
      <c r="P39" s="177"/>
      <c r="Q39" s="177"/>
    </row>
    <row r="40" spans="1:20" ht="20.25" x14ac:dyDescent="0.4">
      <c r="A40" s="133" t="s">
        <v>1337</v>
      </c>
      <c r="B40" s="129" t="s">
        <v>1002</v>
      </c>
      <c r="C40" s="132">
        <v>1</v>
      </c>
      <c r="D40" s="129" t="s">
        <v>387</v>
      </c>
      <c r="E40" s="129" t="s">
        <v>387</v>
      </c>
      <c r="F40" s="132">
        <v>23</v>
      </c>
      <c r="G40" s="129" t="s">
        <v>387</v>
      </c>
      <c r="H40" s="129" t="s">
        <v>387</v>
      </c>
      <c r="I40" s="130" t="s">
        <v>387</v>
      </c>
      <c r="J40" s="129" t="s">
        <v>387</v>
      </c>
      <c r="K40" s="129" t="s">
        <v>387</v>
      </c>
      <c r="L40" s="132">
        <v>6</v>
      </c>
      <c r="M40" s="129" t="s">
        <v>387</v>
      </c>
      <c r="N40" s="129" t="s">
        <v>387</v>
      </c>
      <c r="O40" s="54">
        <f>SUM(Table2[[#This Row],[Urine - IC - Samples]],Table2[[#This Row],[Urine - OOC - Samples]],Table2[[#This Row],[Blood - IC - Samples]],Table2[[#This Row],[Blood - OOC - Samples]])</f>
        <v>30</v>
      </c>
      <c r="P40" s="177"/>
      <c r="Q40" s="177"/>
    </row>
    <row r="41" spans="1:20" ht="20.25" x14ac:dyDescent="0.4">
      <c r="A41" s="133" t="s">
        <v>1337</v>
      </c>
      <c r="B41" s="129" t="s">
        <v>1003</v>
      </c>
      <c r="C41" s="132">
        <v>10</v>
      </c>
      <c r="D41" s="129" t="s">
        <v>387</v>
      </c>
      <c r="E41" s="129" t="s">
        <v>387</v>
      </c>
      <c r="F41" s="130" t="s">
        <v>387</v>
      </c>
      <c r="G41" s="129" t="s">
        <v>387</v>
      </c>
      <c r="H41" s="129" t="s">
        <v>387</v>
      </c>
      <c r="I41" s="130" t="s">
        <v>387</v>
      </c>
      <c r="J41" s="129" t="s">
        <v>387</v>
      </c>
      <c r="K41" s="129" t="s">
        <v>387</v>
      </c>
      <c r="L41" s="130" t="s">
        <v>387</v>
      </c>
      <c r="M41" s="129" t="s">
        <v>387</v>
      </c>
      <c r="N41" s="129" t="s">
        <v>387</v>
      </c>
      <c r="O41" s="54">
        <f>SUM(Table2[[#This Row],[Urine - IC - Samples]],Table2[[#This Row],[Urine - OOC - Samples]],Table2[[#This Row],[Blood - IC - Samples]],Table2[[#This Row],[Blood - OOC - Samples]])</f>
        <v>10</v>
      </c>
      <c r="P41" s="177"/>
      <c r="Q41" s="177"/>
    </row>
    <row r="42" spans="1:20" ht="20.25" x14ac:dyDescent="0.4">
      <c r="A42" s="133" t="s">
        <v>1337</v>
      </c>
      <c r="B42" s="129" t="s">
        <v>1004</v>
      </c>
      <c r="C42" s="132">
        <v>4</v>
      </c>
      <c r="D42" s="129" t="s">
        <v>387</v>
      </c>
      <c r="E42" s="129" t="s">
        <v>387</v>
      </c>
      <c r="F42" s="132">
        <v>4</v>
      </c>
      <c r="G42" s="129" t="s">
        <v>387</v>
      </c>
      <c r="H42" s="129" t="s">
        <v>387</v>
      </c>
      <c r="I42" s="130" t="s">
        <v>387</v>
      </c>
      <c r="J42" s="129" t="s">
        <v>387</v>
      </c>
      <c r="K42" s="129" t="s">
        <v>387</v>
      </c>
      <c r="L42" s="130" t="s">
        <v>387</v>
      </c>
      <c r="M42" s="129" t="s">
        <v>387</v>
      </c>
      <c r="N42" s="129" t="s">
        <v>387</v>
      </c>
      <c r="O42" s="54">
        <f>SUM(Table2[[#This Row],[Urine - IC - Samples]],Table2[[#This Row],[Urine - OOC - Samples]],Table2[[#This Row],[Blood - IC - Samples]],Table2[[#This Row],[Blood - OOC - Samples]])</f>
        <v>8</v>
      </c>
      <c r="P42" s="177"/>
      <c r="Q42" s="177"/>
    </row>
    <row r="43" spans="1:20" ht="13.15" customHeight="1" x14ac:dyDescent="0.4">
      <c r="A43" s="133" t="s">
        <v>1337</v>
      </c>
      <c r="B43" s="129" t="s">
        <v>1005</v>
      </c>
      <c r="C43" s="132">
        <v>4</v>
      </c>
      <c r="D43" s="129" t="s">
        <v>387</v>
      </c>
      <c r="E43" s="54">
        <v>1</v>
      </c>
      <c r="F43" s="130" t="s">
        <v>387</v>
      </c>
      <c r="G43" s="129" t="s">
        <v>387</v>
      </c>
      <c r="H43" s="129" t="s">
        <v>387</v>
      </c>
      <c r="I43" s="130" t="s">
        <v>387</v>
      </c>
      <c r="J43" s="129" t="s">
        <v>387</v>
      </c>
      <c r="K43" s="129" t="s">
        <v>387</v>
      </c>
      <c r="L43" s="130" t="s">
        <v>387</v>
      </c>
      <c r="M43" s="129" t="s">
        <v>387</v>
      </c>
      <c r="N43" s="129" t="s">
        <v>387</v>
      </c>
      <c r="O43" s="54">
        <f>SUM(Table2[[#This Row],[Urine - IC - Samples]],Table2[[#This Row],[Urine - OOC - Samples]],Table2[[#This Row],[Blood - IC - Samples]],Table2[[#This Row],[Blood - OOC - Samples]])</f>
        <v>4</v>
      </c>
      <c r="P43" s="177"/>
      <c r="Q43" s="177"/>
    </row>
    <row r="44" spans="1:20" ht="13.15" customHeight="1" x14ac:dyDescent="0.4">
      <c r="A44" s="133" t="s">
        <v>420</v>
      </c>
      <c r="B44" s="129" t="s">
        <v>1006</v>
      </c>
      <c r="C44" s="132">
        <v>2734</v>
      </c>
      <c r="D44" s="54">
        <v>6</v>
      </c>
      <c r="E44" s="54">
        <v>39</v>
      </c>
      <c r="F44" s="132">
        <v>4819</v>
      </c>
      <c r="G44" s="129" t="s">
        <v>387</v>
      </c>
      <c r="H44" s="54">
        <v>10</v>
      </c>
      <c r="I44" s="132">
        <v>306</v>
      </c>
      <c r="J44" s="129" t="s">
        <v>387</v>
      </c>
      <c r="K44" s="129" t="s">
        <v>387</v>
      </c>
      <c r="L44" s="132">
        <v>680</v>
      </c>
      <c r="M44" s="54">
        <v>4</v>
      </c>
      <c r="N44" s="129" t="s">
        <v>387</v>
      </c>
      <c r="O44" s="54">
        <f>SUM(Table2[[#This Row],[Urine - IC - Samples]],Table2[[#This Row],[Urine - OOC - Samples]],Table2[[#This Row],[Blood - IC - Samples]],Table2[[#This Row],[Blood - OOC - Samples]])</f>
        <v>8539</v>
      </c>
      <c r="P44" s="57">
        <v>13844</v>
      </c>
      <c r="Q44" s="57">
        <v>88</v>
      </c>
      <c r="R44" s="136">
        <v>6.0000000000000001E-3</v>
      </c>
      <c r="T44" s="117"/>
    </row>
    <row r="45" spans="1:20" ht="13.15" customHeight="1" x14ac:dyDescent="0.4">
      <c r="A45" s="133" t="s">
        <v>1338</v>
      </c>
      <c r="B45" s="129" t="s">
        <v>1007</v>
      </c>
      <c r="C45" s="132">
        <v>802</v>
      </c>
      <c r="D45" s="54">
        <v>2</v>
      </c>
      <c r="E45" s="54">
        <v>15</v>
      </c>
      <c r="F45" s="132">
        <v>541</v>
      </c>
      <c r="G45" s="129" t="s">
        <v>387</v>
      </c>
      <c r="H45" s="54">
        <v>1</v>
      </c>
      <c r="I45" s="132">
        <v>82</v>
      </c>
      <c r="J45" s="129" t="s">
        <v>387</v>
      </c>
      <c r="K45" s="129" t="s">
        <v>387</v>
      </c>
      <c r="L45" s="132">
        <v>87</v>
      </c>
      <c r="M45" s="129" t="s">
        <v>387</v>
      </c>
      <c r="N45" s="54">
        <v>2</v>
      </c>
      <c r="O45" s="54">
        <f>SUM(Table2[[#This Row],[Urine - IC - Samples]],Table2[[#This Row],[Urine - OOC - Samples]],Table2[[#This Row],[Blood - IC - Samples]],Table2[[#This Row],[Blood - OOC - Samples]])</f>
        <v>1512</v>
      </c>
      <c r="P45" s="177"/>
      <c r="Q45" s="177"/>
    </row>
    <row r="46" spans="1:20" ht="13.15" customHeight="1" x14ac:dyDescent="0.4">
      <c r="A46" s="133" t="s">
        <v>1338</v>
      </c>
      <c r="B46" s="129" t="s">
        <v>1008</v>
      </c>
      <c r="C46" s="132">
        <v>447</v>
      </c>
      <c r="D46" s="54">
        <v>1</v>
      </c>
      <c r="E46" s="129" t="s">
        <v>387</v>
      </c>
      <c r="F46" s="132">
        <v>761</v>
      </c>
      <c r="G46" s="129" t="s">
        <v>387</v>
      </c>
      <c r="H46" s="54">
        <v>2</v>
      </c>
      <c r="I46" s="132">
        <v>18</v>
      </c>
      <c r="J46" s="129" t="s">
        <v>387</v>
      </c>
      <c r="K46" s="129" t="s">
        <v>387</v>
      </c>
      <c r="L46" s="132">
        <v>119</v>
      </c>
      <c r="M46" s="129" t="s">
        <v>387</v>
      </c>
      <c r="N46" s="129" t="s">
        <v>387</v>
      </c>
      <c r="O46" s="54">
        <f>SUM(Table2[[#This Row],[Urine - IC - Samples]],Table2[[#This Row],[Urine - OOC - Samples]],Table2[[#This Row],[Blood - IC - Samples]],Table2[[#This Row],[Blood - OOC - Samples]])</f>
        <v>1345</v>
      </c>
      <c r="P46" s="177"/>
      <c r="Q46" s="177"/>
    </row>
    <row r="47" spans="1:20" x14ac:dyDescent="0.4">
      <c r="A47" s="133" t="s">
        <v>1338</v>
      </c>
      <c r="B47" s="129" t="s">
        <v>1009</v>
      </c>
      <c r="C47" s="132">
        <v>329</v>
      </c>
      <c r="D47" s="54">
        <v>1</v>
      </c>
      <c r="E47" s="54">
        <v>4</v>
      </c>
      <c r="F47" s="132">
        <v>654</v>
      </c>
      <c r="G47" s="129" t="s">
        <v>387</v>
      </c>
      <c r="H47" s="129" t="s">
        <v>387</v>
      </c>
      <c r="I47" s="132">
        <v>18</v>
      </c>
      <c r="J47" s="129" t="s">
        <v>387</v>
      </c>
      <c r="K47" s="129" t="s">
        <v>387</v>
      </c>
      <c r="L47" s="132">
        <v>107</v>
      </c>
      <c r="M47" s="129" t="s">
        <v>387</v>
      </c>
      <c r="N47" s="129" t="s">
        <v>387</v>
      </c>
      <c r="O47" s="54">
        <f>SUM(Table2[[#This Row],[Urine - IC - Samples]],Table2[[#This Row],[Urine - OOC - Samples]],Table2[[#This Row],[Blood - IC - Samples]],Table2[[#This Row],[Blood - OOC - Samples]])</f>
        <v>1108</v>
      </c>
      <c r="P47" s="177"/>
      <c r="Q47" s="177"/>
    </row>
    <row r="48" spans="1:20" x14ac:dyDescent="0.4">
      <c r="A48" s="133" t="s">
        <v>1338</v>
      </c>
      <c r="B48" s="129" t="s">
        <v>1010</v>
      </c>
      <c r="C48" s="132">
        <v>420</v>
      </c>
      <c r="D48" s="129" t="s">
        <v>387</v>
      </c>
      <c r="E48" s="54">
        <v>5</v>
      </c>
      <c r="F48" s="132">
        <v>202</v>
      </c>
      <c r="G48" s="129" t="s">
        <v>387</v>
      </c>
      <c r="H48" s="54">
        <v>2</v>
      </c>
      <c r="I48" s="132">
        <v>29</v>
      </c>
      <c r="J48" s="129" t="s">
        <v>387</v>
      </c>
      <c r="K48" s="129" t="s">
        <v>387</v>
      </c>
      <c r="L48" s="132">
        <v>17</v>
      </c>
      <c r="M48" s="129" t="s">
        <v>387</v>
      </c>
      <c r="N48" s="129" t="s">
        <v>387</v>
      </c>
      <c r="O48" s="54">
        <f>SUM(Table2[[#This Row],[Urine - IC - Samples]],Table2[[#This Row],[Urine - OOC - Samples]],Table2[[#This Row],[Blood - IC - Samples]],Table2[[#This Row],[Blood - OOC - Samples]])</f>
        <v>668</v>
      </c>
      <c r="P48" s="177"/>
      <c r="Q48" s="177"/>
    </row>
    <row r="49" spans="1:20" x14ac:dyDescent="0.4">
      <c r="A49" s="133" t="s">
        <v>1338</v>
      </c>
      <c r="B49" s="129" t="s">
        <v>1011</v>
      </c>
      <c r="C49" s="132">
        <v>126</v>
      </c>
      <c r="D49" s="54">
        <v>1</v>
      </c>
      <c r="E49" s="54">
        <v>1</v>
      </c>
      <c r="F49" s="132">
        <v>306</v>
      </c>
      <c r="G49" s="54">
        <v>1</v>
      </c>
      <c r="H49" s="54">
        <v>3</v>
      </c>
      <c r="I49" s="132">
        <v>6</v>
      </c>
      <c r="J49" s="129" t="s">
        <v>387</v>
      </c>
      <c r="K49" s="129" t="s">
        <v>387</v>
      </c>
      <c r="L49" s="132">
        <v>27</v>
      </c>
      <c r="M49" s="129" t="s">
        <v>387</v>
      </c>
      <c r="N49" s="129" t="s">
        <v>387</v>
      </c>
      <c r="O49" s="54">
        <f>SUM(Table2[[#This Row],[Urine - IC - Samples]],Table2[[#This Row],[Urine - OOC - Samples]],Table2[[#This Row],[Blood - IC - Samples]],Table2[[#This Row],[Blood - OOC - Samples]])</f>
        <v>465</v>
      </c>
      <c r="P49" s="177"/>
      <c r="Q49" s="177"/>
    </row>
    <row r="50" spans="1:20" ht="13.15" customHeight="1" x14ac:dyDescent="0.4">
      <c r="A50" s="133" t="s">
        <v>1338</v>
      </c>
      <c r="B50" s="129" t="s">
        <v>1012</v>
      </c>
      <c r="C50" s="132">
        <v>125</v>
      </c>
      <c r="D50" s="129" t="s">
        <v>387</v>
      </c>
      <c r="E50" s="54">
        <v>3</v>
      </c>
      <c r="F50" s="132">
        <v>21</v>
      </c>
      <c r="G50" s="129" t="s">
        <v>387</v>
      </c>
      <c r="H50" s="129" t="s">
        <v>387</v>
      </c>
      <c r="I50" s="132">
        <v>2</v>
      </c>
      <c r="J50" s="129" t="s">
        <v>387</v>
      </c>
      <c r="K50" s="129" t="s">
        <v>387</v>
      </c>
      <c r="L50" s="132">
        <v>5</v>
      </c>
      <c r="M50" s="129" t="s">
        <v>387</v>
      </c>
      <c r="N50" s="129" t="s">
        <v>387</v>
      </c>
      <c r="O50" s="54">
        <f>SUM(Table2[[#This Row],[Urine - IC - Samples]],Table2[[#This Row],[Urine - OOC - Samples]],Table2[[#This Row],[Blood - IC - Samples]],Table2[[#This Row],[Blood - OOC - Samples]])</f>
        <v>153</v>
      </c>
      <c r="P50" s="177"/>
      <c r="Q50" s="177"/>
    </row>
    <row r="51" spans="1:20" ht="13.15" customHeight="1" x14ac:dyDescent="0.4">
      <c r="A51" s="133" t="s">
        <v>1338</v>
      </c>
      <c r="B51" s="129" t="s">
        <v>1013</v>
      </c>
      <c r="C51" s="132">
        <v>6</v>
      </c>
      <c r="D51" s="129" t="s">
        <v>387</v>
      </c>
      <c r="E51" s="129" t="s">
        <v>387</v>
      </c>
      <c r="F51" s="132">
        <v>11</v>
      </c>
      <c r="G51" s="129" t="s">
        <v>387</v>
      </c>
      <c r="H51" s="129" t="s">
        <v>387</v>
      </c>
      <c r="I51" s="130" t="s">
        <v>387</v>
      </c>
      <c r="J51" s="129" t="s">
        <v>387</v>
      </c>
      <c r="K51" s="129" t="s">
        <v>387</v>
      </c>
      <c r="L51" s="132">
        <v>2</v>
      </c>
      <c r="M51" s="129" t="s">
        <v>387</v>
      </c>
      <c r="N51" s="129" t="s">
        <v>387</v>
      </c>
      <c r="O51" s="54">
        <f>SUM(Table2[[#This Row],[Urine - IC - Samples]],Table2[[#This Row],[Urine - OOC - Samples]],Table2[[#This Row],[Blood - IC - Samples]],Table2[[#This Row],[Blood - OOC - Samples]])</f>
        <v>19</v>
      </c>
      <c r="P51" s="177"/>
      <c r="Q51" s="177"/>
    </row>
    <row r="52" spans="1:20" x14ac:dyDescent="0.4">
      <c r="A52" s="133" t="s">
        <v>1338</v>
      </c>
      <c r="B52" s="129" t="s">
        <v>1014</v>
      </c>
      <c r="C52" s="132">
        <v>13</v>
      </c>
      <c r="D52" s="129" t="s">
        <v>387</v>
      </c>
      <c r="E52" s="129" t="s">
        <v>387</v>
      </c>
      <c r="F52" s="132">
        <v>5</v>
      </c>
      <c r="G52" s="129" t="s">
        <v>387</v>
      </c>
      <c r="H52" s="129" t="s">
        <v>387</v>
      </c>
      <c r="I52" s="130" t="s">
        <v>387</v>
      </c>
      <c r="J52" s="129" t="s">
        <v>387</v>
      </c>
      <c r="K52" s="129" t="s">
        <v>387</v>
      </c>
      <c r="L52" s="130" t="s">
        <v>387</v>
      </c>
      <c r="M52" s="129" t="s">
        <v>387</v>
      </c>
      <c r="N52" s="129" t="s">
        <v>387</v>
      </c>
      <c r="O52" s="54">
        <f>SUM(Table2[[#This Row],[Urine - IC - Samples]],Table2[[#This Row],[Urine - OOC - Samples]],Table2[[#This Row],[Blood - IC - Samples]],Table2[[#This Row],[Blood - OOC - Samples]])</f>
        <v>18</v>
      </c>
      <c r="P52" s="177"/>
      <c r="Q52" s="177"/>
    </row>
    <row r="53" spans="1:20" x14ac:dyDescent="0.4">
      <c r="A53" s="133" t="s">
        <v>1338</v>
      </c>
      <c r="B53" s="129" t="s">
        <v>987</v>
      </c>
      <c r="C53" s="132">
        <v>10</v>
      </c>
      <c r="D53" s="129" t="s">
        <v>387</v>
      </c>
      <c r="E53" s="129" t="s">
        <v>387</v>
      </c>
      <c r="F53" s="130" t="s">
        <v>387</v>
      </c>
      <c r="G53" s="129" t="s">
        <v>387</v>
      </c>
      <c r="H53" s="129" t="s">
        <v>387</v>
      </c>
      <c r="I53" s="130" t="s">
        <v>387</v>
      </c>
      <c r="J53" s="129" t="s">
        <v>387</v>
      </c>
      <c r="K53" s="129" t="s">
        <v>387</v>
      </c>
      <c r="L53" s="130" t="s">
        <v>387</v>
      </c>
      <c r="M53" s="129" t="s">
        <v>387</v>
      </c>
      <c r="N53" s="129" t="s">
        <v>387</v>
      </c>
      <c r="O53" s="54">
        <f>SUM(Table2[[#This Row],[Urine - IC - Samples]],Table2[[#This Row],[Urine - OOC - Samples]],Table2[[#This Row],[Blood - IC - Samples]],Table2[[#This Row],[Blood - OOC - Samples]])</f>
        <v>10</v>
      </c>
      <c r="P53" s="177"/>
      <c r="Q53" s="177"/>
    </row>
    <row r="54" spans="1:20" x14ac:dyDescent="0.4">
      <c r="A54" s="133" t="s">
        <v>1338</v>
      </c>
      <c r="B54" s="129" t="s">
        <v>1015</v>
      </c>
      <c r="C54" s="132">
        <v>4</v>
      </c>
      <c r="D54" s="129" t="s">
        <v>387</v>
      </c>
      <c r="E54" s="129" t="s">
        <v>387</v>
      </c>
      <c r="F54" s="130" t="s">
        <v>387</v>
      </c>
      <c r="G54" s="129" t="s">
        <v>387</v>
      </c>
      <c r="H54" s="129" t="s">
        <v>387</v>
      </c>
      <c r="I54" s="130" t="s">
        <v>387</v>
      </c>
      <c r="J54" s="129" t="s">
        <v>387</v>
      </c>
      <c r="K54" s="129" t="s">
        <v>387</v>
      </c>
      <c r="L54" s="130" t="s">
        <v>387</v>
      </c>
      <c r="M54" s="129" t="s">
        <v>387</v>
      </c>
      <c r="N54" s="129" t="s">
        <v>387</v>
      </c>
      <c r="O54" s="54">
        <f>SUM(Table2[[#This Row],[Urine - IC - Samples]],Table2[[#This Row],[Urine - OOC - Samples]],Table2[[#This Row],[Blood - IC - Samples]],Table2[[#This Row],[Blood - OOC - Samples]])</f>
        <v>4</v>
      </c>
      <c r="P54" s="177"/>
      <c r="Q54" s="177"/>
    </row>
    <row r="55" spans="1:20" x14ac:dyDescent="0.4">
      <c r="A55" s="133" t="s">
        <v>1338</v>
      </c>
      <c r="B55" s="129" t="s">
        <v>1016</v>
      </c>
      <c r="C55" s="132">
        <v>3</v>
      </c>
      <c r="D55" s="129" t="s">
        <v>387</v>
      </c>
      <c r="E55" s="54">
        <v>1</v>
      </c>
      <c r="F55" s="130" t="s">
        <v>387</v>
      </c>
      <c r="G55" s="129" t="s">
        <v>387</v>
      </c>
      <c r="H55" s="129" t="s">
        <v>387</v>
      </c>
      <c r="I55" s="130" t="s">
        <v>387</v>
      </c>
      <c r="J55" s="129" t="s">
        <v>387</v>
      </c>
      <c r="K55" s="129" t="s">
        <v>387</v>
      </c>
      <c r="L55" s="130" t="s">
        <v>387</v>
      </c>
      <c r="M55" s="129" t="s">
        <v>387</v>
      </c>
      <c r="N55" s="129" t="s">
        <v>387</v>
      </c>
      <c r="O55" s="54">
        <f>SUM(Table2[[#This Row],[Urine - IC - Samples]],Table2[[#This Row],[Urine - OOC - Samples]],Table2[[#This Row],[Blood - IC - Samples]],Table2[[#This Row],[Blood - OOC - Samples]])</f>
        <v>3</v>
      </c>
      <c r="P55" s="177"/>
      <c r="Q55" s="177"/>
    </row>
    <row r="56" spans="1:20" ht="13.15" customHeight="1" x14ac:dyDescent="0.4">
      <c r="A56" s="133" t="s">
        <v>429</v>
      </c>
      <c r="B56" s="129" t="s">
        <v>1017</v>
      </c>
      <c r="C56" s="132">
        <v>62</v>
      </c>
      <c r="D56" s="129" t="s">
        <v>387</v>
      </c>
      <c r="E56" s="54">
        <v>1</v>
      </c>
      <c r="F56" s="132">
        <v>74</v>
      </c>
      <c r="G56" s="129" t="s">
        <v>387</v>
      </c>
      <c r="H56" s="129" t="s">
        <v>387</v>
      </c>
      <c r="I56" s="130" t="s">
        <v>387</v>
      </c>
      <c r="J56" s="129" t="s">
        <v>387</v>
      </c>
      <c r="K56" s="129" t="s">
        <v>387</v>
      </c>
      <c r="L56" s="132">
        <v>4</v>
      </c>
      <c r="M56" s="129" t="s">
        <v>387</v>
      </c>
      <c r="N56" s="129" t="s">
        <v>387</v>
      </c>
      <c r="O56" s="54">
        <f>SUM(Table2[[#This Row],[Urine - IC - Samples]],Table2[[#This Row],[Urine - OOC - Samples]],Table2[[#This Row],[Blood - IC - Samples]],Table2[[#This Row],[Blood - OOC - Samples]])</f>
        <v>140</v>
      </c>
      <c r="P56" s="57">
        <v>317</v>
      </c>
      <c r="Q56" s="57">
        <v>4</v>
      </c>
      <c r="R56" s="136">
        <v>1.2999999999999999E-2</v>
      </c>
      <c r="T56" s="117"/>
    </row>
    <row r="57" spans="1:20" x14ac:dyDescent="0.4">
      <c r="A57" s="133" t="s">
        <v>1339</v>
      </c>
      <c r="B57" s="129" t="s">
        <v>1018</v>
      </c>
      <c r="C57" s="132">
        <v>37</v>
      </c>
      <c r="D57" s="129" t="s">
        <v>387</v>
      </c>
      <c r="E57" s="54">
        <v>1</v>
      </c>
      <c r="F57" s="132">
        <v>50</v>
      </c>
      <c r="G57" s="129" t="s">
        <v>387</v>
      </c>
      <c r="H57" s="129" t="s">
        <v>387</v>
      </c>
      <c r="I57" s="130" t="s">
        <v>387</v>
      </c>
      <c r="J57" s="129" t="s">
        <v>387</v>
      </c>
      <c r="K57" s="129" t="s">
        <v>387</v>
      </c>
      <c r="L57" s="130" t="s">
        <v>387</v>
      </c>
      <c r="M57" s="129" t="s">
        <v>387</v>
      </c>
      <c r="N57" s="129" t="s">
        <v>387</v>
      </c>
      <c r="O57" s="54">
        <f>SUM(Table2[[#This Row],[Urine - IC - Samples]],Table2[[#This Row],[Urine - OOC - Samples]],Table2[[#This Row],[Blood - IC - Samples]],Table2[[#This Row],[Blood - OOC - Samples]])</f>
        <v>87</v>
      </c>
      <c r="P57" s="177"/>
      <c r="Q57" s="177"/>
    </row>
    <row r="58" spans="1:20" x14ac:dyDescent="0.4">
      <c r="A58" s="133" t="s">
        <v>1339</v>
      </c>
      <c r="B58" s="129" t="s">
        <v>1019</v>
      </c>
      <c r="C58" s="132">
        <v>26</v>
      </c>
      <c r="D58" s="129" t="s">
        <v>387</v>
      </c>
      <c r="E58" s="54">
        <v>1</v>
      </c>
      <c r="F58" s="132">
        <v>44</v>
      </c>
      <c r="G58" s="129" t="s">
        <v>387</v>
      </c>
      <c r="H58" s="129" t="s">
        <v>387</v>
      </c>
      <c r="I58" s="130" t="s">
        <v>387</v>
      </c>
      <c r="J58" s="129" t="s">
        <v>387</v>
      </c>
      <c r="K58" s="129" t="s">
        <v>387</v>
      </c>
      <c r="L58" s="132">
        <v>1</v>
      </c>
      <c r="M58" s="129" t="s">
        <v>387</v>
      </c>
      <c r="N58" s="129" t="s">
        <v>387</v>
      </c>
      <c r="O58" s="54">
        <f>SUM(Table2[[#This Row],[Urine - IC - Samples]],Table2[[#This Row],[Urine - OOC - Samples]],Table2[[#This Row],[Blood - IC - Samples]],Table2[[#This Row],[Blood - OOC - Samples]])</f>
        <v>71</v>
      </c>
      <c r="P58" s="177"/>
      <c r="Q58" s="177"/>
    </row>
    <row r="59" spans="1:20" x14ac:dyDescent="0.4">
      <c r="A59" s="133" t="s">
        <v>1339</v>
      </c>
      <c r="B59" s="129" t="s">
        <v>1020</v>
      </c>
      <c r="C59" s="132">
        <v>7</v>
      </c>
      <c r="D59" s="129" t="s">
        <v>387</v>
      </c>
      <c r="E59" s="129" t="s">
        <v>387</v>
      </c>
      <c r="F59" s="132">
        <v>3</v>
      </c>
      <c r="G59" s="129" t="s">
        <v>387</v>
      </c>
      <c r="H59" s="129" t="s">
        <v>387</v>
      </c>
      <c r="I59" s="132">
        <v>1</v>
      </c>
      <c r="J59" s="129" t="s">
        <v>387</v>
      </c>
      <c r="K59" s="129" t="s">
        <v>387</v>
      </c>
      <c r="L59" s="130" t="s">
        <v>387</v>
      </c>
      <c r="M59" s="129" t="s">
        <v>387</v>
      </c>
      <c r="N59" s="129" t="s">
        <v>387</v>
      </c>
      <c r="O59" s="54">
        <f>SUM(Table2[[#This Row],[Urine - IC - Samples]],Table2[[#This Row],[Urine - OOC - Samples]],Table2[[#This Row],[Blood - IC - Samples]],Table2[[#This Row],[Blood - OOC - Samples]])</f>
        <v>11</v>
      </c>
      <c r="P59" s="177"/>
      <c r="Q59" s="177"/>
    </row>
    <row r="60" spans="1:20" x14ac:dyDescent="0.4">
      <c r="A60" s="133" t="s">
        <v>1339</v>
      </c>
      <c r="B60" s="129" t="s">
        <v>1021</v>
      </c>
      <c r="C60" s="132">
        <v>6</v>
      </c>
      <c r="D60" s="129" t="s">
        <v>387</v>
      </c>
      <c r="E60" s="54">
        <v>1</v>
      </c>
      <c r="F60" s="132">
        <v>1</v>
      </c>
      <c r="G60" s="129" t="s">
        <v>387</v>
      </c>
      <c r="H60" s="129" t="s">
        <v>387</v>
      </c>
      <c r="I60" s="132">
        <v>1</v>
      </c>
      <c r="J60" s="129" t="s">
        <v>387</v>
      </c>
      <c r="K60" s="129" t="s">
        <v>387</v>
      </c>
      <c r="L60" s="130" t="s">
        <v>387</v>
      </c>
      <c r="M60" s="129" t="s">
        <v>387</v>
      </c>
      <c r="N60" s="129" t="s">
        <v>387</v>
      </c>
      <c r="O60" s="54">
        <f>SUM(Table2[[#This Row],[Urine - IC - Samples]],Table2[[#This Row],[Urine - OOC - Samples]],Table2[[#This Row],[Blood - IC - Samples]],Table2[[#This Row],[Blood - OOC - Samples]])</f>
        <v>8</v>
      </c>
      <c r="P60" s="177"/>
      <c r="Q60" s="177"/>
    </row>
    <row r="61" spans="1:20" ht="13.15" customHeight="1" x14ac:dyDescent="0.4">
      <c r="A61" s="133" t="s">
        <v>431</v>
      </c>
      <c r="B61" s="129" t="s">
        <v>1022</v>
      </c>
      <c r="C61" s="132">
        <v>91</v>
      </c>
      <c r="D61" s="129" t="s">
        <v>387</v>
      </c>
      <c r="E61" s="54">
        <v>1</v>
      </c>
      <c r="F61" s="132">
        <v>317</v>
      </c>
      <c r="G61" s="129" t="s">
        <v>387</v>
      </c>
      <c r="H61" s="54">
        <v>1</v>
      </c>
      <c r="I61" s="130" t="s">
        <v>387</v>
      </c>
      <c r="J61" s="129" t="s">
        <v>387</v>
      </c>
      <c r="K61" s="129" t="s">
        <v>387</v>
      </c>
      <c r="L61" s="132">
        <v>15</v>
      </c>
      <c r="M61" s="129" t="s">
        <v>387</v>
      </c>
      <c r="N61" s="129" t="s">
        <v>387</v>
      </c>
      <c r="O61" s="54">
        <f>SUM(Table2[[#This Row],[Urine - IC - Samples]],Table2[[#This Row],[Urine - OOC - Samples]],Table2[[#This Row],[Blood - IC - Samples]],Table2[[#This Row],[Blood - OOC - Samples]])</f>
        <v>423</v>
      </c>
      <c r="P61" s="55">
        <v>1230</v>
      </c>
      <c r="Q61" s="55">
        <v>4</v>
      </c>
      <c r="R61" s="153">
        <v>3.0000000000000001E-3</v>
      </c>
      <c r="T61" s="117"/>
    </row>
    <row r="62" spans="1:20" x14ac:dyDescent="0.4">
      <c r="A62" s="133" t="s">
        <v>1340</v>
      </c>
      <c r="B62" s="129" t="s">
        <v>1023</v>
      </c>
      <c r="C62" s="132">
        <v>110</v>
      </c>
      <c r="D62" s="54">
        <v>1</v>
      </c>
      <c r="E62" s="129" t="s">
        <v>387</v>
      </c>
      <c r="F62" s="132">
        <v>301</v>
      </c>
      <c r="G62" s="129" t="s">
        <v>387</v>
      </c>
      <c r="H62" s="129" t="s">
        <v>387</v>
      </c>
      <c r="I62" s="130" t="s">
        <v>387</v>
      </c>
      <c r="J62" s="129" t="s">
        <v>387</v>
      </c>
      <c r="K62" s="129" t="s">
        <v>387</v>
      </c>
      <c r="L62" s="132">
        <v>10</v>
      </c>
      <c r="M62" s="129" t="s">
        <v>387</v>
      </c>
      <c r="N62" s="129" t="s">
        <v>387</v>
      </c>
      <c r="O62" s="54">
        <f>SUM(Table2[[#This Row],[Urine - IC - Samples]],Table2[[#This Row],[Urine - OOC - Samples]],Table2[[#This Row],[Blood - IC - Samples]],Table2[[#This Row],[Blood - OOC - Samples]])</f>
        <v>421</v>
      </c>
      <c r="P62" s="177"/>
      <c r="Q62" s="177"/>
    </row>
    <row r="63" spans="1:20" x14ac:dyDescent="0.4">
      <c r="A63" s="133" t="s">
        <v>1340</v>
      </c>
      <c r="B63" s="129" t="s">
        <v>1024</v>
      </c>
      <c r="C63" s="132">
        <v>84</v>
      </c>
      <c r="D63" s="129" t="s">
        <v>387</v>
      </c>
      <c r="E63" s="129" t="s">
        <v>387</v>
      </c>
      <c r="F63" s="132">
        <v>294</v>
      </c>
      <c r="G63" s="129" t="s">
        <v>387</v>
      </c>
      <c r="H63" s="54">
        <v>2</v>
      </c>
      <c r="I63" s="130" t="s">
        <v>387</v>
      </c>
      <c r="J63" s="129" t="s">
        <v>387</v>
      </c>
      <c r="K63" s="129" t="s">
        <v>387</v>
      </c>
      <c r="L63" s="132">
        <v>8</v>
      </c>
      <c r="M63" s="129" t="s">
        <v>387</v>
      </c>
      <c r="N63" s="129" t="s">
        <v>387</v>
      </c>
      <c r="O63" s="54">
        <f>SUM(Table2[[#This Row],[Urine - IC - Samples]],Table2[[#This Row],[Urine - OOC - Samples]],Table2[[#This Row],[Blood - IC - Samples]],Table2[[#This Row],[Blood - OOC - Samples]])</f>
        <v>386</v>
      </c>
      <c r="P63" s="177"/>
      <c r="Q63" s="177"/>
    </row>
    <row r="64" spans="1:20" ht="13.15" customHeight="1" x14ac:dyDescent="0.4">
      <c r="A64" s="133" t="s">
        <v>623</v>
      </c>
      <c r="B64" s="129" t="s">
        <v>1025</v>
      </c>
      <c r="C64" s="132">
        <v>193</v>
      </c>
      <c r="D64" s="129" t="s">
        <v>387</v>
      </c>
      <c r="E64" s="54">
        <v>1</v>
      </c>
      <c r="F64" s="132">
        <v>380</v>
      </c>
      <c r="G64" s="129" t="s">
        <v>387</v>
      </c>
      <c r="H64" s="54">
        <v>0</v>
      </c>
      <c r="I64" s="132">
        <v>10</v>
      </c>
      <c r="J64" s="129" t="s">
        <v>387</v>
      </c>
      <c r="K64" s="129" t="s">
        <v>387</v>
      </c>
      <c r="L64" s="132">
        <v>17</v>
      </c>
      <c r="M64" s="129" t="s">
        <v>387</v>
      </c>
      <c r="N64" s="129" t="s">
        <v>387</v>
      </c>
      <c r="O64" s="54">
        <f>SUM(Table2[[#This Row],[Urine - IC - Samples]],Table2[[#This Row],[Urine - OOC - Samples]],Table2[[#This Row],[Blood - IC - Samples]],Table2[[#This Row],[Blood - OOC - Samples]])</f>
        <v>600</v>
      </c>
      <c r="P64" s="55">
        <v>646</v>
      </c>
      <c r="Q64" s="55">
        <v>2</v>
      </c>
      <c r="R64" s="153">
        <v>3.0000000000000001E-3</v>
      </c>
      <c r="T64" s="117"/>
    </row>
    <row r="65" spans="1:20" ht="20.25" x14ac:dyDescent="0.4">
      <c r="A65" s="133" t="s">
        <v>1341</v>
      </c>
      <c r="B65" s="129" t="s">
        <v>1026</v>
      </c>
      <c r="C65" s="132">
        <v>40</v>
      </c>
      <c r="D65" s="129" t="s">
        <v>387</v>
      </c>
      <c r="E65" s="54">
        <v>1</v>
      </c>
      <c r="F65" s="132">
        <v>1</v>
      </c>
      <c r="G65" s="129" t="s">
        <v>387</v>
      </c>
      <c r="H65" s="129" t="s">
        <v>387</v>
      </c>
      <c r="I65" s="132">
        <v>5</v>
      </c>
      <c r="J65" s="129" t="s">
        <v>387</v>
      </c>
      <c r="K65" s="129" t="s">
        <v>387</v>
      </c>
      <c r="L65" s="130" t="s">
        <v>387</v>
      </c>
      <c r="M65" s="129" t="s">
        <v>387</v>
      </c>
      <c r="N65" s="129" t="s">
        <v>387</v>
      </c>
      <c r="O65" s="54">
        <f>SUM(Table2[[#This Row],[Urine - IC - Samples]],Table2[[#This Row],[Urine - OOC - Samples]],Table2[[#This Row],[Blood - IC - Samples]],Table2[[#This Row],[Blood - OOC - Samples]])</f>
        <v>46</v>
      </c>
      <c r="P65" s="177"/>
      <c r="Q65" s="177"/>
    </row>
    <row r="66" spans="1:20" ht="13.15" customHeight="1" x14ac:dyDescent="0.4">
      <c r="A66" s="133" t="s">
        <v>433</v>
      </c>
      <c r="B66" s="129" t="s">
        <v>956</v>
      </c>
      <c r="C66" s="132">
        <v>13268</v>
      </c>
      <c r="D66" s="54">
        <v>6</v>
      </c>
      <c r="E66" s="54">
        <v>51</v>
      </c>
      <c r="F66" s="132">
        <v>7429</v>
      </c>
      <c r="G66" s="54">
        <v>5</v>
      </c>
      <c r="H66" s="54">
        <v>14</v>
      </c>
      <c r="I66" s="132">
        <v>176</v>
      </c>
      <c r="J66" s="129" t="s">
        <v>387</v>
      </c>
      <c r="K66" s="129" t="s">
        <v>387</v>
      </c>
      <c r="L66" s="132">
        <v>757</v>
      </c>
      <c r="M66" s="129" t="s">
        <v>387</v>
      </c>
      <c r="N66" s="129" t="s">
        <v>387</v>
      </c>
      <c r="O66" s="54">
        <f>SUM(Table2[[#This Row],[Urine - IC - Samples]],Table2[[#This Row],[Urine - OOC - Samples]],Table2[[#This Row],[Blood - IC - Samples]],Table2[[#This Row],[Blood - OOC - Samples]])</f>
        <v>21630</v>
      </c>
      <c r="P66" s="57">
        <v>22006</v>
      </c>
      <c r="Q66" s="57">
        <v>66</v>
      </c>
      <c r="R66" s="136">
        <v>3.0000000000000001E-3</v>
      </c>
      <c r="T66" s="117"/>
    </row>
    <row r="67" spans="1:20" x14ac:dyDescent="0.4">
      <c r="A67" s="133" t="s">
        <v>965</v>
      </c>
      <c r="B67" s="129" t="s">
        <v>1027</v>
      </c>
      <c r="C67" s="132">
        <v>302</v>
      </c>
      <c r="D67" s="129" t="s">
        <v>387</v>
      </c>
      <c r="E67" s="54">
        <v>1</v>
      </c>
      <c r="F67" s="132">
        <v>64</v>
      </c>
      <c r="G67" s="129" t="s">
        <v>387</v>
      </c>
      <c r="H67" s="129" t="s">
        <v>387</v>
      </c>
      <c r="I67" s="130" t="s">
        <v>387</v>
      </c>
      <c r="J67" s="129" t="s">
        <v>387</v>
      </c>
      <c r="K67" s="129" t="s">
        <v>387</v>
      </c>
      <c r="L67" s="132">
        <v>6</v>
      </c>
      <c r="M67" s="129" t="s">
        <v>387</v>
      </c>
      <c r="N67" s="129" t="s">
        <v>387</v>
      </c>
      <c r="O67" s="54">
        <f>SUM(Table2[[#This Row],[Urine - IC - Samples]],Table2[[#This Row],[Urine - OOC - Samples]],Table2[[#This Row],[Blood - IC - Samples]],Table2[[#This Row],[Blood - OOC - Samples]])</f>
        <v>372</v>
      </c>
      <c r="P67" s="177"/>
      <c r="Q67" s="177"/>
    </row>
    <row r="68" spans="1:20" ht="13.15" customHeight="1" x14ac:dyDescent="0.4">
      <c r="A68" s="133" t="s">
        <v>965</v>
      </c>
      <c r="B68" s="129" t="s">
        <v>1028</v>
      </c>
      <c r="C68" s="130" t="s">
        <v>387</v>
      </c>
      <c r="D68" s="129" t="s">
        <v>387</v>
      </c>
      <c r="E68" s="129" t="s">
        <v>387</v>
      </c>
      <c r="F68" s="132">
        <v>4</v>
      </c>
      <c r="G68" s="129" t="s">
        <v>387</v>
      </c>
      <c r="H68" s="129" t="s">
        <v>387</v>
      </c>
      <c r="I68" s="130" t="s">
        <v>387</v>
      </c>
      <c r="J68" s="129" t="s">
        <v>387</v>
      </c>
      <c r="K68" s="129" t="s">
        <v>387</v>
      </c>
      <c r="L68" s="130" t="s">
        <v>387</v>
      </c>
      <c r="M68" s="129" t="s">
        <v>387</v>
      </c>
      <c r="N68" s="129" t="s">
        <v>387</v>
      </c>
      <c r="O68" s="54">
        <f>SUM(Table2[[#This Row],[Urine - IC - Samples]],Table2[[#This Row],[Urine - OOC - Samples]],Table2[[#This Row],[Blood - IC - Samples]],Table2[[#This Row],[Blood - OOC - Samples]])</f>
        <v>4</v>
      </c>
      <c r="P68" s="177"/>
      <c r="Q68" s="177"/>
    </row>
    <row r="69" spans="1:20" x14ac:dyDescent="0.4">
      <c r="A69" s="133" t="s">
        <v>947</v>
      </c>
      <c r="B69" s="129" t="s">
        <v>387</v>
      </c>
      <c r="C69" s="132">
        <v>113</v>
      </c>
      <c r="D69" s="129" t="s">
        <v>387</v>
      </c>
      <c r="E69" s="54">
        <v>1</v>
      </c>
      <c r="F69" s="132">
        <v>38</v>
      </c>
      <c r="G69" s="129" t="s">
        <v>387</v>
      </c>
      <c r="H69" s="129" t="s">
        <v>387</v>
      </c>
      <c r="I69" s="132">
        <v>1</v>
      </c>
      <c r="J69" s="129" t="s">
        <v>387</v>
      </c>
      <c r="K69" s="129" t="s">
        <v>387</v>
      </c>
      <c r="L69" s="132">
        <v>2</v>
      </c>
      <c r="M69" s="129" t="s">
        <v>387</v>
      </c>
      <c r="N69" s="129" t="s">
        <v>387</v>
      </c>
      <c r="O69" s="54">
        <f>SUM(Table2[[#This Row],[Urine - IC - Samples]],Table2[[#This Row],[Urine - OOC - Samples]],Table2[[#This Row],[Blood - IC - Samples]],Table2[[#This Row],[Blood - OOC - Samples]])</f>
        <v>154</v>
      </c>
      <c r="P69" s="52">
        <v>154</v>
      </c>
      <c r="Q69" s="52">
        <v>1</v>
      </c>
      <c r="R69" s="131">
        <v>6.0000000000000001E-3</v>
      </c>
      <c r="T69" s="117"/>
    </row>
    <row r="70" spans="1:20" ht="13.15" customHeight="1" x14ac:dyDescent="0.4">
      <c r="A70" s="133" t="s">
        <v>624</v>
      </c>
      <c r="B70" s="129" t="s">
        <v>1029</v>
      </c>
      <c r="C70" s="132">
        <v>218</v>
      </c>
      <c r="D70" s="129" t="s">
        <v>387</v>
      </c>
      <c r="E70" s="129" t="s">
        <v>387</v>
      </c>
      <c r="F70" s="132">
        <v>1034</v>
      </c>
      <c r="G70" s="129" t="s">
        <v>387</v>
      </c>
      <c r="H70" s="54">
        <v>1</v>
      </c>
      <c r="I70" s="132">
        <v>11</v>
      </c>
      <c r="J70" s="129" t="s">
        <v>387</v>
      </c>
      <c r="K70" s="129" t="s">
        <v>387</v>
      </c>
      <c r="L70" s="132">
        <v>77</v>
      </c>
      <c r="M70" s="129" t="s">
        <v>387</v>
      </c>
      <c r="N70" s="129" t="s">
        <v>387</v>
      </c>
      <c r="O70" s="54">
        <f>SUM(Table2[[#This Row],[Urine - IC - Samples]],Table2[[#This Row],[Urine - OOC - Samples]],Table2[[#This Row],[Blood - IC - Samples]],Table2[[#This Row],[Blood - OOC - Samples]])</f>
        <v>1340</v>
      </c>
      <c r="P70" s="57">
        <v>2055</v>
      </c>
      <c r="Q70" s="57">
        <v>5</v>
      </c>
      <c r="R70" s="136">
        <v>2E-3</v>
      </c>
      <c r="T70" s="117"/>
    </row>
    <row r="71" spans="1:20" x14ac:dyDescent="0.4">
      <c r="A71" s="133" t="s">
        <v>1342</v>
      </c>
      <c r="B71" s="129" t="s">
        <v>1030</v>
      </c>
      <c r="C71" s="132">
        <v>75</v>
      </c>
      <c r="D71" s="129" t="s">
        <v>387</v>
      </c>
      <c r="E71" s="54">
        <v>3</v>
      </c>
      <c r="F71" s="132">
        <v>285</v>
      </c>
      <c r="G71" s="129" t="s">
        <v>387</v>
      </c>
      <c r="H71" s="129" t="s">
        <v>387</v>
      </c>
      <c r="I71" s="132">
        <v>1</v>
      </c>
      <c r="J71" s="129" t="s">
        <v>387</v>
      </c>
      <c r="K71" s="129" t="s">
        <v>387</v>
      </c>
      <c r="L71" s="132">
        <v>9</v>
      </c>
      <c r="M71" s="129" t="s">
        <v>387</v>
      </c>
      <c r="N71" s="129" t="s">
        <v>387</v>
      </c>
      <c r="O71" s="54">
        <f>SUM(Table2[[#This Row],[Urine - IC - Samples]],Table2[[#This Row],[Urine - OOC - Samples]],Table2[[#This Row],[Blood - IC - Samples]],Table2[[#This Row],[Blood - OOC - Samples]])</f>
        <v>370</v>
      </c>
      <c r="P71" s="177"/>
      <c r="Q71" s="177"/>
    </row>
    <row r="72" spans="1:20" x14ac:dyDescent="0.4">
      <c r="A72" s="133" t="s">
        <v>1342</v>
      </c>
      <c r="B72" s="129" t="s">
        <v>1031</v>
      </c>
      <c r="C72" s="132">
        <v>42</v>
      </c>
      <c r="D72" s="129" t="s">
        <v>387</v>
      </c>
      <c r="E72" s="129" t="s">
        <v>387</v>
      </c>
      <c r="F72" s="132">
        <v>154</v>
      </c>
      <c r="G72" s="129" t="s">
        <v>387</v>
      </c>
      <c r="H72" s="129" t="s">
        <v>387</v>
      </c>
      <c r="I72" s="132">
        <v>1</v>
      </c>
      <c r="J72" s="129" t="s">
        <v>387</v>
      </c>
      <c r="K72" s="129" t="s">
        <v>387</v>
      </c>
      <c r="L72" s="132">
        <v>2</v>
      </c>
      <c r="M72" s="129" t="s">
        <v>387</v>
      </c>
      <c r="N72" s="129" t="s">
        <v>387</v>
      </c>
      <c r="O72" s="54">
        <f>SUM(Table2[[#This Row],[Urine - IC - Samples]],Table2[[#This Row],[Urine - OOC - Samples]],Table2[[#This Row],[Blood - IC - Samples]],Table2[[#This Row],[Blood - OOC - Samples]])</f>
        <v>199</v>
      </c>
      <c r="P72" s="177"/>
      <c r="Q72" s="177"/>
    </row>
    <row r="73" spans="1:20" x14ac:dyDescent="0.4">
      <c r="A73" s="133" t="s">
        <v>1342</v>
      </c>
      <c r="B73" s="129" t="s">
        <v>1032</v>
      </c>
      <c r="C73" s="132">
        <v>11</v>
      </c>
      <c r="D73" s="129" t="s">
        <v>387</v>
      </c>
      <c r="E73" s="54">
        <v>1</v>
      </c>
      <c r="F73" s="132">
        <v>64</v>
      </c>
      <c r="G73" s="54">
        <v>1</v>
      </c>
      <c r="H73" s="129" t="s">
        <v>387</v>
      </c>
      <c r="I73" s="132">
        <v>1</v>
      </c>
      <c r="J73" s="129" t="s">
        <v>387</v>
      </c>
      <c r="K73" s="129" t="s">
        <v>387</v>
      </c>
      <c r="L73" s="132">
        <v>6</v>
      </c>
      <c r="M73" s="129" t="s">
        <v>387</v>
      </c>
      <c r="N73" s="129" t="s">
        <v>387</v>
      </c>
      <c r="O73" s="54">
        <f>SUM(Table2[[#This Row],[Urine - IC - Samples]],Table2[[#This Row],[Urine - OOC - Samples]],Table2[[#This Row],[Blood - IC - Samples]],Table2[[#This Row],[Blood - OOC - Samples]])</f>
        <v>82</v>
      </c>
      <c r="P73" s="177"/>
      <c r="Q73" s="177"/>
    </row>
    <row r="74" spans="1:20" x14ac:dyDescent="0.4">
      <c r="A74" s="133" t="s">
        <v>1342</v>
      </c>
      <c r="B74" s="129" t="s">
        <v>1033</v>
      </c>
      <c r="C74" s="132">
        <v>21</v>
      </c>
      <c r="D74" s="129" t="s">
        <v>387</v>
      </c>
      <c r="E74" s="129" t="s">
        <v>387</v>
      </c>
      <c r="F74" s="132">
        <v>20</v>
      </c>
      <c r="G74" s="129" t="s">
        <v>387</v>
      </c>
      <c r="H74" s="129" t="s">
        <v>387</v>
      </c>
      <c r="I74" s="132">
        <v>1</v>
      </c>
      <c r="J74" s="129" t="s">
        <v>387</v>
      </c>
      <c r="K74" s="129" t="s">
        <v>387</v>
      </c>
      <c r="L74" s="132">
        <v>3</v>
      </c>
      <c r="M74" s="129" t="s">
        <v>387</v>
      </c>
      <c r="N74" s="129" t="s">
        <v>387</v>
      </c>
      <c r="O74" s="54">
        <f>SUM(Table2[[#This Row],[Urine - IC - Samples]],Table2[[#This Row],[Urine - OOC - Samples]],Table2[[#This Row],[Blood - IC - Samples]],Table2[[#This Row],[Blood - OOC - Samples]])</f>
        <v>45</v>
      </c>
      <c r="P74" s="177"/>
      <c r="Q74" s="177"/>
    </row>
    <row r="75" spans="1:20" x14ac:dyDescent="0.4">
      <c r="A75" s="133" t="s">
        <v>1342</v>
      </c>
      <c r="B75" s="129" t="s">
        <v>1034</v>
      </c>
      <c r="C75" s="132">
        <v>2</v>
      </c>
      <c r="D75" s="129" t="s">
        <v>387</v>
      </c>
      <c r="E75" s="129" t="s">
        <v>387</v>
      </c>
      <c r="F75" s="132">
        <v>12</v>
      </c>
      <c r="G75" s="129" t="s">
        <v>387</v>
      </c>
      <c r="H75" s="129" t="s">
        <v>387</v>
      </c>
      <c r="I75" s="130" t="s">
        <v>387</v>
      </c>
      <c r="J75" s="129" t="s">
        <v>387</v>
      </c>
      <c r="K75" s="129" t="s">
        <v>387</v>
      </c>
      <c r="L75" s="132">
        <v>1</v>
      </c>
      <c r="M75" s="129" t="s">
        <v>387</v>
      </c>
      <c r="N75" s="129" t="s">
        <v>387</v>
      </c>
      <c r="O75" s="54">
        <f>SUM(Table2[[#This Row],[Urine - IC - Samples]],Table2[[#This Row],[Urine - OOC - Samples]],Table2[[#This Row],[Blood - IC - Samples]],Table2[[#This Row],[Blood - OOC - Samples]])</f>
        <v>15</v>
      </c>
      <c r="P75" s="177"/>
      <c r="Q75" s="177"/>
    </row>
    <row r="76" spans="1:20" x14ac:dyDescent="0.4">
      <c r="A76" s="133" t="s">
        <v>1342</v>
      </c>
      <c r="B76" s="129" t="s">
        <v>1035</v>
      </c>
      <c r="C76" s="130" t="s">
        <v>387</v>
      </c>
      <c r="D76" s="129" t="s">
        <v>387</v>
      </c>
      <c r="E76" s="129" t="s">
        <v>387</v>
      </c>
      <c r="F76" s="132">
        <v>2</v>
      </c>
      <c r="G76" s="129" t="s">
        <v>387</v>
      </c>
      <c r="H76" s="129" t="s">
        <v>387</v>
      </c>
      <c r="I76" s="130" t="s">
        <v>387</v>
      </c>
      <c r="J76" s="129" t="s">
        <v>387</v>
      </c>
      <c r="K76" s="129" t="s">
        <v>387</v>
      </c>
      <c r="L76" s="130" t="s">
        <v>387</v>
      </c>
      <c r="M76" s="129" t="s">
        <v>387</v>
      </c>
      <c r="N76" s="129" t="s">
        <v>387</v>
      </c>
      <c r="O76" s="54">
        <f>SUM(Table2[[#This Row],[Urine - IC - Samples]],Table2[[#This Row],[Urine - OOC - Samples]],Table2[[#This Row],[Blood - IC - Samples]],Table2[[#This Row],[Blood - OOC - Samples]])</f>
        <v>2</v>
      </c>
      <c r="P76" s="177"/>
      <c r="Q76" s="177"/>
    </row>
    <row r="77" spans="1:20" x14ac:dyDescent="0.4">
      <c r="A77" s="133" t="s">
        <v>1342</v>
      </c>
      <c r="B77" s="129" t="s">
        <v>1036</v>
      </c>
      <c r="C77" s="130" t="s">
        <v>387</v>
      </c>
      <c r="D77" s="129" t="s">
        <v>387</v>
      </c>
      <c r="E77" s="129" t="s">
        <v>387</v>
      </c>
      <c r="F77" s="132">
        <v>2</v>
      </c>
      <c r="G77" s="129" t="s">
        <v>387</v>
      </c>
      <c r="H77" s="129" t="s">
        <v>387</v>
      </c>
      <c r="I77" s="130" t="s">
        <v>387</v>
      </c>
      <c r="J77" s="129" t="s">
        <v>387</v>
      </c>
      <c r="K77" s="129" t="s">
        <v>387</v>
      </c>
      <c r="L77" s="130" t="s">
        <v>387</v>
      </c>
      <c r="M77" s="129" t="s">
        <v>387</v>
      </c>
      <c r="N77" s="129" t="s">
        <v>387</v>
      </c>
      <c r="O77" s="54">
        <f>SUM(Table2[[#This Row],[Urine - IC - Samples]],Table2[[#This Row],[Urine - OOC - Samples]],Table2[[#This Row],[Blood - IC - Samples]],Table2[[#This Row],[Blood - OOC - Samples]])</f>
        <v>2</v>
      </c>
      <c r="P77" s="177"/>
      <c r="Q77" s="177"/>
    </row>
    <row r="78" spans="1:20" ht="13.15" customHeight="1" x14ac:dyDescent="0.4">
      <c r="A78" s="133" t="s">
        <v>442</v>
      </c>
      <c r="B78" s="129" t="s">
        <v>1026</v>
      </c>
      <c r="C78" s="132">
        <v>1097</v>
      </c>
      <c r="D78" s="129" t="s">
        <v>387</v>
      </c>
      <c r="E78" s="54">
        <v>5</v>
      </c>
      <c r="F78" s="132">
        <v>1326</v>
      </c>
      <c r="G78" s="54">
        <v>3</v>
      </c>
      <c r="H78" s="54">
        <v>7</v>
      </c>
      <c r="I78" s="132">
        <v>19</v>
      </c>
      <c r="J78" s="129" t="s">
        <v>387</v>
      </c>
      <c r="K78" s="129" t="s">
        <v>387</v>
      </c>
      <c r="L78" s="132">
        <v>140</v>
      </c>
      <c r="M78" s="129" t="s">
        <v>387</v>
      </c>
      <c r="N78" s="129" t="s">
        <v>387</v>
      </c>
      <c r="O78" s="54">
        <f>SUM(Table2[[#This Row],[Urine - IC - Samples]],Table2[[#This Row],[Urine - OOC - Samples]],Table2[[#This Row],[Blood - IC - Samples]],Table2[[#This Row],[Blood - OOC - Samples]])</f>
        <v>2582</v>
      </c>
      <c r="P78" s="55">
        <v>2591</v>
      </c>
      <c r="Q78" s="55">
        <v>12</v>
      </c>
      <c r="R78" s="153">
        <v>5.0000000000000001E-3</v>
      </c>
      <c r="T78" s="117"/>
    </row>
    <row r="79" spans="1:20" x14ac:dyDescent="0.4">
      <c r="A79" s="133" t="s">
        <v>1343</v>
      </c>
      <c r="B79" s="129" t="s">
        <v>1037</v>
      </c>
      <c r="C79" s="132">
        <v>4</v>
      </c>
      <c r="D79" s="129" t="s">
        <v>387</v>
      </c>
      <c r="E79" s="129" t="s">
        <v>387</v>
      </c>
      <c r="F79" s="132">
        <v>4</v>
      </c>
      <c r="G79" s="129" t="s">
        <v>387</v>
      </c>
      <c r="H79" s="129" t="s">
        <v>387</v>
      </c>
      <c r="I79" s="130" t="s">
        <v>387</v>
      </c>
      <c r="J79" s="129" t="s">
        <v>387</v>
      </c>
      <c r="K79" s="129" t="s">
        <v>387</v>
      </c>
      <c r="L79" s="132">
        <v>1</v>
      </c>
      <c r="M79" s="129" t="s">
        <v>387</v>
      </c>
      <c r="N79" s="129" t="s">
        <v>387</v>
      </c>
      <c r="O79" s="54">
        <f>SUM(Table2[[#This Row],[Urine - IC - Samples]],Table2[[#This Row],[Urine - OOC - Samples]],Table2[[#This Row],[Blood - IC - Samples]],Table2[[#This Row],[Blood - OOC - Samples]])</f>
        <v>9</v>
      </c>
      <c r="P79" s="177"/>
      <c r="Q79" s="177"/>
    </row>
    <row r="80" spans="1:20" x14ac:dyDescent="0.4">
      <c r="A80" s="133" t="s">
        <v>447</v>
      </c>
      <c r="B80" s="129" t="s">
        <v>387</v>
      </c>
      <c r="C80" s="132">
        <v>661</v>
      </c>
      <c r="D80" s="129" t="s">
        <v>387</v>
      </c>
      <c r="E80" s="54">
        <v>8</v>
      </c>
      <c r="F80" s="132">
        <v>1898</v>
      </c>
      <c r="G80" s="129" t="s">
        <v>387</v>
      </c>
      <c r="H80" s="54">
        <v>1</v>
      </c>
      <c r="I80" s="132">
        <v>11</v>
      </c>
      <c r="J80" s="129" t="s">
        <v>387</v>
      </c>
      <c r="K80" s="129" t="s">
        <v>387</v>
      </c>
      <c r="L80" s="132">
        <v>160</v>
      </c>
      <c r="M80" s="54">
        <v>2</v>
      </c>
      <c r="N80" s="129" t="s">
        <v>387</v>
      </c>
      <c r="O80" s="54">
        <f>SUM(Table2[[#This Row],[Urine - IC - Samples]],Table2[[#This Row],[Urine - OOC - Samples]],Table2[[#This Row],[Blood - IC - Samples]],Table2[[#This Row],[Blood - OOC - Samples]])</f>
        <v>2730</v>
      </c>
      <c r="P80" s="52">
        <v>2730</v>
      </c>
      <c r="Q80" s="52">
        <v>9</v>
      </c>
      <c r="R80" s="131">
        <v>3.0000000000000001E-3</v>
      </c>
      <c r="T80" s="117"/>
    </row>
    <row r="81" spans="1:20" ht="20.25" x14ac:dyDescent="0.4">
      <c r="A81" s="133" t="s">
        <v>1038</v>
      </c>
      <c r="B81" s="129" t="s">
        <v>387</v>
      </c>
      <c r="C81" s="132">
        <v>107</v>
      </c>
      <c r="D81" s="129" t="s">
        <v>387</v>
      </c>
      <c r="E81" s="129" t="s">
        <v>387</v>
      </c>
      <c r="F81" s="132">
        <v>284</v>
      </c>
      <c r="G81" s="129" t="s">
        <v>387</v>
      </c>
      <c r="H81" s="54">
        <v>1</v>
      </c>
      <c r="I81" s="130" t="s">
        <v>387</v>
      </c>
      <c r="J81" s="129" t="s">
        <v>387</v>
      </c>
      <c r="K81" s="129" t="s">
        <v>387</v>
      </c>
      <c r="L81" s="132">
        <v>26</v>
      </c>
      <c r="M81" s="129" t="s">
        <v>387</v>
      </c>
      <c r="N81" s="129" t="s">
        <v>387</v>
      </c>
      <c r="O81" s="54">
        <f>SUM(Table2[[#This Row],[Urine - IC - Samples]],Table2[[#This Row],[Urine - OOC - Samples]],Table2[[#This Row],[Blood - IC - Samples]],Table2[[#This Row],[Blood - OOC - Samples]])</f>
        <v>417</v>
      </c>
      <c r="P81" s="52">
        <v>417</v>
      </c>
      <c r="Q81" s="52">
        <v>1</v>
      </c>
      <c r="R81" s="131">
        <v>2E-3</v>
      </c>
      <c r="T81" s="117"/>
    </row>
    <row r="82" spans="1:20" x14ac:dyDescent="0.4">
      <c r="A82" s="133" t="s">
        <v>459</v>
      </c>
      <c r="B82" s="129" t="s">
        <v>387</v>
      </c>
      <c r="C82" s="132">
        <v>636</v>
      </c>
      <c r="D82" s="129" t="s">
        <v>387</v>
      </c>
      <c r="E82" s="54">
        <v>7</v>
      </c>
      <c r="F82" s="132">
        <v>2444</v>
      </c>
      <c r="G82" s="54">
        <v>4</v>
      </c>
      <c r="H82" s="54">
        <v>2</v>
      </c>
      <c r="I82" s="132">
        <v>39</v>
      </c>
      <c r="J82" s="129" t="s">
        <v>387</v>
      </c>
      <c r="K82" s="129" t="s">
        <v>387</v>
      </c>
      <c r="L82" s="132">
        <v>264</v>
      </c>
      <c r="M82" s="129" t="s">
        <v>387</v>
      </c>
      <c r="N82" s="129" t="s">
        <v>387</v>
      </c>
      <c r="O82" s="54">
        <f>SUM(Table2[[#This Row],[Urine - IC - Samples]],Table2[[#This Row],[Urine - OOC - Samples]],Table2[[#This Row],[Blood - IC - Samples]],Table2[[#This Row],[Blood - OOC - Samples]])</f>
        <v>3383</v>
      </c>
      <c r="P82" s="52">
        <v>3383</v>
      </c>
      <c r="Q82" s="52">
        <v>9</v>
      </c>
      <c r="R82" s="131">
        <v>3.0000000000000001E-3</v>
      </c>
      <c r="T82" s="117"/>
    </row>
    <row r="83" spans="1:20" ht="13.15" customHeight="1" x14ac:dyDescent="0.4">
      <c r="A83" s="133" t="s">
        <v>628</v>
      </c>
      <c r="B83" s="129" t="s">
        <v>1039</v>
      </c>
      <c r="C83" s="132">
        <v>866</v>
      </c>
      <c r="D83" s="129" t="s">
        <v>387</v>
      </c>
      <c r="E83" s="54">
        <v>9</v>
      </c>
      <c r="F83" s="132">
        <v>2293</v>
      </c>
      <c r="G83" s="54">
        <v>3</v>
      </c>
      <c r="H83" s="54">
        <v>10</v>
      </c>
      <c r="I83" s="132">
        <v>7</v>
      </c>
      <c r="J83" s="129" t="s">
        <v>387</v>
      </c>
      <c r="K83" s="129" t="s">
        <v>387</v>
      </c>
      <c r="L83" s="132">
        <v>299</v>
      </c>
      <c r="M83" s="129" t="s">
        <v>387</v>
      </c>
      <c r="N83" s="129" t="s">
        <v>387</v>
      </c>
      <c r="O83" s="54">
        <f>SUM(Table2[[#This Row],[Urine - IC - Samples]],Table2[[#This Row],[Urine - OOC - Samples]],Table2[[#This Row],[Blood - IC - Samples]],Table2[[#This Row],[Blood - OOC - Samples]])</f>
        <v>3465</v>
      </c>
      <c r="P83" s="57">
        <v>4317</v>
      </c>
      <c r="Q83" s="57">
        <v>24</v>
      </c>
      <c r="R83" s="136">
        <v>6.0000000000000001E-3</v>
      </c>
      <c r="T83" s="117"/>
    </row>
    <row r="84" spans="1:20" ht="20.25" x14ac:dyDescent="0.4">
      <c r="A84" s="133" t="s">
        <v>1344</v>
      </c>
      <c r="B84" s="129" t="s">
        <v>1040</v>
      </c>
      <c r="C84" s="132">
        <v>216</v>
      </c>
      <c r="D84" s="129" t="s">
        <v>387</v>
      </c>
      <c r="E84" s="54">
        <v>4</v>
      </c>
      <c r="F84" s="132">
        <v>574</v>
      </c>
      <c r="G84" s="129" t="s">
        <v>387</v>
      </c>
      <c r="H84" s="54">
        <v>1</v>
      </c>
      <c r="I84" s="132">
        <v>2</v>
      </c>
      <c r="J84" s="129" t="s">
        <v>387</v>
      </c>
      <c r="K84" s="129" t="s">
        <v>387</v>
      </c>
      <c r="L84" s="132">
        <v>59</v>
      </c>
      <c r="M84" s="129" t="s">
        <v>387</v>
      </c>
      <c r="N84" s="129" t="s">
        <v>387</v>
      </c>
      <c r="O84" s="54">
        <f>SUM(Table2[[#This Row],[Urine - IC - Samples]],Table2[[#This Row],[Urine - OOC - Samples]],Table2[[#This Row],[Blood - IC - Samples]],Table2[[#This Row],[Blood - OOC - Samples]])</f>
        <v>851</v>
      </c>
      <c r="P84" s="177"/>
      <c r="Q84" s="177"/>
    </row>
    <row r="85" spans="1:20" ht="20.25" x14ac:dyDescent="0.4">
      <c r="A85" s="133" t="s">
        <v>1344</v>
      </c>
      <c r="B85" s="129" t="s">
        <v>1041</v>
      </c>
      <c r="C85" s="132">
        <v>1</v>
      </c>
      <c r="D85" s="129" t="s">
        <v>387</v>
      </c>
      <c r="E85" s="129" t="s">
        <v>387</v>
      </c>
      <c r="F85" s="130" t="s">
        <v>387</v>
      </c>
      <c r="G85" s="129" t="s">
        <v>387</v>
      </c>
      <c r="H85" s="129" t="s">
        <v>387</v>
      </c>
      <c r="I85" s="130" t="s">
        <v>387</v>
      </c>
      <c r="J85" s="129" t="s">
        <v>387</v>
      </c>
      <c r="K85" s="129" t="s">
        <v>387</v>
      </c>
      <c r="L85" s="130" t="s">
        <v>387</v>
      </c>
      <c r="M85" s="129" t="s">
        <v>387</v>
      </c>
      <c r="N85" s="129" t="s">
        <v>387</v>
      </c>
      <c r="O85" s="54">
        <f>SUM(Table2[[#This Row],[Urine - IC - Samples]],Table2[[#This Row],[Urine - OOC - Samples]],Table2[[#This Row],[Blood - IC - Samples]],Table2[[#This Row],[Blood - OOC - Samples]])</f>
        <v>1</v>
      </c>
      <c r="P85" s="177"/>
      <c r="Q85" s="177"/>
    </row>
    <row r="86" spans="1:20" x14ac:dyDescent="0.4">
      <c r="A86" s="133" t="s">
        <v>464</v>
      </c>
      <c r="B86" s="129" t="s">
        <v>1042</v>
      </c>
      <c r="C86" s="132">
        <v>102</v>
      </c>
      <c r="D86" s="129" t="s">
        <v>387</v>
      </c>
      <c r="E86" s="129" t="s">
        <v>387</v>
      </c>
      <c r="F86" s="132">
        <v>202</v>
      </c>
      <c r="G86" s="129" t="s">
        <v>387</v>
      </c>
      <c r="H86" s="129" t="s">
        <v>387</v>
      </c>
      <c r="I86" s="130" t="s">
        <v>387</v>
      </c>
      <c r="J86" s="129" t="s">
        <v>387</v>
      </c>
      <c r="K86" s="129" t="s">
        <v>387</v>
      </c>
      <c r="L86" s="132">
        <v>7</v>
      </c>
      <c r="M86" s="129" t="s">
        <v>387</v>
      </c>
      <c r="N86" s="129" t="s">
        <v>387</v>
      </c>
      <c r="O86" s="54">
        <f>SUM(Table2[[#This Row],[Urine - IC - Samples]],Table2[[#This Row],[Urine - OOC - Samples]],Table2[[#This Row],[Blood - IC - Samples]],Table2[[#This Row],[Blood - OOC - Samples]])</f>
        <v>311</v>
      </c>
      <c r="P86" s="57">
        <v>440</v>
      </c>
      <c r="Q86" s="57">
        <v>0</v>
      </c>
      <c r="R86" s="58">
        <v>0</v>
      </c>
      <c r="T86" s="117"/>
    </row>
    <row r="87" spans="1:20" x14ac:dyDescent="0.4">
      <c r="A87" s="133" t="s">
        <v>1345</v>
      </c>
      <c r="B87" s="129" t="s">
        <v>1043</v>
      </c>
      <c r="C87" s="132">
        <v>8</v>
      </c>
      <c r="D87" s="129" t="s">
        <v>387</v>
      </c>
      <c r="E87" s="129" t="s">
        <v>387</v>
      </c>
      <c r="F87" s="132">
        <v>18</v>
      </c>
      <c r="G87" s="129" t="s">
        <v>387</v>
      </c>
      <c r="H87" s="129" t="s">
        <v>387</v>
      </c>
      <c r="I87" s="130" t="s">
        <v>387</v>
      </c>
      <c r="J87" s="129" t="s">
        <v>387</v>
      </c>
      <c r="K87" s="129" t="s">
        <v>387</v>
      </c>
      <c r="L87" s="130" t="s">
        <v>387</v>
      </c>
      <c r="M87" s="129" t="s">
        <v>387</v>
      </c>
      <c r="N87" s="129" t="s">
        <v>387</v>
      </c>
      <c r="O87" s="54">
        <f>SUM(Table2[[#This Row],[Urine - IC - Samples]],Table2[[#This Row],[Urine - OOC - Samples]],Table2[[#This Row],[Blood - IC - Samples]],Table2[[#This Row],[Blood - OOC - Samples]])</f>
        <v>26</v>
      </c>
      <c r="P87" s="177"/>
      <c r="Q87" s="177"/>
    </row>
    <row r="88" spans="1:20" x14ac:dyDescent="0.4">
      <c r="A88" s="133" t="s">
        <v>1345</v>
      </c>
      <c r="B88" s="129" t="s">
        <v>1044</v>
      </c>
      <c r="C88" s="132">
        <v>5</v>
      </c>
      <c r="D88" s="129" t="s">
        <v>387</v>
      </c>
      <c r="E88" s="129" t="s">
        <v>387</v>
      </c>
      <c r="F88" s="132">
        <v>15</v>
      </c>
      <c r="G88" s="129" t="s">
        <v>387</v>
      </c>
      <c r="H88" s="129" t="s">
        <v>387</v>
      </c>
      <c r="I88" s="130" t="s">
        <v>387</v>
      </c>
      <c r="J88" s="129" t="s">
        <v>387</v>
      </c>
      <c r="K88" s="129" t="s">
        <v>387</v>
      </c>
      <c r="L88" s="130" t="s">
        <v>387</v>
      </c>
      <c r="M88" s="129" t="s">
        <v>387</v>
      </c>
      <c r="N88" s="129" t="s">
        <v>387</v>
      </c>
      <c r="O88" s="54">
        <f>SUM(Table2[[#This Row],[Urine - IC - Samples]],Table2[[#This Row],[Urine - OOC - Samples]],Table2[[#This Row],[Blood - IC - Samples]],Table2[[#This Row],[Blood - OOC - Samples]])</f>
        <v>20</v>
      </c>
      <c r="P88" s="177"/>
      <c r="Q88" s="177"/>
    </row>
    <row r="89" spans="1:20" x14ac:dyDescent="0.4">
      <c r="A89" s="133" t="s">
        <v>1345</v>
      </c>
      <c r="B89" s="129" t="s">
        <v>1045</v>
      </c>
      <c r="C89" s="132">
        <v>8</v>
      </c>
      <c r="D89" s="129" t="s">
        <v>387</v>
      </c>
      <c r="E89" s="129" t="s">
        <v>387</v>
      </c>
      <c r="F89" s="132">
        <v>8</v>
      </c>
      <c r="G89" s="129" t="s">
        <v>387</v>
      </c>
      <c r="H89" s="129" t="s">
        <v>387</v>
      </c>
      <c r="I89" s="130" t="s">
        <v>387</v>
      </c>
      <c r="J89" s="129" t="s">
        <v>387</v>
      </c>
      <c r="K89" s="129" t="s">
        <v>387</v>
      </c>
      <c r="L89" s="130" t="s">
        <v>387</v>
      </c>
      <c r="M89" s="129" t="s">
        <v>387</v>
      </c>
      <c r="N89" s="129" t="s">
        <v>387</v>
      </c>
      <c r="O89" s="54">
        <f>SUM(Table2[[#This Row],[Urine - IC - Samples]],Table2[[#This Row],[Urine - OOC - Samples]],Table2[[#This Row],[Blood - IC - Samples]],Table2[[#This Row],[Blood - OOC - Samples]])</f>
        <v>16</v>
      </c>
      <c r="P89" s="177"/>
      <c r="Q89" s="177"/>
    </row>
    <row r="90" spans="1:20" x14ac:dyDescent="0.4">
      <c r="A90" s="133" t="s">
        <v>1345</v>
      </c>
      <c r="B90" s="129" t="s">
        <v>1046</v>
      </c>
      <c r="C90" s="132">
        <v>7</v>
      </c>
      <c r="D90" s="129" t="s">
        <v>387</v>
      </c>
      <c r="E90" s="129" t="s">
        <v>387</v>
      </c>
      <c r="F90" s="132">
        <v>7</v>
      </c>
      <c r="G90" s="129" t="s">
        <v>387</v>
      </c>
      <c r="H90" s="129" t="s">
        <v>387</v>
      </c>
      <c r="I90" s="130" t="s">
        <v>387</v>
      </c>
      <c r="J90" s="129" t="s">
        <v>387</v>
      </c>
      <c r="K90" s="129" t="s">
        <v>387</v>
      </c>
      <c r="L90" s="132">
        <v>2</v>
      </c>
      <c r="M90" s="129" t="s">
        <v>387</v>
      </c>
      <c r="N90" s="129" t="s">
        <v>387</v>
      </c>
      <c r="O90" s="54">
        <f>SUM(Table2[[#This Row],[Urine - IC - Samples]],Table2[[#This Row],[Urine - OOC - Samples]],Table2[[#This Row],[Blood - IC - Samples]],Table2[[#This Row],[Blood - OOC - Samples]])</f>
        <v>16</v>
      </c>
      <c r="P90" s="177"/>
      <c r="Q90" s="177"/>
    </row>
    <row r="91" spans="1:20" x14ac:dyDescent="0.4">
      <c r="A91" s="133" t="s">
        <v>1345</v>
      </c>
      <c r="B91" s="129" t="s">
        <v>1047</v>
      </c>
      <c r="C91" s="132">
        <v>7</v>
      </c>
      <c r="D91" s="129" t="s">
        <v>387</v>
      </c>
      <c r="E91" s="129" t="s">
        <v>387</v>
      </c>
      <c r="F91" s="132">
        <v>6</v>
      </c>
      <c r="G91" s="129" t="s">
        <v>387</v>
      </c>
      <c r="H91" s="129" t="s">
        <v>387</v>
      </c>
      <c r="I91" s="130" t="s">
        <v>387</v>
      </c>
      <c r="J91" s="129" t="s">
        <v>387</v>
      </c>
      <c r="K91" s="129" t="s">
        <v>387</v>
      </c>
      <c r="L91" s="130" t="s">
        <v>387</v>
      </c>
      <c r="M91" s="129" t="s">
        <v>387</v>
      </c>
      <c r="N91" s="129" t="s">
        <v>387</v>
      </c>
      <c r="O91" s="54">
        <f>SUM(Table2[[#This Row],[Urine - IC - Samples]],Table2[[#This Row],[Urine - OOC - Samples]],Table2[[#This Row],[Blood - IC - Samples]],Table2[[#This Row],[Blood - OOC - Samples]])</f>
        <v>13</v>
      </c>
      <c r="P91" s="177"/>
      <c r="Q91" s="177"/>
    </row>
    <row r="92" spans="1:20" x14ac:dyDescent="0.4">
      <c r="A92" s="133" t="s">
        <v>1345</v>
      </c>
      <c r="B92" s="129" t="s">
        <v>1048</v>
      </c>
      <c r="C92" s="132">
        <v>5</v>
      </c>
      <c r="D92" s="129" t="s">
        <v>387</v>
      </c>
      <c r="E92" s="129" t="s">
        <v>387</v>
      </c>
      <c r="F92" s="132">
        <v>7</v>
      </c>
      <c r="G92" s="129" t="s">
        <v>387</v>
      </c>
      <c r="H92" s="129" t="s">
        <v>387</v>
      </c>
      <c r="I92" s="130" t="s">
        <v>387</v>
      </c>
      <c r="J92" s="129" t="s">
        <v>387</v>
      </c>
      <c r="K92" s="129" t="s">
        <v>387</v>
      </c>
      <c r="L92" s="130" t="s">
        <v>387</v>
      </c>
      <c r="M92" s="129" t="s">
        <v>387</v>
      </c>
      <c r="N92" s="129" t="s">
        <v>387</v>
      </c>
      <c r="O92" s="54">
        <f>SUM(Table2[[#This Row],[Urine - IC - Samples]],Table2[[#This Row],[Urine - OOC - Samples]],Table2[[#This Row],[Blood - IC - Samples]],Table2[[#This Row],[Blood - OOC - Samples]])</f>
        <v>12</v>
      </c>
      <c r="P92" s="177"/>
      <c r="Q92" s="177"/>
    </row>
    <row r="93" spans="1:20" x14ac:dyDescent="0.4">
      <c r="A93" s="133" t="s">
        <v>1345</v>
      </c>
      <c r="B93" s="129" t="s">
        <v>1049</v>
      </c>
      <c r="C93" s="132">
        <v>3</v>
      </c>
      <c r="D93" s="129" t="s">
        <v>387</v>
      </c>
      <c r="E93" s="129" t="s">
        <v>387</v>
      </c>
      <c r="F93" s="132">
        <v>5</v>
      </c>
      <c r="G93" s="129" t="s">
        <v>387</v>
      </c>
      <c r="H93" s="129" t="s">
        <v>387</v>
      </c>
      <c r="I93" s="130" t="s">
        <v>387</v>
      </c>
      <c r="J93" s="129" t="s">
        <v>387</v>
      </c>
      <c r="K93" s="129" t="s">
        <v>387</v>
      </c>
      <c r="L93" s="130" t="s">
        <v>387</v>
      </c>
      <c r="M93" s="129" t="s">
        <v>387</v>
      </c>
      <c r="N93" s="129" t="s">
        <v>387</v>
      </c>
      <c r="O93" s="54">
        <f>SUM(Table2[[#This Row],[Urine - IC - Samples]],Table2[[#This Row],[Urine - OOC - Samples]],Table2[[#This Row],[Blood - IC - Samples]],Table2[[#This Row],[Blood - OOC - Samples]])</f>
        <v>8</v>
      </c>
      <c r="P93" s="177"/>
      <c r="Q93" s="177"/>
    </row>
    <row r="94" spans="1:20" x14ac:dyDescent="0.4">
      <c r="A94" s="133" t="s">
        <v>1345</v>
      </c>
      <c r="B94" s="129" t="s">
        <v>1050</v>
      </c>
      <c r="C94" s="132">
        <v>3</v>
      </c>
      <c r="D94" s="129" t="s">
        <v>387</v>
      </c>
      <c r="E94" s="129" t="s">
        <v>387</v>
      </c>
      <c r="F94" s="132">
        <v>4</v>
      </c>
      <c r="G94" s="129" t="s">
        <v>387</v>
      </c>
      <c r="H94" s="129" t="s">
        <v>387</v>
      </c>
      <c r="I94" s="130" t="s">
        <v>387</v>
      </c>
      <c r="J94" s="129" t="s">
        <v>387</v>
      </c>
      <c r="K94" s="129" t="s">
        <v>387</v>
      </c>
      <c r="L94" s="130" t="s">
        <v>387</v>
      </c>
      <c r="M94" s="129" t="s">
        <v>387</v>
      </c>
      <c r="N94" s="129" t="s">
        <v>387</v>
      </c>
      <c r="O94" s="54">
        <f>SUM(Table2[[#This Row],[Urine - IC - Samples]],Table2[[#This Row],[Urine - OOC - Samples]],Table2[[#This Row],[Blood - IC - Samples]],Table2[[#This Row],[Blood - OOC - Samples]])</f>
        <v>7</v>
      </c>
      <c r="P94" s="177"/>
      <c r="Q94" s="177"/>
    </row>
    <row r="95" spans="1:20" x14ac:dyDescent="0.4">
      <c r="A95" s="133" t="s">
        <v>1345</v>
      </c>
      <c r="B95" s="129" t="s">
        <v>1051</v>
      </c>
      <c r="C95" s="132">
        <v>3</v>
      </c>
      <c r="D95" s="129" t="s">
        <v>387</v>
      </c>
      <c r="E95" s="129" t="s">
        <v>387</v>
      </c>
      <c r="F95" s="132">
        <v>3</v>
      </c>
      <c r="G95" s="129" t="s">
        <v>387</v>
      </c>
      <c r="H95" s="129" t="s">
        <v>387</v>
      </c>
      <c r="I95" s="130" t="s">
        <v>387</v>
      </c>
      <c r="J95" s="129" t="s">
        <v>387</v>
      </c>
      <c r="K95" s="129" t="s">
        <v>387</v>
      </c>
      <c r="L95" s="130" t="s">
        <v>387</v>
      </c>
      <c r="M95" s="129" t="s">
        <v>387</v>
      </c>
      <c r="N95" s="129" t="s">
        <v>387</v>
      </c>
      <c r="O95" s="54">
        <f>SUM(Table2[[#This Row],[Urine - IC - Samples]],Table2[[#This Row],[Urine - OOC - Samples]],Table2[[#This Row],[Blood - IC - Samples]],Table2[[#This Row],[Blood - OOC - Samples]])</f>
        <v>6</v>
      </c>
      <c r="P95" s="177"/>
      <c r="Q95" s="177"/>
    </row>
    <row r="96" spans="1:20" x14ac:dyDescent="0.4">
      <c r="A96" s="133" t="s">
        <v>1345</v>
      </c>
      <c r="B96" s="129" t="s">
        <v>1052</v>
      </c>
      <c r="C96" s="132">
        <v>1</v>
      </c>
      <c r="D96" s="129" t="s">
        <v>387</v>
      </c>
      <c r="E96" s="129" t="s">
        <v>387</v>
      </c>
      <c r="F96" s="132">
        <v>3</v>
      </c>
      <c r="G96" s="129" t="s">
        <v>387</v>
      </c>
      <c r="H96" s="129" t="s">
        <v>387</v>
      </c>
      <c r="I96" s="130" t="s">
        <v>387</v>
      </c>
      <c r="J96" s="129" t="s">
        <v>387</v>
      </c>
      <c r="K96" s="129" t="s">
        <v>387</v>
      </c>
      <c r="L96" s="130" t="s">
        <v>387</v>
      </c>
      <c r="M96" s="129" t="s">
        <v>387</v>
      </c>
      <c r="N96" s="129" t="s">
        <v>387</v>
      </c>
      <c r="O96" s="54">
        <f>SUM(Table2[[#This Row],[Urine - IC - Samples]],Table2[[#This Row],[Urine - OOC - Samples]],Table2[[#This Row],[Blood - IC - Samples]],Table2[[#This Row],[Blood - OOC - Samples]])</f>
        <v>4</v>
      </c>
      <c r="P96" s="177"/>
      <c r="Q96" s="177"/>
    </row>
    <row r="97" spans="1:20" x14ac:dyDescent="0.4">
      <c r="A97" s="133" t="s">
        <v>1345</v>
      </c>
      <c r="B97" s="129" t="s">
        <v>1053</v>
      </c>
      <c r="C97" s="130" t="s">
        <v>387</v>
      </c>
      <c r="D97" s="129" t="s">
        <v>387</v>
      </c>
      <c r="E97" s="129" t="s">
        <v>387</v>
      </c>
      <c r="F97" s="130" t="s">
        <v>387</v>
      </c>
      <c r="G97" s="129" t="s">
        <v>387</v>
      </c>
      <c r="H97" s="129" t="s">
        <v>387</v>
      </c>
      <c r="I97" s="130" t="s">
        <v>387</v>
      </c>
      <c r="J97" s="129" t="s">
        <v>387</v>
      </c>
      <c r="K97" s="129" t="s">
        <v>387</v>
      </c>
      <c r="L97" s="132">
        <v>1</v>
      </c>
      <c r="M97" s="129" t="s">
        <v>387</v>
      </c>
      <c r="N97" s="129" t="s">
        <v>387</v>
      </c>
      <c r="O97" s="54">
        <f>SUM(Table2[[#This Row],[Urine - IC - Samples]],Table2[[#This Row],[Urine - OOC - Samples]],Table2[[#This Row],[Blood - IC - Samples]],Table2[[#This Row],[Blood - OOC - Samples]])</f>
        <v>1</v>
      </c>
      <c r="P97" s="177"/>
      <c r="Q97" s="177"/>
    </row>
    <row r="98" spans="1:20" ht="13.15" customHeight="1" x14ac:dyDescent="0.4">
      <c r="A98" s="133" t="s">
        <v>466</v>
      </c>
      <c r="B98" s="129" t="s">
        <v>1054</v>
      </c>
      <c r="C98" s="132">
        <v>175</v>
      </c>
      <c r="D98" s="129" t="s">
        <v>387</v>
      </c>
      <c r="E98" s="54">
        <v>1</v>
      </c>
      <c r="F98" s="132">
        <v>377</v>
      </c>
      <c r="G98" s="54">
        <v>2</v>
      </c>
      <c r="H98" s="54">
        <v>1</v>
      </c>
      <c r="I98" s="130" t="s">
        <v>387</v>
      </c>
      <c r="J98" s="129" t="s">
        <v>387</v>
      </c>
      <c r="K98" s="129" t="s">
        <v>387</v>
      </c>
      <c r="L98" s="132">
        <v>1</v>
      </c>
      <c r="M98" s="129" t="s">
        <v>387</v>
      </c>
      <c r="N98" s="129" t="s">
        <v>387</v>
      </c>
      <c r="O98" s="54">
        <f>SUM(Table2[[#This Row],[Urine - IC - Samples]],Table2[[#This Row],[Urine - OOC - Samples]],Table2[[#This Row],[Blood - IC - Samples]],Table2[[#This Row],[Blood - OOC - Samples]])</f>
        <v>553</v>
      </c>
      <c r="P98" s="57">
        <v>881</v>
      </c>
      <c r="Q98" s="57">
        <v>4</v>
      </c>
      <c r="R98" s="136">
        <v>5.0000000000000001E-3</v>
      </c>
      <c r="T98" s="117"/>
    </row>
    <row r="99" spans="1:20" x14ac:dyDescent="0.4">
      <c r="A99" s="133" t="s">
        <v>1346</v>
      </c>
      <c r="B99" s="129" t="s">
        <v>1055</v>
      </c>
      <c r="C99" s="132">
        <v>90</v>
      </c>
      <c r="D99" s="129" t="s">
        <v>387</v>
      </c>
      <c r="E99" s="129" t="s">
        <v>387</v>
      </c>
      <c r="F99" s="132">
        <v>45</v>
      </c>
      <c r="G99" s="129" t="s">
        <v>387</v>
      </c>
      <c r="H99" s="129" t="s">
        <v>387</v>
      </c>
      <c r="I99" s="130" t="s">
        <v>387</v>
      </c>
      <c r="J99" s="129" t="s">
        <v>387</v>
      </c>
      <c r="K99" s="129" t="s">
        <v>387</v>
      </c>
      <c r="L99" s="132">
        <v>2</v>
      </c>
      <c r="M99" s="129" t="s">
        <v>387</v>
      </c>
      <c r="N99" s="129" t="s">
        <v>387</v>
      </c>
      <c r="O99" s="54">
        <f>SUM(Table2[[#This Row],[Urine - IC - Samples]],Table2[[#This Row],[Urine - OOC - Samples]],Table2[[#This Row],[Blood - IC - Samples]],Table2[[#This Row],[Blood - OOC - Samples]])</f>
        <v>137</v>
      </c>
      <c r="P99" s="177"/>
      <c r="Q99" s="177"/>
    </row>
    <row r="100" spans="1:20" x14ac:dyDescent="0.4">
      <c r="A100" s="133" t="s">
        <v>1346</v>
      </c>
      <c r="B100" s="129" t="s">
        <v>1056</v>
      </c>
      <c r="C100" s="132">
        <v>79</v>
      </c>
      <c r="D100" s="129" t="s">
        <v>387</v>
      </c>
      <c r="E100" s="54">
        <v>2</v>
      </c>
      <c r="F100" s="132">
        <v>38</v>
      </c>
      <c r="G100" s="129" t="s">
        <v>387</v>
      </c>
      <c r="H100" s="129" t="s">
        <v>387</v>
      </c>
      <c r="I100" s="130" t="s">
        <v>387</v>
      </c>
      <c r="J100" s="129" t="s">
        <v>387</v>
      </c>
      <c r="K100" s="129" t="s">
        <v>387</v>
      </c>
      <c r="L100" s="132">
        <v>1</v>
      </c>
      <c r="M100" s="129" t="s">
        <v>387</v>
      </c>
      <c r="N100" s="129" t="s">
        <v>387</v>
      </c>
      <c r="O100" s="54">
        <f>SUM(Table2[[#This Row],[Urine - IC - Samples]],Table2[[#This Row],[Urine - OOC - Samples]],Table2[[#This Row],[Blood - IC - Samples]],Table2[[#This Row],[Blood - OOC - Samples]])</f>
        <v>118</v>
      </c>
      <c r="P100" s="177"/>
      <c r="Q100" s="177"/>
    </row>
    <row r="101" spans="1:20" x14ac:dyDescent="0.4">
      <c r="A101" s="133" t="s">
        <v>1346</v>
      </c>
      <c r="B101" s="129" t="s">
        <v>1057</v>
      </c>
      <c r="C101" s="132">
        <v>37</v>
      </c>
      <c r="D101" s="129" t="s">
        <v>387</v>
      </c>
      <c r="E101" s="129" t="s">
        <v>387</v>
      </c>
      <c r="F101" s="132">
        <v>32</v>
      </c>
      <c r="G101" s="129" t="s">
        <v>387</v>
      </c>
      <c r="H101" s="129" t="s">
        <v>387</v>
      </c>
      <c r="I101" s="130" t="s">
        <v>387</v>
      </c>
      <c r="J101" s="129" t="s">
        <v>387</v>
      </c>
      <c r="K101" s="129" t="s">
        <v>387</v>
      </c>
      <c r="L101" s="130" t="s">
        <v>387</v>
      </c>
      <c r="M101" s="129" t="s">
        <v>387</v>
      </c>
      <c r="N101" s="129" t="s">
        <v>387</v>
      </c>
      <c r="O101" s="54">
        <f>SUM(Table2[[#This Row],[Urine - IC - Samples]],Table2[[#This Row],[Urine - OOC - Samples]],Table2[[#This Row],[Blood - IC - Samples]],Table2[[#This Row],[Blood - OOC - Samples]])</f>
        <v>69</v>
      </c>
      <c r="P101" s="177"/>
      <c r="Q101" s="177"/>
    </row>
    <row r="102" spans="1:20" ht="13.15" customHeight="1" x14ac:dyDescent="0.4">
      <c r="A102" s="133" t="s">
        <v>1346</v>
      </c>
      <c r="B102" s="129" t="s">
        <v>1058</v>
      </c>
      <c r="C102" s="132">
        <v>4</v>
      </c>
      <c r="D102" s="129" t="s">
        <v>387</v>
      </c>
      <c r="E102" s="129" t="s">
        <v>387</v>
      </c>
      <c r="F102" s="130" t="s">
        <v>387</v>
      </c>
      <c r="G102" s="129" t="s">
        <v>387</v>
      </c>
      <c r="H102" s="129" t="s">
        <v>387</v>
      </c>
      <c r="I102" s="130" t="s">
        <v>387</v>
      </c>
      <c r="J102" s="129" t="s">
        <v>387</v>
      </c>
      <c r="K102" s="129" t="s">
        <v>387</v>
      </c>
      <c r="L102" s="130" t="s">
        <v>387</v>
      </c>
      <c r="M102" s="129" t="s">
        <v>387</v>
      </c>
      <c r="N102" s="129" t="s">
        <v>387</v>
      </c>
      <c r="O102" s="54">
        <f>SUM(Table2[[#This Row],[Urine - IC - Samples]],Table2[[#This Row],[Urine - OOC - Samples]],Table2[[#This Row],[Blood - IC - Samples]],Table2[[#This Row],[Blood - OOC - Samples]])</f>
        <v>4</v>
      </c>
      <c r="P102" s="177"/>
      <c r="Q102" s="177"/>
    </row>
    <row r="103" spans="1:20" ht="20.25" x14ac:dyDescent="0.4">
      <c r="A103" s="133" t="s">
        <v>470</v>
      </c>
      <c r="B103" s="129" t="s">
        <v>387</v>
      </c>
      <c r="C103" s="132">
        <v>261</v>
      </c>
      <c r="D103" s="129" t="s">
        <v>387</v>
      </c>
      <c r="E103" s="54">
        <v>4</v>
      </c>
      <c r="F103" s="132">
        <v>367</v>
      </c>
      <c r="G103" s="129" t="s">
        <v>387</v>
      </c>
      <c r="H103" s="129" t="s">
        <v>387</v>
      </c>
      <c r="I103" s="132">
        <v>2</v>
      </c>
      <c r="J103" s="129" t="s">
        <v>387</v>
      </c>
      <c r="K103" s="129" t="s">
        <v>387</v>
      </c>
      <c r="L103" s="132">
        <v>14</v>
      </c>
      <c r="M103" s="129" t="s">
        <v>387</v>
      </c>
      <c r="N103" s="129" t="s">
        <v>387</v>
      </c>
      <c r="O103" s="54">
        <f>SUM(Table2[[#This Row],[Urine - IC - Samples]],Table2[[#This Row],[Urine - OOC - Samples]],Table2[[#This Row],[Blood - IC - Samples]],Table2[[#This Row],[Blood - OOC - Samples]])</f>
        <v>644</v>
      </c>
      <c r="P103" s="52">
        <v>644</v>
      </c>
      <c r="Q103" s="52">
        <v>4</v>
      </c>
      <c r="R103" s="53">
        <v>0.01</v>
      </c>
      <c r="T103" s="117"/>
    </row>
    <row r="104" spans="1:20" ht="13.15" customHeight="1" x14ac:dyDescent="0.4">
      <c r="A104" s="133" t="s">
        <v>472</v>
      </c>
      <c r="B104" s="129" t="s">
        <v>1059</v>
      </c>
      <c r="C104" s="132">
        <v>254</v>
      </c>
      <c r="D104" s="54">
        <v>1</v>
      </c>
      <c r="E104" s="54">
        <v>1</v>
      </c>
      <c r="F104" s="132">
        <v>671</v>
      </c>
      <c r="G104" s="54">
        <v>2</v>
      </c>
      <c r="H104" s="129" t="s">
        <v>387</v>
      </c>
      <c r="I104" s="132">
        <v>22</v>
      </c>
      <c r="J104" s="129" t="s">
        <v>387</v>
      </c>
      <c r="K104" s="129" t="s">
        <v>387</v>
      </c>
      <c r="L104" s="132">
        <v>31</v>
      </c>
      <c r="M104" s="129" t="s">
        <v>387</v>
      </c>
      <c r="N104" s="129" t="s">
        <v>387</v>
      </c>
      <c r="O104" s="54">
        <f>SUM(Table2[[#This Row],[Urine - IC - Samples]],Table2[[#This Row],[Urine - OOC - Samples]],Table2[[#This Row],[Blood - IC - Samples]],Table2[[#This Row],[Blood - OOC - Samples]])</f>
        <v>978</v>
      </c>
      <c r="P104" s="57">
        <v>1017</v>
      </c>
      <c r="Q104" s="57">
        <v>2</v>
      </c>
      <c r="R104" s="136">
        <v>2E-3</v>
      </c>
      <c r="T104" s="117"/>
    </row>
    <row r="105" spans="1:20" x14ac:dyDescent="0.4">
      <c r="A105" s="133" t="s">
        <v>1347</v>
      </c>
      <c r="B105" s="129" t="s">
        <v>1060</v>
      </c>
      <c r="C105" s="132">
        <v>19</v>
      </c>
      <c r="D105" s="129" t="s">
        <v>387</v>
      </c>
      <c r="E105" s="54">
        <v>1</v>
      </c>
      <c r="F105" s="132">
        <v>14</v>
      </c>
      <c r="G105" s="129" t="s">
        <v>387</v>
      </c>
      <c r="H105" s="129" t="s">
        <v>387</v>
      </c>
      <c r="I105" s="130" t="s">
        <v>387</v>
      </c>
      <c r="J105" s="129" t="s">
        <v>387</v>
      </c>
      <c r="K105" s="129" t="s">
        <v>387</v>
      </c>
      <c r="L105" s="130" t="s">
        <v>387</v>
      </c>
      <c r="M105" s="129" t="s">
        <v>387</v>
      </c>
      <c r="N105" s="129" t="s">
        <v>387</v>
      </c>
      <c r="O105" s="54">
        <f>SUM(Table2[[#This Row],[Urine - IC - Samples]],Table2[[#This Row],[Urine - OOC - Samples]],Table2[[#This Row],[Blood - IC - Samples]],Table2[[#This Row],[Blood - OOC - Samples]])</f>
        <v>33</v>
      </c>
      <c r="P105" s="177"/>
      <c r="Q105" s="177"/>
    </row>
    <row r="106" spans="1:20" x14ac:dyDescent="0.4">
      <c r="A106" s="133" t="s">
        <v>1347</v>
      </c>
      <c r="B106" s="129" t="s">
        <v>1061</v>
      </c>
      <c r="C106" s="130" t="s">
        <v>387</v>
      </c>
      <c r="D106" s="129" t="s">
        <v>387</v>
      </c>
      <c r="E106" s="129" t="s">
        <v>387</v>
      </c>
      <c r="F106" s="132">
        <v>6</v>
      </c>
      <c r="G106" s="129" t="s">
        <v>387</v>
      </c>
      <c r="H106" s="129" t="s">
        <v>387</v>
      </c>
      <c r="I106" s="130" t="s">
        <v>387</v>
      </c>
      <c r="J106" s="129" t="s">
        <v>387</v>
      </c>
      <c r="K106" s="129" t="s">
        <v>387</v>
      </c>
      <c r="L106" s="130" t="s">
        <v>387</v>
      </c>
      <c r="M106" s="129" t="s">
        <v>387</v>
      </c>
      <c r="N106" s="129" t="s">
        <v>387</v>
      </c>
      <c r="O106" s="54">
        <f>SUM(Table2[[#This Row],[Urine - IC - Samples]],Table2[[#This Row],[Urine - OOC - Samples]],Table2[[#This Row],[Blood - IC - Samples]],Table2[[#This Row],[Blood - OOC - Samples]])</f>
        <v>6</v>
      </c>
      <c r="P106" s="177"/>
      <c r="Q106" s="177"/>
    </row>
    <row r="107" spans="1:20" x14ac:dyDescent="0.4">
      <c r="A107" s="133" t="s">
        <v>476</v>
      </c>
      <c r="B107" s="129" t="s">
        <v>387</v>
      </c>
      <c r="C107" s="132">
        <v>1712</v>
      </c>
      <c r="D107" s="54">
        <v>23</v>
      </c>
      <c r="E107" s="54">
        <v>4</v>
      </c>
      <c r="F107" s="132">
        <v>1032</v>
      </c>
      <c r="G107" s="129" t="s">
        <v>387</v>
      </c>
      <c r="H107" s="54">
        <v>2</v>
      </c>
      <c r="I107" s="132">
        <v>4</v>
      </c>
      <c r="J107" s="129" t="s">
        <v>387</v>
      </c>
      <c r="K107" s="129" t="s">
        <v>387</v>
      </c>
      <c r="L107" s="132">
        <v>239</v>
      </c>
      <c r="M107" s="129" t="s">
        <v>387</v>
      </c>
      <c r="N107" s="129" t="s">
        <v>387</v>
      </c>
      <c r="O107" s="54">
        <f>SUM(Table2[[#This Row],[Urine - IC - Samples]],Table2[[#This Row],[Urine - OOC - Samples]],Table2[[#This Row],[Blood - IC - Samples]],Table2[[#This Row],[Blood - OOC - Samples]])</f>
        <v>2987</v>
      </c>
      <c r="P107" s="52">
        <v>2987</v>
      </c>
      <c r="Q107" s="52">
        <v>6</v>
      </c>
      <c r="R107" s="131">
        <v>2E-3</v>
      </c>
      <c r="T107" s="117"/>
    </row>
    <row r="108" spans="1:20" ht="13.15" customHeight="1" x14ac:dyDescent="0.4">
      <c r="A108" s="133" t="s">
        <v>479</v>
      </c>
      <c r="B108" s="129" t="s">
        <v>1062</v>
      </c>
      <c r="C108" s="132">
        <v>606</v>
      </c>
      <c r="D108" s="54">
        <v>0</v>
      </c>
      <c r="E108" s="54">
        <v>3</v>
      </c>
      <c r="F108" s="132">
        <v>1290</v>
      </c>
      <c r="G108" s="54">
        <v>3</v>
      </c>
      <c r="H108" s="54">
        <v>5</v>
      </c>
      <c r="I108" s="132">
        <v>18</v>
      </c>
      <c r="J108" s="129" t="s">
        <v>387</v>
      </c>
      <c r="K108" s="129" t="s">
        <v>387</v>
      </c>
      <c r="L108" s="132">
        <v>167</v>
      </c>
      <c r="M108" s="129" t="s">
        <v>387</v>
      </c>
      <c r="N108" s="129" t="s">
        <v>387</v>
      </c>
      <c r="O108" s="54">
        <f>SUM(Table2[[#This Row],[Urine - IC - Samples]],Table2[[#This Row],[Urine - OOC - Samples]],Table2[[#This Row],[Blood - IC - Samples]],Table2[[#This Row],[Blood - OOC - Samples]])</f>
        <v>2081</v>
      </c>
      <c r="P108" s="57">
        <v>2239</v>
      </c>
      <c r="Q108" s="57">
        <v>9</v>
      </c>
      <c r="R108" s="136">
        <v>4.0000000000000001E-3</v>
      </c>
      <c r="T108" s="117"/>
    </row>
    <row r="109" spans="1:20" x14ac:dyDescent="0.4">
      <c r="A109" s="133" t="s">
        <v>1348</v>
      </c>
      <c r="B109" s="129" t="s">
        <v>1063</v>
      </c>
      <c r="C109" s="132">
        <v>56</v>
      </c>
      <c r="D109" s="54">
        <v>0</v>
      </c>
      <c r="E109" s="54">
        <v>0</v>
      </c>
      <c r="F109" s="132">
        <v>29</v>
      </c>
      <c r="G109" s="129" t="s">
        <v>387</v>
      </c>
      <c r="H109" s="129" t="s">
        <v>387</v>
      </c>
      <c r="I109" s="130" t="s">
        <v>387</v>
      </c>
      <c r="J109" s="129" t="s">
        <v>387</v>
      </c>
      <c r="K109" s="129" t="s">
        <v>387</v>
      </c>
      <c r="L109" s="132">
        <v>1</v>
      </c>
      <c r="M109" s="129" t="s">
        <v>387</v>
      </c>
      <c r="N109" s="129" t="s">
        <v>387</v>
      </c>
      <c r="O109" s="54">
        <f>SUM(Table2[[#This Row],[Urine - IC - Samples]],Table2[[#This Row],[Urine - OOC - Samples]],Table2[[#This Row],[Blood - IC - Samples]],Table2[[#This Row],[Blood - OOC - Samples]])</f>
        <v>86</v>
      </c>
      <c r="P109" s="177"/>
      <c r="Q109" s="177"/>
    </row>
    <row r="110" spans="1:20" ht="13.15" customHeight="1" x14ac:dyDescent="0.4">
      <c r="A110" s="133" t="s">
        <v>1348</v>
      </c>
      <c r="B110" s="129" t="s">
        <v>1064</v>
      </c>
      <c r="C110" s="132">
        <v>12</v>
      </c>
      <c r="D110" s="129" t="s">
        <v>387</v>
      </c>
      <c r="E110" s="129" t="s">
        <v>387</v>
      </c>
      <c r="F110" s="132">
        <v>25</v>
      </c>
      <c r="G110" s="129" t="s">
        <v>387</v>
      </c>
      <c r="H110" s="129" t="s">
        <v>387</v>
      </c>
      <c r="I110" s="130" t="s">
        <v>387</v>
      </c>
      <c r="J110" s="129" t="s">
        <v>387</v>
      </c>
      <c r="K110" s="129" t="s">
        <v>387</v>
      </c>
      <c r="L110" s="132">
        <v>1</v>
      </c>
      <c r="M110" s="129" t="s">
        <v>387</v>
      </c>
      <c r="N110" s="129" t="s">
        <v>387</v>
      </c>
      <c r="O110" s="54">
        <f>SUM(Table2[[#This Row],[Urine - IC - Samples]],Table2[[#This Row],[Urine - OOC - Samples]],Table2[[#This Row],[Blood - IC - Samples]],Table2[[#This Row],[Blood - OOC - Samples]])</f>
        <v>38</v>
      </c>
      <c r="P110" s="177"/>
      <c r="Q110" s="177"/>
    </row>
    <row r="111" spans="1:20" ht="13.15" customHeight="1" x14ac:dyDescent="0.4">
      <c r="A111" s="133" t="s">
        <v>1348</v>
      </c>
      <c r="B111" s="129" t="s">
        <v>1065</v>
      </c>
      <c r="C111" s="132">
        <v>22</v>
      </c>
      <c r="D111" s="129" t="s">
        <v>387</v>
      </c>
      <c r="E111" s="129" t="s">
        <v>387</v>
      </c>
      <c r="F111" s="132">
        <v>4</v>
      </c>
      <c r="G111" s="129" t="s">
        <v>387</v>
      </c>
      <c r="H111" s="129" t="s">
        <v>387</v>
      </c>
      <c r="I111" s="130" t="s">
        <v>387</v>
      </c>
      <c r="J111" s="129" t="s">
        <v>387</v>
      </c>
      <c r="K111" s="129" t="s">
        <v>387</v>
      </c>
      <c r="L111" s="130" t="s">
        <v>387</v>
      </c>
      <c r="M111" s="129" t="s">
        <v>387</v>
      </c>
      <c r="N111" s="129" t="s">
        <v>387</v>
      </c>
      <c r="O111" s="54">
        <f>SUM(Table2[[#This Row],[Urine - IC - Samples]],Table2[[#This Row],[Urine - OOC - Samples]],Table2[[#This Row],[Blood - IC - Samples]],Table2[[#This Row],[Blood - OOC - Samples]])</f>
        <v>26</v>
      </c>
      <c r="P111" s="177"/>
      <c r="Q111" s="177"/>
    </row>
    <row r="112" spans="1:20" ht="13.15" customHeight="1" x14ac:dyDescent="0.4">
      <c r="A112" s="133" t="s">
        <v>1348</v>
      </c>
      <c r="B112" s="129" t="s">
        <v>1066</v>
      </c>
      <c r="C112" s="132">
        <v>4</v>
      </c>
      <c r="D112" s="129" t="s">
        <v>387</v>
      </c>
      <c r="E112" s="54">
        <v>1</v>
      </c>
      <c r="F112" s="132">
        <v>3</v>
      </c>
      <c r="G112" s="129" t="s">
        <v>387</v>
      </c>
      <c r="H112" s="129" t="s">
        <v>387</v>
      </c>
      <c r="I112" s="130" t="s">
        <v>387</v>
      </c>
      <c r="J112" s="129" t="s">
        <v>387</v>
      </c>
      <c r="K112" s="129" t="s">
        <v>387</v>
      </c>
      <c r="L112" s="130" t="s">
        <v>387</v>
      </c>
      <c r="M112" s="129" t="s">
        <v>387</v>
      </c>
      <c r="N112" s="129" t="s">
        <v>387</v>
      </c>
      <c r="O112" s="54">
        <f>SUM(Table2[[#This Row],[Urine - IC - Samples]],Table2[[#This Row],[Urine - OOC - Samples]],Table2[[#This Row],[Blood - IC - Samples]],Table2[[#This Row],[Blood - OOC - Samples]])</f>
        <v>7</v>
      </c>
      <c r="P112" s="177"/>
      <c r="Q112" s="177"/>
    </row>
    <row r="113" spans="1:20" x14ac:dyDescent="0.4">
      <c r="A113" s="133" t="s">
        <v>1348</v>
      </c>
      <c r="B113" s="129" t="s">
        <v>1067</v>
      </c>
      <c r="C113" s="132">
        <v>1</v>
      </c>
      <c r="D113" s="129" t="s">
        <v>387</v>
      </c>
      <c r="E113" s="129" t="s">
        <v>387</v>
      </c>
      <c r="F113" s="130" t="s">
        <v>387</v>
      </c>
      <c r="G113" s="129" t="s">
        <v>387</v>
      </c>
      <c r="H113" s="129" t="s">
        <v>387</v>
      </c>
      <c r="I113" s="130" t="s">
        <v>387</v>
      </c>
      <c r="J113" s="129" t="s">
        <v>387</v>
      </c>
      <c r="K113" s="129" t="s">
        <v>387</v>
      </c>
      <c r="L113" s="130" t="s">
        <v>387</v>
      </c>
      <c r="M113" s="129" t="s">
        <v>387</v>
      </c>
      <c r="N113" s="129" t="s">
        <v>387</v>
      </c>
      <c r="O113" s="54">
        <f>SUM(Table2[[#This Row],[Urine - IC - Samples]],Table2[[#This Row],[Urine - OOC - Samples]],Table2[[#This Row],[Blood - IC - Samples]],Table2[[#This Row],[Blood - OOC - Samples]])</f>
        <v>1</v>
      </c>
      <c r="P113" s="177"/>
      <c r="Q113" s="177"/>
    </row>
    <row r="114" spans="1:20" ht="13.15" customHeight="1" x14ac:dyDescent="0.4">
      <c r="A114" s="133" t="s">
        <v>481</v>
      </c>
      <c r="B114" s="129" t="s">
        <v>1068</v>
      </c>
      <c r="C114" s="132">
        <v>929</v>
      </c>
      <c r="D114" s="129" t="s">
        <v>387</v>
      </c>
      <c r="E114" s="54">
        <v>13</v>
      </c>
      <c r="F114" s="132">
        <v>780</v>
      </c>
      <c r="G114" s="54">
        <v>3</v>
      </c>
      <c r="H114" s="54">
        <v>2</v>
      </c>
      <c r="I114" s="132">
        <v>5</v>
      </c>
      <c r="J114" s="129" t="s">
        <v>387</v>
      </c>
      <c r="K114" s="129" t="s">
        <v>387</v>
      </c>
      <c r="L114" s="132">
        <v>35</v>
      </c>
      <c r="M114" s="129" t="s">
        <v>387</v>
      </c>
      <c r="N114" s="129" t="s">
        <v>387</v>
      </c>
      <c r="O114" s="54">
        <f>SUM(Table2[[#This Row],[Urine - IC - Samples]],Table2[[#This Row],[Urine - OOC - Samples]],Table2[[#This Row],[Blood - IC - Samples]],Table2[[#This Row],[Blood - OOC - Samples]])</f>
        <v>1749</v>
      </c>
      <c r="P114" s="57">
        <v>2112</v>
      </c>
      <c r="Q114" s="57">
        <v>16</v>
      </c>
      <c r="R114" s="136">
        <v>8.0000000000000002E-3</v>
      </c>
      <c r="T114" s="117"/>
    </row>
    <row r="115" spans="1:20" x14ac:dyDescent="0.4">
      <c r="A115" s="133" t="s">
        <v>1349</v>
      </c>
      <c r="B115" s="129" t="s">
        <v>1037</v>
      </c>
      <c r="C115" s="132">
        <v>122</v>
      </c>
      <c r="D115" s="129" t="s">
        <v>387</v>
      </c>
      <c r="E115" s="129" t="s">
        <v>387</v>
      </c>
      <c r="F115" s="132">
        <v>213</v>
      </c>
      <c r="G115" s="129" t="s">
        <v>387</v>
      </c>
      <c r="H115" s="54">
        <v>1</v>
      </c>
      <c r="I115" s="132">
        <v>4</v>
      </c>
      <c r="J115" s="129" t="s">
        <v>387</v>
      </c>
      <c r="K115" s="129" t="s">
        <v>387</v>
      </c>
      <c r="L115" s="132">
        <v>18</v>
      </c>
      <c r="M115" s="129" t="s">
        <v>387</v>
      </c>
      <c r="N115" s="129" t="s">
        <v>387</v>
      </c>
      <c r="O115" s="54">
        <f>SUM(Table2[[#This Row],[Urine - IC - Samples]],Table2[[#This Row],[Urine - OOC - Samples]],Table2[[#This Row],[Blood - IC - Samples]],Table2[[#This Row],[Blood - OOC - Samples]])</f>
        <v>357</v>
      </c>
      <c r="P115" s="177"/>
      <c r="Q115" s="177"/>
    </row>
    <row r="116" spans="1:20" x14ac:dyDescent="0.4">
      <c r="A116" s="133" t="s">
        <v>1349</v>
      </c>
      <c r="B116" s="129" t="s">
        <v>1069</v>
      </c>
      <c r="C116" s="132">
        <v>1</v>
      </c>
      <c r="D116" s="129" t="s">
        <v>387</v>
      </c>
      <c r="E116" s="129" t="s">
        <v>387</v>
      </c>
      <c r="F116" s="132">
        <v>5</v>
      </c>
      <c r="G116" s="129" t="s">
        <v>387</v>
      </c>
      <c r="H116" s="129" t="s">
        <v>387</v>
      </c>
      <c r="I116" s="130" t="s">
        <v>387</v>
      </c>
      <c r="J116" s="129" t="s">
        <v>387</v>
      </c>
      <c r="K116" s="129" t="s">
        <v>387</v>
      </c>
      <c r="L116" s="130" t="s">
        <v>387</v>
      </c>
      <c r="M116" s="129" t="s">
        <v>387</v>
      </c>
      <c r="N116" s="129" t="s">
        <v>387</v>
      </c>
      <c r="O116" s="54">
        <f>SUM(Table2[[#This Row],[Urine - IC - Samples]],Table2[[#This Row],[Urine - OOC - Samples]],Table2[[#This Row],[Blood - IC - Samples]],Table2[[#This Row],[Blood - OOC - Samples]])</f>
        <v>6</v>
      </c>
      <c r="P116" s="177"/>
      <c r="Q116" s="177"/>
    </row>
    <row r="117" spans="1:20" ht="20.25" x14ac:dyDescent="0.4">
      <c r="A117" s="133" t="s">
        <v>634</v>
      </c>
      <c r="B117" s="129" t="s">
        <v>387</v>
      </c>
      <c r="C117" s="132">
        <v>1994</v>
      </c>
      <c r="D117" s="54">
        <v>5</v>
      </c>
      <c r="E117" s="54">
        <v>62</v>
      </c>
      <c r="F117" s="132">
        <v>4380</v>
      </c>
      <c r="G117" s="54">
        <v>10</v>
      </c>
      <c r="H117" s="54">
        <v>27</v>
      </c>
      <c r="I117" s="132">
        <v>210</v>
      </c>
      <c r="J117" s="129" t="s">
        <v>387</v>
      </c>
      <c r="K117" s="129" t="s">
        <v>387</v>
      </c>
      <c r="L117" s="132">
        <v>749</v>
      </c>
      <c r="M117" s="129" t="s">
        <v>387</v>
      </c>
      <c r="N117" s="129" t="s">
        <v>387</v>
      </c>
      <c r="O117" s="54">
        <f>SUM(Table2[[#This Row],[Urine - IC - Samples]],Table2[[#This Row],[Urine - OOC - Samples]],Table2[[#This Row],[Blood - IC - Samples]],Table2[[#This Row],[Blood - OOC - Samples]])</f>
        <v>7333</v>
      </c>
      <c r="P117" s="52">
        <v>7333</v>
      </c>
      <c r="Q117" s="52">
        <v>89</v>
      </c>
      <c r="R117" s="131">
        <v>1.2E-2</v>
      </c>
      <c r="T117" s="117"/>
    </row>
    <row r="118" spans="1:20" ht="13.15" customHeight="1" x14ac:dyDescent="0.4">
      <c r="A118" s="133" t="s">
        <v>485</v>
      </c>
      <c r="B118" s="129" t="s">
        <v>1070</v>
      </c>
      <c r="C118" s="132">
        <v>405</v>
      </c>
      <c r="D118" s="129" t="s">
        <v>387</v>
      </c>
      <c r="E118" s="54">
        <v>12</v>
      </c>
      <c r="F118" s="132">
        <v>1220</v>
      </c>
      <c r="G118" s="54">
        <v>1</v>
      </c>
      <c r="H118" s="54">
        <v>5</v>
      </c>
      <c r="I118" s="132">
        <v>29</v>
      </c>
      <c r="J118" s="129" t="s">
        <v>387</v>
      </c>
      <c r="K118" s="129" t="s">
        <v>387</v>
      </c>
      <c r="L118" s="132">
        <v>87</v>
      </c>
      <c r="M118" s="54">
        <v>2</v>
      </c>
      <c r="N118" s="54">
        <v>1</v>
      </c>
      <c r="O118" s="54">
        <f>SUM(Table2[[#This Row],[Urine - IC - Samples]],Table2[[#This Row],[Urine - OOC - Samples]],Table2[[#This Row],[Blood - IC - Samples]],Table2[[#This Row],[Blood - OOC - Samples]])</f>
        <v>1741</v>
      </c>
      <c r="P118" s="57">
        <v>3749</v>
      </c>
      <c r="Q118" s="57">
        <v>41</v>
      </c>
      <c r="R118" s="136">
        <v>1.0999999999999999E-2</v>
      </c>
      <c r="T118" s="117"/>
    </row>
    <row r="119" spans="1:20" x14ac:dyDescent="0.4">
      <c r="A119" s="133" t="s">
        <v>1350</v>
      </c>
      <c r="B119" s="129" t="s">
        <v>1002</v>
      </c>
      <c r="C119" s="132">
        <v>216</v>
      </c>
      <c r="D119" s="129" t="s">
        <v>387</v>
      </c>
      <c r="E119" s="54">
        <v>9</v>
      </c>
      <c r="F119" s="132">
        <v>568</v>
      </c>
      <c r="G119" s="54">
        <v>2</v>
      </c>
      <c r="H119" s="54">
        <v>3</v>
      </c>
      <c r="I119" s="132">
        <v>14</v>
      </c>
      <c r="J119" s="129" t="s">
        <v>387</v>
      </c>
      <c r="K119" s="129" t="s">
        <v>387</v>
      </c>
      <c r="L119" s="132">
        <v>32</v>
      </c>
      <c r="M119" s="129" t="s">
        <v>387</v>
      </c>
      <c r="N119" s="129" t="s">
        <v>387</v>
      </c>
      <c r="O119" s="54">
        <f>SUM(Table2[[#This Row],[Urine - IC - Samples]],Table2[[#This Row],[Urine - OOC - Samples]],Table2[[#This Row],[Blood - IC - Samples]],Table2[[#This Row],[Blood - OOC - Samples]])</f>
        <v>830</v>
      </c>
      <c r="P119" s="177"/>
      <c r="Q119" s="177"/>
    </row>
    <row r="120" spans="1:20" ht="13.15" customHeight="1" x14ac:dyDescent="0.4">
      <c r="A120" s="133" t="s">
        <v>1350</v>
      </c>
      <c r="B120" s="129" t="s">
        <v>1071</v>
      </c>
      <c r="C120" s="132">
        <v>186</v>
      </c>
      <c r="D120" s="129" t="s">
        <v>387</v>
      </c>
      <c r="E120" s="54">
        <v>2</v>
      </c>
      <c r="F120" s="132">
        <v>519</v>
      </c>
      <c r="G120" s="129" t="s">
        <v>387</v>
      </c>
      <c r="H120" s="129" t="s">
        <v>387</v>
      </c>
      <c r="I120" s="132">
        <v>11</v>
      </c>
      <c r="J120" s="129" t="s">
        <v>387</v>
      </c>
      <c r="K120" s="129" t="s">
        <v>387</v>
      </c>
      <c r="L120" s="132">
        <v>73</v>
      </c>
      <c r="M120" s="129" t="s">
        <v>387</v>
      </c>
      <c r="N120" s="129" t="s">
        <v>387</v>
      </c>
      <c r="O120" s="54">
        <f>SUM(Table2[[#This Row],[Urine - IC - Samples]],Table2[[#This Row],[Urine - OOC - Samples]],Table2[[#This Row],[Blood - IC - Samples]],Table2[[#This Row],[Blood - OOC - Samples]])</f>
        <v>789</v>
      </c>
      <c r="P120" s="177"/>
      <c r="Q120" s="177"/>
    </row>
    <row r="121" spans="1:20" ht="13.15" customHeight="1" x14ac:dyDescent="0.4">
      <c r="A121" s="133" t="s">
        <v>1350</v>
      </c>
      <c r="B121" s="129" t="s">
        <v>1072</v>
      </c>
      <c r="C121" s="132">
        <v>65</v>
      </c>
      <c r="D121" s="129" t="s">
        <v>387</v>
      </c>
      <c r="E121" s="54">
        <v>2</v>
      </c>
      <c r="F121" s="132">
        <v>243</v>
      </c>
      <c r="G121" s="129" t="s">
        <v>387</v>
      </c>
      <c r="H121" s="129" t="s">
        <v>387</v>
      </c>
      <c r="I121" s="132">
        <v>2</v>
      </c>
      <c r="J121" s="129" t="s">
        <v>387</v>
      </c>
      <c r="K121" s="129" t="s">
        <v>387</v>
      </c>
      <c r="L121" s="132">
        <v>35</v>
      </c>
      <c r="M121" s="129" t="s">
        <v>387</v>
      </c>
      <c r="N121" s="129" t="s">
        <v>387</v>
      </c>
      <c r="O121" s="54">
        <f>SUM(Table2[[#This Row],[Urine - IC - Samples]],Table2[[#This Row],[Urine - OOC - Samples]],Table2[[#This Row],[Blood - IC - Samples]],Table2[[#This Row],[Blood - OOC - Samples]])</f>
        <v>345</v>
      </c>
      <c r="P121" s="177"/>
      <c r="Q121" s="177"/>
    </row>
    <row r="122" spans="1:20" x14ac:dyDescent="0.4">
      <c r="A122" s="133" t="s">
        <v>1350</v>
      </c>
      <c r="B122" s="129" t="s">
        <v>1073</v>
      </c>
      <c r="C122" s="132">
        <v>24</v>
      </c>
      <c r="D122" s="129" t="s">
        <v>387</v>
      </c>
      <c r="E122" s="54">
        <v>4</v>
      </c>
      <c r="F122" s="130" t="s">
        <v>387</v>
      </c>
      <c r="G122" s="129" t="s">
        <v>387</v>
      </c>
      <c r="H122" s="129" t="s">
        <v>387</v>
      </c>
      <c r="I122" s="130" t="s">
        <v>387</v>
      </c>
      <c r="J122" s="129" t="s">
        <v>387</v>
      </c>
      <c r="K122" s="129" t="s">
        <v>387</v>
      </c>
      <c r="L122" s="130" t="s">
        <v>387</v>
      </c>
      <c r="M122" s="129" t="s">
        <v>387</v>
      </c>
      <c r="N122" s="129" t="s">
        <v>387</v>
      </c>
      <c r="O122" s="54">
        <f>SUM(Table2[[#This Row],[Urine - IC - Samples]],Table2[[#This Row],[Urine - OOC - Samples]],Table2[[#This Row],[Blood - IC - Samples]],Table2[[#This Row],[Blood - OOC - Samples]])</f>
        <v>24</v>
      </c>
      <c r="P122" s="177"/>
      <c r="Q122" s="177"/>
    </row>
    <row r="123" spans="1:20" ht="13.15" customHeight="1" x14ac:dyDescent="0.4">
      <c r="A123" s="133" t="s">
        <v>1350</v>
      </c>
      <c r="B123" s="129" t="s">
        <v>1074</v>
      </c>
      <c r="C123" s="132">
        <v>16</v>
      </c>
      <c r="D123" s="129" t="s">
        <v>387</v>
      </c>
      <c r="E123" s="54">
        <v>3</v>
      </c>
      <c r="F123" s="132">
        <v>1</v>
      </c>
      <c r="G123" s="129" t="s">
        <v>387</v>
      </c>
      <c r="H123" s="129" t="s">
        <v>387</v>
      </c>
      <c r="I123" s="130" t="s">
        <v>387</v>
      </c>
      <c r="J123" s="129" t="s">
        <v>387</v>
      </c>
      <c r="K123" s="129" t="s">
        <v>387</v>
      </c>
      <c r="L123" s="130" t="s">
        <v>387</v>
      </c>
      <c r="M123" s="129" t="s">
        <v>387</v>
      </c>
      <c r="N123" s="129" t="s">
        <v>387</v>
      </c>
      <c r="O123" s="54">
        <f>SUM(Table2[[#This Row],[Urine - IC - Samples]],Table2[[#This Row],[Urine - OOC - Samples]],Table2[[#This Row],[Blood - IC - Samples]],Table2[[#This Row],[Blood - OOC - Samples]])</f>
        <v>17</v>
      </c>
      <c r="P123" s="177"/>
      <c r="Q123" s="177"/>
    </row>
    <row r="124" spans="1:20" x14ac:dyDescent="0.4">
      <c r="A124" s="133" t="s">
        <v>1350</v>
      </c>
      <c r="B124" s="129" t="s">
        <v>1075</v>
      </c>
      <c r="C124" s="130" t="s">
        <v>387</v>
      </c>
      <c r="D124" s="129" t="s">
        <v>387</v>
      </c>
      <c r="E124" s="129" t="s">
        <v>387</v>
      </c>
      <c r="F124" s="132">
        <v>2</v>
      </c>
      <c r="G124" s="129" t="s">
        <v>387</v>
      </c>
      <c r="H124" s="129" t="s">
        <v>387</v>
      </c>
      <c r="I124" s="130" t="s">
        <v>387</v>
      </c>
      <c r="J124" s="129" t="s">
        <v>387</v>
      </c>
      <c r="K124" s="129" t="s">
        <v>387</v>
      </c>
      <c r="L124" s="130" t="s">
        <v>387</v>
      </c>
      <c r="M124" s="129" t="s">
        <v>387</v>
      </c>
      <c r="N124" s="129" t="s">
        <v>387</v>
      </c>
      <c r="O124" s="54">
        <f>SUM(Table2[[#This Row],[Urine - IC - Samples]],Table2[[#This Row],[Urine - OOC - Samples]],Table2[[#This Row],[Blood - IC - Samples]],Table2[[#This Row],[Blood - OOC - Samples]])</f>
        <v>2</v>
      </c>
      <c r="P124" s="177"/>
      <c r="Q124" s="177"/>
    </row>
    <row r="125" spans="1:20" ht="13.15" customHeight="1" x14ac:dyDescent="0.4">
      <c r="A125" s="133" t="s">
        <v>1350</v>
      </c>
      <c r="B125" s="129" t="s">
        <v>1076</v>
      </c>
      <c r="C125" s="130" t="s">
        <v>387</v>
      </c>
      <c r="D125" s="129" t="s">
        <v>387</v>
      </c>
      <c r="E125" s="129" t="s">
        <v>387</v>
      </c>
      <c r="F125" s="132">
        <v>1</v>
      </c>
      <c r="G125" s="129" t="s">
        <v>387</v>
      </c>
      <c r="H125" s="129" t="s">
        <v>387</v>
      </c>
      <c r="I125" s="130" t="s">
        <v>387</v>
      </c>
      <c r="J125" s="129" t="s">
        <v>387</v>
      </c>
      <c r="K125" s="129" t="s">
        <v>387</v>
      </c>
      <c r="L125" s="130" t="s">
        <v>387</v>
      </c>
      <c r="M125" s="129" t="s">
        <v>387</v>
      </c>
      <c r="N125" s="129" t="s">
        <v>387</v>
      </c>
      <c r="O125" s="54">
        <f>SUM(Table2[[#This Row],[Urine - IC - Samples]],Table2[[#This Row],[Urine - OOC - Samples]],Table2[[#This Row],[Blood - IC - Samples]],Table2[[#This Row],[Blood - OOC - Samples]])</f>
        <v>1</v>
      </c>
      <c r="P125" s="177"/>
      <c r="Q125" s="177"/>
    </row>
    <row r="126" spans="1:20" x14ac:dyDescent="0.4">
      <c r="A126" s="133" t="s">
        <v>588</v>
      </c>
      <c r="B126" s="129" t="s">
        <v>387</v>
      </c>
      <c r="C126" s="132">
        <v>563</v>
      </c>
      <c r="D126" s="129" t="s">
        <v>387</v>
      </c>
      <c r="E126" s="54">
        <v>2</v>
      </c>
      <c r="F126" s="132">
        <v>1331</v>
      </c>
      <c r="G126" s="129" t="s">
        <v>387</v>
      </c>
      <c r="H126" s="54">
        <v>1</v>
      </c>
      <c r="I126" s="132">
        <v>62</v>
      </c>
      <c r="J126" s="129" t="s">
        <v>387</v>
      </c>
      <c r="K126" s="129" t="s">
        <v>387</v>
      </c>
      <c r="L126" s="132">
        <v>324</v>
      </c>
      <c r="M126" s="129" t="s">
        <v>387</v>
      </c>
      <c r="N126" s="129" t="s">
        <v>387</v>
      </c>
      <c r="O126" s="54">
        <f>SUM(Table2[[#This Row],[Urine - IC - Samples]],Table2[[#This Row],[Urine - OOC - Samples]],Table2[[#This Row],[Blood - IC - Samples]],Table2[[#This Row],[Blood - OOC - Samples]])</f>
        <v>2280</v>
      </c>
      <c r="P126" s="52">
        <v>2280</v>
      </c>
      <c r="Q126" s="52">
        <v>3</v>
      </c>
      <c r="R126" s="131">
        <v>1E-3</v>
      </c>
    </row>
    <row r="127" spans="1:20" ht="13.15" customHeight="1" x14ac:dyDescent="0.4">
      <c r="A127" s="133" t="s">
        <v>411</v>
      </c>
      <c r="B127" s="129" t="s">
        <v>1077</v>
      </c>
      <c r="C127" s="132">
        <v>226</v>
      </c>
      <c r="D127" s="129" t="s">
        <v>387</v>
      </c>
      <c r="E127" s="54">
        <v>1</v>
      </c>
      <c r="F127" s="132">
        <v>528</v>
      </c>
      <c r="G127" s="54">
        <v>4</v>
      </c>
      <c r="H127" s="54">
        <v>0</v>
      </c>
      <c r="I127" s="132">
        <v>17</v>
      </c>
      <c r="J127" s="129" t="s">
        <v>387</v>
      </c>
      <c r="K127" s="129" t="s">
        <v>387</v>
      </c>
      <c r="L127" s="132">
        <v>88</v>
      </c>
      <c r="M127" s="129" t="s">
        <v>387</v>
      </c>
      <c r="N127" s="129" t="s">
        <v>387</v>
      </c>
      <c r="O127" s="54">
        <f>SUM(Table2[[#This Row],[Urine - IC - Samples]],Table2[[#This Row],[Urine - OOC - Samples]],Table2[[#This Row],[Blood - IC - Samples]],Table2[[#This Row],[Blood - OOC - Samples]])</f>
        <v>859</v>
      </c>
      <c r="P127" s="55">
        <v>1187</v>
      </c>
      <c r="Q127" s="55">
        <v>1</v>
      </c>
      <c r="R127" s="153">
        <v>1E-3</v>
      </c>
    </row>
    <row r="128" spans="1:20" x14ac:dyDescent="0.4">
      <c r="A128" s="133" t="s">
        <v>1351</v>
      </c>
      <c r="B128" s="129" t="s">
        <v>1078</v>
      </c>
      <c r="C128" s="132">
        <v>113</v>
      </c>
      <c r="D128" s="129" t="s">
        <v>387</v>
      </c>
      <c r="E128" s="129" t="s">
        <v>387</v>
      </c>
      <c r="F128" s="132">
        <v>181</v>
      </c>
      <c r="G128" s="54">
        <v>1</v>
      </c>
      <c r="H128" s="129" t="s">
        <v>387</v>
      </c>
      <c r="I128" s="132">
        <v>6</v>
      </c>
      <c r="J128" s="129" t="s">
        <v>387</v>
      </c>
      <c r="K128" s="129" t="s">
        <v>387</v>
      </c>
      <c r="L128" s="132">
        <v>28</v>
      </c>
      <c r="M128" s="129" t="s">
        <v>387</v>
      </c>
      <c r="N128" s="129" t="s">
        <v>387</v>
      </c>
      <c r="O128" s="54">
        <f>SUM(Table2[[#This Row],[Urine - IC - Samples]],Table2[[#This Row],[Urine - OOC - Samples]],Table2[[#This Row],[Blood - IC - Samples]],Table2[[#This Row],[Blood - OOC - Samples]])</f>
        <v>328</v>
      </c>
      <c r="P128" s="177"/>
      <c r="Q128" s="36"/>
    </row>
    <row r="129" spans="1:18" x14ac:dyDescent="0.4">
      <c r="A129" s="133" t="s">
        <v>417</v>
      </c>
      <c r="B129" s="129" t="s">
        <v>387</v>
      </c>
      <c r="C129" s="132">
        <v>92</v>
      </c>
      <c r="D129" s="129" t="s">
        <v>387</v>
      </c>
      <c r="E129" s="129" t="s">
        <v>387</v>
      </c>
      <c r="F129" s="132">
        <v>125</v>
      </c>
      <c r="G129" s="54">
        <v>2</v>
      </c>
      <c r="H129" s="129" t="s">
        <v>387</v>
      </c>
      <c r="I129" s="130" t="s">
        <v>387</v>
      </c>
      <c r="J129" s="129" t="s">
        <v>387</v>
      </c>
      <c r="K129" s="129" t="s">
        <v>387</v>
      </c>
      <c r="L129" s="130" t="s">
        <v>387</v>
      </c>
      <c r="M129" s="129" t="s">
        <v>387</v>
      </c>
      <c r="N129" s="129" t="s">
        <v>387</v>
      </c>
      <c r="O129" s="54">
        <f>SUM(Table2[[#This Row],[Urine - IC - Samples]],Table2[[#This Row],[Urine - OOC - Samples]],Table2[[#This Row],[Blood - IC - Samples]],Table2[[#This Row],[Blood - OOC - Samples]])</f>
        <v>217</v>
      </c>
      <c r="P129" s="52">
        <v>217</v>
      </c>
      <c r="Q129" s="52">
        <v>0</v>
      </c>
      <c r="R129" s="131">
        <v>0</v>
      </c>
    </row>
    <row r="130" spans="1:18" x14ac:dyDescent="0.4">
      <c r="A130" s="133" t="s">
        <v>445</v>
      </c>
      <c r="B130" s="129" t="s">
        <v>387</v>
      </c>
      <c r="C130" s="132">
        <v>1187</v>
      </c>
      <c r="D130" s="54">
        <v>1</v>
      </c>
      <c r="E130" s="54">
        <v>11</v>
      </c>
      <c r="F130" s="132">
        <v>1020</v>
      </c>
      <c r="G130" s="54">
        <v>1</v>
      </c>
      <c r="H130" s="54">
        <v>2</v>
      </c>
      <c r="I130" s="132">
        <v>54</v>
      </c>
      <c r="J130" s="129" t="s">
        <v>387</v>
      </c>
      <c r="K130" s="129" t="s">
        <v>387</v>
      </c>
      <c r="L130" s="132">
        <v>87</v>
      </c>
      <c r="M130" s="129" t="s">
        <v>387</v>
      </c>
      <c r="N130" s="129" t="s">
        <v>387</v>
      </c>
      <c r="O130" s="54">
        <f>SUM(Table2[[#This Row],[Urine - IC - Samples]],Table2[[#This Row],[Urine - OOC - Samples]],Table2[[#This Row],[Blood - IC - Samples]],Table2[[#This Row],[Blood - OOC - Samples]])</f>
        <v>2348</v>
      </c>
      <c r="P130" s="52">
        <v>2348</v>
      </c>
      <c r="Q130" s="52">
        <v>13</v>
      </c>
      <c r="R130" s="131">
        <v>6.0000000000000001E-3</v>
      </c>
    </row>
    <row r="131" spans="1:18" x14ac:dyDescent="0.4">
      <c r="A131" s="133" t="s">
        <v>1079</v>
      </c>
      <c r="B131" s="129" t="s">
        <v>387</v>
      </c>
      <c r="C131" s="132">
        <v>119</v>
      </c>
      <c r="D131" s="129" t="s">
        <v>387</v>
      </c>
      <c r="E131" s="54">
        <v>1</v>
      </c>
      <c r="F131" s="132">
        <v>341</v>
      </c>
      <c r="G131" s="129" t="s">
        <v>387</v>
      </c>
      <c r="H131" s="129" t="s">
        <v>387</v>
      </c>
      <c r="I131" s="132">
        <v>10</v>
      </c>
      <c r="J131" s="129" t="s">
        <v>387</v>
      </c>
      <c r="K131" s="129" t="s">
        <v>387</v>
      </c>
      <c r="L131" s="132">
        <v>53</v>
      </c>
      <c r="M131" s="129" t="s">
        <v>387</v>
      </c>
      <c r="N131" s="129" t="s">
        <v>387</v>
      </c>
      <c r="O131" s="54">
        <f>SUM(Table2[[#This Row],[Urine - IC - Samples]],Table2[[#This Row],[Urine - OOC - Samples]],Table2[[#This Row],[Blood - IC - Samples]],Table2[[#This Row],[Blood - OOC - Samples]])</f>
        <v>523</v>
      </c>
      <c r="P131" s="52">
        <v>523</v>
      </c>
      <c r="Q131" s="52">
        <v>1</v>
      </c>
      <c r="R131" s="131">
        <v>2E-3</v>
      </c>
    </row>
    <row r="132" spans="1:18" ht="13.15" customHeight="1" x14ac:dyDescent="0.4">
      <c r="A132" s="133" t="s">
        <v>599</v>
      </c>
      <c r="B132" s="129" t="s">
        <v>1080</v>
      </c>
      <c r="C132" s="132">
        <v>264</v>
      </c>
      <c r="D132" s="129" t="s">
        <v>387</v>
      </c>
      <c r="E132" s="54">
        <v>1</v>
      </c>
      <c r="F132" s="132">
        <v>431</v>
      </c>
      <c r="G132" s="129" t="s">
        <v>387</v>
      </c>
      <c r="H132" s="54">
        <v>1</v>
      </c>
      <c r="I132" s="132">
        <v>28</v>
      </c>
      <c r="J132" s="129" t="s">
        <v>387</v>
      </c>
      <c r="K132" s="129" t="s">
        <v>387</v>
      </c>
      <c r="L132" s="132">
        <v>50</v>
      </c>
      <c r="M132" s="129" t="s">
        <v>387</v>
      </c>
      <c r="N132" s="129" t="s">
        <v>387</v>
      </c>
      <c r="O132" s="54">
        <f>SUM(Table2[[#This Row],[Urine - IC - Samples]],Table2[[#This Row],[Urine - OOC - Samples]],Table2[[#This Row],[Blood - IC - Samples]],Table2[[#This Row],[Blood - OOC - Samples]])</f>
        <v>773</v>
      </c>
      <c r="P132" s="57">
        <v>2631</v>
      </c>
      <c r="Q132" s="57">
        <v>7</v>
      </c>
      <c r="R132" s="136">
        <v>3.0000000000000001E-3</v>
      </c>
    </row>
    <row r="133" spans="1:18" x14ac:dyDescent="0.4">
      <c r="A133" s="133" t="s">
        <v>1352</v>
      </c>
      <c r="B133" s="129" t="s">
        <v>1081</v>
      </c>
      <c r="C133" s="132">
        <v>219</v>
      </c>
      <c r="D133" s="129" t="s">
        <v>387</v>
      </c>
      <c r="E133" s="54">
        <v>1</v>
      </c>
      <c r="F133" s="132">
        <v>477</v>
      </c>
      <c r="G133" s="129" t="s">
        <v>387</v>
      </c>
      <c r="H133" s="129" t="s">
        <v>387</v>
      </c>
      <c r="I133" s="132">
        <v>2</v>
      </c>
      <c r="J133" s="129" t="s">
        <v>387</v>
      </c>
      <c r="K133" s="129" t="s">
        <v>387</v>
      </c>
      <c r="L133" s="132">
        <v>61</v>
      </c>
      <c r="M133" s="129" t="s">
        <v>387</v>
      </c>
      <c r="N133" s="129" t="s">
        <v>387</v>
      </c>
      <c r="O133" s="54">
        <f>SUM(Table2[[#This Row],[Urine - IC - Samples]],Table2[[#This Row],[Urine - OOC - Samples]],Table2[[#This Row],[Blood - IC - Samples]],Table2[[#This Row],[Blood - OOC - Samples]])</f>
        <v>759</v>
      </c>
      <c r="P133" s="177"/>
      <c r="Q133" s="36"/>
    </row>
    <row r="134" spans="1:18" ht="13.15" customHeight="1" x14ac:dyDescent="0.4">
      <c r="A134" s="133" t="s">
        <v>1352</v>
      </c>
      <c r="B134" s="129" t="s">
        <v>1082</v>
      </c>
      <c r="C134" s="132">
        <v>251</v>
      </c>
      <c r="D134" s="129" t="s">
        <v>387</v>
      </c>
      <c r="E134" s="129" t="s">
        <v>387</v>
      </c>
      <c r="F134" s="132">
        <v>357</v>
      </c>
      <c r="G134" s="54">
        <v>2</v>
      </c>
      <c r="H134" s="129" t="s">
        <v>387</v>
      </c>
      <c r="I134" s="132">
        <v>29</v>
      </c>
      <c r="J134" s="129" t="s">
        <v>387</v>
      </c>
      <c r="K134" s="129" t="s">
        <v>387</v>
      </c>
      <c r="L134" s="132">
        <v>68</v>
      </c>
      <c r="M134" s="129" t="s">
        <v>387</v>
      </c>
      <c r="N134" s="129" t="s">
        <v>387</v>
      </c>
      <c r="O134" s="54">
        <f>SUM(Table2[[#This Row],[Urine - IC - Samples]],Table2[[#This Row],[Urine - OOC - Samples]],Table2[[#This Row],[Blood - IC - Samples]],Table2[[#This Row],[Blood - OOC - Samples]])</f>
        <v>705</v>
      </c>
      <c r="P134" s="177"/>
      <c r="Q134" s="36"/>
    </row>
    <row r="135" spans="1:18" ht="13.15" customHeight="1" x14ac:dyDescent="0.4">
      <c r="A135" s="133" t="s">
        <v>1352</v>
      </c>
      <c r="B135" s="129" t="s">
        <v>1083</v>
      </c>
      <c r="C135" s="132">
        <v>171</v>
      </c>
      <c r="D135" s="129" t="s">
        <v>387</v>
      </c>
      <c r="E135" s="54">
        <v>2</v>
      </c>
      <c r="F135" s="132">
        <v>195</v>
      </c>
      <c r="G135" s="54">
        <v>1</v>
      </c>
      <c r="H135" s="54">
        <v>2</v>
      </c>
      <c r="I135" s="132">
        <v>2</v>
      </c>
      <c r="J135" s="129" t="s">
        <v>387</v>
      </c>
      <c r="K135" s="129" t="s">
        <v>387</v>
      </c>
      <c r="L135" s="132">
        <v>10</v>
      </c>
      <c r="M135" s="129" t="s">
        <v>387</v>
      </c>
      <c r="N135" s="129" t="s">
        <v>387</v>
      </c>
      <c r="O135" s="54">
        <f>SUM(Table2[[#This Row],[Urine - IC - Samples]],Table2[[#This Row],[Urine - OOC - Samples]],Table2[[#This Row],[Blood - IC - Samples]],Table2[[#This Row],[Blood - OOC - Samples]])</f>
        <v>378</v>
      </c>
      <c r="P135" s="177"/>
      <c r="Q135" s="36"/>
    </row>
    <row r="136" spans="1:18" ht="13.15" customHeight="1" x14ac:dyDescent="0.4">
      <c r="A136" s="133" t="s">
        <v>1352</v>
      </c>
      <c r="B136" s="129" t="s">
        <v>1084</v>
      </c>
      <c r="C136" s="132">
        <v>6</v>
      </c>
      <c r="D136" s="129" t="s">
        <v>387</v>
      </c>
      <c r="E136" s="129" t="s">
        <v>387</v>
      </c>
      <c r="F136" s="132">
        <v>10</v>
      </c>
      <c r="G136" s="129" t="s">
        <v>387</v>
      </c>
      <c r="H136" s="129" t="s">
        <v>387</v>
      </c>
      <c r="I136" s="130" t="s">
        <v>387</v>
      </c>
      <c r="J136" s="129" t="s">
        <v>387</v>
      </c>
      <c r="K136" s="129" t="s">
        <v>387</v>
      </c>
      <c r="L136" s="130" t="s">
        <v>387</v>
      </c>
      <c r="M136" s="129" t="s">
        <v>387</v>
      </c>
      <c r="N136" s="129" t="s">
        <v>387</v>
      </c>
      <c r="O136" s="54">
        <f>SUM(Table2[[#This Row],[Urine - IC - Samples]],Table2[[#This Row],[Urine - OOC - Samples]],Table2[[#This Row],[Blood - IC - Samples]],Table2[[#This Row],[Blood - OOC - Samples]])</f>
        <v>16</v>
      </c>
      <c r="P136" s="177"/>
      <c r="Q136" s="36"/>
    </row>
    <row r="137" spans="1:18" ht="13.15" customHeight="1" x14ac:dyDescent="0.4">
      <c r="A137" s="133" t="s">
        <v>601</v>
      </c>
      <c r="B137" s="129" t="s">
        <v>1085</v>
      </c>
      <c r="C137" s="132">
        <v>528</v>
      </c>
      <c r="D137" s="129" t="s">
        <v>387</v>
      </c>
      <c r="E137" s="129" t="s">
        <v>387</v>
      </c>
      <c r="F137" s="132">
        <v>1282</v>
      </c>
      <c r="G137" s="129" t="s">
        <v>387</v>
      </c>
      <c r="H137" s="54">
        <v>2</v>
      </c>
      <c r="I137" s="132">
        <v>10</v>
      </c>
      <c r="J137" s="129" t="s">
        <v>387</v>
      </c>
      <c r="K137" s="129" t="s">
        <v>387</v>
      </c>
      <c r="L137" s="132">
        <v>284</v>
      </c>
      <c r="M137" s="129" t="s">
        <v>387</v>
      </c>
      <c r="N137" s="129" t="s">
        <v>387</v>
      </c>
      <c r="O137" s="54">
        <f>SUM(Table2[[#This Row],[Urine - IC - Samples]],Table2[[#This Row],[Urine - OOC - Samples]],Table2[[#This Row],[Blood - IC - Samples]],Table2[[#This Row],[Blood - OOC - Samples]])</f>
        <v>2104</v>
      </c>
      <c r="P137" s="57">
        <v>4591</v>
      </c>
      <c r="Q137" s="57">
        <v>4</v>
      </c>
      <c r="R137" s="136">
        <v>1E-3</v>
      </c>
    </row>
    <row r="138" spans="1:18" x14ac:dyDescent="0.4">
      <c r="A138" s="133" t="s">
        <v>1353</v>
      </c>
      <c r="B138" s="129" t="s">
        <v>1086</v>
      </c>
      <c r="C138" s="132">
        <v>169</v>
      </c>
      <c r="D138" s="129" t="s">
        <v>387</v>
      </c>
      <c r="E138" s="129" t="s">
        <v>387</v>
      </c>
      <c r="F138" s="132">
        <v>701</v>
      </c>
      <c r="G138" s="129" t="s">
        <v>387</v>
      </c>
      <c r="H138" s="129" t="s">
        <v>387</v>
      </c>
      <c r="I138" s="132">
        <v>4</v>
      </c>
      <c r="J138" s="129" t="s">
        <v>387</v>
      </c>
      <c r="K138" s="129" t="s">
        <v>387</v>
      </c>
      <c r="L138" s="132">
        <v>116</v>
      </c>
      <c r="M138" s="129" t="s">
        <v>387</v>
      </c>
      <c r="N138" s="129" t="s">
        <v>387</v>
      </c>
      <c r="O138" s="54">
        <f>SUM(Table2[[#This Row],[Urine - IC - Samples]],Table2[[#This Row],[Urine - OOC - Samples]],Table2[[#This Row],[Blood - IC - Samples]],Table2[[#This Row],[Blood - OOC - Samples]])</f>
        <v>990</v>
      </c>
      <c r="P138" s="177"/>
      <c r="Q138" s="36"/>
    </row>
    <row r="139" spans="1:18" ht="13.15" customHeight="1" x14ac:dyDescent="0.4">
      <c r="A139" s="133" t="s">
        <v>1353</v>
      </c>
      <c r="B139" s="129" t="s">
        <v>1087</v>
      </c>
      <c r="C139" s="132">
        <v>74</v>
      </c>
      <c r="D139" s="129" t="s">
        <v>387</v>
      </c>
      <c r="E139" s="129" t="s">
        <v>387</v>
      </c>
      <c r="F139" s="132">
        <v>283</v>
      </c>
      <c r="G139" s="54">
        <v>1</v>
      </c>
      <c r="H139" s="129" t="s">
        <v>387</v>
      </c>
      <c r="I139" s="132">
        <v>1</v>
      </c>
      <c r="J139" s="129" t="s">
        <v>387</v>
      </c>
      <c r="K139" s="129" t="s">
        <v>387</v>
      </c>
      <c r="L139" s="132">
        <v>77</v>
      </c>
      <c r="M139" s="129" t="s">
        <v>387</v>
      </c>
      <c r="N139" s="129" t="s">
        <v>387</v>
      </c>
      <c r="O139" s="54">
        <f>SUM(Table2[[#This Row],[Urine - IC - Samples]],Table2[[#This Row],[Urine - OOC - Samples]],Table2[[#This Row],[Blood - IC - Samples]],Table2[[#This Row],[Blood - OOC - Samples]])</f>
        <v>435</v>
      </c>
      <c r="P139" s="177"/>
      <c r="Q139" s="36"/>
    </row>
    <row r="140" spans="1:18" x14ac:dyDescent="0.4">
      <c r="A140" s="133" t="s">
        <v>1353</v>
      </c>
      <c r="B140" s="129" t="s">
        <v>1002</v>
      </c>
      <c r="C140" s="132">
        <v>132</v>
      </c>
      <c r="D140" s="129" t="s">
        <v>387</v>
      </c>
      <c r="E140" s="54">
        <v>0</v>
      </c>
      <c r="F140" s="132">
        <v>259</v>
      </c>
      <c r="G140" s="129" t="s">
        <v>387</v>
      </c>
      <c r="H140" s="129" t="s">
        <v>387</v>
      </c>
      <c r="I140" s="130" t="s">
        <v>387</v>
      </c>
      <c r="J140" s="129" t="s">
        <v>387</v>
      </c>
      <c r="K140" s="129" t="s">
        <v>387</v>
      </c>
      <c r="L140" s="132">
        <v>9</v>
      </c>
      <c r="M140" s="129" t="s">
        <v>387</v>
      </c>
      <c r="N140" s="129" t="s">
        <v>387</v>
      </c>
      <c r="O140" s="54">
        <f>SUM(Table2[[#This Row],[Urine - IC - Samples]],Table2[[#This Row],[Urine - OOC - Samples]],Table2[[#This Row],[Blood - IC - Samples]],Table2[[#This Row],[Blood - OOC - Samples]])</f>
        <v>400</v>
      </c>
      <c r="P140" s="177"/>
      <c r="Q140" s="36"/>
    </row>
    <row r="141" spans="1:18" x14ac:dyDescent="0.4">
      <c r="A141" s="133" t="s">
        <v>1353</v>
      </c>
      <c r="B141" s="129" t="s">
        <v>1088</v>
      </c>
      <c r="C141" s="132">
        <v>89</v>
      </c>
      <c r="D141" s="129" t="s">
        <v>387</v>
      </c>
      <c r="E141" s="54">
        <v>0</v>
      </c>
      <c r="F141" s="132">
        <v>273</v>
      </c>
      <c r="G141" s="129" t="s">
        <v>387</v>
      </c>
      <c r="H141" s="54">
        <v>1</v>
      </c>
      <c r="I141" s="132">
        <v>2</v>
      </c>
      <c r="J141" s="129" t="s">
        <v>387</v>
      </c>
      <c r="K141" s="129" t="s">
        <v>387</v>
      </c>
      <c r="L141" s="132">
        <v>13</v>
      </c>
      <c r="M141" s="129" t="s">
        <v>387</v>
      </c>
      <c r="N141" s="54">
        <v>1</v>
      </c>
      <c r="O141" s="54">
        <f>SUM(Table2[[#This Row],[Urine - IC - Samples]],Table2[[#This Row],[Urine - OOC - Samples]],Table2[[#This Row],[Blood - IC - Samples]],Table2[[#This Row],[Blood - OOC - Samples]])</f>
        <v>377</v>
      </c>
      <c r="P141" s="177"/>
      <c r="Q141" s="36"/>
    </row>
    <row r="142" spans="1:18" x14ac:dyDescent="0.4">
      <c r="A142" s="133" t="s">
        <v>1353</v>
      </c>
      <c r="B142" s="129" t="s">
        <v>1089</v>
      </c>
      <c r="C142" s="132">
        <v>94</v>
      </c>
      <c r="D142" s="129" t="s">
        <v>387</v>
      </c>
      <c r="E142" s="129" t="s">
        <v>387</v>
      </c>
      <c r="F142" s="132">
        <v>181</v>
      </c>
      <c r="G142" s="129" t="s">
        <v>387</v>
      </c>
      <c r="H142" s="129" t="s">
        <v>387</v>
      </c>
      <c r="I142" s="132">
        <v>1</v>
      </c>
      <c r="J142" s="129" t="s">
        <v>387</v>
      </c>
      <c r="K142" s="129" t="s">
        <v>387</v>
      </c>
      <c r="L142" s="132">
        <v>9</v>
      </c>
      <c r="M142" s="129" t="s">
        <v>387</v>
      </c>
      <c r="N142" s="129" t="s">
        <v>387</v>
      </c>
      <c r="O142" s="54">
        <f>SUM(Table2[[#This Row],[Urine - IC - Samples]],Table2[[#This Row],[Urine - OOC - Samples]],Table2[[#This Row],[Blood - IC - Samples]],Table2[[#This Row],[Blood - OOC - Samples]])</f>
        <v>285</v>
      </c>
      <c r="P142" s="177"/>
      <c r="Q142" s="36"/>
    </row>
    <row r="143" spans="1:18" ht="13.15" customHeight="1" x14ac:dyDescent="0.4">
      <c r="A143" s="133" t="s">
        <v>577</v>
      </c>
      <c r="B143" s="129" t="s">
        <v>1090</v>
      </c>
      <c r="C143" s="132">
        <v>6</v>
      </c>
      <c r="D143" s="129" t="s">
        <v>387</v>
      </c>
      <c r="E143" s="129" t="s">
        <v>387</v>
      </c>
      <c r="F143" s="132">
        <v>1</v>
      </c>
      <c r="G143" s="129" t="s">
        <v>387</v>
      </c>
      <c r="H143" s="129" t="s">
        <v>387</v>
      </c>
      <c r="I143" s="130" t="s">
        <v>387</v>
      </c>
      <c r="J143" s="129" t="s">
        <v>387</v>
      </c>
      <c r="K143" s="129" t="s">
        <v>387</v>
      </c>
      <c r="L143" s="130" t="s">
        <v>387</v>
      </c>
      <c r="M143" s="129" t="s">
        <v>387</v>
      </c>
      <c r="N143" s="129" t="s">
        <v>387</v>
      </c>
      <c r="O143" s="54">
        <f>SUM(Table2[[#This Row],[Urine - IC - Samples]],Table2[[#This Row],[Urine - OOC - Samples]],Table2[[#This Row],[Blood - IC - Samples]],Table2[[#This Row],[Blood - OOC - Samples]])</f>
        <v>7</v>
      </c>
      <c r="P143" s="161">
        <v>22</v>
      </c>
      <c r="Q143" s="161">
        <v>0</v>
      </c>
      <c r="R143" s="162">
        <v>0</v>
      </c>
    </row>
    <row r="144" spans="1:18" x14ac:dyDescent="0.4">
      <c r="A144" s="133" t="s">
        <v>1354</v>
      </c>
      <c r="B144" s="129" t="s">
        <v>1091</v>
      </c>
      <c r="C144" s="132">
        <v>6</v>
      </c>
      <c r="D144" s="129" t="s">
        <v>387</v>
      </c>
      <c r="E144" s="129" t="s">
        <v>387</v>
      </c>
      <c r="F144" s="132">
        <v>1</v>
      </c>
      <c r="G144" s="129" t="s">
        <v>387</v>
      </c>
      <c r="H144" s="129" t="s">
        <v>387</v>
      </c>
      <c r="I144" s="130" t="s">
        <v>387</v>
      </c>
      <c r="J144" s="129" t="s">
        <v>387</v>
      </c>
      <c r="K144" s="129" t="s">
        <v>387</v>
      </c>
      <c r="L144" s="130" t="s">
        <v>387</v>
      </c>
      <c r="M144" s="129" t="s">
        <v>387</v>
      </c>
      <c r="N144" s="129" t="s">
        <v>387</v>
      </c>
      <c r="O144" s="54">
        <f>SUM(Table2[[#This Row],[Urine - IC - Samples]],Table2[[#This Row],[Urine - OOC - Samples]],Table2[[#This Row],[Blood - IC - Samples]],Table2[[#This Row],[Blood - OOC - Samples]])</f>
        <v>7</v>
      </c>
      <c r="P144" s="177"/>
      <c r="Q144" s="36"/>
    </row>
    <row r="145" spans="1:18" ht="13.15" customHeight="1" x14ac:dyDescent="0.4">
      <c r="A145" s="133" t="s">
        <v>1354</v>
      </c>
      <c r="B145" s="129" t="s">
        <v>1092</v>
      </c>
      <c r="C145" s="130" t="s">
        <v>387</v>
      </c>
      <c r="D145" s="129" t="s">
        <v>387</v>
      </c>
      <c r="E145" s="129" t="s">
        <v>387</v>
      </c>
      <c r="F145" s="132">
        <v>2</v>
      </c>
      <c r="G145" s="129" t="s">
        <v>387</v>
      </c>
      <c r="H145" s="129" t="s">
        <v>387</v>
      </c>
      <c r="I145" s="130" t="s">
        <v>387</v>
      </c>
      <c r="J145" s="129" t="s">
        <v>387</v>
      </c>
      <c r="K145" s="129" t="s">
        <v>387</v>
      </c>
      <c r="L145" s="130" t="s">
        <v>387</v>
      </c>
      <c r="M145" s="129" t="s">
        <v>387</v>
      </c>
      <c r="N145" s="129" t="s">
        <v>387</v>
      </c>
      <c r="O145" s="54">
        <f>SUM(Table2[[#This Row],[Urine - IC - Samples]],Table2[[#This Row],[Urine - OOC - Samples]],Table2[[#This Row],[Blood - IC - Samples]],Table2[[#This Row],[Blood - OOC - Samples]])</f>
        <v>2</v>
      </c>
      <c r="P145" s="177"/>
      <c r="Q145" s="36"/>
    </row>
    <row r="146" spans="1:18" x14ac:dyDescent="0.4">
      <c r="A146" s="133" t="s">
        <v>1354</v>
      </c>
      <c r="B146" s="129" t="s">
        <v>1093</v>
      </c>
      <c r="C146" s="130" t="s">
        <v>387</v>
      </c>
      <c r="D146" s="129" t="s">
        <v>387</v>
      </c>
      <c r="E146" s="129" t="s">
        <v>387</v>
      </c>
      <c r="F146" s="132">
        <v>1</v>
      </c>
      <c r="G146" s="129" t="s">
        <v>387</v>
      </c>
      <c r="H146" s="129" t="s">
        <v>387</v>
      </c>
      <c r="I146" s="130" t="s">
        <v>387</v>
      </c>
      <c r="J146" s="129" t="s">
        <v>387</v>
      </c>
      <c r="K146" s="129" t="s">
        <v>387</v>
      </c>
      <c r="L146" s="130" t="s">
        <v>387</v>
      </c>
      <c r="M146" s="129" t="s">
        <v>387</v>
      </c>
      <c r="N146" s="129" t="s">
        <v>387</v>
      </c>
      <c r="O146" s="54">
        <f>SUM(Table2[[#This Row],[Urine - IC - Samples]],Table2[[#This Row],[Urine - OOC - Samples]],Table2[[#This Row],[Blood - IC - Samples]],Table2[[#This Row],[Blood - OOC - Samples]])</f>
        <v>1</v>
      </c>
      <c r="P146" s="177"/>
      <c r="Q146" s="36"/>
    </row>
    <row r="147" spans="1:18" ht="13.15" customHeight="1" x14ac:dyDescent="0.4">
      <c r="A147" s="133" t="s">
        <v>1354</v>
      </c>
      <c r="B147" s="129" t="s">
        <v>1094</v>
      </c>
      <c r="C147" s="130" t="s">
        <v>387</v>
      </c>
      <c r="D147" s="129" t="s">
        <v>387</v>
      </c>
      <c r="E147" s="129" t="s">
        <v>387</v>
      </c>
      <c r="F147" s="132">
        <v>1</v>
      </c>
      <c r="G147" s="129" t="s">
        <v>387</v>
      </c>
      <c r="H147" s="129" t="s">
        <v>387</v>
      </c>
      <c r="I147" s="130" t="s">
        <v>387</v>
      </c>
      <c r="J147" s="129" t="s">
        <v>387</v>
      </c>
      <c r="K147" s="129" t="s">
        <v>387</v>
      </c>
      <c r="L147" s="130" t="s">
        <v>387</v>
      </c>
      <c r="M147" s="129" t="s">
        <v>387</v>
      </c>
      <c r="N147" s="129" t="s">
        <v>387</v>
      </c>
      <c r="O147" s="54">
        <f>SUM(Table2[[#This Row],[Urine - IC - Samples]],Table2[[#This Row],[Urine - OOC - Samples]],Table2[[#This Row],[Blood - IC - Samples]],Table2[[#This Row],[Blood - OOC - Samples]])</f>
        <v>1</v>
      </c>
      <c r="P147" s="177"/>
      <c r="Q147" s="36"/>
    </row>
    <row r="148" spans="1:18" ht="13.15" customHeight="1" x14ac:dyDescent="0.4">
      <c r="A148" s="133" t="s">
        <v>1354</v>
      </c>
      <c r="B148" s="129" t="s">
        <v>1095</v>
      </c>
      <c r="C148" s="130" t="s">
        <v>387</v>
      </c>
      <c r="D148" s="129" t="s">
        <v>387</v>
      </c>
      <c r="E148" s="129" t="s">
        <v>387</v>
      </c>
      <c r="F148" s="132">
        <v>1</v>
      </c>
      <c r="G148" s="129" t="s">
        <v>387</v>
      </c>
      <c r="H148" s="129" t="s">
        <v>387</v>
      </c>
      <c r="I148" s="130" t="s">
        <v>387</v>
      </c>
      <c r="J148" s="129" t="s">
        <v>387</v>
      </c>
      <c r="K148" s="129" t="s">
        <v>387</v>
      </c>
      <c r="L148" s="130" t="s">
        <v>387</v>
      </c>
      <c r="M148" s="129" t="s">
        <v>387</v>
      </c>
      <c r="N148" s="129" t="s">
        <v>387</v>
      </c>
      <c r="O148" s="54">
        <f>SUM(Table2[[#This Row],[Urine - IC - Samples]],Table2[[#This Row],[Urine - OOC - Samples]],Table2[[#This Row],[Blood - IC - Samples]],Table2[[#This Row],[Blood - OOC - Samples]])</f>
        <v>1</v>
      </c>
      <c r="P148" s="177"/>
      <c r="Q148" s="36"/>
    </row>
    <row r="149" spans="1:18" x14ac:dyDescent="0.4">
      <c r="A149" s="133" t="s">
        <v>1354</v>
      </c>
      <c r="B149" s="129" t="s">
        <v>1096</v>
      </c>
      <c r="C149" s="130" t="s">
        <v>387</v>
      </c>
      <c r="D149" s="129" t="s">
        <v>387</v>
      </c>
      <c r="E149" s="129" t="s">
        <v>387</v>
      </c>
      <c r="F149" s="132">
        <v>1</v>
      </c>
      <c r="G149" s="129" t="s">
        <v>387</v>
      </c>
      <c r="H149" s="129" t="s">
        <v>387</v>
      </c>
      <c r="I149" s="130" t="s">
        <v>387</v>
      </c>
      <c r="J149" s="129" t="s">
        <v>387</v>
      </c>
      <c r="K149" s="129" t="s">
        <v>387</v>
      </c>
      <c r="L149" s="130" t="s">
        <v>387</v>
      </c>
      <c r="M149" s="129" t="s">
        <v>387</v>
      </c>
      <c r="N149" s="129" t="s">
        <v>387</v>
      </c>
      <c r="O149" s="54">
        <f>SUM(Table2[[#This Row],[Urine - IC - Samples]],Table2[[#This Row],[Urine - OOC - Samples]],Table2[[#This Row],[Blood - IC - Samples]],Table2[[#This Row],[Blood - OOC - Samples]])</f>
        <v>1</v>
      </c>
      <c r="P149" s="177"/>
      <c r="Q149" s="36"/>
    </row>
    <row r="150" spans="1:18" x14ac:dyDescent="0.4">
      <c r="A150" s="133" t="s">
        <v>1354</v>
      </c>
      <c r="B150" s="129" t="s">
        <v>1097</v>
      </c>
      <c r="C150" s="130" t="s">
        <v>387</v>
      </c>
      <c r="D150" s="129" t="s">
        <v>387</v>
      </c>
      <c r="E150" s="129" t="s">
        <v>387</v>
      </c>
      <c r="F150" s="132">
        <v>1</v>
      </c>
      <c r="G150" s="129" t="s">
        <v>387</v>
      </c>
      <c r="H150" s="129" t="s">
        <v>387</v>
      </c>
      <c r="I150" s="130" t="s">
        <v>387</v>
      </c>
      <c r="J150" s="129" t="s">
        <v>387</v>
      </c>
      <c r="K150" s="129" t="s">
        <v>387</v>
      </c>
      <c r="L150" s="130" t="s">
        <v>387</v>
      </c>
      <c r="M150" s="129" t="s">
        <v>387</v>
      </c>
      <c r="N150" s="129" t="s">
        <v>387</v>
      </c>
      <c r="O150" s="54">
        <f>SUM(Table2[[#This Row],[Urine - IC - Samples]],Table2[[#This Row],[Urine - OOC - Samples]],Table2[[#This Row],[Blood - IC - Samples]],Table2[[#This Row],[Blood - OOC - Samples]])</f>
        <v>1</v>
      </c>
      <c r="P150" s="177"/>
      <c r="Q150" s="36"/>
    </row>
    <row r="151" spans="1:18" ht="13.15" customHeight="1" x14ac:dyDescent="0.4">
      <c r="A151" s="133" t="s">
        <v>1354</v>
      </c>
      <c r="B151" s="129" t="s">
        <v>1098</v>
      </c>
      <c r="C151" s="130" t="s">
        <v>387</v>
      </c>
      <c r="D151" s="129" t="s">
        <v>387</v>
      </c>
      <c r="E151" s="129" t="s">
        <v>387</v>
      </c>
      <c r="F151" s="132">
        <v>1</v>
      </c>
      <c r="G151" s="129" t="s">
        <v>387</v>
      </c>
      <c r="H151" s="129" t="s">
        <v>387</v>
      </c>
      <c r="I151" s="130" t="s">
        <v>387</v>
      </c>
      <c r="J151" s="129" t="s">
        <v>387</v>
      </c>
      <c r="K151" s="129" t="s">
        <v>387</v>
      </c>
      <c r="L151" s="130" t="s">
        <v>387</v>
      </c>
      <c r="M151" s="129" t="s">
        <v>387</v>
      </c>
      <c r="N151" s="129" t="s">
        <v>387</v>
      </c>
      <c r="O151" s="54">
        <f>SUM(Table2[[#This Row],[Urine - IC - Samples]],Table2[[#This Row],[Urine - OOC - Samples]],Table2[[#This Row],[Blood - IC - Samples]],Table2[[#This Row],[Blood - OOC - Samples]])</f>
        <v>1</v>
      </c>
      <c r="P151" s="177"/>
      <c r="Q151" s="36"/>
    </row>
    <row r="152" spans="1:18" ht="20.25" x14ac:dyDescent="0.4">
      <c r="A152" s="133" t="s">
        <v>606</v>
      </c>
      <c r="B152" s="129" t="s">
        <v>387</v>
      </c>
      <c r="C152" s="132">
        <v>145</v>
      </c>
      <c r="D152" s="54">
        <v>1</v>
      </c>
      <c r="E152" s="54">
        <v>4</v>
      </c>
      <c r="F152" s="132">
        <v>152</v>
      </c>
      <c r="G152" s="54">
        <v>2</v>
      </c>
      <c r="H152" s="54">
        <v>3</v>
      </c>
      <c r="I152" s="130" t="s">
        <v>387</v>
      </c>
      <c r="J152" s="129" t="s">
        <v>387</v>
      </c>
      <c r="K152" s="129" t="s">
        <v>387</v>
      </c>
      <c r="L152" s="132">
        <v>4</v>
      </c>
      <c r="M152" s="129" t="s">
        <v>387</v>
      </c>
      <c r="N152" s="129" t="s">
        <v>387</v>
      </c>
      <c r="O152" s="54">
        <f>SUM(Table2[[#This Row],[Urine - IC - Samples]],Table2[[#This Row],[Urine - OOC - Samples]],Table2[[#This Row],[Blood - IC - Samples]],Table2[[#This Row],[Blood - OOC - Samples]])</f>
        <v>301</v>
      </c>
      <c r="P152" s="120">
        <v>301</v>
      </c>
      <c r="Q152" s="120">
        <v>7</v>
      </c>
      <c r="R152" s="126">
        <v>2.3E-2</v>
      </c>
    </row>
    <row r="153" spans="1:18" ht="13.15" customHeight="1" x14ac:dyDescent="0.4">
      <c r="A153" s="133" t="s">
        <v>1099</v>
      </c>
      <c r="B153" s="129" t="s">
        <v>1100</v>
      </c>
      <c r="C153" s="132">
        <v>80</v>
      </c>
      <c r="D153" s="54">
        <v>1</v>
      </c>
      <c r="E153" s="54">
        <v>1</v>
      </c>
      <c r="F153" s="132">
        <v>29</v>
      </c>
      <c r="G153" s="129" t="s">
        <v>387</v>
      </c>
      <c r="H153" s="129" t="s">
        <v>387</v>
      </c>
      <c r="I153" s="130" t="s">
        <v>387</v>
      </c>
      <c r="J153" s="129" t="s">
        <v>387</v>
      </c>
      <c r="K153" s="129" t="s">
        <v>387</v>
      </c>
      <c r="L153" s="130" t="s">
        <v>387</v>
      </c>
      <c r="M153" s="129" t="s">
        <v>387</v>
      </c>
      <c r="N153" s="129" t="s">
        <v>387</v>
      </c>
      <c r="O153" s="54">
        <f>SUM(Table2[[#This Row],[Urine - IC - Samples]],Table2[[#This Row],[Urine - OOC - Samples]],Table2[[#This Row],[Blood - IC - Samples]],Table2[[#This Row],[Blood - OOC - Samples]])</f>
        <v>109</v>
      </c>
      <c r="P153" s="161">
        <v>159</v>
      </c>
      <c r="Q153" s="161">
        <v>1</v>
      </c>
      <c r="R153" s="163">
        <v>6.0000000000000001E-3</v>
      </c>
    </row>
    <row r="154" spans="1:18" x14ac:dyDescent="0.4">
      <c r="A154" s="133" t="s">
        <v>1355</v>
      </c>
      <c r="B154" s="129" t="s">
        <v>1101</v>
      </c>
      <c r="C154" s="132">
        <v>27</v>
      </c>
      <c r="D154" s="129" t="s">
        <v>387</v>
      </c>
      <c r="E154" s="129" t="s">
        <v>387</v>
      </c>
      <c r="F154" s="132">
        <v>1</v>
      </c>
      <c r="G154" s="129" t="s">
        <v>387</v>
      </c>
      <c r="H154" s="129" t="s">
        <v>387</v>
      </c>
      <c r="I154" s="130" t="s">
        <v>387</v>
      </c>
      <c r="J154" s="129" t="s">
        <v>387</v>
      </c>
      <c r="K154" s="129" t="s">
        <v>387</v>
      </c>
      <c r="L154" s="130" t="s">
        <v>387</v>
      </c>
      <c r="M154" s="129" t="s">
        <v>387</v>
      </c>
      <c r="N154" s="129" t="s">
        <v>387</v>
      </c>
      <c r="O154" s="54">
        <f>SUM(Table2[[#This Row],[Urine - IC - Samples]],Table2[[#This Row],[Urine - OOC - Samples]],Table2[[#This Row],[Blood - IC - Samples]],Table2[[#This Row],[Blood - OOC - Samples]])</f>
        <v>28</v>
      </c>
      <c r="P154" s="177"/>
      <c r="Q154" s="36"/>
    </row>
    <row r="155" spans="1:18" x14ac:dyDescent="0.4">
      <c r="A155" s="133" t="s">
        <v>1355</v>
      </c>
      <c r="B155" s="129" t="s">
        <v>1102</v>
      </c>
      <c r="C155" s="132">
        <v>9</v>
      </c>
      <c r="D155" s="129" t="s">
        <v>387</v>
      </c>
      <c r="E155" s="129" t="s">
        <v>387</v>
      </c>
      <c r="F155" s="132">
        <v>1</v>
      </c>
      <c r="G155" s="129" t="s">
        <v>387</v>
      </c>
      <c r="H155" s="129" t="s">
        <v>387</v>
      </c>
      <c r="I155" s="130" t="s">
        <v>387</v>
      </c>
      <c r="J155" s="129" t="s">
        <v>387</v>
      </c>
      <c r="K155" s="129" t="s">
        <v>387</v>
      </c>
      <c r="L155" s="130" t="s">
        <v>387</v>
      </c>
      <c r="M155" s="129" t="s">
        <v>387</v>
      </c>
      <c r="N155" s="129" t="s">
        <v>387</v>
      </c>
      <c r="O155" s="54">
        <f>SUM(Table2[[#This Row],[Urine - IC - Samples]],Table2[[#This Row],[Urine - OOC - Samples]],Table2[[#This Row],[Blood - IC - Samples]],Table2[[#This Row],[Blood - OOC - Samples]])</f>
        <v>10</v>
      </c>
      <c r="P155" s="177"/>
      <c r="Q155" s="36"/>
    </row>
    <row r="156" spans="1:18" x14ac:dyDescent="0.4">
      <c r="A156" s="133" t="s">
        <v>1355</v>
      </c>
      <c r="B156" s="129" t="s">
        <v>1103</v>
      </c>
      <c r="C156" s="132">
        <v>8</v>
      </c>
      <c r="D156" s="129" t="s">
        <v>387</v>
      </c>
      <c r="E156" s="129" t="s">
        <v>387</v>
      </c>
      <c r="F156" s="130" t="s">
        <v>387</v>
      </c>
      <c r="G156" s="129" t="s">
        <v>387</v>
      </c>
      <c r="H156" s="129" t="s">
        <v>387</v>
      </c>
      <c r="I156" s="130" t="s">
        <v>387</v>
      </c>
      <c r="J156" s="129" t="s">
        <v>387</v>
      </c>
      <c r="K156" s="129" t="s">
        <v>387</v>
      </c>
      <c r="L156" s="130" t="s">
        <v>387</v>
      </c>
      <c r="M156" s="129" t="s">
        <v>387</v>
      </c>
      <c r="N156" s="129" t="s">
        <v>387</v>
      </c>
      <c r="O156" s="54">
        <f>SUM(Table2[[#This Row],[Urine - IC - Samples]],Table2[[#This Row],[Urine - OOC - Samples]],Table2[[#This Row],[Blood - IC - Samples]],Table2[[#This Row],[Blood - OOC - Samples]])</f>
        <v>8</v>
      </c>
      <c r="P156" s="177"/>
      <c r="Q156" s="36"/>
    </row>
    <row r="157" spans="1:18" x14ac:dyDescent="0.4">
      <c r="A157" s="133" t="s">
        <v>1355</v>
      </c>
      <c r="B157" s="129" t="s">
        <v>1104</v>
      </c>
      <c r="C157" s="132">
        <v>4</v>
      </c>
      <c r="D157" s="129" t="s">
        <v>387</v>
      </c>
      <c r="E157" s="129" t="s">
        <v>387</v>
      </c>
      <c r="F157" s="130" t="s">
        <v>387</v>
      </c>
      <c r="G157" s="129" t="s">
        <v>387</v>
      </c>
      <c r="H157" s="129" t="s">
        <v>387</v>
      </c>
      <c r="I157" s="130" t="s">
        <v>387</v>
      </c>
      <c r="J157" s="129" t="s">
        <v>387</v>
      </c>
      <c r="K157" s="129" t="s">
        <v>387</v>
      </c>
      <c r="L157" s="130" t="s">
        <v>387</v>
      </c>
      <c r="M157" s="129" t="s">
        <v>387</v>
      </c>
      <c r="N157" s="129" t="s">
        <v>387</v>
      </c>
      <c r="O157" s="54">
        <f>SUM(Table2[[#This Row],[Urine - IC - Samples]],Table2[[#This Row],[Urine - OOC - Samples]],Table2[[#This Row],[Blood - IC - Samples]],Table2[[#This Row],[Blood - OOC - Samples]])</f>
        <v>4</v>
      </c>
      <c r="P157" s="177"/>
      <c r="Q157" s="36"/>
    </row>
    <row r="158" spans="1:18" x14ac:dyDescent="0.4">
      <c r="A158" s="133" t="s">
        <v>1105</v>
      </c>
      <c r="B158" s="129" t="s">
        <v>387</v>
      </c>
      <c r="C158" s="132">
        <v>61</v>
      </c>
      <c r="D158" s="129" t="s">
        <v>387</v>
      </c>
      <c r="E158" s="129" t="s">
        <v>387</v>
      </c>
      <c r="F158" s="132">
        <v>8</v>
      </c>
      <c r="G158" s="129" t="s">
        <v>387</v>
      </c>
      <c r="H158" s="129" t="s">
        <v>387</v>
      </c>
      <c r="I158" s="130" t="s">
        <v>387</v>
      </c>
      <c r="J158" s="129" t="s">
        <v>387</v>
      </c>
      <c r="K158" s="129" t="s">
        <v>387</v>
      </c>
      <c r="L158" s="130" t="s">
        <v>387</v>
      </c>
      <c r="M158" s="129" t="s">
        <v>387</v>
      </c>
      <c r="N158" s="129" t="s">
        <v>387</v>
      </c>
      <c r="O158" s="54">
        <f>SUM(Table2[[#This Row],[Urine - IC - Samples]],Table2[[#This Row],[Urine - OOC - Samples]],Table2[[#This Row],[Blood - IC - Samples]],Table2[[#This Row],[Blood - OOC - Samples]])</f>
        <v>69</v>
      </c>
      <c r="P158" s="120">
        <v>69</v>
      </c>
      <c r="Q158" s="120">
        <v>0</v>
      </c>
      <c r="R158" s="121">
        <v>0</v>
      </c>
    </row>
    <row r="159" spans="1:18" ht="13.15" customHeight="1" x14ac:dyDescent="0.4">
      <c r="A159" s="133" t="s">
        <v>1106</v>
      </c>
      <c r="B159" s="129" t="s">
        <v>1107</v>
      </c>
      <c r="C159" s="132">
        <v>151</v>
      </c>
      <c r="D159" s="129" t="s">
        <v>387</v>
      </c>
      <c r="E159" s="129" t="s">
        <v>387</v>
      </c>
      <c r="F159" s="132">
        <v>260</v>
      </c>
      <c r="G159" s="54">
        <v>2</v>
      </c>
      <c r="H159" s="54">
        <v>2</v>
      </c>
      <c r="I159" s="132">
        <v>1</v>
      </c>
      <c r="J159" s="129" t="s">
        <v>387</v>
      </c>
      <c r="K159" s="129" t="s">
        <v>387</v>
      </c>
      <c r="L159" s="132">
        <v>23</v>
      </c>
      <c r="M159" s="129" t="s">
        <v>387</v>
      </c>
      <c r="N159" s="129" t="s">
        <v>387</v>
      </c>
      <c r="O159" s="54">
        <f>SUM(Table2[[#This Row],[Urine - IC - Samples]],Table2[[#This Row],[Urine - OOC - Samples]],Table2[[#This Row],[Blood - IC - Samples]],Table2[[#This Row],[Blood - OOC - Samples]])</f>
        <v>435</v>
      </c>
      <c r="P159" s="159">
        <v>623</v>
      </c>
      <c r="Q159" s="159">
        <v>4</v>
      </c>
      <c r="R159" s="160">
        <v>3.0000000000000001E-3</v>
      </c>
    </row>
    <row r="160" spans="1:18" ht="20.25" x14ac:dyDescent="0.4">
      <c r="A160" s="133" t="s">
        <v>1356</v>
      </c>
      <c r="B160" s="129" t="s">
        <v>1108</v>
      </c>
      <c r="C160" s="132">
        <v>57</v>
      </c>
      <c r="D160" s="129" t="s">
        <v>387</v>
      </c>
      <c r="E160" s="54">
        <v>1</v>
      </c>
      <c r="F160" s="132">
        <v>122</v>
      </c>
      <c r="G160" s="129" t="s">
        <v>387</v>
      </c>
      <c r="H160" s="54">
        <v>1</v>
      </c>
      <c r="I160" s="130" t="s">
        <v>387</v>
      </c>
      <c r="J160" s="129" t="s">
        <v>387</v>
      </c>
      <c r="K160" s="129" t="s">
        <v>387</v>
      </c>
      <c r="L160" s="132">
        <v>9</v>
      </c>
      <c r="M160" s="129" t="s">
        <v>387</v>
      </c>
      <c r="N160" s="129" t="s">
        <v>387</v>
      </c>
      <c r="O160" s="54">
        <f>SUM(Table2[[#This Row],[Urine - IC - Samples]],Table2[[#This Row],[Urine - OOC - Samples]],Table2[[#This Row],[Blood - IC - Samples]],Table2[[#This Row],[Blood - OOC - Samples]])</f>
        <v>188</v>
      </c>
      <c r="P160" s="177"/>
      <c r="Q160" s="36"/>
    </row>
    <row r="161" spans="1:18" ht="20.25" x14ac:dyDescent="0.4">
      <c r="A161" s="133" t="s">
        <v>1109</v>
      </c>
      <c r="B161" s="129" t="s">
        <v>387</v>
      </c>
      <c r="C161" s="132">
        <v>7</v>
      </c>
      <c r="D161" s="129" t="s">
        <v>387</v>
      </c>
      <c r="E161" s="54">
        <v>1</v>
      </c>
      <c r="F161" s="130" t="s">
        <v>387</v>
      </c>
      <c r="G161" s="129" t="s">
        <v>387</v>
      </c>
      <c r="H161" s="129" t="s">
        <v>387</v>
      </c>
      <c r="I161" s="130" t="s">
        <v>387</v>
      </c>
      <c r="J161" s="129" t="s">
        <v>387</v>
      </c>
      <c r="K161" s="129" t="s">
        <v>387</v>
      </c>
      <c r="L161" s="130" t="s">
        <v>387</v>
      </c>
      <c r="M161" s="129" t="s">
        <v>387</v>
      </c>
      <c r="N161" s="129" t="s">
        <v>387</v>
      </c>
      <c r="O161" s="54">
        <f>SUM(Table2[[#This Row],[Urine - IC - Samples]],Table2[[#This Row],[Urine - OOC - Samples]],Table2[[#This Row],[Blood - IC - Samples]],Table2[[#This Row],[Blood - OOC - Samples]])</f>
        <v>7</v>
      </c>
      <c r="P161" s="120">
        <v>7</v>
      </c>
      <c r="Q161" s="120">
        <v>1</v>
      </c>
      <c r="R161" s="121">
        <v>0.14000000000000001</v>
      </c>
    </row>
    <row r="162" spans="1:18" ht="13.15" customHeight="1" x14ac:dyDescent="0.4">
      <c r="A162" s="133" t="s">
        <v>1110</v>
      </c>
      <c r="B162" s="129" t="s">
        <v>1111</v>
      </c>
      <c r="C162" s="132">
        <v>12</v>
      </c>
      <c r="D162" s="129" t="s">
        <v>387</v>
      </c>
      <c r="E162" s="129" t="s">
        <v>387</v>
      </c>
      <c r="F162" s="132">
        <v>3</v>
      </c>
      <c r="G162" s="129" t="s">
        <v>387</v>
      </c>
      <c r="H162" s="129" t="s">
        <v>387</v>
      </c>
      <c r="I162" s="130" t="s">
        <v>387</v>
      </c>
      <c r="J162" s="129" t="s">
        <v>387</v>
      </c>
      <c r="K162" s="129" t="s">
        <v>387</v>
      </c>
      <c r="L162" s="130" t="s">
        <v>387</v>
      </c>
      <c r="M162" s="129" t="s">
        <v>387</v>
      </c>
      <c r="N162" s="129" t="s">
        <v>387</v>
      </c>
      <c r="O162" s="54">
        <f>SUM(Table2[[#This Row],[Urine - IC - Samples]],Table2[[#This Row],[Urine - OOC - Samples]],Table2[[#This Row],[Blood - IC - Samples]],Table2[[#This Row],[Blood - OOC - Samples]])</f>
        <v>15</v>
      </c>
      <c r="P162" s="161">
        <v>29</v>
      </c>
      <c r="Q162" s="161">
        <v>1</v>
      </c>
      <c r="R162" s="163">
        <v>3.4000000000000002E-2</v>
      </c>
    </row>
    <row r="163" spans="1:18" x14ac:dyDescent="0.4">
      <c r="A163" s="133" t="s">
        <v>1357</v>
      </c>
      <c r="B163" s="129" t="s">
        <v>1112</v>
      </c>
      <c r="C163" s="132">
        <v>7</v>
      </c>
      <c r="D163" s="129" t="s">
        <v>387</v>
      </c>
      <c r="E163" s="54">
        <v>1</v>
      </c>
      <c r="F163" s="132">
        <v>3</v>
      </c>
      <c r="G163" s="129" t="s">
        <v>387</v>
      </c>
      <c r="H163" s="129" t="s">
        <v>387</v>
      </c>
      <c r="I163" s="130" t="s">
        <v>387</v>
      </c>
      <c r="J163" s="129" t="s">
        <v>387</v>
      </c>
      <c r="K163" s="129" t="s">
        <v>387</v>
      </c>
      <c r="L163" s="130" t="s">
        <v>387</v>
      </c>
      <c r="M163" s="129" t="s">
        <v>387</v>
      </c>
      <c r="N163" s="129" t="s">
        <v>387</v>
      </c>
      <c r="O163" s="54">
        <f>SUM(Table2[[#This Row],[Urine - IC - Samples]],Table2[[#This Row],[Urine - OOC - Samples]],Table2[[#This Row],[Blood - IC - Samples]],Table2[[#This Row],[Blood - OOC - Samples]])</f>
        <v>10</v>
      </c>
      <c r="P163" s="177"/>
      <c r="Q163" s="36"/>
    </row>
    <row r="164" spans="1:18" x14ac:dyDescent="0.4">
      <c r="A164" s="133" t="s">
        <v>1357</v>
      </c>
      <c r="B164" s="129" t="s">
        <v>1113</v>
      </c>
      <c r="C164" s="132">
        <v>2</v>
      </c>
      <c r="D164" s="129" t="s">
        <v>387</v>
      </c>
      <c r="E164" s="129" t="s">
        <v>387</v>
      </c>
      <c r="F164" s="132">
        <v>2</v>
      </c>
      <c r="G164" s="129" t="s">
        <v>387</v>
      </c>
      <c r="H164" s="129" t="s">
        <v>387</v>
      </c>
      <c r="I164" s="130" t="s">
        <v>387</v>
      </c>
      <c r="J164" s="129" t="s">
        <v>387</v>
      </c>
      <c r="K164" s="129" t="s">
        <v>387</v>
      </c>
      <c r="L164" s="130" t="s">
        <v>387</v>
      </c>
      <c r="M164" s="129" t="s">
        <v>387</v>
      </c>
      <c r="N164" s="129" t="s">
        <v>387</v>
      </c>
      <c r="O164" s="54">
        <f>SUM(Table2[[#This Row],[Urine - IC - Samples]],Table2[[#This Row],[Urine - OOC - Samples]],Table2[[#This Row],[Blood - IC - Samples]],Table2[[#This Row],[Blood - OOC - Samples]])</f>
        <v>4</v>
      </c>
      <c r="P164" s="177"/>
      <c r="Q164" s="36"/>
    </row>
    <row r="165" spans="1:18" ht="13.15" customHeight="1" x14ac:dyDescent="0.4">
      <c r="A165" s="133" t="s">
        <v>1114</v>
      </c>
      <c r="B165" s="129" t="s">
        <v>1115</v>
      </c>
      <c r="C165" s="132">
        <v>22</v>
      </c>
      <c r="D165" s="129" t="s">
        <v>387</v>
      </c>
      <c r="E165" s="54">
        <v>2</v>
      </c>
      <c r="F165" s="130" t="s">
        <v>387</v>
      </c>
      <c r="G165" s="129" t="s">
        <v>387</v>
      </c>
      <c r="H165" s="129" t="s">
        <v>387</v>
      </c>
      <c r="I165" s="130" t="s">
        <v>387</v>
      </c>
      <c r="J165" s="129" t="s">
        <v>387</v>
      </c>
      <c r="K165" s="129" t="s">
        <v>387</v>
      </c>
      <c r="L165" s="130" t="s">
        <v>387</v>
      </c>
      <c r="M165" s="129" t="s">
        <v>387</v>
      </c>
      <c r="N165" s="129" t="s">
        <v>387</v>
      </c>
      <c r="O165" s="54">
        <f>SUM(Table2[[#This Row],[Urine - IC - Samples]],Table2[[#This Row],[Urine - OOC - Samples]],Table2[[#This Row],[Blood - IC - Samples]],Table2[[#This Row],[Blood - OOC - Samples]])</f>
        <v>22</v>
      </c>
      <c r="P165" s="159">
        <v>33</v>
      </c>
      <c r="Q165" s="159">
        <v>2</v>
      </c>
      <c r="R165" s="160">
        <v>6.0999999999999999E-2</v>
      </c>
    </row>
    <row r="166" spans="1:18" ht="13.15" customHeight="1" x14ac:dyDescent="0.4">
      <c r="A166" s="133" t="s">
        <v>1358</v>
      </c>
      <c r="B166" s="129" t="s">
        <v>1116</v>
      </c>
      <c r="C166" s="132">
        <v>5</v>
      </c>
      <c r="D166" s="129" t="s">
        <v>387</v>
      </c>
      <c r="E166" s="129" t="s">
        <v>387</v>
      </c>
      <c r="F166" s="132">
        <v>5</v>
      </c>
      <c r="G166" s="129" t="s">
        <v>387</v>
      </c>
      <c r="H166" s="129" t="s">
        <v>387</v>
      </c>
      <c r="I166" s="130" t="s">
        <v>387</v>
      </c>
      <c r="J166" s="129" t="s">
        <v>387</v>
      </c>
      <c r="K166" s="129" t="s">
        <v>387</v>
      </c>
      <c r="L166" s="130" t="s">
        <v>387</v>
      </c>
      <c r="M166" s="129" t="s">
        <v>387</v>
      </c>
      <c r="N166" s="129" t="s">
        <v>387</v>
      </c>
      <c r="O166" s="54">
        <f>SUM(Table2[[#This Row],[Urine - IC - Samples]],Table2[[#This Row],[Urine - OOC - Samples]],Table2[[#This Row],[Blood - IC - Samples]],Table2[[#This Row],[Blood - OOC - Samples]])</f>
        <v>10</v>
      </c>
      <c r="P166" s="177"/>
      <c r="Q166" s="36"/>
    </row>
    <row r="167" spans="1:18" ht="13.15" customHeight="1" x14ac:dyDescent="0.4">
      <c r="A167" s="133" t="s">
        <v>1358</v>
      </c>
      <c r="B167" s="129" t="s">
        <v>1117</v>
      </c>
      <c r="C167" s="130" t="s">
        <v>387</v>
      </c>
      <c r="D167" s="129" t="s">
        <v>387</v>
      </c>
      <c r="E167" s="129" t="s">
        <v>387</v>
      </c>
      <c r="F167" s="132">
        <v>1</v>
      </c>
      <c r="G167" s="129" t="s">
        <v>387</v>
      </c>
      <c r="H167" s="129" t="s">
        <v>387</v>
      </c>
      <c r="I167" s="130" t="s">
        <v>387</v>
      </c>
      <c r="J167" s="129" t="s">
        <v>387</v>
      </c>
      <c r="K167" s="129" t="s">
        <v>387</v>
      </c>
      <c r="L167" s="130" t="s">
        <v>387</v>
      </c>
      <c r="M167" s="129" t="s">
        <v>387</v>
      </c>
      <c r="N167" s="129" t="s">
        <v>387</v>
      </c>
      <c r="O167" s="54">
        <f>SUM(Table2[[#This Row],[Urine - IC - Samples]],Table2[[#This Row],[Urine - OOC - Samples]],Table2[[#This Row],[Blood - IC - Samples]],Table2[[#This Row],[Blood - OOC - Samples]])</f>
        <v>1</v>
      </c>
      <c r="P167" s="177"/>
      <c r="Q167" s="36"/>
    </row>
    <row r="168" spans="1:18" x14ac:dyDescent="0.4">
      <c r="A168" s="133" t="s">
        <v>1118</v>
      </c>
      <c r="B168" s="129" t="s">
        <v>387</v>
      </c>
      <c r="C168" s="132">
        <v>6</v>
      </c>
      <c r="D168" s="129" t="s">
        <v>387</v>
      </c>
      <c r="E168" s="129" t="s">
        <v>387</v>
      </c>
      <c r="F168" s="130" t="s">
        <v>387</v>
      </c>
      <c r="G168" s="129" t="s">
        <v>387</v>
      </c>
      <c r="H168" s="129" t="s">
        <v>387</v>
      </c>
      <c r="I168" s="130" t="s">
        <v>387</v>
      </c>
      <c r="J168" s="129" t="s">
        <v>387</v>
      </c>
      <c r="K168" s="129" t="s">
        <v>387</v>
      </c>
      <c r="L168" s="130" t="s">
        <v>387</v>
      </c>
      <c r="M168" s="129" t="s">
        <v>387</v>
      </c>
      <c r="N168" s="129" t="s">
        <v>387</v>
      </c>
      <c r="O168" s="54">
        <f>SUM(Table2[[#This Row],[Urine - IC - Samples]],Table2[[#This Row],[Urine - OOC - Samples]],Table2[[#This Row],[Blood - IC - Samples]],Table2[[#This Row],[Blood - OOC - Samples]])</f>
        <v>6</v>
      </c>
      <c r="P168" s="120">
        <v>6</v>
      </c>
      <c r="Q168" s="120">
        <v>0</v>
      </c>
      <c r="R168" s="121">
        <v>0</v>
      </c>
    </row>
    <row r="169" spans="1:18" x14ac:dyDescent="0.4">
      <c r="A169" s="133" t="s">
        <v>942</v>
      </c>
      <c r="B169" s="129" t="s">
        <v>387</v>
      </c>
      <c r="C169" s="132">
        <v>9</v>
      </c>
      <c r="D169" s="129" t="s">
        <v>387</v>
      </c>
      <c r="E169" s="129" t="s">
        <v>387</v>
      </c>
      <c r="F169" s="130" t="s">
        <v>387</v>
      </c>
      <c r="G169" s="129" t="s">
        <v>387</v>
      </c>
      <c r="H169" s="129" t="s">
        <v>387</v>
      </c>
      <c r="I169" s="130" t="s">
        <v>387</v>
      </c>
      <c r="J169" s="129" t="s">
        <v>387</v>
      </c>
      <c r="K169" s="129" t="s">
        <v>387</v>
      </c>
      <c r="L169" s="130" t="s">
        <v>387</v>
      </c>
      <c r="M169" s="129" t="s">
        <v>387</v>
      </c>
      <c r="N169" s="129" t="s">
        <v>387</v>
      </c>
      <c r="O169" s="54">
        <f>SUM(Table2[[#This Row],[Urine - IC - Samples]],Table2[[#This Row],[Urine - OOC - Samples]],Table2[[#This Row],[Blood - IC - Samples]],Table2[[#This Row],[Blood - OOC - Samples]])</f>
        <v>9</v>
      </c>
      <c r="P169" s="120">
        <v>9</v>
      </c>
      <c r="Q169" s="120">
        <v>0</v>
      </c>
      <c r="R169" s="121">
        <v>0</v>
      </c>
    </row>
    <row r="170" spans="1:18" x14ac:dyDescent="0.4">
      <c r="A170" s="133" t="s">
        <v>1119</v>
      </c>
      <c r="B170" s="129" t="s">
        <v>387</v>
      </c>
      <c r="C170" s="132">
        <v>1</v>
      </c>
      <c r="D170" s="129" t="s">
        <v>387</v>
      </c>
      <c r="E170" s="129" t="s">
        <v>387</v>
      </c>
      <c r="F170" s="132">
        <v>14</v>
      </c>
      <c r="G170" s="129" t="s">
        <v>387</v>
      </c>
      <c r="H170" s="129" t="s">
        <v>387</v>
      </c>
      <c r="I170" s="130" t="s">
        <v>387</v>
      </c>
      <c r="J170" s="129" t="s">
        <v>387</v>
      </c>
      <c r="K170" s="129" t="s">
        <v>387</v>
      </c>
      <c r="L170" s="130" t="s">
        <v>387</v>
      </c>
      <c r="M170" s="129" t="s">
        <v>387</v>
      </c>
      <c r="N170" s="129" t="s">
        <v>387</v>
      </c>
      <c r="O170" s="54">
        <f>SUM(Table2[[#This Row],[Urine - IC - Samples]],Table2[[#This Row],[Urine - OOC - Samples]],Table2[[#This Row],[Blood - IC - Samples]],Table2[[#This Row],[Blood - OOC - Samples]])</f>
        <v>15</v>
      </c>
      <c r="P170" s="120">
        <v>15</v>
      </c>
      <c r="Q170" s="120">
        <v>0</v>
      </c>
      <c r="R170" s="121">
        <v>0</v>
      </c>
    </row>
    <row r="171" spans="1:18" x14ac:dyDescent="0.4">
      <c r="A171" s="133" t="s">
        <v>622</v>
      </c>
      <c r="B171" s="129" t="s">
        <v>387</v>
      </c>
      <c r="C171" s="132">
        <v>16</v>
      </c>
      <c r="D171" s="129" t="s">
        <v>387</v>
      </c>
      <c r="E171" s="129" t="s">
        <v>387</v>
      </c>
      <c r="F171" s="132">
        <v>2</v>
      </c>
      <c r="G171" s="129" t="s">
        <v>387</v>
      </c>
      <c r="H171" s="129" t="s">
        <v>387</v>
      </c>
      <c r="I171" s="130" t="s">
        <v>387</v>
      </c>
      <c r="J171" s="129" t="s">
        <v>387</v>
      </c>
      <c r="K171" s="129" t="s">
        <v>387</v>
      </c>
      <c r="L171" s="130" t="s">
        <v>387</v>
      </c>
      <c r="M171" s="129" t="s">
        <v>387</v>
      </c>
      <c r="N171" s="129" t="s">
        <v>387</v>
      </c>
      <c r="O171" s="54">
        <f>SUM(Table2[[#This Row],[Urine - IC - Samples]],Table2[[#This Row],[Urine - OOC - Samples]],Table2[[#This Row],[Blood - IC - Samples]],Table2[[#This Row],[Blood - OOC - Samples]])</f>
        <v>18</v>
      </c>
      <c r="P171" s="120">
        <v>18</v>
      </c>
      <c r="Q171" s="120">
        <v>0</v>
      </c>
      <c r="R171" s="121">
        <v>0</v>
      </c>
    </row>
    <row r="172" spans="1:18" x14ac:dyDescent="0.4">
      <c r="A172" s="133" t="s">
        <v>1120</v>
      </c>
      <c r="B172" s="129" t="s">
        <v>1121</v>
      </c>
      <c r="C172" s="132">
        <v>223</v>
      </c>
      <c r="D172" s="129" t="s">
        <v>387</v>
      </c>
      <c r="E172" s="54">
        <v>1</v>
      </c>
      <c r="F172" s="132">
        <v>590</v>
      </c>
      <c r="G172" s="129" t="s">
        <v>387</v>
      </c>
      <c r="H172" s="54">
        <v>1</v>
      </c>
      <c r="I172" s="130" t="s">
        <v>387</v>
      </c>
      <c r="J172" s="129" t="s">
        <v>387</v>
      </c>
      <c r="K172" s="129" t="s">
        <v>387</v>
      </c>
      <c r="L172" s="132">
        <v>46</v>
      </c>
      <c r="M172" s="129" t="s">
        <v>387</v>
      </c>
      <c r="N172" s="129" t="s">
        <v>387</v>
      </c>
      <c r="O172" s="54">
        <f>SUM(Table2[[#This Row],[Urine - IC - Samples]],Table2[[#This Row],[Urine - OOC - Samples]],Table2[[#This Row],[Blood - IC - Samples]],Table2[[#This Row],[Blood - OOC - Samples]])</f>
        <v>859</v>
      </c>
      <c r="P172" s="161">
        <v>869</v>
      </c>
      <c r="Q172" s="161">
        <v>2</v>
      </c>
      <c r="R172" s="163">
        <v>2E-3</v>
      </c>
    </row>
    <row r="173" spans="1:18" x14ac:dyDescent="0.4">
      <c r="A173" s="133" t="s">
        <v>1359</v>
      </c>
      <c r="B173" s="129" t="s">
        <v>1122</v>
      </c>
      <c r="C173" s="132">
        <v>6</v>
      </c>
      <c r="D173" s="129" t="s">
        <v>387</v>
      </c>
      <c r="E173" s="129" t="s">
        <v>387</v>
      </c>
      <c r="F173" s="132">
        <v>2</v>
      </c>
      <c r="G173" s="129" t="s">
        <v>387</v>
      </c>
      <c r="H173" s="129" t="s">
        <v>387</v>
      </c>
      <c r="I173" s="130" t="s">
        <v>387</v>
      </c>
      <c r="J173" s="129" t="s">
        <v>387</v>
      </c>
      <c r="K173" s="129" t="s">
        <v>387</v>
      </c>
      <c r="L173" s="130" t="s">
        <v>387</v>
      </c>
      <c r="M173" s="129" t="s">
        <v>387</v>
      </c>
      <c r="N173" s="129" t="s">
        <v>387</v>
      </c>
      <c r="O173" s="54">
        <f>SUM(Table2[[#This Row],[Urine - IC - Samples]],Table2[[#This Row],[Urine - OOC - Samples]],Table2[[#This Row],[Blood - IC - Samples]],Table2[[#This Row],[Blood - OOC - Samples]])</f>
        <v>8</v>
      </c>
      <c r="P173" s="177"/>
      <c r="Q173" s="36"/>
    </row>
    <row r="174" spans="1:18" ht="13.15" customHeight="1" x14ac:dyDescent="0.4">
      <c r="A174" s="133" t="s">
        <v>1359</v>
      </c>
      <c r="B174" s="129" t="s">
        <v>1123</v>
      </c>
      <c r="C174" s="130" t="s">
        <v>387</v>
      </c>
      <c r="D174" s="129" t="s">
        <v>387</v>
      </c>
      <c r="E174" s="129" t="s">
        <v>387</v>
      </c>
      <c r="F174" s="132">
        <v>2</v>
      </c>
      <c r="G174" s="129" t="s">
        <v>387</v>
      </c>
      <c r="H174" s="129" t="s">
        <v>387</v>
      </c>
      <c r="I174" s="130" t="s">
        <v>387</v>
      </c>
      <c r="J174" s="129" t="s">
        <v>387</v>
      </c>
      <c r="K174" s="129" t="s">
        <v>387</v>
      </c>
      <c r="L174" s="130" t="s">
        <v>387</v>
      </c>
      <c r="M174" s="129" t="s">
        <v>387</v>
      </c>
      <c r="N174" s="129" t="s">
        <v>387</v>
      </c>
      <c r="O174" s="54">
        <f>SUM(Table2[[#This Row],[Urine - IC - Samples]],Table2[[#This Row],[Urine - OOC - Samples]],Table2[[#This Row],[Blood - IC - Samples]],Table2[[#This Row],[Blood - OOC - Samples]])</f>
        <v>2</v>
      </c>
      <c r="P174" s="177"/>
      <c r="Q174" s="36"/>
    </row>
    <row r="175" spans="1:18" ht="13.15" customHeight="1" x14ac:dyDescent="0.4">
      <c r="A175" s="133" t="s">
        <v>1124</v>
      </c>
      <c r="B175" s="129" t="s">
        <v>1125</v>
      </c>
      <c r="C175" s="132">
        <v>33</v>
      </c>
      <c r="D175" s="129" t="s">
        <v>387</v>
      </c>
      <c r="E175" s="129" t="s">
        <v>387</v>
      </c>
      <c r="F175" s="132">
        <v>50</v>
      </c>
      <c r="G175" s="129" t="s">
        <v>387</v>
      </c>
      <c r="H175" s="129" t="s">
        <v>387</v>
      </c>
      <c r="I175" s="132">
        <v>1</v>
      </c>
      <c r="J175" s="129" t="s">
        <v>387</v>
      </c>
      <c r="K175" s="129" t="s">
        <v>387</v>
      </c>
      <c r="L175" s="130" t="s">
        <v>387</v>
      </c>
      <c r="M175" s="129" t="s">
        <v>387</v>
      </c>
      <c r="N175" s="129" t="s">
        <v>387</v>
      </c>
      <c r="O175" s="54">
        <f>SUM(Table2[[#This Row],[Urine - IC - Samples]],Table2[[#This Row],[Urine - OOC - Samples]],Table2[[#This Row],[Blood - IC - Samples]],Table2[[#This Row],[Blood - OOC - Samples]])</f>
        <v>84</v>
      </c>
      <c r="P175" s="161">
        <v>102</v>
      </c>
      <c r="Q175" s="161">
        <v>0</v>
      </c>
      <c r="R175" s="162">
        <v>0</v>
      </c>
    </row>
    <row r="176" spans="1:18" x14ac:dyDescent="0.4">
      <c r="A176" s="133" t="s">
        <v>1360</v>
      </c>
      <c r="B176" s="129" t="s">
        <v>1126</v>
      </c>
      <c r="C176" s="132">
        <v>9</v>
      </c>
      <c r="D176" s="129" t="s">
        <v>387</v>
      </c>
      <c r="E176" s="129" t="s">
        <v>387</v>
      </c>
      <c r="F176" s="132">
        <v>2</v>
      </c>
      <c r="G176" s="129" t="s">
        <v>387</v>
      </c>
      <c r="H176" s="129" t="s">
        <v>387</v>
      </c>
      <c r="I176" s="130" t="s">
        <v>387</v>
      </c>
      <c r="J176" s="129" t="s">
        <v>387</v>
      </c>
      <c r="K176" s="129" t="s">
        <v>387</v>
      </c>
      <c r="L176" s="130" t="s">
        <v>387</v>
      </c>
      <c r="M176" s="129" t="s">
        <v>387</v>
      </c>
      <c r="N176" s="129" t="s">
        <v>387</v>
      </c>
      <c r="O176" s="54">
        <f>SUM(Table2[[#This Row],[Urine - IC - Samples]],Table2[[#This Row],[Urine - OOC - Samples]],Table2[[#This Row],[Blood - IC - Samples]],Table2[[#This Row],[Blood - OOC - Samples]])</f>
        <v>11</v>
      </c>
      <c r="P176" s="177"/>
      <c r="Q176" s="36"/>
    </row>
    <row r="177" spans="1:18" x14ac:dyDescent="0.4">
      <c r="A177" s="133" t="s">
        <v>1360</v>
      </c>
      <c r="B177" s="129" t="s">
        <v>1127</v>
      </c>
      <c r="C177" s="132">
        <v>5</v>
      </c>
      <c r="D177" s="129" t="s">
        <v>387</v>
      </c>
      <c r="E177" s="129" t="s">
        <v>387</v>
      </c>
      <c r="F177" s="132">
        <v>1</v>
      </c>
      <c r="G177" s="129" t="s">
        <v>387</v>
      </c>
      <c r="H177" s="129" t="s">
        <v>387</v>
      </c>
      <c r="I177" s="132">
        <v>1</v>
      </c>
      <c r="J177" s="129" t="s">
        <v>387</v>
      </c>
      <c r="K177" s="129" t="s">
        <v>387</v>
      </c>
      <c r="L177" s="130" t="s">
        <v>387</v>
      </c>
      <c r="M177" s="129" t="s">
        <v>387</v>
      </c>
      <c r="N177" s="129" t="s">
        <v>387</v>
      </c>
      <c r="O177" s="54">
        <f>SUM(Table2[[#This Row],[Urine - IC - Samples]],Table2[[#This Row],[Urine - OOC - Samples]],Table2[[#This Row],[Blood - IC - Samples]],Table2[[#This Row],[Blood - OOC - Samples]])</f>
        <v>7</v>
      </c>
      <c r="P177" s="177"/>
      <c r="Q177" s="36"/>
    </row>
    <row r="178" spans="1:18" x14ac:dyDescent="0.4">
      <c r="A178" s="133" t="s">
        <v>1128</v>
      </c>
      <c r="B178" s="129" t="s">
        <v>387</v>
      </c>
      <c r="C178" s="132">
        <v>128</v>
      </c>
      <c r="D178" s="54">
        <v>1</v>
      </c>
      <c r="E178" s="54">
        <v>2</v>
      </c>
      <c r="F178" s="132">
        <v>89</v>
      </c>
      <c r="G178" s="129" t="s">
        <v>387</v>
      </c>
      <c r="H178" s="129" t="s">
        <v>387</v>
      </c>
      <c r="I178" s="130" t="s">
        <v>387</v>
      </c>
      <c r="J178" s="129" t="s">
        <v>387</v>
      </c>
      <c r="K178" s="129" t="s">
        <v>387</v>
      </c>
      <c r="L178" s="132">
        <v>6</v>
      </c>
      <c r="M178" s="129" t="s">
        <v>387</v>
      </c>
      <c r="N178" s="129" t="s">
        <v>387</v>
      </c>
      <c r="O178" s="54">
        <f>SUM(Table2[[#This Row],[Urine - IC - Samples]],Table2[[#This Row],[Urine - OOC - Samples]],Table2[[#This Row],[Blood - IC - Samples]],Table2[[#This Row],[Blood - OOC - Samples]])</f>
        <v>223</v>
      </c>
      <c r="P178" s="120">
        <v>223</v>
      </c>
      <c r="Q178" s="120">
        <v>2</v>
      </c>
      <c r="R178" s="126">
        <v>8.9999999999999993E-3</v>
      </c>
    </row>
    <row r="179" spans="1:18" x14ac:dyDescent="0.4">
      <c r="A179" s="133" t="s">
        <v>564</v>
      </c>
      <c r="B179" s="129" t="s">
        <v>1129</v>
      </c>
      <c r="C179" s="132">
        <v>2</v>
      </c>
      <c r="D179" s="129" t="s">
        <v>387</v>
      </c>
      <c r="E179" s="129" t="s">
        <v>387</v>
      </c>
      <c r="F179" s="130" t="s">
        <v>387</v>
      </c>
      <c r="G179" s="129" t="s">
        <v>387</v>
      </c>
      <c r="H179" s="129" t="s">
        <v>387</v>
      </c>
      <c r="I179" s="132">
        <v>1</v>
      </c>
      <c r="J179" s="129" t="s">
        <v>387</v>
      </c>
      <c r="K179" s="129" t="s">
        <v>387</v>
      </c>
      <c r="L179" s="130" t="s">
        <v>387</v>
      </c>
      <c r="M179" s="129" t="s">
        <v>387</v>
      </c>
      <c r="N179" s="129" t="s">
        <v>387</v>
      </c>
      <c r="O179" s="54">
        <f>SUM(Table2[[#This Row],[Urine - IC - Samples]],Table2[[#This Row],[Urine - OOC - Samples]],Table2[[#This Row],[Blood - IC - Samples]],Table2[[#This Row],[Blood - OOC - Samples]])</f>
        <v>3</v>
      </c>
      <c r="P179" s="120">
        <v>3</v>
      </c>
      <c r="Q179" s="120">
        <v>0</v>
      </c>
      <c r="R179" s="121">
        <v>0</v>
      </c>
    </row>
    <row r="180" spans="1:18" ht="13.15" customHeight="1" x14ac:dyDescent="0.4">
      <c r="A180" s="133" t="s">
        <v>1130</v>
      </c>
      <c r="B180" s="129" t="s">
        <v>1131</v>
      </c>
      <c r="C180" s="132">
        <v>27</v>
      </c>
      <c r="D180" s="129" t="s">
        <v>387</v>
      </c>
      <c r="E180" s="129" t="s">
        <v>387</v>
      </c>
      <c r="F180" s="132">
        <v>3</v>
      </c>
      <c r="G180" s="129" t="s">
        <v>387</v>
      </c>
      <c r="H180" s="129" t="s">
        <v>387</v>
      </c>
      <c r="I180" s="130" t="s">
        <v>387</v>
      </c>
      <c r="J180" s="129" t="s">
        <v>387</v>
      </c>
      <c r="K180" s="129" t="s">
        <v>387</v>
      </c>
      <c r="L180" s="130" t="s">
        <v>387</v>
      </c>
      <c r="M180" s="129" t="s">
        <v>387</v>
      </c>
      <c r="N180" s="129" t="s">
        <v>387</v>
      </c>
      <c r="O180" s="54">
        <f>SUM(Table2[[#This Row],[Urine - IC - Samples]],Table2[[#This Row],[Urine - OOC - Samples]],Table2[[#This Row],[Blood - IC - Samples]],Table2[[#This Row],[Blood - OOC - Samples]])</f>
        <v>30</v>
      </c>
      <c r="P180" s="159">
        <v>52</v>
      </c>
      <c r="Q180" s="55">
        <v>0</v>
      </c>
      <c r="R180" s="165">
        <v>0</v>
      </c>
    </row>
    <row r="181" spans="1:18" ht="13.15" customHeight="1" x14ac:dyDescent="0.4">
      <c r="A181" s="133" t="s">
        <v>1361</v>
      </c>
      <c r="B181" s="129" t="s">
        <v>1132</v>
      </c>
      <c r="C181" s="132">
        <v>8</v>
      </c>
      <c r="D181" s="129" t="s">
        <v>387</v>
      </c>
      <c r="E181" s="129" t="s">
        <v>387</v>
      </c>
      <c r="F181" s="132">
        <v>9</v>
      </c>
      <c r="G181" s="129" t="s">
        <v>387</v>
      </c>
      <c r="H181" s="129" t="s">
        <v>387</v>
      </c>
      <c r="I181" s="132">
        <v>2</v>
      </c>
      <c r="J181" s="129" t="s">
        <v>387</v>
      </c>
      <c r="K181" s="129" t="s">
        <v>387</v>
      </c>
      <c r="L181" s="132">
        <v>3</v>
      </c>
      <c r="M181" s="129" t="s">
        <v>387</v>
      </c>
      <c r="N181" s="129" t="s">
        <v>387</v>
      </c>
      <c r="O181" s="54">
        <f>SUM(Table2[[#This Row],[Urine - IC - Samples]],Table2[[#This Row],[Urine - OOC - Samples]],Table2[[#This Row],[Blood - IC - Samples]],Table2[[#This Row],[Blood - OOC - Samples]])</f>
        <v>22</v>
      </c>
      <c r="P181" s="177"/>
      <c r="Q181" s="36"/>
    </row>
    <row r="182" spans="1:18" x14ac:dyDescent="0.4">
      <c r="A182" s="133" t="s">
        <v>450</v>
      </c>
      <c r="B182" s="129" t="s">
        <v>387</v>
      </c>
      <c r="C182" s="132">
        <v>267</v>
      </c>
      <c r="D182" s="54">
        <v>1</v>
      </c>
      <c r="E182" s="54">
        <v>2</v>
      </c>
      <c r="F182" s="132">
        <v>592</v>
      </c>
      <c r="G182" s="129" t="s">
        <v>387</v>
      </c>
      <c r="H182" s="54">
        <v>1</v>
      </c>
      <c r="I182" s="132">
        <v>7</v>
      </c>
      <c r="J182" s="129" t="s">
        <v>387</v>
      </c>
      <c r="K182" s="129" t="s">
        <v>387</v>
      </c>
      <c r="L182" s="132">
        <v>34</v>
      </c>
      <c r="M182" s="129" t="s">
        <v>387</v>
      </c>
      <c r="N182" s="129" t="s">
        <v>387</v>
      </c>
      <c r="O182" s="54">
        <f>SUM(Table2[[#This Row],[Urine - IC - Samples]],Table2[[#This Row],[Urine - OOC - Samples]],Table2[[#This Row],[Blood - IC - Samples]],Table2[[#This Row],[Blood - OOC - Samples]])</f>
        <v>900</v>
      </c>
      <c r="P182" s="120">
        <v>900</v>
      </c>
      <c r="Q182" s="120">
        <v>3</v>
      </c>
      <c r="R182" s="126">
        <v>3.0000000000000001E-3</v>
      </c>
    </row>
    <row r="183" spans="1:18" ht="13.15" customHeight="1" x14ac:dyDescent="0.4">
      <c r="A183" s="133" t="s">
        <v>1133</v>
      </c>
      <c r="B183" s="129" t="s">
        <v>1134</v>
      </c>
      <c r="C183" s="132">
        <v>71</v>
      </c>
      <c r="D183" s="129" t="s">
        <v>387</v>
      </c>
      <c r="E183" s="54">
        <v>5</v>
      </c>
      <c r="F183" s="132">
        <v>107</v>
      </c>
      <c r="G183" s="54">
        <v>1</v>
      </c>
      <c r="H183" s="129" t="s">
        <v>387</v>
      </c>
      <c r="I183" s="132">
        <v>7</v>
      </c>
      <c r="J183" s="129" t="s">
        <v>387</v>
      </c>
      <c r="K183" s="129" t="s">
        <v>387</v>
      </c>
      <c r="L183" s="132">
        <v>5</v>
      </c>
      <c r="M183" s="129" t="s">
        <v>387</v>
      </c>
      <c r="N183" s="129" t="s">
        <v>387</v>
      </c>
      <c r="O183" s="54">
        <f>SUM(Table2[[#This Row],[Urine - IC - Samples]],Table2[[#This Row],[Urine - OOC - Samples]],Table2[[#This Row],[Blood - IC - Samples]],Table2[[#This Row],[Blood - OOC - Samples]])</f>
        <v>190</v>
      </c>
      <c r="P183" s="161">
        <v>256</v>
      </c>
      <c r="Q183" s="57">
        <v>7</v>
      </c>
      <c r="R183" s="136">
        <v>2.7E-2</v>
      </c>
    </row>
    <row r="184" spans="1:18" x14ac:dyDescent="0.4">
      <c r="A184" s="133" t="s">
        <v>1362</v>
      </c>
      <c r="B184" s="129" t="s">
        <v>1135</v>
      </c>
      <c r="C184" s="132">
        <v>2</v>
      </c>
      <c r="D184" s="129" t="s">
        <v>387</v>
      </c>
      <c r="E184" s="54">
        <v>1</v>
      </c>
      <c r="F184" s="132">
        <v>23</v>
      </c>
      <c r="G184" s="129" t="s">
        <v>387</v>
      </c>
      <c r="H184" s="129" t="s">
        <v>387</v>
      </c>
      <c r="I184" s="130" t="s">
        <v>387</v>
      </c>
      <c r="J184" s="129" t="s">
        <v>387</v>
      </c>
      <c r="K184" s="129" t="s">
        <v>387</v>
      </c>
      <c r="L184" s="132">
        <v>2</v>
      </c>
      <c r="M184" s="129" t="s">
        <v>387</v>
      </c>
      <c r="N184" s="129" t="s">
        <v>387</v>
      </c>
      <c r="O184" s="54">
        <f>SUM(Table2[[#This Row],[Urine - IC - Samples]],Table2[[#This Row],[Urine - OOC - Samples]],Table2[[#This Row],[Blood - IC - Samples]],Table2[[#This Row],[Blood - OOC - Samples]])</f>
        <v>27</v>
      </c>
      <c r="P184" s="177"/>
      <c r="Q184" s="36"/>
    </row>
    <row r="185" spans="1:18" x14ac:dyDescent="0.4">
      <c r="A185" s="133" t="s">
        <v>1362</v>
      </c>
      <c r="B185" s="129" t="s">
        <v>1136</v>
      </c>
      <c r="C185" s="132">
        <v>7</v>
      </c>
      <c r="D185" s="129" t="s">
        <v>387</v>
      </c>
      <c r="E185" s="54">
        <v>1</v>
      </c>
      <c r="F185" s="132">
        <v>7</v>
      </c>
      <c r="G185" s="129" t="s">
        <v>387</v>
      </c>
      <c r="H185" s="129" t="s">
        <v>387</v>
      </c>
      <c r="I185" s="130" t="s">
        <v>387</v>
      </c>
      <c r="J185" s="129" t="s">
        <v>387</v>
      </c>
      <c r="K185" s="129" t="s">
        <v>387</v>
      </c>
      <c r="L185" s="132">
        <v>1</v>
      </c>
      <c r="M185" s="129" t="s">
        <v>387</v>
      </c>
      <c r="N185" s="129" t="s">
        <v>387</v>
      </c>
      <c r="O185" s="54">
        <f>SUM(Table2[[#This Row],[Urine - IC - Samples]],Table2[[#This Row],[Urine - OOC - Samples]],Table2[[#This Row],[Blood - IC - Samples]],Table2[[#This Row],[Blood - OOC - Samples]])</f>
        <v>15</v>
      </c>
      <c r="P185" s="177"/>
      <c r="Q185" s="36"/>
    </row>
    <row r="186" spans="1:18" ht="13.15" customHeight="1" x14ac:dyDescent="0.4">
      <c r="A186" s="133" t="s">
        <v>1362</v>
      </c>
      <c r="B186" s="129" t="s">
        <v>1137</v>
      </c>
      <c r="C186" s="132">
        <v>6</v>
      </c>
      <c r="D186" s="129" t="s">
        <v>387</v>
      </c>
      <c r="E186" s="129" t="s">
        <v>387</v>
      </c>
      <c r="F186" s="132">
        <v>2</v>
      </c>
      <c r="G186" s="129" t="s">
        <v>387</v>
      </c>
      <c r="H186" s="129" t="s">
        <v>387</v>
      </c>
      <c r="I186" s="130" t="s">
        <v>387</v>
      </c>
      <c r="J186" s="129" t="s">
        <v>387</v>
      </c>
      <c r="K186" s="129" t="s">
        <v>387</v>
      </c>
      <c r="L186" s="132">
        <v>2</v>
      </c>
      <c r="M186" s="129" t="s">
        <v>387</v>
      </c>
      <c r="N186" s="129" t="s">
        <v>387</v>
      </c>
      <c r="O186" s="54">
        <f>SUM(Table2[[#This Row],[Urine - IC - Samples]],Table2[[#This Row],[Urine - OOC - Samples]],Table2[[#This Row],[Blood - IC - Samples]],Table2[[#This Row],[Blood - OOC - Samples]])</f>
        <v>10</v>
      </c>
      <c r="P186" s="177"/>
      <c r="Q186" s="36"/>
    </row>
    <row r="187" spans="1:18" x14ac:dyDescent="0.4">
      <c r="A187" s="133" t="s">
        <v>1362</v>
      </c>
      <c r="B187" s="129" t="s">
        <v>1138</v>
      </c>
      <c r="C187" s="132">
        <v>4</v>
      </c>
      <c r="D187" s="129" t="s">
        <v>387</v>
      </c>
      <c r="E187" s="129" t="s">
        <v>387</v>
      </c>
      <c r="F187" s="132">
        <v>2</v>
      </c>
      <c r="G187" s="129" t="s">
        <v>387</v>
      </c>
      <c r="H187" s="129" t="s">
        <v>387</v>
      </c>
      <c r="I187" s="130" t="s">
        <v>387</v>
      </c>
      <c r="J187" s="129" t="s">
        <v>387</v>
      </c>
      <c r="K187" s="129" t="s">
        <v>387</v>
      </c>
      <c r="L187" s="132">
        <v>1</v>
      </c>
      <c r="M187" s="129" t="s">
        <v>387</v>
      </c>
      <c r="N187" s="129" t="s">
        <v>387</v>
      </c>
      <c r="O187" s="54">
        <f>SUM(Table2[[#This Row],[Urine - IC - Samples]],Table2[[#This Row],[Urine - OOC - Samples]],Table2[[#This Row],[Blood - IC - Samples]],Table2[[#This Row],[Blood - OOC - Samples]])</f>
        <v>7</v>
      </c>
      <c r="P187" s="177"/>
      <c r="Q187" s="36"/>
    </row>
    <row r="188" spans="1:18" x14ac:dyDescent="0.4">
      <c r="A188" s="133" t="s">
        <v>1362</v>
      </c>
      <c r="B188" s="129" t="s">
        <v>1139</v>
      </c>
      <c r="C188" s="132">
        <v>3</v>
      </c>
      <c r="D188" s="129" t="s">
        <v>387</v>
      </c>
      <c r="E188" s="129" t="s">
        <v>387</v>
      </c>
      <c r="F188" s="132">
        <v>3</v>
      </c>
      <c r="G188" s="129" t="s">
        <v>387</v>
      </c>
      <c r="H188" s="129" t="s">
        <v>387</v>
      </c>
      <c r="I188" s="130" t="s">
        <v>387</v>
      </c>
      <c r="J188" s="129" t="s">
        <v>387</v>
      </c>
      <c r="K188" s="129" t="s">
        <v>387</v>
      </c>
      <c r="L188" s="132">
        <v>1</v>
      </c>
      <c r="M188" s="129" t="s">
        <v>387</v>
      </c>
      <c r="N188" s="129" t="s">
        <v>387</v>
      </c>
      <c r="O188" s="54">
        <f>SUM(Table2[[#This Row],[Urine - IC - Samples]],Table2[[#This Row],[Urine - OOC - Samples]],Table2[[#This Row],[Blood - IC - Samples]],Table2[[#This Row],[Blood - OOC - Samples]])</f>
        <v>7</v>
      </c>
      <c r="P188" s="177"/>
      <c r="Q188" s="36"/>
    </row>
    <row r="189" spans="1:18" x14ac:dyDescent="0.4">
      <c r="A189" s="133" t="s">
        <v>1140</v>
      </c>
      <c r="B189" s="129" t="s">
        <v>387</v>
      </c>
      <c r="C189" s="132">
        <v>30</v>
      </c>
      <c r="D189" s="129" t="s">
        <v>387</v>
      </c>
      <c r="E189" s="129" t="s">
        <v>387</v>
      </c>
      <c r="F189" s="132">
        <v>6</v>
      </c>
      <c r="G189" s="129" t="s">
        <v>387</v>
      </c>
      <c r="H189" s="129" t="s">
        <v>387</v>
      </c>
      <c r="I189" s="132">
        <v>1</v>
      </c>
      <c r="J189" s="129" t="s">
        <v>387</v>
      </c>
      <c r="K189" s="129" t="s">
        <v>387</v>
      </c>
      <c r="L189" s="132">
        <v>3</v>
      </c>
      <c r="M189" s="129" t="s">
        <v>387</v>
      </c>
      <c r="N189" s="129" t="s">
        <v>387</v>
      </c>
      <c r="O189" s="54">
        <f>SUM(Table2[[#This Row],[Urine - IC - Samples]],Table2[[#This Row],[Urine - OOC - Samples]],Table2[[#This Row],[Blood - IC - Samples]],Table2[[#This Row],[Blood - OOC - Samples]])</f>
        <v>40</v>
      </c>
      <c r="P189" s="120">
        <v>40</v>
      </c>
      <c r="Q189" s="120">
        <v>0</v>
      </c>
      <c r="R189" s="121">
        <v>0</v>
      </c>
    </row>
    <row r="190" spans="1:18" x14ac:dyDescent="0.4">
      <c r="A190" s="133" t="s">
        <v>1141</v>
      </c>
      <c r="B190" s="129" t="s">
        <v>387</v>
      </c>
      <c r="C190" s="132">
        <v>54</v>
      </c>
      <c r="D190" s="129" t="s">
        <v>387</v>
      </c>
      <c r="E190" s="54">
        <v>1</v>
      </c>
      <c r="F190" s="132">
        <v>71</v>
      </c>
      <c r="G190" s="129" t="s">
        <v>387</v>
      </c>
      <c r="H190" s="129" t="s">
        <v>387</v>
      </c>
      <c r="I190" s="132">
        <v>2</v>
      </c>
      <c r="J190" s="129" t="s">
        <v>387</v>
      </c>
      <c r="K190" s="129" t="s">
        <v>387</v>
      </c>
      <c r="L190" s="132">
        <v>5</v>
      </c>
      <c r="M190" s="129" t="s">
        <v>387</v>
      </c>
      <c r="N190" s="129" t="s">
        <v>387</v>
      </c>
      <c r="O190" s="54">
        <f>SUM(Table2[[#This Row],[Urine - IC - Samples]],Table2[[#This Row],[Urine - OOC - Samples]],Table2[[#This Row],[Blood - IC - Samples]],Table2[[#This Row],[Blood - OOC - Samples]])</f>
        <v>132</v>
      </c>
      <c r="P190" s="120">
        <v>132</v>
      </c>
      <c r="Q190" s="52">
        <v>1</v>
      </c>
      <c r="R190" s="53">
        <v>0.01</v>
      </c>
    </row>
    <row r="191" spans="1:18" ht="13.15" customHeight="1" x14ac:dyDescent="0.4">
      <c r="A191" s="133" t="s">
        <v>1142</v>
      </c>
      <c r="B191" s="129" t="s">
        <v>1143</v>
      </c>
      <c r="C191" s="132">
        <v>52</v>
      </c>
      <c r="D191" s="129" t="s">
        <v>387</v>
      </c>
      <c r="E191" s="129" t="s">
        <v>387</v>
      </c>
      <c r="F191" s="130" t="s">
        <v>387</v>
      </c>
      <c r="G191" s="129" t="s">
        <v>387</v>
      </c>
      <c r="H191" s="129" t="s">
        <v>387</v>
      </c>
      <c r="I191" s="130" t="s">
        <v>387</v>
      </c>
      <c r="J191" s="129" t="s">
        <v>387</v>
      </c>
      <c r="K191" s="129" t="s">
        <v>387</v>
      </c>
      <c r="L191" s="130" t="s">
        <v>387</v>
      </c>
      <c r="M191" s="129" t="s">
        <v>387</v>
      </c>
      <c r="N191" s="129" t="s">
        <v>387</v>
      </c>
      <c r="O191" s="54">
        <f>SUM(Table2[[#This Row],[Urine - IC - Samples]],Table2[[#This Row],[Urine - OOC - Samples]],Table2[[#This Row],[Blood - IC - Samples]],Table2[[#This Row],[Blood - OOC - Samples]])</f>
        <v>52</v>
      </c>
      <c r="P191" s="161">
        <v>168</v>
      </c>
      <c r="Q191" s="161">
        <v>3</v>
      </c>
      <c r="R191" s="163">
        <v>1.7999999999999999E-2</v>
      </c>
    </row>
    <row r="192" spans="1:18" ht="20.25" x14ac:dyDescent="0.4">
      <c r="A192" s="133" t="s">
        <v>1363</v>
      </c>
      <c r="B192" s="129" t="s">
        <v>1144</v>
      </c>
      <c r="C192" s="132">
        <v>29</v>
      </c>
      <c r="D192" s="129" t="s">
        <v>387</v>
      </c>
      <c r="E192" s="129" t="s">
        <v>387</v>
      </c>
      <c r="F192" s="132">
        <v>8</v>
      </c>
      <c r="G192" s="129" t="s">
        <v>387</v>
      </c>
      <c r="H192" s="54">
        <v>1</v>
      </c>
      <c r="I192" s="130" t="s">
        <v>387</v>
      </c>
      <c r="J192" s="129" t="s">
        <v>387</v>
      </c>
      <c r="K192" s="129" t="s">
        <v>387</v>
      </c>
      <c r="L192" s="130" t="s">
        <v>387</v>
      </c>
      <c r="M192" s="129" t="s">
        <v>387</v>
      </c>
      <c r="N192" s="129" t="s">
        <v>387</v>
      </c>
      <c r="O192" s="54">
        <f>SUM(Table2[[#This Row],[Urine - IC - Samples]],Table2[[#This Row],[Urine - OOC - Samples]],Table2[[#This Row],[Blood - IC - Samples]],Table2[[#This Row],[Blood - OOC - Samples]])</f>
        <v>37</v>
      </c>
      <c r="P192" s="177"/>
      <c r="Q192" s="36"/>
    </row>
    <row r="193" spans="1:18" ht="13.15" customHeight="1" x14ac:dyDescent="0.4">
      <c r="A193" s="133" t="s">
        <v>1363</v>
      </c>
      <c r="B193" s="129" t="s">
        <v>1145</v>
      </c>
      <c r="C193" s="132">
        <v>28</v>
      </c>
      <c r="D193" s="54">
        <v>1</v>
      </c>
      <c r="E193" s="54">
        <v>1</v>
      </c>
      <c r="F193" s="132">
        <v>3</v>
      </c>
      <c r="G193" s="129" t="s">
        <v>387</v>
      </c>
      <c r="H193" s="129" t="s">
        <v>387</v>
      </c>
      <c r="I193" s="130" t="s">
        <v>387</v>
      </c>
      <c r="J193" s="129" t="s">
        <v>387</v>
      </c>
      <c r="K193" s="129" t="s">
        <v>387</v>
      </c>
      <c r="L193" s="130" t="s">
        <v>387</v>
      </c>
      <c r="M193" s="129" t="s">
        <v>387</v>
      </c>
      <c r="N193" s="129" t="s">
        <v>387</v>
      </c>
      <c r="O193" s="54">
        <f>SUM(Table2[[#This Row],[Urine - IC - Samples]],Table2[[#This Row],[Urine - OOC - Samples]],Table2[[#This Row],[Blood - IC - Samples]],Table2[[#This Row],[Blood - OOC - Samples]])</f>
        <v>31</v>
      </c>
      <c r="P193" s="177"/>
      <c r="Q193" s="36"/>
    </row>
    <row r="194" spans="1:18" ht="20.25" x14ac:dyDescent="0.4">
      <c r="A194" s="133" t="s">
        <v>1363</v>
      </c>
      <c r="B194" s="129" t="s">
        <v>1146</v>
      </c>
      <c r="C194" s="132">
        <v>21</v>
      </c>
      <c r="D194" s="54">
        <v>1</v>
      </c>
      <c r="E194" s="129" t="s">
        <v>387</v>
      </c>
      <c r="F194" s="130" t="s">
        <v>387</v>
      </c>
      <c r="G194" s="129" t="s">
        <v>387</v>
      </c>
      <c r="H194" s="129" t="s">
        <v>387</v>
      </c>
      <c r="I194" s="130" t="s">
        <v>387</v>
      </c>
      <c r="J194" s="129" t="s">
        <v>387</v>
      </c>
      <c r="K194" s="129" t="s">
        <v>387</v>
      </c>
      <c r="L194" s="130" t="s">
        <v>387</v>
      </c>
      <c r="M194" s="129" t="s">
        <v>387</v>
      </c>
      <c r="N194" s="129" t="s">
        <v>387</v>
      </c>
      <c r="O194" s="54">
        <f>SUM(Table2[[#This Row],[Urine - IC - Samples]],Table2[[#This Row],[Urine - OOC - Samples]],Table2[[#This Row],[Blood - IC - Samples]],Table2[[#This Row],[Blood - OOC - Samples]])</f>
        <v>21</v>
      </c>
      <c r="P194" s="177"/>
      <c r="Q194" s="36"/>
    </row>
    <row r="195" spans="1:18" ht="20.25" x14ac:dyDescent="0.4">
      <c r="A195" s="133" t="s">
        <v>1363</v>
      </c>
      <c r="B195" s="129" t="s">
        <v>1147</v>
      </c>
      <c r="C195" s="132">
        <v>8</v>
      </c>
      <c r="D195" s="129" t="s">
        <v>387</v>
      </c>
      <c r="E195" s="129" t="s">
        <v>387</v>
      </c>
      <c r="F195" s="132">
        <v>1</v>
      </c>
      <c r="G195" s="129" t="s">
        <v>387</v>
      </c>
      <c r="H195" s="129" t="s">
        <v>387</v>
      </c>
      <c r="I195" s="130" t="s">
        <v>387</v>
      </c>
      <c r="J195" s="129" t="s">
        <v>387</v>
      </c>
      <c r="K195" s="129" t="s">
        <v>387</v>
      </c>
      <c r="L195" s="130" t="s">
        <v>387</v>
      </c>
      <c r="M195" s="129" t="s">
        <v>387</v>
      </c>
      <c r="N195" s="129" t="s">
        <v>387</v>
      </c>
      <c r="O195" s="54">
        <f>SUM(Table2[[#This Row],[Urine - IC - Samples]],Table2[[#This Row],[Urine - OOC - Samples]],Table2[[#This Row],[Blood - IC - Samples]],Table2[[#This Row],[Blood - OOC - Samples]])</f>
        <v>9</v>
      </c>
      <c r="P195" s="177"/>
      <c r="Q195" s="36"/>
    </row>
    <row r="196" spans="1:18" ht="13.15" customHeight="1" x14ac:dyDescent="0.4">
      <c r="A196" s="133" t="s">
        <v>1363</v>
      </c>
      <c r="B196" s="129" t="s">
        <v>1148</v>
      </c>
      <c r="C196" s="132">
        <v>9</v>
      </c>
      <c r="D196" s="129" t="s">
        <v>387</v>
      </c>
      <c r="E196" s="129" t="s">
        <v>387</v>
      </c>
      <c r="F196" s="130" t="s">
        <v>387</v>
      </c>
      <c r="G196" s="129" t="s">
        <v>387</v>
      </c>
      <c r="H196" s="129" t="s">
        <v>387</v>
      </c>
      <c r="I196" s="130" t="s">
        <v>387</v>
      </c>
      <c r="J196" s="129" t="s">
        <v>387</v>
      </c>
      <c r="K196" s="129" t="s">
        <v>387</v>
      </c>
      <c r="L196" s="130" t="s">
        <v>387</v>
      </c>
      <c r="M196" s="129" t="s">
        <v>387</v>
      </c>
      <c r="N196" s="129" t="s">
        <v>387</v>
      </c>
      <c r="O196" s="54">
        <f>SUM(Table2[[#This Row],[Urine - IC - Samples]],Table2[[#This Row],[Urine - OOC - Samples]],Table2[[#This Row],[Blood - IC - Samples]],Table2[[#This Row],[Blood - OOC - Samples]])</f>
        <v>9</v>
      </c>
      <c r="P196" s="177"/>
      <c r="Q196" s="36"/>
    </row>
    <row r="197" spans="1:18" ht="20.25" x14ac:dyDescent="0.4">
      <c r="A197" s="133" t="s">
        <v>1363</v>
      </c>
      <c r="B197" s="129" t="s">
        <v>1149</v>
      </c>
      <c r="C197" s="132">
        <v>6</v>
      </c>
      <c r="D197" s="129" t="s">
        <v>387</v>
      </c>
      <c r="E197" s="54">
        <v>1</v>
      </c>
      <c r="F197" s="130" t="s">
        <v>387</v>
      </c>
      <c r="G197" s="129" t="s">
        <v>387</v>
      </c>
      <c r="H197" s="129" t="s">
        <v>387</v>
      </c>
      <c r="I197" s="130" t="s">
        <v>387</v>
      </c>
      <c r="J197" s="129" t="s">
        <v>387</v>
      </c>
      <c r="K197" s="129" t="s">
        <v>387</v>
      </c>
      <c r="L197" s="130" t="s">
        <v>387</v>
      </c>
      <c r="M197" s="129" t="s">
        <v>387</v>
      </c>
      <c r="N197" s="129" t="s">
        <v>387</v>
      </c>
      <c r="O197" s="54">
        <f>SUM(Table2[[#This Row],[Urine - IC - Samples]],Table2[[#This Row],[Urine - OOC - Samples]],Table2[[#This Row],[Blood - IC - Samples]],Table2[[#This Row],[Blood - OOC - Samples]])</f>
        <v>6</v>
      </c>
      <c r="P197" s="177"/>
      <c r="Q197" s="36"/>
    </row>
    <row r="198" spans="1:18" ht="13.15" customHeight="1" x14ac:dyDescent="0.4">
      <c r="A198" s="133" t="s">
        <v>1363</v>
      </c>
      <c r="B198" s="129" t="s">
        <v>1150</v>
      </c>
      <c r="C198" s="132">
        <v>2</v>
      </c>
      <c r="D198" s="129" t="s">
        <v>387</v>
      </c>
      <c r="E198" s="129" t="s">
        <v>387</v>
      </c>
      <c r="F198" s="132">
        <v>1</v>
      </c>
      <c r="G198" s="129" t="s">
        <v>387</v>
      </c>
      <c r="H198" s="129" t="s">
        <v>387</v>
      </c>
      <c r="I198" s="130" t="s">
        <v>387</v>
      </c>
      <c r="J198" s="129" t="s">
        <v>387</v>
      </c>
      <c r="K198" s="129" t="s">
        <v>387</v>
      </c>
      <c r="L198" s="130" t="s">
        <v>387</v>
      </c>
      <c r="M198" s="129" t="s">
        <v>387</v>
      </c>
      <c r="N198" s="129" t="s">
        <v>387</v>
      </c>
      <c r="O198" s="54">
        <f>SUM(Table2[[#This Row],[Urine - IC - Samples]],Table2[[#This Row],[Urine - OOC - Samples]],Table2[[#This Row],[Blood - IC - Samples]],Table2[[#This Row],[Blood - OOC - Samples]])</f>
        <v>3</v>
      </c>
      <c r="P198" s="177"/>
      <c r="Q198" s="36"/>
    </row>
    <row r="199" spans="1:18" ht="13.15" customHeight="1" x14ac:dyDescent="0.4">
      <c r="A199" s="133" t="s">
        <v>1151</v>
      </c>
      <c r="B199" s="129" t="s">
        <v>1152</v>
      </c>
      <c r="C199" s="132">
        <v>4</v>
      </c>
      <c r="D199" s="129" t="s">
        <v>387</v>
      </c>
      <c r="E199" s="129" t="s">
        <v>387</v>
      </c>
      <c r="F199" s="132">
        <v>13</v>
      </c>
      <c r="G199" s="129" t="s">
        <v>387</v>
      </c>
      <c r="H199" s="129" t="s">
        <v>387</v>
      </c>
      <c r="I199" s="130" t="s">
        <v>387</v>
      </c>
      <c r="J199" s="129" t="s">
        <v>387</v>
      </c>
      <c r="K199" s="129" t="s">
        <v>387</v>
      </c>
      <c r="L199" s="132">
        <v>1</v>
      </c>
      <c r="M199" s="129" t="s">
        <v>387</v>
      </c>
      <c r="N199" s="129" t="s">
        <v>387</v>
      </c>
      <c r="O199" s="54">
        <f>SUM(Table2[[#This Row],[Urine - IC - Samples]],Table2[[#This Row],[Urine - OOC - Samples]],Table2[[#This Row],[Blood - IC - Samples]],Table2[[#This Row],[Blood - OOC - Samples]])</f>
        <v>18</v>
      </c>
      <c r="P199" s="161">
        <v>68</v>
      </c>
      <c r="Q199" s="161">
        <v>0</v>
      </c>
      <c r="R199" s="162">
        <v>0</v>
      </c>
    </row>
    <row r="200" spans="1:18" ht="30.4" x14ac:dyDescent="0.4">
      <c r="A200" s="133" t="s">
        <v>1364</v>
      </c>
      <c r="B200" s="129" t="s">
        <v>1153</v>
      </c>
      <c r="C200" s="132">
        <v>14</v>
      </c>
      <c r="D200" s="129" t="s">
        <v>387</v>
      </c>
      <c r="E200" s="129" t="s">
        <v>387</v>
      </c>
      <c r="F200" s="132">
        <v>3</v>
      </c>
      <c r="G200" s="129" t="s">
        <v>387</v>
      </c>
      <c r="H200" s="129" t="s">
        <v>387</v>
      </c>
      <c r="I200" s="130" t="s">
        <v>387</v>
      </c>
      <c r="J200" s="129" t="s">
        <v>387</v>
      </c>
      <c r="K200" s="129" t="s">
        <v>387</v>
      </c>
      <c r="L200" s="130" t="s">
        <v>387</v>
      </c>
      <c r="M200" s="129" t="s">
        <v>387</v>
      </c>
      <c r="N200" s="129" t="s">
        <v>387</v>
      </c>
      <c r="O200" s="54">
        <f>SUM(Table2[[#This Row],[Urine - IC - Samples]],Table2[[#This Row],[Urine - OOC - Samples]],Table2[[#This Row],[Blood - IC - Samples]],Table2[[#This Row],[Blood - OOC - Samples]])</f>
        <v>17</v>
      </c>
      <c r="P200" s="177"/>
      <c r="Q200" s="36"/>
    </row>
    <row r="201" spans="1:18" ht="13.15" customHeight="1" x14ac:dyDescent="0.4">
      <c r="A201" s="133" t="s">
        <v>1364</v>
      </c>
      <c r="B201" s="129" t="s">
        <v>1154</v>
      </c>
      <c r="C201" s="132">
        <v>8</v>
      </c>
      <c r="D201" s="129" t="s">
        <v>387</v>
      </c>
      <c r="E201" s="129" t="s">
        <v>387</v>
      </c>
      <c r="F201" s="132">
        <v>4</v>
      </c>
      <c r="G201" s="129" t="s">
        <v>387</v>
      </c>
      <c r="H201" s="129" t="s">
        <v>387</v>
      </c>
      <c r="I201" s="132">
        <v>3</v>
      </c>
      <c r="J201" s="129" t="s">
        <v>387</v>
      </c>
      <c r="K201" s="129" t="s">
        <v>387</v>
      </c>
      <c r="L201" s="130" t="s">
        <v>387</v>
      </c>
      <c r="M201" s="129" t="s">
        <v>387</v>
      </c>
      <c r="N201" s="129" t="s">
        <v>387</v>
      </c>
      <c r="O201" s="54">
        <f>SUM(Table2[[#This Row],[Urine - IC - Samples]],Table2[[#This Row],[Urine - OOC - Samples]],Table2[[#This Row],[Blood - IC - Samples]],Table2[[#This Row],[Blood - OOC - Samples]])</f>
        <v>15</v>
      </c>
      <c r="P201" s="177"/>
      <c r="Q201" s="36"/>
    </row>
    <row r="202" spans="1:18" ht="30.4" x14ac:dyDescent="0.4">
      <c r="A202" s="133" t="s">
        <v>1364</v>
      </c>
      <c r="B202" s="129" t="s">
        <v>1155</v>
      </c>
      <c r="C202" s="132">
        <v>13</v>
      </c>
      <c r="D202" s="129" t="s">
        <v>387</v>
      </c>
      <c r="E202" s="129" t="s">
        <v>387</v>
      </c>
      <c r="F202" s="132">
        <v>2</v>
      </c>
      <c r="G202" s="129" t="s">
        <v>387</v>
      </c>
      <c r="H202" s="129" t="s">
        <v>387</v>
      </c>
      <c r="I202" s="130" t="s">
        <v>387</v>
      </c>
      <c r="J202" s="129" t="s">
        <v>387</v>
      </c>
      <c r="K202" s="129" t="s">
        <v>387</v>
      </c>
      <c r="L202" s="130" t="s">
        <v>387</v>
      </c>
      <c r="M202" s="129" t="s">
        <v>387</v>
      </c>
      <c r="N202" s="129" t="s">
        <v>387</v>
      </c>
      <c r="O202" s="54">
        <f>SUM(Table2[[#This Row],[Urine - IC - Samples]],Table2[[#This Row],[Urine - OOC - Samples]],Table2[[#This Row],[Blood - IC - Samples]],Table2[[#This Row],[Blood - OOC - Samples]])</f>
        <v>15</v>
      </c>
      <c r="P202" s="177"/>
      <c r="Q202" s="36"/>
    </row>
    <row r="203" spans="1:18" ht="13.15" customHeight="1" x14ac:dyDescent="0.4">
      <c r="A203" s="133" t="s">
        <v>1364</v>
      </c>
      <c r="B203" s="129" t="s">
        <v>1156</v>
      </c>
      <c r="C203" s="132">
        <v>3</v>
      </c>
      <c r="D203" s="129" t="s">
        <v>387</v>
      </c>
      <c r="E203" s="129" t="s">
        <v>387</v>
      </c>
      <c r="F203" s="130" t="s">
        <v>387</v>
      </c>
      <c r="G203" s="129" t="s">
        <v>387</v>
      </c>
      <c r="H203" s="129" t="s">
        <v>387</v>
      </c>
      <c r="I203" s="130" t="s">
        <v>387</v>
      </c>
      <c r="J203" s="129" t="s">
        <v>387</v>
      </c>
      <c r="K203" s="129" t="s">
        <v>387</v>
      </c>
      <c r="L203" s="130" t="s">
        <v>387</v>
      </c>
      <c r="M203" s="129" t="s">
        <v>387</v>
      </c>
      <c r="N203" s="129" t="s">
        <v>387</v>
      </c>
      <c r="O203" s="54">
        <f>SUM(Table2[[#This Row],[Urine - IC - Samples]],Table2[[#This Row],[Urine - OOC - Samples]],Table2[[#This Row],[Blood - IC - Samples]],Table2[[#This Row],[Blood - OOC - Samples]])</f>
        <v>3</v>
      </c>
      <c r="P203" s="177"/>
      <c r="Q203" s="36"/>
    </row>
    <row r="204" spans="1:18" x14ac:dyDescent="0.4">
      <c r="A204" s="133" t="s">
        <v>1157</v>
      </c>
      <c r="B204" s="129" t="s">
        <v>387</v>
      </c>
      <c r="C204" s="132">
        <v>38</v>
      </c>
      <c r="D204" s="54">
        <v>1</v>
      </c>
      <c r="E204" s="54">
        <v>1</v>
      </c>
      <c r="F204" s="132">
        <v>75</v>
      </c>
      <c r="G204" s="129" t="s">
        <v>387</v>
      </c>
      <c r="H204" s="54">
        <v>3</v>
      </c>
      <c r="I204" s="130" t="s">
        <v>387</v>
      </c>
      <c r="J204" s="129" t="s">
        <v>387</v>
      </c>
      <c r="K204" s="129" t="s">
        <v>387</v>
      </c>
      <c r="L204" s="132">
        <v>1</v>
      </c>
      <c r="M204" s="129" t="s">
        <v>387</v>
      </c>
      <c r="N204" s="129" t="s">
        <v>387</v>
      </c>
      <c r="O204" s="54">
        <f>SUM(Table2[[#This Row],[Urine - IC - Samples]],Table2[[#This Row],[Urine - OOC - Samples]],Table2[[#This Row],[Blood - IC - Samples]],Table2[[#This Row],[Blood - OOC - Samples]])</f>
        <v>114</v>
      </c>
      <c r="P204" s="120">
        <v>114</v>
      </c>
      <c r="Q204" s="120">
        <v>4</v>
      </c>
      <c r="R204" s="126">
        <v>3.5000000000000003E-2</v>
      </c>
    </row>
    <row r="205" spans="1:18" x14ac:dyDescent="0.4">
      <c r="A205" s="133" t="s">
        <v>1158</v>
      </c>
      <c r="B205" s="129" t="s">
        <v>387</v>
      </c>
      <c r="C205" s="132">
        <v>38</v>
      </c>
      <c r="D205" s="129" t="s">
        <v>387</v>
      </c>
      <c r="E205" s="129" t="s">
        <v>387</v>
      </c>
      <c r="F205" s="132">
        <v>84</v>
      </c>
      <c r="G205" s="129" t="s">
        <v>387</v>
      </c>
      <c r="H205" s="129" t="s">
        <v>387</v>
      </c>
      <c r="I205" s="130" t="s">
        <v>387</v>
      </c>
      <c r="J205" s="129" t="s">
        <v>387</v>
      </c>
      <c r="K205" s="129" t="s">
        <v>387</v>
      </c>
      <c r="L205" s="132">
        <v>2</v>
      </c>
      <c r="M205" s="129" t="s">
        <v>387</v>
      </c>
      <c r="N205" s="129" t="s">
        <v>387</v>
      </c>
      <c r="O205" s="54">
        <f>SUM(Table2[[#This Row],[Urine - IC - Samples]],Table2[[#This Row],[Urine - OOC - Samples]],Table2[[#This Row],[Blood - IC - Samples]],Table2[[#This Row],[Blood - OOC - Samples]])</f>
        <v>124</v>
      </c>
      <c r="P205" s="120">
        <v>124</v>
      </c>
      <c r="Q205" s="120">
        <v>0</v>
      </c>
      <c r="R205" s="126">
        <v>0</v>
      </c>
    </row>
    <row r="206" spans="1:18" ht="13.15" customHeight="1" x14ac:dyDescent="0.4">
      <c r="A206" s="133" t="s">
        <v>452</v>
      </c>
      <c r="B206" s="129" t="s">
        <v>1159</v>
      </c>
      <c r="C206" s="132">
        <v>34</v>
      </c>
      <c r="D206" s="129" t="s">
        <v>387</v>
      </c>
      <c r="E206" s="129" t="s">
        <v>387</v>
      </c>
      <c r="F206" s="132">
        <v>61</v>
      </c>
      <c r="G206" s="129" t="s">
        <v>387</v>
      </c>
      <c r="H206" s="129" t="s">
        <v>387</v>
      </c>
      <c r="I206" s="130" t="s">
        <v>387</v>
      </c>
      <c r="J206" s="129" t="s">
        <v>387</v>
      </c>
      <c r="K206" s="129" t="s">
        <v>387</v>
      </c>
      <c r="L206" s="132">
        <v>8</v>
      </c>
      <c r="M206" s="129" t="s">
        <v>387</v>
      </c>
      <c r="N206" s="129" t="s">
        <v>387</v>
      </c>
      <c r="O206" s="54">
        <f>SUM(Table2[[#This Row],[Urine - IC - Samples]],Table2[[#This Row],[Urine - OOC - Samples]],Table2[[#This Row],[Blood - IC - Samples]],Table2[[#This Row],[Blood - OOC - Samples]])</f>
        <v>103</v>
      </c>
      <c r="P206" s="159">
        <v>214</v>
      </c>
      <c r="Q206" s="159">
        <v>0</v>
      </c>
      <c r="R206" s="165">
        <v>0</v>
      </c>
    </row>
    <row r="207" spans="1:18" ht="13.15" customHeight="1" x14ac:dyDescent="0.4">
      <c r="A207" s="133" t="s">
        <v>1365</v>
      </c>
      <c r="B207" s="129" t="s">
        <v>1160</v>
      </c>
      <c r="C207" s="132">
        <v>23</v>
      </c>
      <c r="D207" s="129" t="s">
        <v>387</v>
      </c>
      <c r="E207" s="129" t="s">
        <v>387</v>
      </c>
      <c r="F207" s="132">
        <v>44</v>
      </c>
      <c r="G207" s="129" t="s">
        <v>387</v>
      </c>
      <c r="H207" s="129" t="s">
        <v>387</v>
      </c>
      <c r="I207" s="130" t="s">
        <v>387</v>
      </c>
      <c r="J207" s="129" t="s">
        <v>387</v>
      </c>
      <c r="K207" s="129" t="s">
        <v>387</v>
      </c>
      <c r="L207" s="132">
        <v>1</v>
      </c>
      <c r="M207" s="129" t="s">
        <v>387</v>
      </c>
      <c r="N207" s="129" t="s">
        <v>387</v>
      </c>
      <c r="O207" s="54">
        <f>SUM(Table2[[#This Row],[Urine - IC - Samples]],Table2[[#This Row],[Urine - OOC - Samples]],Table2[[#This Row],[Blood - IC - Samples]],Table2[[#This Row],[Blood - OOC - Samples]])</f>
        <v>68</v>
      </c>
      <c r="P207" s="177"/>
      <c r="Q207" s="36"/>
    </row>
    <row r="208" spans="1:18" ht="13.15" customHeight="1" x14ac:dyDescent="0.4">
      <c r="A208" s="133" t="s">
        <v>1365</v>
      </c>
      <c r="B208" s="129" t="s">
        <v>1161</v>
      </c>
      <c r="C208" s="132">
        <v>20</v>
      </c>
      <c r="D208" s="129" t="s">
        <v>387</v>
      </c>
      <c r="E208" s="129" t="s">
        <v>387</v>
      </c>
      <c r="F208" s="132">
        <v>4</v>
      </c>
      <c r="G208" s="129" t="s">
        <v>387</v>
      </c>
      <c r="H208" s="129" t="s">
        <v>387</v>
      </c>
      <c r="I208" s="132">
        <v>1</v>
      </c>
      <c r="J208" s="129" t="s">
        <v>387</v>
      </c>
      <c r="K208" s="129" t="s">
        <v>387</v>
      </c>
      <c r="L208" s="130" t="s">
        <v>387</v>
      </c>
      <c r="M208" s="129" t="s">
        <v>387</v>
      </c>
      <c r="N208" s="129" t="s">
        <v>387</v>
      </c>
      <c r="O208" s="54">
        <f>SUM(Table2[[#This Row],[Urine - IC - Samples]],Table2[[#This Row],[Urine - OOC - Samples]],Table2[[#This Row],[Blood - IC - Samples]],Table2[[#This Row],[Blood - OOC - Samples]])</f>
        <v>25</v>
      </c>
      <c r="P208" s="177"/>
      <c r="Q208" s="36"/>
    </row>
    <row r="209" spans="1:18" ht="13.15" customHeight="1" x14ac:dyDescent="0.4">
      <c r="A209" s="133" t="s">
        <v>1365</v>
      </c>
      <c r="B209" s="129" t="s">
        <v>1162</v>
      </c>
      <c r="C209" s="132">
        <v>9</v>
      </c>
      <c r="D209" s="129" t="s">
        <v>387</v>
      </c>
      <c r="E209" s="129" t="s">
        <v>387</v>
      </c>
      <c r="F209" s="132">
        <v>8</v>
      </c>
      <c r="G209" s="129" t="s">
        <v>387</v>
      </c>
      <c r="H209" s="129" t="s">
        <v>387</v>
      </c>
      <c r="I209" s="130" t="s">
        <v>387</v>
      </c>
      <c r="J209" s="129" t="s">
        <v>387</v>
      </c>
      <c r="K209" s="129" t="s">
        <v>387</v>
      </c>
      <c r="L209" s="132">
        <v>1</v>
      </c>
      <c r="M209" s="129" t="s">
        <v>387</v>
      </c>
      <c r="N209" s="129" t="s">
        <v>387</v>
      </c>
      <c r="O209" s="54">
        <f>SUM(Table2[[#This Row],[Urine - IC - Samples]],Table2[[#This Row],[Urine - OOC - Samples]],Table2[[#This Row],[Blood - IC - Samples]],Table2[[#This Row],[Blood - OOC - Samples]])</f>
        <v>18</v>
      </c>
      <c r="P209" s="177"/>
      <c r="Q209" s="36"/>
    </row>
    <row r="210" spans="1:18" x14ac:dyDescent="0.4">
      <c r="A210" s="133" t="s">
        <v>1163</v>
      </c>
      <c r="B210" s="129" t="s">
        <v>387</v>
      </c>
      <c r="C210" s="130" t="s">
        <v>387</v>
      </c>
      <c r="D210" s="129" t="s">
        <v>387</v>
      </c>
      <c r="E210" s="129" t="s">
        <v>387</v>
      </c>
      <c r="F210" s="132">
        <v>3</v>
      </c>
      <c r="G210" s="129" t="s">
        <v>387</v>
      </c>
      <c r="H210" s="129" t="s">
        <v>387</v>
      </c>
      <c r="I210" s="130" t="s">
        <v>387</v>
      </c>
      <c r="J210" s="129" t="s">
        <v>387</v>
      </c>
      <c r="K210" s="129" t="s">
        <v>387</v>
      </c>
      <c r="L210" s="130" t="s">
        <v>387</v>
      </c>
      <c r="M210" s="129" t="s">
        <v>387</v>
      </c>
      <c r="N210" s="129" t="s">
        <v>387</v>
      </c>
      <c r="O210" s="54">
        <f>SUM(Table2[[#This Row],[Urine - IC - Samples]],Table2[[#This Row],[Urine - OOC - Samples]],Table2[[#This Row],[Blood - IC - Samples]],Table2[[#This Row],[Blood - OOC - Samples]])</f>
        <v>3</v>
      </c>
      <c r="P210" s="120">
        <v>3</v>
      </c>
      <c r="Q210" s="120">
        <v>0</v>
      </c>
      <c r="R210" s="121">
        <v>0</v>
      </c>
    </row>
    <row r="211" spans="1:18" ht="20.25" x14ac:dyDescent="0.4">
      <c r="A211" s="133" t="s">
        <v>1164</v>
      </c>
      <c r="B211" s="5" t="s">
        <v>966</v>
      </c>
      <c r="C211" s="132" t="s">
        <v>387</v>
      </c>
      <c r="D211" s="129" t="s">
        <v>387</v>
      </c>
      <c r="E211" s="129" t="s">
        <v>387</v>
      </c>
      <c r="F211" s="132">
        <v>4</v>
      </c>
      <c r="G211" s="129" t="s">
        <v>387</v>
      </c>
      <c r="H211" s="129" t="s">
        <v>387</v>
      </c>
      <c r="I211" s="130" t="s">
        <v>387</v>
      </c>
      <c r="J211" s="129" t="s">
        <v>387</v>
      </c>
      <c r="K211" s="129" t="s">
        <v>387</v>
      </c>
      <c r="L211" s="132">
        <v>1</v>
      </c>
      <c r="M211" s="129" t="s">
        <v>387</v>
      </c>
      <c r="N211" s="129" t="s">
        <v>387</v>
      </c>
      <c r="O211" s="54">
        <f>SUM(Table2[[#This Row],[Urine - IC - Samples]],Table2[[#This Row],[Urine - OOC - Samples]],Table2[[#This Row],[Blood - IC - Samples]],Table2[[#This Row],[Blood - OOC - Samples]])</f>
        <v>5</v>
      </c>
      <c r="P211" s="120">
        <v>7</v>
      </c>
      <c r="Q211" s="120">
        <v>1</v>
      </c>
      <c r="R211" s="121">
        <v>0.14000000000000001</v>
      </c>
    </row>
    <row r="212" spans="1:18" ht="20.25" x14ac:dyDescent="0.4">
      <c r="A212" s="133" t="s">
        <v>1164</v>
      </c>
      <c r="B212" s="9" t="s">
        <v>1387</v>
      </c>
      <c r="C212" s="132">
        <v>2</v>
      </c>
      <c r="D212" s="129" t="s">
        <v>387</v>
      </c>
      <c r="E212" s="129">
        <v>1</v>
      </c>
      <c r="F212" s="132" t="s">
        <v>387</v>
      </c>
      <c r="G212" s="129" t="s">
        <v>387</v>
      </c>
      <c r="H212" s="129" t="s">
        <v>387</v>
      </c>
      <c r="I212" s="130" t="s">
        <v>387</v>
      </c>
      <c r="J212" s="129" t="s">
        <v>387</v>
      </c>
      <c r="K212" s="129" t="s">
        <v>387</v>
      </c>
      <c r="L212" s="130" t="s">
        <v>387</v>
      </c>
      <c r="M212" s="129" t="s">
        <v>387</v>
      </c>
      <c r="N212" s="129" t="s">
        <v>387</v>
      </c>
      <c r="O212" s="54">
        <f>SUM(Table2[[#This Row],[Urine - IC - Samples]],Table2[[#This Row],[Urine - OOC - Samples]],Table2[[#This Row],[Blood - IC - Samples]],Table2[[#This Row],[Blood - OOC - Samples]])</f>
        <v>2</v>
      </c>
      <c r="P212" s="120"/>
      <c r="Q212" s="120"/>
      <c r="R212" s="121"/>
    </row>
    <row r="213" spans="1:18" x14ac:dyDescent="0.4">
      <c r="A213" s="133" t="s">
        <v>1166</v>
      </c>
      <c r="B213" s="129" t="s">
        <v>387</v>
      </c>
      <c r="C213" s="132">
        <v>9</v>
      </c>
      <c r="D213" s="129" t="s">
        <v>387</v>
      </c>
      <c r="E213" s="129" t="s">
        <v>387</v>
      </c>
      <c r="F213" s="132">
        <v>6</v>
      </c>
      <c r="G213" s="129" t="s">
        <v>387</v>
      </c>
      <c r="H213" s="129" t="s">
        <v>387</v>
      </c>
      <c r="I213" s="130" t="s">
        <v>387</v>
      </c>
      <c r="J213" s="129" t="s">
        <v>387</v>
      </c>
      <c r="K213" s="129" t="s">
        <v>387</v>
      </c>
      <c r="L213" s="130" t="s">
        <v>387</v>
      </c>
      <c r="M213" s="129" t="s">
        <v>387</v>
      </c>
      <c r="N213" s="129" t="s">
        <v>387</v>
      </c>
      <c r="O213" s="54">
        <f>SUM(Table2[[#This Row],[Urine - IC - Samples]],Table2[[#This Row],[Urine - OOC - Samples]],Table2[[#This Row],[Blood - IC - Samples]],Table2[[#This Row],[Blood - OOC - Samples]])</f>
        <v>15</v>
      </c>
      <c r="P213" s="120">
        <v>15</v>
      </c>
      <c r="Q213" s="120">
        <v>0</v>
      </c>
      <c r="R213" s="121">
        <v>0</v>
      </c>
    </row>
    <row r="214" spans="1:18" ht="13.15" customHeight="1" x14ac:dyDescent="0.4">
      <c r="A214" s="133" t="s">
        <v>626</v>
      </c>
      <c r="B214" s="138" t="s">
        <v>1167</v>
      </c>
      <c r="C214" s="132">
        <v>29</v>
      </c>
      <c r="D214" s="129" t="s">
        <v>387</v>
      </c>
      <c r="E214" s="129" t="s">
        <v>387</v>
      </c>
      <c r="F214" s="132">
        <v>99</v>
      </c>
      <c r="G214" s="129" t="s">
        <v>387</v>
      </c>
      <c r="H214" s="129" t="s">
        <v>387</v>
      </c>
      <c r="I214" s="130" t="s">
        <v>387</v>
      </c>
      <c r="J214" s="129" t="s">
        <v>387</v>
      </c>
      <c r="K214" s="129" t="s">
        <v>387</v>
      </c>
      <c r="L214" s="132">
        <v>1</v>
      </c>
      <c r="M214" s="129" t="s">
        <v>387</v>
      </c>
      <c r="N214" s="129" t="s">
        <v>387</v>
      </c>
      <c r="O214" s="54">
        <f>SUM(Table2[[#This Row],[Urine - IC - Samples]],Table2[[#This Row],[Urine - OOC - Samples]],Table2[[#This Row],[Blood - IC - Samples]],Table2[[#This Row],[Blood - OOC - Samples]])</f>
        <v>129</v>
      </c>
      <c r="P214" s="161">
        <v>316</v>
      </c>
      <c r="Q214" s="161">
        <v>1</v>
      </c>
      <c r="R214" s="163">
        <v>3.0000000000000001E-3</v>
      </c>
    </row>
    <row r="215" spans="1:18" ht="13.15" customHeight="1" x14ac:dyDescent="0.4">
      <c r="A215" s="133" t="s">
        <v>1366</v>
      </c>
      <c r="B215" s="154" t="s">
        <v>293</v>
      </c>
      <c r="C215" s="132">
        <v>39</v>
      </c>
      <c r="D215" s="129" t="s">
        <v>387</v>
      </c>
      <c r="E215" s="54">
        <v>1</v>
      </c>
      <c r="F215" s="132">
        <v>26</v>
      </c>
      <c r="G215" s="129" t="s">
        <v>387</v>
      </c>
      <c r="H215" s="129" t="s">
        <v>387</v>
      </c>
      <c r="I215" s="132">
        <v>7</v>
      </c>
      <c r="J215" s="129" t="s">
        <v>387</v>
      </c>
      <c r="K215" s="129" t="s">
        <v>387</v>
      </c>
      <c r="L215" s="132">
        <v>7</v>
      </c>
      <c r="M215" s="129" t="s">
        <v>387</v>
      </c>
      <c r="N215" s="129" t="s">
        <v>387</v>
      </c>
      <c r="O215" s="54">
        <f>SUM(Table2[[#This Row],[Urine - IC - Samples]],Table2[[#This Row],[Urine - OOC - Samples]],Table2[[#This Row],[Blood - IC - Samples]],Table2[[#This Row],[Blood - OOC - Samples]])</f>
        <v>79</v>
      </c>
      <c r="P215" s="177"/>
      <c r="Q215" s="36"/>
    </row>
    <row r="216" spans="1:18" ht="13.15" customHeight="1" x14ac:dyDescent="0.4">
      <c r="A216" s="133" t="s">
        <v>1366</v>
      </c>
      <c r="B216" s="138" t="s">
        <v>1168</v>
      </c>
      <c r="C216" s="132">
        <v>46</v>
      </c>
      <c r="D216" s="129" t="s">
        <v>387</v>
      </c>
      <c r="E216" s="129" t="s">
        <v>387</v>
      </c>
      <c r="F216" s="132">
        <v>19</v>
      </c>
      <c r="G216" s="54">
        <v>1</v>
      </c>
      <c r="H216" s="129" t="s">
        <v>387</v>
      </c>
      <c r="I216" s="132">
        <v>5</v>
      </c>
      <c r="J216" s="129" t="s">
        <v>387</v>
      </c>
      <c r="K216" s="129" t="s">
        <v>387</v>
      </c>
      <c r="L216" s="132">
        <v>5</v>
      </c>
      <c r="M216" s="129" t="s">
        <v>387</v>
      </c>
      <c r="N216" s="129" t="s">
        <v>387</v>
      </c>
      <c r="O216" s="54">
        <f>SUM(Table2[[#This Row],[Urine - IC - Samples]],Table2[[#This Row],[Urine - OOC - Samples]],Table2[[#This Row],[Blood - IC - Samples]],Table2[[#This Row],[Blood - OOC - Samples]])</f>
        <v>75</v>
      </c>
      <c r="P216" s="177"/>
      <c r="Q216" s="36"/>
    </row>
    <row r="217" spans="1:18" ht="20.25" x14ac:dyDescent="0.4">
      <c r="A217" s="133" t="s">
        <v>1366</v>
      </c>
      <c r="B217" s="129" t="s">
        <v>1169</v>
      </c>
      <c r="C217" s="132">
        <v>4</v>
      </c>
      <c r="D217" s="129" t="s">
        <v>387</v>
      </c>
      <c r="E217" s="129" t="s">
        <v>387</v>
      </c>
      <c r="F217" s="132">
        <v>16</v>
      </c>
      <c r="G217" s="129" t="s">
        <v>387</v>
      </c>
      <c r="H217" s="129" t="s">
        <v>387</v>
      </c>
      <c r="I217" s="132">
        <v>1</v>
      </c>
      <c r="J217" s="129" t="s">
        <v>387</v>
      </c>
      <c r="K217" s="129" t="s">
        <v>387</v>
      </c>
      <c r="L217" s="132">
        <v>2</v>
      </c>
      <c r="M217" s="129" t="s">
        <v>387</v>
      </c>
      <c r="N217" s="129" t="s">
        <v>387</v>
      </c>
      <c r="O217" s="54">
        <f>SUM(Table2[[#This Row],[Urine - IC - Samples]],Table2[[#This Row],[Urine - OOC - Samples]],Table2[[#This Row],[Blood - IC - Samples]],Table2[[#This Row],[Blood - OOC - Samples]])</f>
        <v>23</v>
      </c>
      <c r="P217" s="177"/>
      <c r="Q217" s="36"/>
    </row>
    <row r="218" spans="1:18" ht="20.25" x14ac:dyDescent="0.4">
      <c r="A218" s="133" t="s">
        <v>1366</v>
      </c>
      <c r="B218" s="129" t="s">
        <v>1029</v>
      </c>
      <c r="C218" s="132">
        <v>4</v>
      </c>
      <c r="D218" s="129" t="s">
        <v>387</v>
      </c>
      <c r="E218" s="129" t="s">
        <v>387</v>
      </c>
      <c r="F218" s="132">
        <v>3</v>
      </c>
      <c r="G218" s="129" t="s">
        <v>387</v>
      </c>
      <c r="H218" s="129" t="s">
        <v>387</v>
      </c>
      <c r="I218" s="130" t="s">
        <v>387</v>
      </c>
      <c r="J218" s="129" t="s">
        <v>387</v>
      </c>
      <c r="K218" s="129" t="s">
        <v>387</v>
      </c>
      <c r="L218" s="130" t="s">
        <v>387</v>
      </c>
      <c r="M218" s="129" t="s">
        <v>387</v>
      </c>
      <c r="N218" s="129" t="s">
        <v>387</v>
      </c>
      <c r="O218" s="54">
        <f>SUM(Table2[[#This Row],[Urine - IC - Samples]],Table2[[#This Row],[Urine - OOC - Samples]],Table2[[#This Row],[Blood - IC - Samples]],Table2[[#This Row],[Blood - OOC - Samples]])</f>
        <v>7</v>
      </c>
      <c r="P218" s="177"/>
      <c r="Q218" s="36"/>
    </row>
    <row r="219" spans="1:18" ht="13.15" customHeight="1" x14ac:dyDescent="0.4">
      <c r="A219" s="133" t="s">
        <v>1366</v>
      </c>
      <c r="B219" s="129" t="s">
        <v>1170</v>
      </c>
      <c r="C219" s="132">
        <v>2</v>
      </c>
      <c r="D219" s="129" t="s">
        <v>387</v>
      </c>
      <c r="E219" s="129" t="s">
        <v>387</v>
      </c>
      <c r="F219" s="130" t="s">
        <v>387</v>
      </c>
      <c r="G219" s="129" t="s">
        <v>387</v>
      </c>
      <c r="H219" s="129" t="s">
        <v>387</v>
      </c>
      <c r="I219" s="130" t="s">
        <v>387</v>
      </c>
      <c r="J219" s="129" t="s">
        <v>387</v>
      </c>
      <c r="K219" s="129" t="s">
        <v>387</v>
      </c>
      <c r="L219" s="130" t="s">
        <v>387</v>
      </c>
      <c r="M219" s="129" t="s">
        <v>387</v>
      </c>
      <c r="N219" s="129" t="s">
        <v>387</v>
      </c>
      <c r="O219" s="54">
        <f>SUM(Table2[[#This Row],[Urine - IC - Samples]],Table2[[#This Row],[Urine - OOC - Samples]],Table2[[#This Row],[Blood - IC - Samples]],Table2[[#This Row],[Blood - OOC - Samples]])</f>
        <v>2</v>
      </c>
      <c r="P219" s="177"/>
      <c r="Q219" s="36"/>
    </row>
    <row r="220" spans="1:18" ht="13.15" customHeight="1" x14ac:dyDescent="0.4">
      <c r="A220" s="133" t="s">
        <v>1366</v>
      </c>
      <c r="B220" s="129" t="s">
        <v>1171</v>
      </c>
      <c r="C220" s="130" t="s">
        <v>387</v>
      </c>
      <c r="D220" s="129" t="s">
        <v>387</v>
      </c>
      <c r="E220" s="129" t="s">
        <v>387</v>
      </c>
      <c r="F220" s="132">
        <v>1</v>
      </c>
      <c r="G220" s="129" t="s">
        <v>387</v>
      </c>
      <c r="H220" s="129" t="s">
        <v>387</v>
      </c>
      <c r="I220" s="130" t="s">
        <v>387</v>
      </c>
      <c r="J220" s="129" t="s">
        <v>387</v>
      </c>
      <c r="K220" s="129" t="s">
        <v>387</v>
      </c>
      <c r="L220" s="130" t="s">
        <v>387</v>
      </c>
      <c r="M220" s="129" t="s">
        <v>387</v>
      </c>
      <c r="N220" s="129" t="s">
        <v>387</v>
      </c>
      <c r="O220" s="54">
        <f>SUM(Table2[[#This Row],[Urine - IC - Samples]],Table2[[#This Row],[Urine - OOC - Samples]],Table2[[#This Row],[Blood - IC - Samples]],Table2[[#This Row],[Blood - OOC - Samples]])</f>
        <v>1</v>
      </c>
      <c r="P220" s="177"/>
      <c r="Q220" s="36"/>
    </row>
    <row r="221" spans="1:18" ht="30.4" x14ac:dyDescent="0.4">
      <c r="A221" s="133" t="s">
        <v>1172</v>
      </c>
      <c r="B221" s="129" t="s">
        <v>387</v>
      </c>
      <c r="C221" s="132">
        <v>54</v>
      </c>
      <c r="D221" s="129" t="s">
        <v>387</v>
      </c>
      <c r="E221" s="129" t="s">
        <v>387</v>
      </c>
      <c r="F221" s="132">
        <v>74</v>
      </c>
      <c r="G221" s="129" t="s">
        <v>387</v>
      </c>
      <c r="H221" s="129" t="s">
        <v>387</v>
      </c>
      <c r="I221" s="132">
        <v>4</v>
      </c>
      <c r="J221" s="129" t="s">
        <v>387</v>
      </c>
      <c r="K221" s="129" t="s">
        <v>387</v>
      </c>
      <c r="L221" s="132">
        <v>7</v>
      </c>
      <c r="M221" s="129" t="s">
        <v>387</v>
      </c>
      <c r="N221" s="129" t="s">
        <v>387</v>
      </c>
      <c r="O221" s="54">
        <f>SUM(Table2[[#This Row],[Urine - IC - Samples]],Table2[[#This Row],[Urine - OOC - Samples]],Table2[[#This Row],[Blood - IC - Samples]],Table2[[#This Row],[Blood - OOC - Samples]])</f>
        <v>139</v>
      </c>
      <c r="P221" s="120">
        <v>139</v>
      </c>
      <c r="Q221" s="120">
        <v>0</v>
      </c>
      <c r="R221" s="121">
        <v>0</v>
      </c>
    </row>
    <row r="222" spans="1:18" ht="13.15" customHeight="1" x14ac:dyDescent="0.4">
      <c r="A222" s="133" t="s">
        <v>468</v>
      </c>
      <c r="B222" s="129" t="s">
        <v>1173</v>
      </c>
      <c r="C222" s="132">
        <v>42</v>
      </c>
      <c r="D222" s="129" t="s">
        <v>387</v>
      </c>
      <c r="E222" s="129" t="s">
        <v>387</v>
      </c>
      <c r="F222" s="132">
        <v>66</v>
      </c>
      <c r="G222" s="129" t="s">
        <v>387</v>
      </c>
      <c r="H222" s="129" t="s">
        <v>387</v>
      </c>
      <c r="I222" s="130" t="s">
        <v>387</v>
      </c>
      <c r="J222" s="129" t="s">
        <v>387</v>
      </c>
      <c r="K222" s="129" t="s">
        <v>387</v>
      </c>
      <c r="L222" s="132">
        <v>10</v>
      </c>
      <c r="M222" s="129" t="s">
        <v>387</v>
      </c>
      <c r="N222" s="129" t="s">
        <v>387</v>
      </c>
      <c r="O222" s="54">
        <f>SUM(Table2[[#This Row],[Urine - IC - Samples]],Table2[[#This Row],[Urine - OOC - Samples]],Table2[[#This Row],[Blood - IC - Samples]],Table2[[#This Row],[Blood - OOC - Samples]])</f>
        <v>118</v>
      </c>
      <c r="P222" s="161">
        <v>365</v>
      </c>
      <c r="Q222" s="161">
        <v>1</v>
      </c>
      <c r="R222" s="162">
        <v>0</v>
      </c>
    </row>
    <row r="223" spans="1:18" ht="13.15" customHeight="1" x14ac:dyDescent="0.4">
      <c r="A223" s="133" t="s">
        <v>1367</v>
      </c>
      <c r="B223" s="129" t="s">
        <v>1174</v>
      </c>
      <c r="C223" s="132">
        <v>30</v>
      </c>
      <c r="D223" s="129" t="s">
        <v>387</v>
      </c>
      <c r="E223" s="54">
        <v>1</v>
      </c>
      <c r="F223" s="132">
        <v>51</v>
      </c>
      <c r="G223" s="129" t="s">
        <v>387</v>
      </c>
      <c r="H223" s="129" t="s">
        <v>387</v>
      </c>
      <c r="I223" s="132">
        <v>2</v>
      </c>
      <c r="J223" s="129" t="s">
        <v>387</v>
      </c>
      <c r="K223" s="129" t="s">
        <v>387</v>
      </c>
      <c r="L223" s="132">
        <v>5</v>
      </c>
      <c r="M223" s="129" t="s">
        <v>387</v>
      </c>
      <c r="N223" s="129" t="s">
        <v>387</v>
      </c>
      <c r="O223" s="54">
        <f>SUM(Table2[[#This Row],[Urine - IC - Samples]],Table2[[#This Row],[Urine - OOC - Samples]],Table2[[#This Row],[Blood - IC - Samples]],Table2[[#This Row],[Blood - OOC - Samples]])</f>
        <v>88</v>
      </c>
      <c r="P223" s="177"/>
      <c r="Q223" s="36"/>
    </row>
    <row r="224" spans="1:18" ht="20.25" x14ac:dyDescent="0.4">
      <c r="A224" s="133" t="s">
        <v>1367</v>
      </c>
      <c r="B224" s="129" t="s">
        <v>1175</v>
      </c>
      <c r="C224" s="132">
        <v>26</v>
      </c>
      <c r="D224" s="129" t="s">
        <v>387</v>
      </c>
      <c r="E224" s="129" t="s">
        <v>387</v>
      </c>
      <c r="F224" s="132">
        <v>43</v>
      </c>
      <c r="G224" s="129" t="s">
        <v>387</v>
      </c>
      <c r="H224" s="129" t="s">
        <v>387</v>
      </c>
      <c r="I224" s="130" t="s">
        <v>387</v>
      </c>
      <c r="J224" s="129" t="s">
        <v>387</v>
      </c>
      <c r="K224" s="129" t="s">
        <v>387</v>
      </c>
      <c r="L224" s="132">
        <v>2</v>
      </c>
      <c r="M224" s="129" t="s">
        <v>387</v>
      </c>
      <c r="N224" s="129" t="s">
        <v>387</v>
      </c>
      <c r="O224" s="54">
        <f>SUM(Table2[[#This Row],[Urine - IC - Samples]],Table2[[#This Row],[Urine - OOC - Samples]],Table2[[#This Row],[Blood - IC - Samples]],Table2[[#This Row],[Blood - OOC - Samples]])</f>
        <v>71</v>
      </c>
      <c r="P224" s="177"/>
      <c r="Q224" s="36"/>
    </row>
    <row r="225" spans="1:18" ht="20.25" x14ac:dyDescent="0.4">
      <c r="A225" s="133" t="s">
        <v>1367</v>
      </c>
      <c r="B225" s="129" t="s">
        <v>1176</v>
      </c>
      <c r="C225" s="132">
        <v>12</v>
      </c>
      <c r="D225" s="129" t="s">
        <v>387</v>
      </c>
      <c r="E225" s="129" t="s">
        <v>387</v>
      </c>
      <c r="F225" s="132">
        <v>30</v>
      </c>
      <c r="G225" s="129" t="s">
        <v>387</v>
      </c>
      <c r="H225" s="129" t="s">
        <v>387</v>
      </c>
      <c r="I225" s="130" t="s">
        <v>387</v>
      </c>
      <c r="J225" s="129" t="s">
        <v>387</v>
      </c>
      <c r="K225" s="129" t="s">
        <v>387</v>
      </c>
      <c r="L225" s="132">
        <v>1</v>
      </c>
      <c r="M225" s="129" t="s">
        <v>387</v>
      </c>
      <c r="N225" s="129" t="s">
        <v>387</v>
      </c>
      <c r="O225" s="54">
        <f>SUM(Table2[[#This Row],[Urine - IC - Samples]],Table2[[#This Row],[Urine - OOC - Samples]],Table2[[#This Row],[Blood - IC - Samples]],Table2[[#This Row],[Blood - OOC - Samples]])</f>
        <v>43</v>
      </c>
      <c r="P225" s="177"/>
      <c r="Q225" s="36"/>
    </row>
    <row r="226" spans="1:18" ht="20.25" x14ac:dyDescent="0.4">
      <c r="A226" s="133" t="s">
        <v>1367</v>
      </c>
      <c r="B226" s="129" t="s">
        <v>1177</v>
      </c>
      <c r="C226" s="132">
        <v>20</v>
      </c>
      <c r="D226" s="129" t="s">
        <v>387</v>
      </c>
      <c r="E226" s="129" t="s">
        <v>387</v>
      </c>
      <c r="F226" s="132">
        <v>5</v>
      </c>
      <c r="G226" s="129" t="s">
        <v>387</v>
      </c>
      <c r="H226" s="129" t="s">
        <v>387</v>
      </c>
      <c r="I226" s="130" t="s">
        <v>387</v>
      </c>
      <c r="J226" s="129" t="s">
        <v>387</v>
      </c>
      <c r="K226" s="129" t="s">
        <v>387</v>
      </c>
      <c r="L226" s="132">
        <v>1</v>
      </c>
      <c r="M226" s="129" t="s">
        <v>387</v>
      </c>
      <c r="N226" s="129" t="s">
        <v>387</v>
      </c>
      <c r="O226" s="54">
        <f>SUM(Table2[[#This Row],[Urine - IC - Samples]],Table2[[#This Row],[Urine - OOC - Samples]],Table2[[#This Row],[Blood - IC - Samples]],Table2[[#This Row],[Blood - OOC - Samples]])</f>
        <v>26</v>
      </c>
      <c r="P226" s="177"/>
      <c r="Q226" s="36"/>
    </row>
    <row r="227" spans="1:18" ht="13.15" customHeight="1" x14ac:dyDescent="0.4">
      <c r="A227" s="133" t="s">
        <v>1367</v>
      </c>
      <c r="B227" s="129" t="s">
        <v>1178</v>
      </c>
      <c r="C227" s="132">
        <v>17</v>
      </c>
      <c r="D227" s="129" t="s">
        <v>387</v>
      </c>
      <c r="E227" s="129" t="s">
        <v>387</v>
      </c>
      <c r="F227" s="130" t="s">
        <v>387</v>
      </c>
      <c r="G227" s="129" t="s">
        <v>387</v>
      </c>
      <c r="H227" s="129" t="s">
        <v>387</v>
      </c>
      <c r="I227" s="132">
        <v>2</v>
      </c>
      <c r="J227" s="129" t="s">
        <v>387</v>
      </c>
      <c r="K227" s="129" t="s">
        <v>387</v>
      </c>
      <c r="L227" s="130" t="s">
        <v>387</v>
      </c>
      <c r="M227" s="129" t="s">
        <v>387</v>
      </c>
      <c r="N227" s="129" t="s">
        <v>387</v>
      </c>
      <c r="O227" s="54">
        <f>SUM(Table2[[#This Row],[Urine - IC - Samples]],Table2[[#This Row],[Urine - OOC - Samples]],Table2[[#This Row],[Blood - IC - Samples]],Table2[[#This Row],[Blood - OOC - Samples]])</f>
        <v>19</v>
      </c>
      <c r="P227" s="177"/>
      <c r="Q227" s="36"/>
    </row>
    <row r="228" spans="1:18" x14ac:dyDescent="0.4">
      <c r="A228" s="133" t="s">
        <v>1179</v>
      </c>
      <c r="B228" s="129" t="s">
        <v>387</v>
      </c>
      <c r="C228" s="132">
        <v>60</v>
      </c>
      <c r="D228" s="129" t="s">
        <v>387</v>
      </c>
      <c r="E228" s="129" t="s">
        <v>387</v>
      </c>
      <c r="F228" s="132">
        <v>87</v>
      </c>
      <c r="G228" s="129" t="s">
        <v>387</v>
      </c>
      <c r="H228" s="54">
        <v>1</v>
      </c>
      <c r="I228" s="132">
        <v>1</v>
      </c>
      <c r="J228" s="129" t="s">
        <v>387</v>
      </c>
      <c r="K228" s="129" t="s">
        <v>387</v>
      </c>
      <c r="L228" s="132">
        <v>5</v>
      </c>
      <c r="M228" s="129" t="s">
        <v>387</v>
      </c>
      <c r="N228" s="129" t="s">
        <v>387</v>
      </c>
      <c r="O228" s="54">
        <f>SUM(Table2[[#This Row],[Urine - IC - Samples]],Table2[[#This Row],[Urine - OOC - Samples]],Table2[[#This Row],[Blood - IC - Samples]],Table2[[#This Row],[Blood - OOC - Samples]])</f>
        <v>153</v>
      </c>
      <c r="P228" s="120">
        <v>153</v>
      </c>
      <c r="Q228" s="120">
        <v>1</v>
      </c>
      <c r="R228" s="126">
        <v>7.0000000000000001E-3</v>
      </c>
    </row>
    <row r="229" spans="1:18" x14ac:dyDescent="0.4">
      <c r="A229" s="133" t="s">
        <v>1180</v>
      </c>
      <c r="B229" s="129" t="s">
        <v>387</v>
      </c>
      <c r="C229" s="132">
        <v>8</v>
      </c>
      <c r="D229" s="129" t="s">
        <v>387</v>
      </c>
      <c r="E229" s="129" t="s">
        <v>387</v>
      </c>
      <c r="F229" s="132">
        <v>9</v>
      </c>
      <c r="G229" s="129" t="s">
        <v>387</v>
      </c>
      <c r="H229" s="129" t="s">
        <v>387</v>
      </c>
      <c r="I229" s="130" t="s">
        <v>387</v>
      </c>
      <c r="J229" s="129" t="s">
        <v>387</v>
      </c>
      <c r="K229" s="129" t="s">
        <v>387</v>
      </c>
      <c r="L229" s="130" t="s">
        <v>387</v>
      </c>
      <c r="M229" s="129" t="s">
        <v>387</v>
      </c>
      <c r="N229" s="129" t="s">
        <v>387</v>
      </c>
      <c r="O229" s="54">
        <f>SUM(Table2[[#This Row],[Urine - IC - Samples]],Table2[[#This Row],[Urine - OOC - Samples]],Table2[[#This Row],[Blood - IC - Samples]],Table2[[#This Row],[Blood - OOC - Samples]])</f>
        <v>17</v>
      </c>
      <c r="P229" s="120">
        <v>17</v>
      </c>
      <c r="Q229" s="120">
        <v>0</v>
      </c>
      <c r="R229" s="121">
        <v>0</v>
      </c>
    </row>
    <row r="230" spans="1:18" x14ac:dyDescent="0.4">
      <c r="A230" s="133" t="s">
        <v>1181</v>
      </c>
      <c r="B230" s="129" t="s">
        <v>387</v>
      </c>
      <c r="C230" s="132">
        <v>22</v>
      </c>
      <c r="D230" s="129" t="s">
        <v>387</v>
      </c>
      <c r="E230" s="129" t="s">
        <v>387</v>
      </c>
      <c r="F230" s="132">
        <v>91</v>
      </c>
      <c r="G230" s="129" t="s">
        <v>387</v>
      </c>
      <c r="H230" s="129" t="s">
        <v>387</v>
      </c>
      <c r="I230" s="130" t="s">
        <v>387</v>
      </c>
      <c r="J230" s="129" t="s">
        <v>387</v>
      </c>
      <c r="K230" s="129" t="s">
        <v>387</v>
      </c>
      <c r="L230" s="132">
        <v>2</v>
      </c>
      <c r="M230" s="129" t="s">
        <v>387</v>
      </c>
      <c r="N230" s="129" t="s">
        <v>387</v>
      </c>
      <c r="O230" s="54">
        <f>SUM(Table2[[#This Row],[Urine - IC - Samples]],Table2[[#This Row],[Urine - OOC - Samples]],Table2[[#This Row],[Blood - IC - Samples]],Table2[[#This Row],[Blood - OOC - Samples]])</f>
        <v>115</v>
      </c>
      <c r="P230" s="120">
        <v>115</v>
      </c>
      <c r="Q230" s="120">
        <v>0</v>
      </c>
      <c r="R230" s="121">
        <v>0</v>
      </c>
    </row>
    <row r="231" spans="1:18" x14ac:dyDescent="0.4">
      <c r="A231" s="133" t="s">
        <v>1182</v>
      </c>
      <c r="B231" s="129" t="s">
        <v>387</v>
      </c>
      <c r="C231" s="132">
        <v>30</v>
      </c>
      <c r="D231" s="129" t="s">
        <v>387</v>
      </c>
      <c r="E231" s="54">
        <v>1</v>
      </c>
      <c r="F231" s="132">
        <v>8</v>
      </c>
      <c r="G231" s="129" t="s">
        <v>387</v>
      </c>
      <c r="H231" s="129" t="s">
        <v>387</v>
      </c>
      <c r="I231" s="132">
        <v>2</v>
      </c>
      <c r="J231" s="129" t="s">
        <v>387</v>
      </c>
      <c r="K231" s="129" t="s">
        <v>387</v>
      </c>
      <c r="L231" s="130" t="s">
        <v>387</v>
      </c>
      <c r="M231" s="129" t="s">
        <v>387</v>
      </c>
      <c r="N231" s="129" t="s">
        <v>387</v>
      </c>
      <c r="O231" s="54">
        <f>SUM(Table2[[#This Row],[Urine - IC - Samples]],Table2[[#This Row],[Urine - OOC - Samples]],Table2[[#This Row],[Blood - IC - Samples]],Table2[[#This Row],[Blood - OOC - Samples]])</f>
        <v>40</v>
      </c>
      <c r="P231" s="120">
        <v>40</v>
      </c>
      <c r="Q231" s="120">
        <v>1</v>
      </c>
      <c r="R231" s="126">
        <v>2.5000000000000001E-2</v>
      </c>
    </row>
    <row r="232" spans="1:18" ht="13.15" customHeight="1" x14ac:dyDescent="0.4">
      <c r="A232" s="133" t="s">
        <v>1183</v>
      </c>
      <c r="B232" s="129" t="s">
        <v>1184</v>
      </c>
      <c r="C232" s="132">
        <v>54</v>
      </c>
      <c r="D232" s="129" t="s">
        <v>387</v>
      </c>
      <c r="E232" s="129" t="s">
        <v>387</v>
      </c>
      <c r="F232" s="132">
        <v>25</v>
      </c>
      <c r="G232" s="129" t="s">
        <v>387</v>
      </c>
      <c r="H232" s="129" t="s">
        <v>387</v>
      </c>
      <c r="I232" s="132">
        <v>2</v>
      </c>
      <c r="J232" s="129" t="s">
        <v>387</v>
      </c>
      <c r="K232" s="129" t="s">
        <v>387</v>
      </c>
      <c r="L232" s="130" t="s">
        <v>387</v>
      </c>
      <c r="M232" s="129" t="s">
        <v>387</v>
      </c>
      <c r="N232" s="129" t="s">
        <v>387</v>
      </c>
      <c r="O232" s="54">
        <f>SUM(Table2[[#This Row],[Urine - IC - Samples]],Table2[[#This Row],[Urine - OOC - Samples]],Table2[[#This Row],[Blood - IC - Samples]],Table2[[#This Row],[Blood - OOC - Samples]])</f>
        <v>81</v>
      </c>
      <c r="P232" s="161">
        <v>151</v>
      </c>
      <c r="Q232" s="161">
        <v>8</v>
      </c>
      <c r="R232" s="163">
        <v>5.2999999999999999E-2</v>
      </c>
    </row>
    <row r="233" spans="1:18" ht="13.15" customHeight="1" x14ac:dyDescent="0.4">
      <c r="A233" s="133" t="s">
        <v>1368</v>
      </c>
      <c r="B233" s="129" t="s">
        <v>1185</v>
      </c>
      <c r="C233" s="132">
        <v>29</v>
      </c>
      <c r="D233" s="129" t="s">
        <v>387</v>
      </c>
      <c r="E233" s="54">
        <v>7</v>
      </c>
      <c r="F233" s="132">
        <v>9</v>
      </c>
      <c r="G233" s="129" t="s">
        <v>387</v>
      </c>
      <c r="H233" s="129" t="s">
        <v>387</v>
      </c>
      <c r="I233" s="130" t="s">
        <v>387</v>
      </c>
      <c r="J233" s="129" t="s">
        <v>387</v>
      </c>
      <c r="K233" s="129" t="s">
        <v>387</v>
      </c>
      <c r="L233" s="132">
        <v>1</v>
      </c>
      <c r="M233" s="129" t="s">
        <v>387</v>
      </c>
      <c r="N233" s="129" t="s">
        <v>387</v>
      </c>
      <c r="O233" s="54">
        <f>SUM(Table2[[#This Row],[Urine - IC - Samples]],Table2[[#This Row],[Urine - OOC - Samples]],Table2[[#This Row],[Blood - IC - Samples]],Table2[[#This Row],[Blood - OOC - Samples]])</f>
        <v>39</v>
      </c>
      <c r="P233" s="177"/>
      <c r="Q233" s="36"/>
    </row>
    <row r="234" spans="1:18" ht="13.15" customHeight="1" x14ac:dyDescent="0.4">
      <c r="A234" s="133" t="s">
        <v>1368</v>
      </c>
      <c r="B234" s="129" t="s">
        <v>1186</v>
      </c>
      <c r="C234" s="130" t="s">
        <v>387</v>
      </c>
      <c r="D234" s="129" t="s">
        <v>387</v>
      </c>
      <c r="E234" s="129" t="s">
        <v>387</v>
      </c>
      <c r="F234" s="132">
        <v>13</v>
      </c>
      <c r="G234" s="129" t="s">
        <v>387</v>
      </c>
      <c r="H234" s="129" t="s">
        <v>387</v>
      </c>
      <c r="I234" s="130" t="s">
        <v>387</v>
      </c>
      <c r="J234" s="129" t="s">
        <v>387</v>
      </c>
      <c r="K234" s="129" t="s">
        <v>387</v>
      </c>
      <c r="L234" s="130" t="s">
        <v>387</v>
      </c>
      <c r="M234" s="129" t="s">
        <v>387</v>
      </c>
      <c r="N234" s="129" t="s">
        <v>387</v>
      </c>
      <c r="O234" s="54">
        <f>SUM(Table2[[#This Row],[Urine - IC - Samples]],Table2[[#This Row],[Urine - OOC - Samples]],Table2[[#This Row],[Blood - IC - Samples]],Table2[[#This Row],[Blood - OOC - Samples]])</f>
        <v>13</v>
      </c>
      <c r="P234" s="177"/>
      <c r="Q234" s="36"/>
    </row>
    <row r="235" spans="1:18" ht="20.25" x14ac:dyDescent="0.4">
      <c r="A235" s="133" t="s">
        <v>1368</v>
      </c>
      <c r="B235" s="129" t="s">
        <v>1187</v>
      </c>
      <c r="C235" s="132">
        <v>9</v>
      </c>
      <c r="D235" s="129" t="s">
        <v>387</v>
      </c>
      <c r="E235" s="129" t="s">
        <v>387</v>
      </c>
      <c r="F235" s="132">
        <v>3</v>
      </c>
      <c r="G235" s="129" t="s">
        <v>387</v>
      </c>
      <c r="H235" s="129" t="s">
        <v>387</v>
      </c>
      <c r="I235" s="130" t="s">
        <v>387</v>
      </c>
      <c r="J235" s="129" t="s">
        <v>387</v>
      </c>
      <c r="K235" s="129" t="s">
        <v>387</v>
      </c>
      <c r="L235" s="130" t="s">
        <v>387</v>
      </c>
      <c r="M235" s="129" t="s">
        <v>387</v>
      </c>
      <c r="N235" s="129" t="s">
        <v>387</v>
      </c>
      <c r="O235" s="54">
        <f>SUM(Table2[[#This Row],[Urine - IC - Samples]],Table2[[#This Row],[Urine - OOC - Samples]],Table2[[#This Row],[Blood - IC - Samples]],Table2[[#This Row],[Blood - OOC - Samples]])</f>
        <v>12</v>
      </c>
      <c r="P235" s="177"/>
      <c r="Q235" s="36"/>
    </row>
    <row r="236" spans="1:18" ht="20.25" x14ac:dyDescent="0.4">
      <c r="A236" s="133" t="s">
        <v>1368</v>
      </c>
      <c r="B236" s="129" t="s">
        <v>1188</v>
      </c>
      <c r="C236" s="132">
        <v>2</v>
      </c>
      <c r="D236" s="129" t="s">
        <v>387</v>
      </c>
      <c r="E236" s="129" t="s">
        <v>387</v>
      </c>
      <c r="F236" s="130" t="s">
        <v>387</v>
      </c>
      <c r="G236" s="129" t="s">
        <v>387</v>
      </c>
      <c r="H236" s="129" t="s">
        <v>387</v>
      </c>
      <c r="I236" s="132">
        <v>1</v>
      </c>
      <c r="J236" s="129" t="s">
        <v>387</v>
      </c>
      <c r="K236" s="129" t="s">
        <v>387</v>
      </c>
      <c r="L236" s="130" t="s">
        <v>387</v>
      </c>
      <c r="M236" s="129" t="s">
        <v>387</v>
      </c>
      <c r="N236" s="129" t="s">
        <v>387</v>
      </c>
      <c r="O236" s="54">
        <f>SUM(Table2[[#This Row],[Urine - IC - Samples]],Table2[[#This Row],[Urine - OOC - Samples]],Table2[[#This Row],[Blood - IC - Samples]],Table2[[#This Row],[Blood - OOC - Samples]])</f>
        <v>3</v>
      </c>
      <c r="P236" s="177"/>
      <c r="Q236" s="36"/>
    </row>
    <row r="237" spans="1:18" ht="13.15" customHeight="1" x14ac:dyDescent="0.4">
      <c r="A237" s="133" t="s">
        <v>1368</v>
      </c>
      <c r="B237" s="129" t="s">
        <v>1189</v>
      </c>
      <c r="C237" s="130" t="s">
        <v>387</v>
      </c>
      <c r="D237" s="129" t="s">
        <v>387</v>
      </c>
      <c r="E237" s="129" t="s">
        <v>387</v>
      </c>
      <c r="F237" s="132">
        <v>2</v>
      </c>
      <c r="G237" s="129" t="s">
        <v>387</v>
      </c>
      <c r="H237" s="129" t="s">
        <v>387</v>
      </c>
      <c r="I237" s="130" t="s">
        <v>387</v>
      </c>
      <c r="J237" s="129" t="s">
        <v>387</v>
      </c>
      <c r="K237" s="129" t="s">
        <v>387</v>
      </c>
      <c r="L237" s="130" t="s">
        <v>387</v>
      </c>
      <c r="M237" s="129" t="s">
        <v>387</v>
      </c>
      <c r="N237" s="129" t="s">
        <v>387</v>
      </c>
      <c r="O237" s="54">
        <f>SUM(Table2[[#This Row],[Urine - IC - Samples]],Table2[[#This Row],[Urine - OOC - Samples]],Table2[[#This Row],[Blood - IC - Samples]],Table2[[#This Row],[Blood - OOC - Samples]])</f>
        <v>2</v>
      </c>
      <c r="P237" s="177"/>
      <c r="Q237" s="36"/>
    </row>
    <row r="238" spans="1:18" ht="20.25" x14ac:dyDescent="0.4">
      <c r="A238" s="133" t="s">
        <v>1368</v>
      </c>
      <c r="B238" s="129" t="s">
        <v>1190</v>
      </c>
      <c r="C238" s="132">
        <v>1</v>
      </c>
      <c r="D238" s="129" t="s">
        <v>387</v>
      </c>
      <c r="E238" s="54">
        <v>1</v>
      </c>
      <c r="F238" s="130" t="s">
        <v>387</v>
      </c>
      <c r="G238" s="129" t="s">
        <v>387</v>
      </c>
      <c r="H238" s="129" t="s">
        <v>387</v>
      </c>
      <c r="I238" s="130" t="s">
        <v>387</v>
      </c>
      <c r="J238" s="129" t="s">
        <v>387</v>
      </c>
      <c r="K238" s="129" t="s">
        <v>387</v>
      </c>
      <c r="L238" s="130" t="s">
        <v>387</v>
      </c>
      <c r="M238" s="129" t="s">
        <v>387</v>
      </c>
      <c r="N238" s="129" t="s">
        <v>387</v>
      </c>
      <c r="O238" s="54">
        <f>SUM(Table2[[#This Row],[Urine - IC - Samples]],Table2[[#This Row],[Urine - OOC - Samples]],Table2[[#This Row],[Blood - IC - Samples]],Table2[[#This Row],[Blood - OOC - Samples]])</f>
        <v>1</v>
      </c>
      <c r="P238" s="177"/>
      <c r="Q238" s="36"/>
    </row>
    <row r="239" spans="1:18" ht="13.15" customHeight="1" x14ac:dyDescent="0.4">
      <c r="A239" s="133" t="s">
        <v>1191</v>
      </c>
      <c r="B239" s="129" t="s">
        <v>1192</v>
      </c>
      <c r="C239" s="132">
        <v>6</v>
      </c>
      <c r="D239" s="129" t="s">
        <v>387</v>
      </c>
      <c r="E239" s="129" t="s">
        <v>387</v>
      </c>
      <c r="F239" s="132">
        <v>8</v>
      </c>
      <c r="G239" s="129" t="s">
        <v>387</v>
      </c>
      <c r="H239" s="129" t="s">
        <v>387</v>
      </c>
      <c r="I239" s="132">
        <v>2</v>
      </c>
      <c r="J239" s="129" t="s">
        <v>387</v>
      </c>
      <c r="K239" s="129" t="s">
        <v>387</v>
      </c>
      <c r="L239" s="130" t="s">
        <v>387</v>
      </c>
      <c r="M239" s="129" t="s">
        <v>387</v>
      </c>
      <c r="N239" s="129" t="s">
        <v>387</v>
      </c>
      <c r="O239" s="54">
        <f>SUM(Table2[[#This Row],[Urine - IC - Samples]],Table2[[#This Row],[Urine - OOC - Samples]],Table2[[#This Row],[Blood - IC - Samples]],Table2[[#This Row],[Blood - OOC - Samples]])</f>
        <v>16</v>
      </c>
      <c r="P239" s="161">
        <v>62</v>
      </c>
      <c r="Q239" s="161">
        <v>0</v>
      </c>
      <c r="R239" s="162">
        <v>0</v>
      </c>
    </row>
    <row r="240" spans="1:18" ht="20.25" x14ac:dyDescent="0.4">
      <c r="A240" s="133" t="s">
        <v>1369</v>
      </c>
      <c r="B240" s="129" t="s">
        <v>1193</v>
      </c>
      <c r="C240" s="132">
        <v>6</v>
      </c>
      <c r="D240" s="129" t="s">
        <v>387</v>
      </c>
      <c r="E240" s="129" t="s">
        <v>387</v>
      </c>
      <c r="F240" s="132">
        <v>6</v>
      </c>
      <c r="G240" s="129" t="s">
        <v>387</v>
      </c>
      <c r="H240" s="129" t="s">
        <v>387</v>
      </c>
      <c r="I240" s="130" t="s">
        <v>387</v>
      </c>
      <c r="J240" s="129" t="s">
        <v>387</v>
      </c>
      <c r="K240" s="129" t="s">
        <v>387</v>
      </c>
      <c r="L240" s="132">
        <v>1</v>
      </c>
      <c r="M240" s="129" t="s">
        <v>387</v>
      </c>
      <c r="N240" s="129" t="s">
        <v>387</v>
      </c>
      <c r="O240" s="54">
        <f>SUM(Table2[[#This Row],[Urine - IC - Samples]],Table2[[#This Row],[Urine - OOC - Samples]],Table2[[#This Row],[Blood - IC - Samples]],Table2[[#This Row],[Blood - OOC - Samples]])</f>
        <v>13</v>
      </c>
      <c r="P240" s="177"/>
      <c r="Q240" s="36"/>
    </row>
    <row r="241" spans="1:18" ht="20.25" x14ac:dyDescent="0.4">
      <c r="A241" s="133" t="s">
        <v>1369</v>
      </c>
      <c r="B241" s="129" t="s">
        <v>1194</v>
      </c>
      <c r="C241" s="132">
        <v>4</v>
      </c>
      <c r="D241" s="129" t="s">
        <v>387</v>
      </c>
      <c r="E241" s="129" t="s">
        <v>387</v>
      </c>
      <c r="F241" s="132">
        <v>9</v>
      </c>
      <c r="G241" s="129" t="s">
        <v>387</v>
      </c>
      <c r="H241" s="129" t="s">
        <v>387</v>
      </c>
      <c r="I241" s="130" t="s">
        <v>387</v>
      </c>
      <c r="J241" s="129" t="s">
        <v>387</v>
      </c>
      <c r="K241" s="129" t="s">
        <v>387</v>
      </c>
      <c r="L241" s="130" t="s">
        <v>387</v>
      </c>
      <c r="M241" s="129" t="s">
        <v>387</v>
      </c>
      <c r="N241" s="129" t="s">
        <v>387</v>
      </c>
      <c r="O241" s="54">
        <f>SUM(Table2[[#This Row],[Urine - IC - Samples]],Table2[[#This Row],[Urine - OOC - Samples]],Table2[[#This Row],[Blood - IC - Samples]],Table2[[#This Row],[Blood - OOC - Samples]])</f>
        <v>13</v>
      </c>
      <c r="P241" s="177"/>
      <c r="Q241" s="36"/>
    </row>
    <row r="242" spans="1:18" ht="20.25" x14ac:dyDescent="0.4">
      <c r="A242" s="133" t="s">
        <v>1369</v>
      </c>
      <c r="B242" s="129" t="s">
        <v>1195</v>
      </c>
      <c r="C242" s="132">
        <v>6</v>
      </c>
      <c r="D242" s="129" t="s">
        <v>387</v>
      </c>
      <c r="E242" s="129" t="s">
        <v>387</v>
      </c>
      <c r="F242" s="130" t="s">
        <v>387</v>
      </c>
      <c r="G242" s="129" t="s">
        <v>387</v>
      </c>
      <c r="H242" s="129" t="s">
        <v>387</v>
      </c>
      <c r="I242" s="130" t="s">
        <v>387</v>
      </c>
      <c r="J242" s="129" t="s">
        <v>387</v>
      </c>
      <c r="K242" s="129" t="s">
        <v>387</v>
      </c>
      <c r="L242" s="130" t="s">
        <v>387</v>
      </c>
      <c r="M242" s="129" t="s">
        <v>387</v>
      </c>
      <c r="N242" s="129" t="s">
        <v>387</v>
      </c>
      <c r="O242" s="54">
        <f>SUM(Table2[[#This Row],[Urine - IC - Samples]],Table2[[#This Row],[Urine - OOC - Samples]],Table2[[#This Row],[Blood - IC - Samples]],Table2[[#This Row],[Blood - OOC - Samples]])</f>
        <v>6</v>
      </c>
      <c r="P242" s="177"/>
      <c r="Q242" s="36"/>
    </row>
    <row r="243" spans="1:18" ht="13.15" customHeight="1" x14ac:dyDescent="0.4">
      <c r="A243" s="133" t="s">
        <v>1369</v>
      </c>
      <c r="B243" s="129" t="s">
        <v>1196</v>
      </c>
      <c r="C243" s="130" t="s">
        <v>387</v>
      </c>
      <c r="D243" s="129" t="s">
        <v>387</v>
      </c>
      <c r="E243" s="129" t="s">
        <v>387</v>
      </c>
      <c r="F243" s="132">
        <v>4</v>
      </c>
      <c r="G243" s="129" t="s">
        <v>387</v>
      </c>
      <c r="H243" s="129" t="s">
        <v>387</v>
      </c>
      <c r="I243" s="130" t="s">
        <v>387</v>
      </c>
      <c r="J243" s="129" t="s">
        <v>387</v>
      </c>
      <c r="K243" s="129" t="s">
        <v>387</v>
      </c>
      <c r="L243" s="132">
        <v>1</v>
      </c>
      <c r="M243" s="129" t="s">
        <v>387</v>
      </c>
      <c r="N243" s="129" t="s">
        <v>387</v>
      </c>
      <c r="O243" s="54">
        <f>SUM(Table2[[#This Row],[Urine - IC - Samples]],Table2[[#This Row],[Urine - OOC - Samples]],Table2[[#This Row],[Blood - IC - Samples]],Table2[[#This Row],[Blood - OOC - Samples]])</f>
        <v>5</v>
      </c>
      <c r="P243" s="177"/>
      <c r="Q243" s="36"/>
    </row>
    <row r="244" spans="1:18" ht="13.15" customHeight="1" x14ac:dyDescent="0.4">
      <c r="A244" s="133" t="s">
        <v>1369</v>
      </c>
      <c r="B244" s="129" t="s">
        <v>1197</v>
      </c>
      <c r="C244" s="132">
        <v>1</v>
      </c>
      <c r="D244" s="129" t="s">
        <v>387</v>
      </c>
      <c r="E244" s="129" t="s">
        <v>387</v>
      </c>
      <c r="F244" s="132">
        <v>4</v>
      </c>
      <c r="G244" s="129" t="s">
        <v>387</v>
      </c>
      <c r="H244" s="129" t="s">
        <v>387</v>
      </c>
      <c r="I244" s="130" t="s">
        <v>387</v>
      </c>
      <c r="J244" s="129" t="s">
        <v>387</v>
      </c>
      <c r="K244" s="129" t="s">
        <v>387</v>
      </c>
      <c r="L244" s="130" t="s">
        <v>387</v>
      </c>
      <c r="M244" s="129" t="s">
        <v>387</v>
      </c>
      <c r="N244" s="129" t="s">
        <v>387</v>
      </c>
      <c r="O244" s="54">
        <f>SUM(Table2[[#This Row],[Urine - IC - Samples]],Table2[[#This Row],[Urine - OOC - Samples]],Table2[[#This Row],[Blood - IC - Samples]],Table2[[#This Row],[Blood - OOC - Samples]])</f>
        <v>5</v>
      </c>
      <c r="P244" s="177"/>
      <c r="Q244" s="36"/>
    </row>
    <row r="245" spans="1:18" ht="20.25" x14ac:dyDescent="0.4">
      <c r="A245" s="133" t="s">
        <v>1369</v>
      </c>
      <c r="B245" s="129" t="s">
        <v>1198</v>
      </c>
      <c r="C245" s="130" t="s">
        <v>387</v>
      </c>
      <c r="D245" s="129" t="s">
        <v>387</v>
      </c>
      <c r="E245" s="129" t="s">
        <v>387</v>
      </c>
      <c r="F245" s="132">
        <v>3</v>
      </c>
      <c r="G245" s="129" t="s">
        <v>387</v>
      </c>
      <c r="H245" s="129" t="s">
        <v>387</v>
      </c>
      <c r="I245" s="130" t="s">
        <v>387</v>
      </c>
      <c r="J245" s="129" t="s">
        <v>387</v>
      </c>
      <c r="K245" s="129" t="s">
        <v>387</v>
      </c>
      <c r="L245" s="130" t="s">
        <v>387</v>
      </c>
      <c r="M245" s="129" t="s">
        <v>387</v>
      </c>
      <c r="N245" s="129" t="s">
        <v>387</v>
      </c>
      <c r="O245" s="54">
        <f>SUM(Table2[[#This Row],[Urine - IC - Samples]],Table2[[#This Row],[Urine - OOC - Samples]],Table2[[#This Row],[Blood - IC - Samples]],Table2[[#This Row],[Blood - OOC - Samples]])</f>
        <v>3</v>
      </c>
      <c r="P245" s="177"/>
      <c r="Q245" s="36"/>
    </row>
    <row r="246" spans="1:18" ht="13.15" customHeight="1" x14ac:dyDescent="0.4">
      <c r="A246" s="133" t="s">
        <v>1369</v>
      </c>
      <c r="B246" s="129" t="s">
        <v>1199</v>
      </c>
      <c r="C246" s="132">
        <v>1</v>
      </c>
      <c r="D246" s="129" t="s">
        <v>387</v>
      </c>
      <c r="E246" s="129" t="s">
        <v>387</v>
      </c>
      <c r="F246" s="130" t="s">
        <v>387</v>
      </c>
      <c r="G246" s="129" t="s">
        <v>387</v>
      </c>
      <c r="H246" s="129" t="s">
        <v>387</v>
      </c>
      <c r="I246" s="130" t="s">
        <v>387</v>
      </c>
      <c r="J246" s="129" t="s">
        <v>387</v>
      </c>
      <c r="K246" s="129" t="s">
        <v>387</v>
      </c>
      <c r="L246" s="130" t="s">
        <v>387</v>
      </c>
      <c r="M246" s="129" t="s">
        <v>387</v>
      </c>
      <c r="N246" s="129" t="s">
        <v>387</v>
      </c>
      <c r="O246" s="54">
        <f>SUM(Table2[[#This Row],[Urine - IC - Samples]],Table2[[#This Row],[Urine - OOC - Samples]],Table2[[#This Row],[Blood - IC - Samples]],Table2[[#This Row],[Blood - OOC - Samples]])</f>
        <v>1</v>
      </c>
      <c r="P246" s="177"/>
      <c r="Q246" s="36"/>
    </row>
    <row r="247" spans="1:18" x14ac:dyDescent="0.4">
      <c r="A247" s="133" t="s">
        <v>1200</v>
      </c>
      <c r="B247" s="129" t="s">
        <v>1201</v>
      </c>
      <c r="C247" s="132">
        <v>5</v>
      </c>
      <c r="D247" s="129" t="s">
        <v>387</v>
      </c>
      <c r="E247" s="54">
        <v>1</v>
      </c>
      <c r="F247" s="132">
        <v>54</v>
      </c>
      <c r="G247" s="129" t="s">
        <v>387</v>
      </c>
      <c r="H247" s="129" t="s">
        <v>387</v>
      </c>
      <c r="I247" s="130" t="s">
        <v>387</v>
      </c>
      <c r="J247" s="129" t="s">
        <v>387</v>
      </c>
      <c r="K247" s="129" t="s">
        <v>387</v>
      </c>
      <c r="L247" s="130" t="s">
        <v>387</v>
      </c>
      <c r="M247" s="129" t="s">
        <v>387</v>
      </c>
      <c r="N247" s="129" t="s">
        <v>387</v>
      </c>
      <c r="O247" s="54">
        <f>SUM(Table2[[#This Row],[Urine - IC - Samples]],Table2[[#This Row],[Urine - OOC - Samples]],Table2[[#This Row],[Blood - IC - Samples]],Table2[[#This Row],[Blood - OOC - Samples]])</f>
        <v>59</v>
      </c>
      <c r="P247" s="159">
        <v>84</v>
      </c>
      <c r="Q247" s="159">
        <v>1</v>
      </c>
      <c r="R247" s="160">
        <v>1.2E-2</v>
      </c>
    </row>
    <row r="248" spans="1:18" x14ac:dyDescent="0.4">
      <c r="A248" s="133" t="s">
        <v>1370</v>
      </c>
      <c r="B248" s="129" t="s">
        <v>1202</v>
      </c>
      <c r="C248" s="130" t="s">
        <v>387</v>
      </c>
      <c r="D248" s="129" t="s">
        <v>387</v>
      </c>
      <c r="E248" s="129" t="s">
        <v>387</v>
      </c>
      <c r="F248" s="132">
        <v>25</v>
      </c>
      <c r="G248" s="129" t="s">
        <v>387</v>
      </c>
      <c r="H248" s="129" t="s">
        <v>387</v>
      </c>
      <c r="I248" s="130" t="s">
        <v>387</v>
      </c>
      <c r="J248" s="129" t="s">
        <v>387</v>
      </c>
      <c r="K248" s="129" t="s">
        <v>387</v>
      </c>
      <c r="L248" s="130" t="s">
        <v>387</v>
      </c>
      <c r="M248" s="129" t="s">
        <v>387</v>
      </c>
      <c r="N248" s="129" t="s">
        <v>387</v>
      </c>
      <c r="O248" s="54">
        <f>SUM(Table2[[#This Row],[Urine - IC - Samples]],Table2[[#This Row],[Urine - OOC - Samples]],Table2[[#This Row],[Blood - IC - Samples]],Table2[[#This Row],[Blood - OOC - Samples]])</f>
        <v>25</v>
      </c>
      <c r="P248" s="177"/>
      <c r="Q248" s="36"/>
    </row>
    <row r="249" spans="1:18" x14ac:dyDescent="0.4">
      <c r="A249" s="133" t="s">
        <v>1203</v>
      </c>
      <c r="B249" s="129" t="s">
        <v>387</v>
      </c>
      <c r="C249" s="132">
        <v>2</v>
      </c>
      <c r="D249" s="129" t="s">
        <v>387</v>
      </c>
      <c r="E249" s="129" t="s">
        <v>387</v>
      </c>
      <c r="F249" s="130" t="s">
        <v>387</v>
      </c>
      <c r="G249" s="129" t="s">
        <v>387</v>
      </c>
      <c r="H249" s="129" t="s">
        <v>387</v>
      </c>
      <c r="I249" s="130" t="s">
        <v>387</v>
      </c>
      <c r="J249" s="129" t="s">
        <v>387</v>
      </c>
      <c r="K249" s="129" t="s">
        <v>387</v>
      </c>
      <c r="L249" s="130" t="s">
        <v>387</v>
      </c>
      <c r="M249" s="129" t="s">
        <v>387</v>
      </c>
      <c r="N249" s="129" t="s">
        <v>387</v>
      </c>
      <c r="O249" s="54">
        <f>SUM(Table2[[#This Row],[Urine - IC - Samples]],Table2[[#This Row],[Urine - OOC - Samples]],Table2[[#This Row],[Blood - IC - Samples]],Table2[[#This Row],[Blood - OOC - Samples]])</f>
        <v>2</v>
      </c>
      <c r="P249" s="52">
        <v>2</v>
      </c>
      <c r="Q249" s="52">
        <v>0</v>
      </c>
      <c r="R249" s="53">
        <v>0</v>
      </c>
    </row>
    <row r="250" spans="1:18" ht="20.25" x14ac:dyDescent="0.4">
      <c r="A250" s="133" t="s">
        <v>395</v>
      </c>
      <c r="B250" s="129" t="s">
        <v>387</v>
      </c>
      <c r="C250" s="132">
        <v>18</v>
      </c>
      <c r="D250" s="129" t="s">
        <v>387</v>
      </c>
      <c r="E250" s="129" t="s">
        <v>387</v>
      </c>
      <c r="F250" s="132">
        <v>29</v>
      </c>
      <c r="G250" s="129" t="s">
        <v>387</v>
      </c>
      <c r="H250" s="54">
        <v>2</v>
      </c>
      <c r="I250" s="130" t="s">
        <v>387</v>
      </c>
      <c r="J250" s="129" t="s">
        <v>387</v>
      </c>
      <c r="K250" s="129" t="s">
        <v>387</v>
      </c>
      <c r="L250" s="130" t="s">
        <v>387</v>
      </c>
      <c r="M250" s="129" t="s">
        <v>387</v>
      </c>
      <c r="N250" s="129" t="s">
        <v>387</v>
      </c>
      <c r="O250" s="54">
        <f>SUM(Table2[[#This Row],[Urine - IC - Samples]],Table2[[#This Row],[Urine - OOC - Samples]],Table2[[#This Row],[Blood - IC - Samples]],Table2[[#This Row],[Blood - OOC - Samples]])</f>
        <v>47</v>
      </c>
      <c r="P250" s="52">
        <v>47</v>
      </c>
      <c r="Q250" s="52">
        <v>2</v>
      </c>
      <c r="R250" s="131">
        <v>4.2999999999999997E-2</v>
      </c>
    </row>
    <row r="251" spans="1:18" ht="13.15" customHeight="1" x14ac:dyDescent="0.4">
      <c r="A251" s="133" t="s">
        <v>1204</v>
      </c>
      <c r="B251" s="129" t="s">
        <v>1205</v>
      </c>
      <c r="C251" s="132">
        <v>68</v>
      </c>
      <c r="D251" s="54">
        <v>2</v>
      </c>
      <c r="E251" s="54">
        <v>16</v>
      </c>
      <c r="F251" s="132">
        <v>97</v>
      </c>
      <c r="G251" s="54">
        <v>1</v>
      </c>
      <c r="H251" s="54">
        <v>10</v>
      </c>
      <c r="I251" s="132">
        <v>5</v>
      </c>
      <c r="J251" s="129" t="s">
        <v>387</v>
      </c>
      <c r="K251" s="129" t="s">
        <v>387</v>
      </c>
      <c r="L251" s="132">
        <v>3</v>
      </c>
      <c r="M251" s="129" t="s">
        <v>387</v>
      </c>
      <c r="N251" s="129" t="s">
        <v>387</v>
      </c>
      <c r="O251" s="54">
        <f>SUM(Table2[[#This Row],[Urine - IC - Samples]],Table2[[#This Row],[Urine - OOC - Samples]],Table2[[#This Row],[Blood - IC - Samples]],Table2[[#This Row],[Blood - OOC - Samples]])</f>
        <v>173</v>
      </c>
      <c r="P251" s="55">
        <v>344</v>
      </c>
      <c r="Q251" s="55">
        <v>66</v>
      </c>
      <c r="R251" s="56">
        <v>0.19</v>
      </c>
    </row>
    <row r="252" spans="1:18" ht="20.25" x14ac:dyDescent="0.4">
      <c r="A252" s="133" t="s">
        <v>1371</v>
      </c>
      <c r="B252" s="129" t="s">
        <v>1206</v>
      </c>
      <c r="C252" s="132">
        <v>111</v>
      </c>
      <c r="D252" s="54">
        <v>1</v>
      </c>
      <c r="E252" s="54">
        <v>37</v>
      </c>
      <c r="F252" s="132">
        <v>47</v>
      </c>
      <c r="G252" s="129" t="s">
        <v>387</v>
      </c>
      <c r="H252" s="54">
        <v>3</v>
      </c>
      <c r="I252" s="132">
        <v>8</v>
      </c>
      <c r="J252" s="129" t="s">
        <v>387</v>
      </c>
      <c r="K252" s="129" t="s">
        <v>387</v>
      </c>
      <c r="L252" s="132">
        <v>5</v>
      </c>
      <c r="M252" s="129" t="s">
        <v>387</v>
      </c>
      <c r="N252" s="129" t="s">
        <v>387</v>
      </c>
      <c r="O252" s="54">
        <f>SUM(Table2[[#This Row],[Urine - IC - Samples]],Table2[[#This Row],[Urine - OOC - Samples]],Table2[[#This Row],[Blood - IC - Samples]],Table2[[#This Row],[Blood - OOC - Samples]])</f>
        <v>171</v>
      </c>
      <c r="P252" s="177"/>
      <c r="Q252" s="36"/>
    </row>
    <row r="253" spans="1:18" x14ac:dyDescent="0.4">
      <c r="A253" s="133" t="s">
        <v>1207</v>
      </c>
      <c r="B253" s="129" t="s">
        <v>387</v>
      </c>
      <c r="C253" s="130" t="s">
        <v>387</v>
      </c>
      <c r="D253" s="129" t="s">
        <v>387</v>
      </c>
      <c r="E253" s="129" t="s">
        <v>387</v>
      </c>
      <c r="F253" s="132">
        <v>1</v>
      </c>
      <c r="G253" s="129" t="s">
        <v>387</v>
      </c>
      <c r="H253" s="129" t="s">
        <v>387</v>
      </c>
      <c r="I253" s="130" t="s">
        <v>387</v>
      </c>
      <c r="J253" s="129" t="s">
        <v>387</v>
      </c>
      <c r="K253" s="129" t="s">
        <v>387</v>
      </c>
      <c r="L253" s="130" t="s">
        <v>387</v>
      </c>
      <c r="M253" s="129" t="s">
        <v>387</v>
      </c>
      <c r="N253" s="129" t="s">
        <v>387</v>
      </c>
      <c r="O253" s="54">
        <f>SUM(Table2[[#This Row],[Urine - IC - Samples]],Table2[[#This Row],[Urine - OOC - Samples]],Table2[[#This Row],[Blood - IC - Samples]],Table2[[#This Row],[Blood - OOC - Samples]])</f>
        <v>1</v>
      </c>
      <c r="P253" s="52">
        <v>1</v>
      </c>
      <c r="Q253" s="52">
        <v>0</v>
      </c>
      <c r="R253" s="53">
        <v>0</v>
      </c>
    </row>
    <row r="254" spans="1:18" ht="20.25" x14ac:dyDescent="0.4">
      <c r="A254" s="133" t="s">
        <v>1208</v>
      </c>
      <c r="B254" s="129" t="s">
        <v>387</v>
      </c>
      <c r="C254" s="130" t="s">
        <v>387</v>
      </c>
      <c r="D254" s="129" t="s">
        <v>387</v>
      </c>
      <c r="E254" s="129" t="s">
        <v>387</v>
      </c>
      <c r="F254" s="132">
        <v>25</v>
      </c>
      <c r="G254" s="129" t="s">
        <v>387</v>
      </c>
      <c r="H254" s="129" t="s">
        <v>387</v>
      </c>
      <c r="I254" s="130" t="s">
        <v>387</v>
      </c>
      <c r="J254" s="129" t="s">
        <v>387</v>
      </c>
      <c r="K254" s="129" t="s">
        <v>387</v>
      </c>
      <c r="L254" s="132">
        <v>1</v>
      </c>
      <c r="M254" s="129" t="s">
        <v>387</v>
      </c>
      <c r="N254" s="129" t="s">
        <v>387</v>
      </c>
      <c r="O254" s="54">
        <f>SUM(Table2[[#This Row],[Urine - IC - Samples]],Table2[[#This Row],[Urine - OOC - Samples]],Table2[[#This Row],[Blood - IC - Samples]],Table2[[#This Row],[Blood - OOC - Samples]])</f>
        <v>26</v>
      </c>
      <c r="P254" s="52">
        <v>26</v>
      </c>
      <c r="Q254" s="52">
        <v>0</v>
      </c>
      <c r="R254" s="53">
        <v>0</v>
      </c>
    </row>
    <row r="255" spans="1:18" x14ac:dyDescent="0.4">
      <c r="A255" s="133" t="s">
        <v>1209</v>
      </c>
      <c r="B255" s="129" t="s">
        <v>387</v>
      </c>
      <c r="C255" s="130" t="s">
        <v>387</v>
      </c>
      <c r="D255" s="129" t="s">
        <v>387</v>
      </c>
      <c r="E255" s="129" t="s">
        <v>387</v>
      </c>
      <c r="F255" s="132">
        <v>8</v>
      </c>
      <c r="G255" s="129" t="s">
        <v>387</v>
      </c>
      <c r="H255" s="129" t="s">
        <v>387</v>
      </c>
      <c r="I255" s="130" t="s">
        <v>387</v>
      </c>
      <c r="J255" s="129" t="s">
        <v>387</v>
      </c>
      <c r="K255" s="129" t="s">
        <v>387</v>
      </c>
      <c r="L255" s="132">
        <v>1</v>
      </c>
      <c r="M255" s="129" t="s">
        <v>387</v>
      </c>
      <c r="N255" s="129" t="s">
        <v>387</v>
      </c>
      <c r="O255" s="54">
        <f>SUM(Table2[[#This Row],[Urine - IC - Samples]],Table2[[#This Row],[Urine - OOC - Samples]],Table2[[#This Row],[Blood - IC - Samples]],Table2[[#This Row],[Blood - OOC - Samples]])</f>
        <v>9</v>
      </c>
      <c r="P255" s="52">
        <v>9</v>
      </c>
      <c r="Q255" s="52">
        <v>0</v>
      </c>
      <c r="R255" s="53">
        <v>0</v>
      </c>
    </row>
    <row r="256" spans="1:18" x14ac:dyDescent="0.4">
      <c r="A256" s="133" t="s">
        <v>1210</v>
      </c>
      <c r="B256" s="129" t="s">
        <v>387</v>
      </c>
      <c r="C256" s="132">
        <v>2</v>
      </c>
      <c r="D256" s="129" t="s">
        <v>387</v>
      </c>
      <c r="E256" s="129" t="s">
        <v>387</v>
      </c>
      <c r="F256" s="130" t="s">
        <v>387</v>
      </c>
      <c r="G256" s="129" t="s">
        <v>387</v>
      </c>
      <c r="H256" s="129" t="s">
        <v>387</v>
      </c>
      <c r="I256" s="130" t="s">
        <v>387</v>
      </c>
      <c r="J256" s="129" t="s">
        <v>387</v>
      </c>
      <c r="K256" s="129" t="s">
        <v>387</v>
      </c>
      <c r="L256" s="130" t="s">
        <v>387</v>
      </c>
      <c r="M256" s="129" t="s">
        <v>387</v>
      </c>
      <c r="N256" s="129" t="s">
        <v>387</v>
      </c>
      <c r="O256" s="54">
        <f>SUM(Table2[[#This Row],[Urine - IC - Samples]],Table2[[#This Row],[Urine - OOC - Samples]],Table2[[#This Row],[Blood - IC - Samples]],Table2[[#This Row],[Blood - OOC - Samples]])</f>
        <v>2</v>
      </c>
      <c r="P256" s="52">
        <v>2</v>
      </c>
      <c r="Q256" s="52">
        <v>0</v>
      </c>
      <c r="R256" s="53">
        <v>0</v>
      </c>
    </row>
    <row r="257" spans="1:18" ht="13.15" customHeight="1" x14ac:dyDescent="0.4">
      <c r="A257" s="133" t="s">
        <v>1211</v>
      </c>
      <c r="B257" s="129" t="s">
        <v>1212</v>
      </c>
      <c r="C257" s="132">
        <v>32</v>
      </c>
      <c r="D257" s="129" t="s">
        <v>387</v>
      </c>
      <c r="E257" s="129" t="s">
        <v>387</v>
      </c>
      <c r="F257" s="132">
        <v>88</v>
      </c>
      <c r="G257" s="129" t="s">
        <v>387</v>
      </c>
      <c r="H257" s="129" t="s">
        <v>387</v>
      </c>
      <c r="I257" s="130" t="s">
        <v>387</v>
      </c>
      <c r="J257" s="129" t="s">
        <v>387</v>
      </c>
      <c r="K257" s="129" t="s">
        <v>387</v>
      </c>
      <c r="L257" s="132">
        <v>2</v>
      </c>
      <c r="M257" s="129" t="s">
        <v>387</v>
      </c>
      <c r="N257" s="129" t="s">
        <v>387</v>
      </c>
      <c r="O257" s="54">
        <f>SUM(Table2[[#This Row],[Urine - IC - Samples]],Table2[[#This Row],[Urine - OOC - Samples]],Table2[[#This Row],[Blood - IC - Samples]],Table2[[#This Row],[Blood - OOC - Samples]])</f>
        <v>122</v>
      </c>
      <c r="P257" s="55">
        <v>123</v>
      </c>
      <c r="Q257" s="55">
        <v>0</v>
      </c>
      <c r="R257" s="56">
        <v>0</v>
      </c>
    </row>
    <row r="258" spans="1:18" x14ac:dyDescent="0.4">
      <c r="A258" s="133" t="s">
        <v>1372</v>
      </c>
      <c r="B258" s="129" t="s">
        <v>1213</v>
      </c>
      <c r="C258" s="130" t="s">
        <v>387</v>
      </c>
      <c r="D258" s="129" t="s">
        <v>387</v>
      </c>
      <c r="E258" s="129" t="s">
        <v>387</v>
      </c>
      <c r="F258" s="132">
        <v>1</v>
      </c>
      <c r="G258" s="129" t="s">
        <v>387</v>
      </c>
      <c r="H258" s="129" t="s">
        <v>387</v>
      </c>
      <c r="I258" s="130" t="s">
        <v>387</v>
      </c>
      <c r="J258" s="129" t="s">
        <v>387</v>
      </c>
      <c r="K258" s="129" t="s">
        <v>387</v>
      </c>
      <c r="L258" s="130" t="s">
        <v>387</v>
      </c>
      <c r="M258" s="129" t="s">
        <v>387</v>
      </c>
      <c r="N258" s="129" t="s">
        <v>387</v>
      </c>
      <c r="O258" s="54">
        <f>SUM(Table2[[#This Row],[Urine - IC - Samples]],Table2[[#This Row],[Urine - OOC - Samples]],Table2[[#This Row],[Blood - IC - Samples]],Table2[[#This Row],[Blood - OOC - Samples]])</f>
        <v>1</v>
      </c>
      <c r="P258" s="177"/>
      <c r="Q258" s="36"/>
    </row>
    <row r="259" spans="1:18" x14ac:dyDescent="0.4">
      <c r="A259" s="133" t="s">
        <v>1214</v>
      </c>
      <c r="B259" s="129" t="s">
        <v>387</v>
      </c>
      <c r="C259" s="132">
        <v>2</v>
      </c>
      <c r="D259" s="129" t="s">
        <v>387</v>
      </c>
      <c r="E259" s="129" t="s">
        <v>387</v>
      </c>
      <c r="F259" s="132">
        <v>4</v>
      </c>
      <c r="G259" s="129" t="s">
        <v>387</v>
      </c>
      <c r="H259" s="129" t="s">
        <v>387</v>
      </c>
      <c r="I259" s="130" t="s">
        <v>387</v>
      </c>
      <c r="J259" s="129" t="s">
        <v>387</v>
      </c>
      <c r="K259" s="129" t="s">
        <v>387</v>
      </c>
      <c r="L259" s="130" t="s">
        <v>387</v>
      </c>
      <c r="M259" s="129" t="s">
        <v>387</v>
      </c>
      <c r="N259" s="129" t="s">
        <v>387</v>
      </c>
      <c r="O259" s="54">
        <f>SUM(Table2[[#This Row],[Urine - IC - Samples]],Table2[[#This Row],[Urine - OOC - Samples]],Table2[[#This Row],[Blood - IC - Samples]],Table2[[#This Row],[Blood - OOC - Samples]])</f>
        <v>6</v>
      </c>
      <c r="P259" s="52">
        <v>6</v>
      </c>
      <c r="Q259" s="52">
        <v>0</v>
      </c>
      <c r="R259" s="53">
        <v>0</v>
      </c>
    </row>
    <row r="260" spans="1:18" x14ac:dyDescent="0.4">
      <c r="A260" s="133" t="s">
        <v>1215</v>
      </c>
      <c r="B260" s="129" t="s">
        <v>387</v>
      </c>
      <c r="C260" s="132">
        <v>4</v>
      </c>
      <c r="D260" s="129" t="s">
        <v>387</v>
      </c>
      <c r="E260" s="129" t="s">
        <v>387</v>
      </c>
      <c r="F260" s="132">
        <v>3</v>
      </c>
      <c r="G260" s="129" t="s">
        <v>387</v>
      </c>
      <c r="H260" s="129" t="s">
        <v>387</v>
      </c>
      <c r="I260" s="130" t="s">
        <v>387</v>
      </c>
      <c r="J260" s="129" t="s">
        <v>387</v>
      </c>
      <c r="K260" s="129" t="s">
        <v>387</v>
      </c>
      <c r="L260" s="130" t="s">
        <v>387</v>
      </c>
      <c r="M260" s="129" t="s">
        <v>387</v>
      </c>
      <c r="N260" s="129" t="s">
        <v>387</v>
      </c>
      <c r="O260" s="54">
        <f>SUM(Table2[[#This Row],[Urine - IC - Samples]],Table2[[#This Row],[Urine - OOC - Samples]],Table2[[#This Row],[Blood - IC - Samples]],Table2[[#This Row],[Blood - OOC - Samples]])</f>
        <v>7</v>
      </c>
      <c r="P260" s="52">
        <v>7</v>
      </c>
      <c r="Q260" s="52">
        <v>0</v>
      </c>
      <c r="R260" s="53">
        <v>0</v>
      </c>
    </row>
    <row r="261" spans="1:18" x14ac:dyDescent="0.4">
      <c r="A261" s="133" t="s">
        <v>1216</v>
      </c>
      <c r="B261" s="129" t="s">
        <v>387</v>
      </c>
      <c r="C261" s="130" t="s">
        <v>387</v>
      </c>
      <c r="D261" s="129" t="s">
        <v>387</v>
      </c>
      <c r="E261" s="129" t="s">
        <v>387</v>
      </c>
      <c r="F261" s="132">
        <v>8</v>
      </c>
      <c r="G261" s="129" t="s">
        <v>387</v>
      </c>
      <c r="H261" s="129" t="s">
        <v>387</v>
      </c>
      <c r="I261" s="130" t="s">
        <v>387</v>
      </c>
      <c r="J261" s="129" t="s">
        <v>387</v>
      </c>
      <c r="K261" s="129" t="s">
        <v>387</v>
      </c>
      <c r="L261" s="130" t="s">
        <v>387</v>
      </c>
      <c r="M261" s="129" t="s">
        <v>387</v>
      </c>
      <c r="N261" s="129" t="s">
        <v>387</v>
      </c>
      <c r="O261" s="54">
        <f>SUM(Table2[[#This Row],[Urine - IC - Samples]],Table2[[#This Row],[Urine - OOC - Samples]],Table2[[#This Row],[Blood - IC - Samples]],Table2[[#This Row],[Blood - OOC - Samples]])</f>
        <v>8</v>
      </c>
      <c r="P261" s="52">
        <v>8</v>
      </c>
      <c r="Q261" s="52">
        <v>0</v>
      </c>
      <c r="R261" s="53">
        <v>0</v>
      </c>
    </row>
    <row r="262" spans="1:18" ht="13.15" customHeight="1" x14ac:dyDescent="0.4">
      <c r="A262" s="133" t="s">
        <v>457</v>
      </c>
      <c r="B262" s="129" t="s">
        <v>1217</v>
      </c>
      <c r="C262" s="132">
        <v>604</v>
      </c>
      <c r="D262" s="54">
        <v>4</v>
      </c>
      <c r="E262" s="54">
        <v>52</v>
      </c>
      <c r="F262" s="132">
        <v>868</v>
      </c>
      <c r="G262" s="54">
        <v>1</v>
      </c>
      <c r="H262" s="54">
        <v>21</v>
      </c>
      <c r="I262" s="132">
        <v>43</v>
      </c>
      <c r="J262" s="129" t="s">
        <v>387</v>
      </c>
      <c r="K262" s="129" t="s">
        <v>387</v>
      </c>
      <c r="L262" s="132">
        <v>128</v>
      </c>
      <c r="M262" s="54">
        <v>1</v>
      </c>
      <c r="N262" s="129" t="s">
        <v>387</v>
      </c>
      <c r="O262" s="54">
        <f>SUM(Table2[[#This Row],[Urine - IC - Samples]],Table2[[#This Row],[Urine - OOC - Samples]],Table2[[#This Row],[Blood - IC - Samples]],Table2[[#This Row],[Blood - OOC - Samples]])</f>
        <v>1643</v>
      </c>
      <c r="P262" s="57">
        <v>1775</v>
      </c>
      <c r="Q262" s="57">
        <v>78</v>
      </c>
      <c r="R262" s="136">
        <v>4.3999999999999997E-2</v>
      </c>
    </row>
    <row r="263" spans="1:18" ht="13.15" customHeight="1" x14ac:dyDescent="0.4">
      <c r="A263" s="133" t="s">
        <v>1373</v>
      </c>
      <c r="B263" s="129" t="s">
        <v>1218</v>
      </c>
      <c r="C263" s="132">
        <v>66</v>
      </c>
      <c r="D263" s="129" t="s">
        <v>387</v>
      </c>
      <c r="E263" s="54">
        <v>4</v>
      </c>
      <c r="F263" s="132">
        <v>2</v>
      </c>
      <c r="G263" s="129" t="s">
        <v>387</v>
      </c>
      <c r="H263" s="129" t="s">
        <v>387</v>
      </c>
      <c r="I263" s="130" t="s">
        <v>387</v>
      </c>
      <c r="J263" s="129" t="s">
        <v>387</v>
      </c>
      <c r="K263" s="129" t="s">
        <v>387</v>
      </c>
      <c r="L263" s="130" t="s">
        <v>387</v>
      </c>
      <c r="M263" s="129" t="s">
        <v>387</v>
      </c>
      <c r="N263" s="129" t="s">
        <v>387</v>
      </c>
      <c r="O263" s="54">
        <f>SUM(Table2[[#This Row],[Urine - IC - Samples]],Table2[[#This Row],[Urine - OOC - Samples]],Table2[[#This Row],[Blood - IC - Samples]],Table2[[#This Row],[Blood - OOC - Samples]])</f>
        <v>68</v>
      </c>
      <c r="P263" s="177"/>
      <c r="Q263" s="36"/>
    </row>
    <row r="264" spans="1:18" ht="13.15" customHeight="1" x14ac:dyDescent="0.4">
      <c r="A264" s="133" t="s">
        <v>1373</v>
      </c>
      <c r="B264" s="129" t="s">
        <v>1219</v>
      </c>
      <c r="C264" s="132">
        <v>37</v>
      </c>
      <c r="D264" s="129" t="s">
        <v>387</v>
      </c>
      <c r="E264" s="54">
        <v>1</v>
      </c>
      <c r="F264" s="132">
        <v>24</v>
      </c>
      <c r="G264" s="129" t="s">
        <v>387</v>
      </c>
      <c r="H264" s="129" t="s">
        <v>387</v>
      </c>
      <c r="I264" s="132">
        <v>1</v>
      </c>
      <c r="J264" s="129" t="s">
        <v>387</v>
      </c>
      <c r="K264" s="129" t="s">
        <v>387</v>
      </c>
      <c r="L264" s="132">
        <v>2</v>
      </c>
      <c r="M264" s="129" t="s">
        <v>387</v>
      </c>
      <c r="N264" s="129" t="s">
        <v>387</v>
      </c>
      <c r="O264" s="54">
        <f>SUM(Table2[[#This Row],[Urine - IC - Samples]],Table2[[#This Row],[Urine - OOC - Samples]],Table2[[#This Row],[Blood - IC - Samples]],Table2[[#This Row],[Blood - OOC - Samples]])</f>
        <v>64</v>
      </c>
      <c r="P264" s="177"/>
      <c r="Q264" s="36"/>
    </row>
    <row r="265" spans="1:18" x14ac:dyDescent="0.4">
      <c r="A265" s="133" t="s">
        <v>949</v>
      </c>
      <c r="B265" s="129" t="s">
        <v>387</v>
      </c>
      <c r="C265" s="132">
        <v>141</v>
      </c>
      <c r="D265" s="54">
        <v>1</v>
      </c>
      <c r="E265" s="54">
        <v>5</v>
      </c>
      <c r="F265" s="132">
        <v>92</v>
      </c>
      <c r="G265" s="54">
        <v>1</v>
      </c>
      <c r="H265" s="129" t="s">
        <v>387</v>
      </c>
      <c r="I265" s="132">
        <v>14</v>
      </c>
      <c r="J265" s="129" t="s">
        <v>387</v>
      </c>
      <c r="K265" s="129" t="s">
        <v>387</v>
      </c>
      <c r="L265" s="132">
        <v>2</v>
      </c>
      <c r="M265" s="129" t="s">
        <v>387</v>
      </c>
      <c r="N265" s="129" t="s">
        <v>387</v>
      </c>
      <c r="O265" s="54">
        <f>SUM(Table2[[#This Row],[Urine - IC - Samples]],Table2[[#This Row],[Urine - OOC - Samples]],Table2[[#This Row],[Blood - IC - Samples]],Table2[[#This Row],[Blood - OOC - Samples]])</f>
        <v>249</v>
      </c>
      <c r="P265" s="52">
        <v>249</v>
      </c>
      <c r="Q265" s="52">
        <v>5</v>
      </c>
      <c r="R265" s="53">
        <v>0.02</v>
      </c>
    </row>
    <row r="266" spans="1:18" x14ac:dyDescent="0.4">
      <c r="A266" s="133" t="s">
        <v>1220</v>
      </c>
      <c r="B266" s="129" t="s">
        <v>1221</v>
      </c>
      <c r="C266" s="132">
        <v>8</v>
      </c>
      <c r="D266" s="129" t="s">
        <v>387</v>
      </c>
      <c r="E266" s="129" t="s">
        <v>387</v>
      </c>
      <c r="F266" s="132">
        <v>7</v>
      </c>
      <c r="G266" s="129" t="s">
        <v>387</v>
      </c>
      <c r="H266" s="129" t="s">
        <v>387</v>
      </c>
      <c r="I266" s="130" t="s">
        <v>387</v>
      </c>
      <c r="J266" s="129" t="s">
        <v>387</v>
      </c>
      <c r="K266" s="129" t="s">
        <v>387</v>
      </c>
      <c r="L266" s="130" t="s">
        <v>387</v>
      </c>
      <c r="M266" s="129" t="s">
        <v>387</v>
      </c>
      <c r="N266" s="129" t="s">
        <v>387</v>
      </c>
      <c r="O266" s="54">
        <f>SUM(Table2[[#This Row],[Urine - IC - Samples]],Table2[[#This Row],[Urine - OOC - Samples]],Table2[[#This Row],[Blood - IC - Samples]],Table2[[#This Row],[Blood - OOC - Samples]])</f>
        <v>15</v>
      </c>
      <c r="P266" s="57">
        <v>22</v>
      </c>
      <c r="Q266" s="57">
        <v>0</v>
      </c>
      <c r="R266" s="58">
        <v>0</v>
      </c>
    </row>
    <row r="267" spans="1:18" ht="13.15" customHeight="1" x14ac:dyDescent="0.4">
      <c r="A267" s="133" t="s">
        <v>1374</v>
      </c>
      <c r="B267" s="129" t="s">
        <v>1222</v>
      </c>
      <c r="C267" s="132">
        <v>5</v>
      </c>
      <c r="D267" s="129" t="s">
        <v>387</v>
      </c>
      <c r="E267" s="129" t="s">
        <v>387</v>
      </c>
      <c r="F267" s="132">
        <v>1</v>
      </c>
      <c r="G267" s="129" t="s">
        <v>387</v>
      </c>
      <c r="H267" s="129" t="s">
        <v>387</v>
      </c>
      <c r="I267" s="130" t="s">
        <v>387</v>
      </c>
      <c r="J267" s="129" t="s">
        <v>387</v>
      </c>
      <c r="K267" s="129" t="s">
        <v>387</v>
      </c>
      <c r="L267" s="130" t="s">
        <v>387</v>
      </c>
      <c r="M267" s="129" t="s">
        <v>387</v>
      </c>
      <c r="N267" s="129" t="s">
        <v>387</v>
      </c>
      <c r="O267" s="54">
        <f>SUM(Table2[[#This Row],[Urine - IC - Samples]],Table2[[#This Row],[Urine - OOC - Samples]],Table2[[#This Row],[Blood - IC - Samples]],Table2[[#This Row],[Blood - OOC - Samples]])</f>
        <v>6</v>
      </c>
      <c r="P267" s="177"/>
      <c r="Q267" s="36"/>
    </row>
    <row r="268" spans="1:18" ht="13.15" customHeight="1" x14ac:dyDescent="0.4">
      <c r="A268" s="133" t="s">
        <v>1374</v>
      </c>
      <c r="B268" s="129" t="s">
        <v>1223</v>
      </c>
      <c r="C268" s="130" t="s">
        <v>387</v>
      </c>
      <c r="D268" s="129" t="s">
        <v>387</v>
      </c>
      <c r="E268" s="129" t="s">
        <v>387</v>
      </c>
      <c r="F268" s="132">
        <v>1</v>
      </c>
      <c r="G268" s="129" t="s">
        <v>387</v>
      </c>
      <c r="H268" s="129" t="s">
        <v>387</v>
      </c>
      <c r="I268" s="130" t="s">
        <v>387</v>
      </c>
      <c r="J268" s="129" t="s">
        <v>387</v>
      </c>
      <c r="K268" s="129" t="s">
        <v>387</v>
      </c>
      <c r="L268" s="130" t="s">
        <v>387</v>
      </c>
      <c r="M268" s="129" t="s">
        <v>387</v>
      </c>
      <c r="N268" s="129" t="s">
        <v>387</v>
      </c>
      <c r="O268" s="54">
        <f>SUM(Table2[[#This Row],[Urine - IC - Samples]],Table2[[#This Row],[Urine - OOC - Samples]],Table2[[#This Row],[Blood - IC - Samples]],Table2[[#This Row],[Blood - OOC - Samples]])</f>
        <v>1</v>
      </c>
      <c r="P268" s="177"/>
      <c r="Q268" s="36"/>
    </row>
    <row r="269" spans="1:18" ht="20.25" x14ac:dyDescent="0.4">
      <c r="A269" s="133" t="s">
        <v>1224</v>
      </c>
      <c r="B269" s="129" t="s">
        <v>387</v>
      </c>
      <c r="C269" s="130" t="s">
        <v>387</v>
      </c>
      <c r="D269" s="129" t="s">
        <v>387</v>
      </c>
      <c r="E269" s="129" t="s">
        <v>387</v>
      </c>
      <c r="F269" s="132">
        <v>19</v>
      </c>
      <c r="G269" s="129" t="s">
        <v>387</v>
      </c>
      <c r="H269" s="129" t="s">
        <v>387</v>
      </c>
      <c r="I269" s="130" t="s">
        <v>387</v>
      </c>
      <c r="J269" s="129" t="s">
        <v>387</v>
      </c>
      <c r="K269" s="129" t="s">
        <v>387</v>
      </c>
      <c r="L269" s="130" t="s">
        <v>387</v>
      </c>
      <c r="M269" s="129" t="s">
        <v>387</v>
      </c>
      <c r="N269" s="129" t="s">
        <v>387</v>
      </c>
      <c r="O269" s="54">
        <f>SUM(Table2[[#This Row],[Urine - IC - Samples]],Table2[[#This Row],[Urine - OOC - Samples]],Table2[[#This Row],[Blood - IC - Samples]],Table2[[#This Row],[Blood - OOC - Samples]])</f>
        <v>19</v>
      </c>
      <c r="P269" s="52">
        <v>19</v>
      </c>
      <c r="Q269" s="52">
        <v>0</v>
      </c>
      <c r="R269" s="53">
        <v>0</v>
      </c>
    </row>
    <row r="270" spans="1:18" x14ac:dyDescent="0.4">
      <c r="A270" s="133" t="s">
        <v>1225</v>
      </c>
      <c r="B270" s="129" t="s">
        <v>387</v>
      </c>
      <c r="C270" s="132">
        <v>6</v>
      </c>
      <c r="D270" s="129" t="s">
        <v>387</v>
      </c>
      <c r="E270" s="129" t="s">
        <v>387</v>
      </c>
      <c r="F270" s="130" t="s">
        <v>387</v>
      </c>
      <c r="G270" s="129" t="s">
        <v>387</v>
      </c>
      <c r="H270" s="129" t="s">
        <v>387</v>
      </c>
      <c r="I270" s="130" t="s">
        <v>387</v>
      </c>
      <c r="J270" s="129" t="s">
        <v>387</v>
      </c>
      <c r="K270" s="129" t="s">
        <v>387</v>
      </c>
      <c r="L270" s="130" t="s">
        <v>387</v>
      </c>
      <c r="M270" s="129" t="s">
        <v>387</v>
      </c>
      <c r="N270" s="129" t="s">
        <v>387</v>
      </c>
      <c r="O270" s="54">
        <f>SUM(Table2[[#This Row],[Urine - IC - Samples]],Table2[[#This Row],[Urine - OOC - Samples]],Table2[[#This Row],[Blood - IC - Samples]],Table2[[#This Row],[Blood - OOC - Samples]])</f>
        <v>6</v>
      </c>
      <c r="P270" s="52">
        <v>6</v>
      </c>
      <c r="Q270" s="52">
        <v>0</v>
      </c>
      <c r="R270" s="53">
        <v>0</v>
      </c>
    </row>
    <row r="271" spans="1:18" x14ac:dyDescent="0.4">
      <c r="A271" s="133" t="s">
        <v>1226</v>
      </c>
      <c r="B271" s="129" t="s">
        <v>387</v>
      </c>
      <c r="C271" s="132">
        <v>17</v>
      </c>
      <c r="D271" s="129" t="s">
        <v>387</v>
      </c>
      <c r="E271" s="129" t="s">
        <v>387</v>
      </c>
      <c r="F271" s="130" t="s">
        <v>387</v>
      </c>
      <c r="G271" s="129" t="s">
        <v>387</v>
      </c>
      <c r="H271" s="129" t="s">
        <v>387</v>
      </c>
      <c r="I271" s="130" t="s">
        <v>387</v>
      </c>
      <c r="J271" s="129" t="s">
        <v>387</v>
      </c>
      <c r="K271" s="129" t="s">
        <v>387</v>
      </c>
      <c r="L271" s="130" t="s">
        <v>387</v>
      </c>
      <c r="M271" s="129" t="s">
        <v>387</v>
      </c>
      <c r="N271" s="129" t="s">
        <v>387</v>
      </c>
      <c r="O271" s="54">
        <f>SUM(Table2[[#This Row],[Urine - IC - Samples]],Table2[[#This Row],[Urine - OOC - Samples]],Table2[[#This Row],[Blood - IC - Samples]],Table2[[#This Row],[Blood - OOC - Samples]])</f>
        <v>17</v>
      </c>
      <c r="P271" s="52">
        <v>17</v>
      </c>
      <c r="Q271" s="52">
        <v>0</v>
      </c>
      <c r="R271" s="53">
        <v>0</v>
      </c>
    </row>
    <row r="272" spans="1:18" ht="20.25" x14ac:dyDescent="0.4">
      <c r="A272" s="133" t="s">
        <v>1227</v>
      </c>
      <c r="B272" s="129" t="s">
        <v>387</v>
      </c>
      <c r="C272" s="132">
        <v>4</v>
      </c>
      <c r="D272" s="129" t="s">
        <v>387</v>
      </c>
      <c r="E272" s="129" t="s">
        <v>387</v>
      </c>
      <c r="F272" s="130" t="s">
        <v>387</v>
      </c>
      <c r="G272" s="129" t="s">
        <v>387</v>
      </c>
      <c r="H272" s="129" t="s">
        <v>387</v>
      </c>
      <c r="I272" s="130" t="s">
        <v>387</v>
      </c>
      <c r="J272" s="129" t="s">
        <v>387</v>
      </c>
      <c r="K272" s="129" t="s">
        <v>387</v>
      </c>
      <c r="L272" s="130" t="s">
        <v>387</v>
      </c>
      <c r="M272" s="129" t="s">
        <v>387</v>
      </c>
      <c r="N272" s="129" t="s">
        <v>387</v>
      </c>
      <c r="O272" s="54">
        <f>SUM(Table2[[#This Row],[Urine - IC - Samples]],Table2[[#This Row],[Urine - OOC - Samples]],Table2[[#This Row],[Blood - IC - Samples]],Table2[[#This Row],[Blood - OOC - Samples]])</f>
        <v>4</v>
      </c>
      <c r="P272" s="52">
        <v>4</v>
      </c>
      <c r="Q272" s="52">
        <v>0</v>
      </c>
      <c r="R272" s="53">
        <v>0</v>
      </c>
    </row>
    <row r="273" spans="1:18" ht="13.15" customHeight="1" x14ac:dyDescent="0.4">
      <c r="A273" s="133" t="s">
        <v>385</v>
      </c>
      <c r="B273" s="138" t="s">
        <v>386</v>
      </c>
      <c r="C273" s="132">
        <v>2</v>
      </c>
      <c r="D273" s="129" t="s">
        <v>387</v>
      </c>
      <c r="E273" s="129" t="s">
        <v>387</v>
      </c>
      <c r="F273" s="132">
        <v>5</v>
      </c>
      <c r="G273" s="129" t="s">
        <v>387</v>
      </c>
      <c r="H273" s="129" t="s">
        <v>387</v>
      </c>
      <c r="I273" s="132">
        <v>1</v>
      </c>
      <c r="J273" s="100" t="s">
        <v>387</v>
      </c>
      <c r="K273" s="129" t="s">
        <v>387</v>
      </c>
      <c r="L273" s="132">
        <v>1</v>
      </c>
      <c r="M273" s="129" t="s">
        <v>387</v>
      </c>
      <c r="N273" s="129" t="s">
        <v>387</v>
      </c>
      <c r="O273" s="54">
        <f>SUM(Table2[[#This Row],[Urine - IC - Samples]],Table2[[#This Row],[Urine - OOC - Samples]],Table2[[#This Row],[Blood - IC - Samples]],Table2[[#This Row],[Blood - OOC - Samples]])</f>
        <v>9</v>
      </c>
      <c r="P273" s="57">
        <v>25</v>
      </c>
      <c r="Q273" s="177">
        <v>0</v>
      </c>
      <c r="R273" s="58">
        <v>0</v>
      </c>
    </row>
    <row r="274" spans="1:18" ht="13.15" customHeight="1" x14ac:dyDescent="0.4">
      <c r="A274" s="133" t="s">
        <v>1375</v>
      </c>
      <c r="B274" s="138" t="s">
        <v>388</v>
      </c>
      <c r="C274" s="130" t="s">
        <v>387</v>
      </c>
      <c r="D274" s="129" t="s">
        <v>387</v>
      </c>
      <c r="E274" s="129" t="s">
        <v>387</v>
      </c>
      <c r="F274" s="132">
        <v>6</v>
      </c>
      <c r="G274" s="129" t="s">
        <v>387</v>
      </c>
      <c r="H274" s="129" t="s">
        <v>387</v>
      </c>
      <c r="I274" s="130" t="s">
        <v>387</v>
      </c>
      <c r="J274" s="100" t="s">
        <v>387</v>
      </c>
      <c r="K274" s="129" t="s">
        <v>387</v>
      </c>
      <c r="L274" s="130" t="s">
        <v>387</v>
      </c>
      <c r="M274" s="129" t="s">
        <v>387</v>
      </c>
      <c r="N274" s="129" t="s">
        <v>387</v>
      </c>
      <c r="O274" s="54">
        <f>SUM(Table2[[#This Row],[Urine - IC - Samples]],Table2[[#This Row],[Urine - OOC - Samples]],Table2[[#This Row],[Blood - IC - Samples]],Table2[[#This Row],[Blood - OOC - Samples]])</f>
        <v>6</v>
      </c>
      <c r="P274" s="177"/>
      <c r="Q274" s="36"/>
    </row>
    <row r="275" spans="1:18" ht="13.15" customHeight="1" x14ac:dyDescent="0.4">
      <c r="A275" s="133" t="s">
        <v>1375</v>
      </c>
      <c r="B275" s="138" t="s">
        <v>391</v>
      </c>
      <c r="C275" s="130" t="s">
        <v>387</v>
      </c>
      <c r="D275" s="129" t="s">
        <v>387</v>
      </c>
      <c r="E275" s="129" t="s">
        <v>387</v>
      </c>
      <c r="F275" s="132">
        <v>4</v>
      </c>
      <c r="G275" s="129" t="s">
        <v>387</v>
      </c>
      <c r="H275" s="129" t="s">
        <v>387</v>
      </c>
      <c r="I275" s="130" t="s">
        <v>387</v>
      </c>
      <c r="J275" s="100" t="s">
        <v>387</v>
      </c>
      <c r="K275" s="129" t="s">
        <v>387</v>
      </c>
      <c r="L275" s="130" t="s">
        <v>387</v>
      </c>
      <c r="M275" s="129" t="s">
        <v>387</v>
      </c>
      <c r="N275" s="129" t="s">
        <v>387</v>
      </c>
      <c r="O275" s="54">
        <f>SUM(Table2[[#This Row],[Urine - IC - Samples]],Table2[[#This Row],[Urine - OOC - Samples]],Table2[[#This Row],[Blood - IC - Samples]],Table2[[#This Row],[Blood - OOC - Samples]])</f>
        <v>4</v>
      </c>
      <c r="P275" s="177"/>
      <c r="Q275" s="36"/>
    </row>
    <row r="276" spans="1:18" ht="13.15" customHeight="1" x14ac:dyDescent="0.4">
      <c r="A276" s="133" t="s">
        <v>1375</v>
      </c>
      <c r="B276" s="138" t="s">
        <v>390</v>
      </c>
      <c r="C276" s="130" t="s">
        <v>387</v>
      </c>
      <c r="D276" s="129" t="s">
        <v>387</v>
      </c>
      <c r="E276" s="129" t="s">
        <v>387</v>
      </c>
      <c r="F276" s="132">
        <v>4</v>
      </c>
      <c r="G276" s="129" t="s">
        <v>387</v>
      </c>
      <c r="H276" s="129" t="s">
        <v>387</v>
      </c>
      <c r="I276" s="130" t="s">
        <v>387</v>
      </c>
      <c r="J276" s="100" t="s">
        <v>387</v>
      </c>
      <c r="K276" s="129" t="s">
        <v>387</v>
      </c>
      <c r="L276" s="130" t="s">
        <v>387</v>
      </c>
      <c r="M276" s="129" t="s">
        <v>387</v>
      </c>
      <c r="N276" s="129" t="s">
        <v>387</v>
      </c>
      <c r="O276" s="54">
        <f>SUM(Table2[[#This Row],[Urine - IC - Samples]],Table2[[#This Row],[Urine - OOC - Samples]],Table2[[#This Row],[Blood - IC - Samples]],Table2[[#This Row],[Blood - OOC - Samples]])</f>
        <v>4</v>
      </c>
      <c r="P276" s="177"/>
      <c r="Q276" s="36"/>
    </row>
    <row r="277" spans="1:18" ht="13.15" customHeight="1" x14ac:dyDescent="0.4">
      <c r="A277" s="133" t="s">
        <v>1375</v>
      </c>
      <c r="B277" s="142" t="s">
        <v>389</v>
      </c>
      <c r="C277" s="130" t="s">
        <v>387</v>
      </c>
      <c r="D277" s="129" t="s">
        <v>387</v>
      </c>
      <c r="E277" s="129" t="s">
        <v>387</v>
      </c>
      <c r="F277" s="132">
        <v>1</v>
      </c>
      <c r="G277" s="129" t="s">
        <v>387</v>
      </c>
      <c r="H277" s="129" t="s">
        <v>387</v>
      </c>
      <c r="I277" s="130" t="s">
        <v>387</v>
      </c>
      <c r="J277" s="100" t="s">
        <v>387</v>
      </c>
      <c r="K277" s="129" t="s">
        <v>387</v>
      </c>
      <c r="L277" s="130" t="s">
        <v>387</v>
      </c>
      <c r="M277" s="129" t="s">
        <v>387</v>
      </c>
      <c r="N277" s="129" t="s">
        <v>387</v>
      </c>
      <c r="O277" s="54">
        <f>SUM(Table2[[#This Row],[Urine - IC - Samples]],Table2[[#This Row],[Urine - OOC - Samples]],Table2[[#This Row],[Blood - IC - Samples]],Table2[[#This Row],[Blood - OOC - Samples]])</f>
        <v>1</v>
      </c>
      <c r="P277" s="177"/>
      <c r="Q277" s="36"/>
    </row>
    <row r="278" spans="1:18" ht="13.15" customHeight="1" x14ac:dyDescent="0.4">
      <c r="A278" s="133" t="s">
        <v>1375</v>
      </c>
      <c r="B278" s="142" t="s">
        <v>1228</v>
      </c>
      <c r="C278" s="132">
        <v>1</v>
      </c>
      <c r="D278" s="129" t="s">
        <v>387</v>
      </c>
      <c r="E278" s="129" t="s">
        <v>387</v>
      </c>
      <c r="F278" s="130" t="s">
        <v>387</v>
      </c>
      <c r="G278" s="129" t="s">
        <v>387</v>
      </c>
      <c r="H278" s="129" t="s">
        <v>387</v>
      </c>
      <c r="I278" s="130" t="s">
        <v>387</v>
      </c>
      <c r="J278" s="100" t="s">
        <v>387</v>
      </c>
      <c r="K278" s="129" t="s">
        <v>387</v>
      </c>
      <c r="L278" s="130" t="s">
        <v>387</v>
      </c>
      <c r="M278" s="129" t="s">
        <v>387</v>
      </c>
      <c r="N278" s="129" t="s">
        <v>387</v>
      </c>
      <c r="O278" s="54">
        <f>SUM(Table2[[#This Row],[Urine - IC - Samples]],Table2[[#This Row],[Urine - OOC - Samples]],Table2[[#This Row],[Blood - IC - Samples]],Table2[[#This Row],[Blood - OOC - Samples]])</f>
        <v>1</v>
      </c>
      <c r="P278" s="177"/>
      <c r="Q278" s="36"/>
    </row>
    <row r="279" spans="1:18" ht="13.15" customHeight="1" x14ac:dyDescent="0.4">
      <c r="A279" s="133" t="s">
        <v>393</v>
      </c>
      <c r="B279" s="129" t="s">
        <v>1229</v>
      </c>
      <c r="C279" s="132">
        <v>11</v>
      </c>
      <c r="D279" s="129" t="s">
        <v>387</v>
      </c>
      <c r="E279" s="54">
        <v>1</v>
      </c>
      <c r="F279" s="132">
        <v>32</v>
      </c>
      <c r="G279" s="129" t="s">
        <v>387</v>
      </c>
      <c r="H279" s="129" t="s">
        <v>387</v>
      </c>
      <c r="I279" s="130" t="s">
        <v>387</v>
      </c>
      <c r="J279" s="100" t="s">
        <v>387</v>
      </c>
      <c r="K279" s="129" t="s">
        <v>387</v>
      </c>
      <c r="L279" s="130" t="s">
        <v>387</v>
      </c>
      <c r="M279" s="129" t="s">
        <v>387</v>
      </c>
      <c r="N279" s="129" t="s">
        <v>387</v>
      </c>
      <c r="O279" s="54">
        <f>SUM(Table2[[#This Row],[Urine - IC - Samples]],Table2[[#This Row],[Urine - OOC - Samples]],Table2[[#This Row],[Blood - IC - Samples]],Table2[[#This Row],[Blood - OOC - Samples]])</f>
        <v>43</v>
      </c>
      <c r="P279" s="101">
        <v>43</v>
      </c>
      <c r="Q279" s="52">
        <v>1</v>
      </c>
      <c r="R279" s="131">
        <v>2.3E-2</v>
      </c>
    </row>
    <row r="280" spans="1:18" ht="13.15" customHeight="1" x14ac:dyDescent="0.4">
      <c r="A280" s="133" t="s">
        <v>397</v>
      </c>
      <c r="B280" s="129" t="s">
        <v>398</v>
      </c>
      <c r="C280" s="132">
        <v>3</v>
      </c>
      <c r="D280" s="129" t="s">
        <v>387</v>
      </c>
      <c r="E280" s="129" t="s">
        <v>387</v>
      </c>
      <c r="F280" s="132">
        <v>14</v>
      </c>
      <c r="G280" s="129" t="s">
        <v>387</v>
      </c>
      <c r="H280" s="129" t="s">
        <v>387</v>
      </c>
      <c r="I280" s="130" t="s">
        <v>387</v>
      </c>
      <c r="J280" s="100" t="s">
        <v>387</v>
      </c>
      <c r="K280" s="129" t="s">
        <v>387</v>
      </c>
      <c r="L280" s="130" t="s">
        <v>387</v>
      </c>
      <c r="M280" s="129" t="s">
        <v>387</v>
      </c>
      <c r="N280" s="129" t="s">
        <v>387</v>
      </c>
      <c r="O280" s="54">
        <f>SUM(Table2[[#This Row],[Urine - IC - Samples]],Table2[[#This Row],[Urine - OOC - Samples]],Table2[[#This Row],[Blood - IC - Samples]],Table2[[#This Row],[Blood - OOC - Samples]])</f>
        <v>17</v>
      </c>
      <c r="P280" s="57">
        <v>53</v>
      </c>
      <c r="Q280" s="177">
        <v>0</v>
      </c>
      <c r="R280" s="58">
        <v>0</v>
      </c>
    </row>
    <row r="281" spans="1:18" ht="13.15" customHeight="1" x14ac:dyDescent="0.4">
      <c r="A281" s="133" t="s">
        <v>1335</v>
      </c>
      <c r="B281" s="129" t="s">
        <v>399</v>
      </c>
      <c r="C281" s="132">
        <v>8</v>
      </c>
      <c r="D281" s="129" t="s">
        <v>387</v>
      </c>
      <c r="E281" s="129" t="s">
        <v>387</v>
      </c>
      <c r="F281" s="132">
        <v>7</v>
      </c>
      <c r="G281" s="129" t="s">
        <v>387</v>
      </c>
      <c r="H281" s="129" t="s">
        <v>387</v>
      </c>
      <c r="I281" s="130" t="s">
        <v>387</v>
      </c>
      <c r="J281" s="100" t="s">
        <v>387</v>
      </c>
      <c r="K281" s="129" t="s">
        <v>387</v>
      </c>
      <c r="L281" s="132">
        <v>1</v>
      </c>
      <c r="M281" s="129" t="s">
        <v>387</v>
      </c>
      <c r="N281" s="129" t="s">
        <v>387</v>
      </c>
      <c r="O281" s="54">
        <f>SUM(Table2[[#This Row],[Urine - IC - Samples]],Table2[[#This Row],[Urine - OOC - Samples]],Table2[[#This Row],[Blood - IC - Samples]],Table2[[#This Row],[Blood - OOC - Samples]])</f>
        <v>16</v>
      </c>
      <c r="P281" s="177"/>
      <c r="Q281" s="36"/>
    </row>
    <row r="282" spans="1:18" ht="13.15" customHeight="1" x14ac:dyDescent="0.4">
      <c r="A282" s="133" t="s">
        <v>1335</v>
      </c>
      <c r="B282" s="129" t="s">
        <v>1230</v>
      </c>
      <c r="C282" s="132">
        <v>5</v>
      </c>
      <c r="D282" s="129" t="s">
        <v>387</v>
      </c>
      <c r="E282" s="129" t="s">
        <v>387</v>
      </c>
      <c r="F282" s="132">
        <v>1</v>
      </c>
      <c r="G282" s="129" t="s">
        <v>387</v>
      </c>
      <c r="H282" s="129" t="s">
        <v>387</v>
      </c>
      <c r="I282" s="130" t="s">
        <v>387</v>
      </c>
      <c r="J282" s="100" t="s">
        <v>387</v>
      </c>
      <c r="K282" s="129" t="s">
        <v>387</v>
      </c>
      <c r="L282" s="130" t="s">
        <v>387</v>
      </c>
      <c r="M282" s="129" t="s">
        <v>387</v>
      </c>
      <c r="N282" s="129" t="s">
        <v>387</v>
      </c>
      <c r="O282" s="54">
        <f>SUM(Table2[[#This Row],[Urine - IC - Samples]],Table2[[#This Row],[Urine - OOC - Samples]],Table2[[#This Row],[Blood - IC - Samples]],Table2[[#This Row],[Blood - OOC - Samples]])</f>
        <v>6</v>
      </c>
      <c r="P282" s="177"/>
      <c r="Q282" s="36"/>
    </row>
    <row r="283" spans="1:18" ht="13.15" customHeight="1" x14ac:dyDescent="0.4">
      <c r="A283" s="133" t="s">
        <v>1335</v>
      </c>
      <c r="B283" s="138" t="s">
        <v>401</v>
      </c>
      <c r="C283" s="132">
        <v>3</v>
      </c>
      <c r="D283" s="129" t="s">
        <v>387</v>
      </c>
      <c r="E283" s="129" t="s">
        <v>387</v>
      </c>
      <c r="F283" s="130" t="s">
        <v>387</v>
      </c>
      <c r="G283" s="129" t="s">
        <v>387</v>
      </c>
      <c r="H283" s="129" t="s">
        <v>387</v>
      </c>
      <c r="I283" s="130" t="s">
        <v>387</v>
      </c>
      <c r="J283" s="100" t="s">
        <v>387</v>
      </c>
      <c r="K283" s="129" t="s">
        <v>387</v>
      </c>
      <c r="L283" s="130" t="s">
        <v>387</v>
      </c>
      <c r="M283" s="129" t="s">
        <v>387</v>
      </c>
      <c r="N283" s="129" t="s">
        <v>387</v>
      </c>
      <c r="O283" s="54">
        <f>SUM(Table2[[#This Row],[Urine - IC - Samples]],Table2[[#This Row],[Urine - OOC - Samples]],Table2[[#This Row],[Blood - IC - Samples]],Table2[[#This Row],[Blood - OOC - Samples]])</f>
        <v>3</v>
      </c>
      <c r="P283" s="177"/>
      <c r="Q283" s="36"/>
    </row>
    <row r="284" spans="1:18" ht="13.15" customHeight="1" x14ac:dyDescent="0.4">
      <c r="A284" s="133" t="s">
        <v>1335</v>
      </c>
      <c r="B284" s="129" t="s">
        <v>405</v>
      </c>
      <c r="C284" s="132">
        <v>3</v>
      </c>
      <c r="D284" s="129" t="s">
        <v>387</v>
      </c>
      <c r="E284" s="129" t="s">
        <v>387</v>
      </c>
      <c r="F284" s="130" t="s">
        <v>387</v>
      </c>
      <c r="G284" s="129" t="s">
        <v>387</v>
      </c>
      <c r="H284" s="129" t="s">
        <v>387</v>
      </c>
      <c r="I284" s="130" t="s">
        <v>387</v>
      </c>
      <c r="J284" s="100" t="s">
        <v>387</v>
      </c>
      <c r="K284" s="129" t="s">
        <v>387</v>
      </c>
      <c r="L284" s="130" t="s">
        <v>387</v>
      </c>
      <c r="M284" s="129" t="s">
        <v>387</v>
      </c>
      <c r="N284" s="129" t="s">
        <v>387</v>
      </c>
      <c r="O284" s="54">
        <f>SUM(Table2[[#This Row],[Urine - IC - Samples]],Table2[[#This Row],[Urine - OOC - Samples]],Table2[[#This Row],[Blood - IC - Samples]],Table2[[#This Row],[Blood - OOC - Samples]])</f>
        <v>3</v>
      </c>
      <c r="P284" s="177"/>
      <c r="Q284" s="36"/>
    </row>
    <row r="285" spans="1:18" ht="13.15" customHeight="1" x14ac:dyDescent="0.4">
      <c r="A285" s="133" t="s">
        <v>1335</v>
      </c>
      <c r="B285" s="129" t="s">
        <v>400</v>
      </c>
      <c r="C285" s="132">
        <v>2</v>
      </c>
      <c r="D285" s="129" t="s">
        <v>387</v>
      </c>
      <c r="E285" s="129" t="s">
        <v>387</v>
      </c>
      <c r="F285" s="132">
        <v>1</v>
      </c>
      <c r="G285" s="129" t="s">
        <v>387</v>
      </c>
      <c r="H285" s="129" t="s">
        <v>387</v>
      </c>
      <c r="I285" s="130" t="s">
        <v>387</v>
      </c>
      <c r="J285" s="100" t="s">
        <v>387</v>
      </c>
      <c r="K285" s="129" t="s">
        <v>387</v>
      </c>
      <c r="L285" s="130" t="s">
        <v>387</v>
      </c>
      <c r="M285" s="129" t="s">
        <v>387</v>
      </c>
      <c r="N285" s="129" t="s">
        <v>387</v>
      </c>
      <c r="O285" s="54">
        <f>SUM(Table2[[#This Row],[Urine - IC - Samples]],Table2[[#This Row],[Urine - OOC - Samples]],Table2[[#This Row],[Blood - IC - Samples]],Table2[[#This Row],[Blood - OOC - Samples]])</f>
        <v>3</v>
      </c>
      <c r="P285" s="177"/>
      <c r="Q285" s="36"/>
    </row>
    <row r="286" spans="1:18" x14ac:dyDescent="0.4">
      <c r="A286" s="133" t="s">
        <v>1335</v>
      </c>
      <c r="B286" s="129" t="s">
        <v>1231</v>
      </c>
      <c r="C286" s="132">
        <v>3</v>
      </c>
      <c r="D286" s="129" t="s">
        <v>387</v>
      </c>
      <c r="E286" s="129" t="s">
        <v>387</v>
      </c>
      <c r="F286" s="130" t="s">
        <v>387</v>
      </c>
      <c r="G286" s="129" t="s">
        <v>387</v>
      </c>
      <c r="H286" s="129" t="s">
        <v>387</v>
      </c>
      <c r="I286" s="130" t="s">
        <v>387</v>
      </c>
      <c r="J286" s="100" t="s">
        <v>387</v>
      </c>
      <c r="K286" s="129" t="s">
        <v>387</v>
      </c>
      <c r="L286" s="130" t="s">
        <v>387</v>
      </c>
      <c r="M286" s="129" t="s">
        <v>387</v>
      </c>
      <c r="N286" s="129" t="s">
        <v>387</v>
      </c>
      <c r="O286" s="54">
        <f>SUM(Table2[[#This Row],[Urine - IC - Samples]],Table2[[#This Row],[Urine - OOC - Samples]],Table2[[#This Row],[Blood - IC - Samples]],Table2[[#This Row],[Blood - OOC - Samples]])</f>
        <v>3</v>
      </c>
      <c r="P286" s="177"/>
      <c r="Q286" s="36"/>
    </row>
    <row r="287" spans="1:18" ht="13.15" customHeight="1" x14ac:dyDescent="0.4">
      <c r="A287" s="133" t="s">
        <v>1335</v>
      </c>
      <c r="B287" s="129" t="s">
        <v>1232</v>
      </c>
      <c r="C287" s="130" t="s">
        <v>387</v>
      </c>
      <c r="D287" s="129" t="s">
        <v>387</v>
      </c>
      <c r="E287" s="129" t="s">
        <v>387</v>
      </c>
      <c r="F287" s="132">
        <v>1</v>
      </c>
      <c r="G287" s="129" t="s">
        <v>387</v>
      </c>
      <c r="H287" s="129" t="s">
        <v>387</v>
      </c>
      <c r="I287" s="130" t="s">
        <v>387</v>
      </c>
      <c r="J287" s="100" t="s">
        <v>387</v>
      </c>
      <c r="K287" s="129" t="s">
        <v>387</v>
      </c>
      <c r="L287" s="130" t="s">
        <v>387</v>
      </c>
      <c r="M287" s="129" t="s">
        <v>387</v>
      </c>
      <c r="N287" s="129" t="s">
        <v>387</v>
      </c>
      <c r="O287" s="54">
        <f>SUM(Table2[[#This Row],[Urine - IC - Samples]],Table2[[#This Row],[Urine - OOC - Samples]],Table2[[#This Row],[Blood - IC - Samples]],Table2[[#This Row],[Blood - OOC - Samples]])</f>
        <v>1</v>
      </c>
      <c r="P287" s="177"/>
      <c r="Q287" s="36"/>
    </row>
    <row r="288" spans="1:18" ht="13.15" customHeight="1" x14ac:dyDescent="0.4">
      <c r="A288" s="133" t="s">
        <v>1335</v>
      </c>
      <c r="B288" s="129" t="s">
        <v>402</v>
      </c>
      <c r="C288" s="132">
        <v>1</v>
      </c>
      <c r="D288" s="129" t="s">
        <v>387</v>
      </c>
      <c r="E288" s="129" t="s">
        <v>387</v>
      </c>
      <c r="F288" s="130" t="s">
        <v>387</v>
      </c>
      <c r="G288" s="129" t="s">
        <v>387</v>
      </c>
      <c r="H288" s="129" t="s">
        <v>387</v>
      </c>
      <c r="I288" s="130" t="s">
        <v>387</v>
      </c>
      <c r="J288" s="100" t="s">
        <v>387</v>
      </c>
      <c r="K288" s="129" t="s">
        <v>387</v>
      </c>
      <c r="L288" s="130" t="s">
        <v>387</v>
      </c>
      <c r="M288" s="129" t="s">
        <v>387</v>
      </c>
      <c r="N288" s="129" t="s">
        <v>387</v>
      </c>
      <c r="O288" s="54">
        <f>SUM(Table2[[#This Row],[Urine - IC - Samples]],Table2[[#This Row],[Urine - OOC - Samples]],Table2[[#This Row],[Blood - IC - Samples]],Table2[[#This Row],[Blood - OOC - Samples]])</f>
        <v>1</v>
      </c>
      <c r="P288" s="177"/>
      <c r="Q288" s="36"/>
    </row>
    <row r="289" spans="1:18" ht="13.15" customHeight="1" x14ac:dyDescent="0.4">
      <c r="A289" s="133" t="s">
        <v>406</v>
      </c>
      <c r="B289" s="129" t="s">
        <v>1233</v>
      </c>
      <c r="C289" s="132">
        <v>4</v>
      </c>
      <c r="D289" s="129" t="s">
        <v>387</v>
      </c>
      <c r="E289" s="129" t="s">
        <v>387</v>
      </c>
      <c r="F289" s="132">
        <v>70</v>
      </c>
      <c r="G289" s="129" t="s">
        <v>387</v>
      </c>
      <c r="H289" s="129" t="s">
        <v>387</v>
      </c>
      <c r="I289" s="130" t="s">
        <v>387</v>
      </c>
      <c r="J289" s="100" t="s">
        <v>387</v>
      </c>
      <c r="K289" s="129" t="s">
        <v>387</v>
      </c>
      <c r="L289" s="132">
        <v>22</v>
      </c>
      <c r="M289" s="129" t="s">
        <v>387</v>
      </c>
      <c r="N289" s="129" t="s">
        <v>387</v>
      </c>
      <c r="O289" s="54">
        <f>SUM(Table2[[#This Row],[Urine - IC - Samples]],Table2[[#This Row],[Urine - OOC - Samples]],Table2[[#This Row],[Blood - IC - Samples]],Table2[[#This Row],[Blood - OOC - Samples]])</f>
        <v>96</v>
      </c>
      <c r="P289" s="101">
        <v>96</v>
      </c>
      <c r="Q289" s="52">
        <v>0</v>
      </c>
      <c r="R289" s="53">
        <v>0</v>
      </c>
    </row>
    <row r="290" spans="1:18" ht="13.15" customHeight="1" x14ac:dyDescent="0.4">
      <c r="A290" s="133" t="s">
        <v>408</v>
      </c>
      <c r="B290" s="129" t="s">
        <v>409</v>
      </c>
      <c r="C290" s="132">
        <v>30</v>
      </c>
      <c r="D290" s="129" t="s">
        <v>387</v>
      </c>
      <c r="E290" s="129" t="s">
        <v>387</v>
      </c>
      <c r="F290" s="132">
        <v>81</v>
      </c>
      <c r="G290" s="54">
        <v>1</v>
      </c>
      <c r="H290" s="129" t="s">
        <v>387</v>
      </c>
      <c r="I290" s="130" t="s">
        <v>387</v>
      </c>
      <c r="J290" s="100" t="s">
        <v>387</v>
      </c>
      <c r="K290" s="129" t="s">
        <v>387</v>
      </c>
      <c r="L290" s="130" t="s">
        <v>387</v>
      </c>
      <c r="M290" s="129" t="s">
        <v>387</v>
      </c>
      <c r="N290" s="129" t="s">
        <v>387</v>
      </c>
      <c r="O290" s="54">
        <f>SUM(Table2[[#This Row],[Urine - IC - Samples]],Table2[[#This Row],[Urine - OOC - Samples]],Table2[[#This Row],[Blood - IC - Samples]],Table2[[#This Row],[Blood - OOC - Samples]])</f>
        <v>111</v>
      </c>
      <c r="P290" s="101">
        <v>111</v>
      </c>
      <c r="Q290" s="52">
        <v>0</v>
      </c>
      <c r="R290" s="53">
        <v>0</v>
      </c>
    </row>
    <row r="291" spans="1:18" ht="13.15" customHeight="1" x14ac:dyDescent="0.4">
      <c r="A291" s="133" t="s">
        <v>411</v>
      </c>
      <c r="B291" s="129" t="s">
        <v>1234</v>
      </c>
      <c r="C291" s="130" t="s">
        <v>387</v>
      </c>
      <c r="D291" s="129" t="s">
        <v>387</v>
      </c>
      <c r="E291" s="129" t="s">
        <v>387</v>
      </c>
      <c r="F291" s="132">
        <v>1</v>
      </c>
      <c r="G291" s="54">
        <v>1</v>
      </c>
      <c r="H291" s="129" t="s">
        <v>387</v>
      </c>
      <c r="I291" s="130" t="s">
        <v>387</v>
      </c>
      <c r="J291" s="100" t="s">
        <v>387</v>
      </c>
      <c r="K291" s="129" t="s">
        <v>387</v>
      </c>
      <c r="L291" s="130" t="s">
        <v>387</v>
      </c>
      <c r="M291" s="129" t="s">
        <v>387</v>
      </c>
      <c r="N291" s="129" t="s">
        <v>387</v>
      </c>
      <c r="O291" s="54">
        <f>SUM(Table2[[#This Row],[Urine - IC - Samples]],Table2[[#This Row],[Urine - OOC - Samples]],Table2[[#This Row],[Blood - IC - Samples]],Table2[[#This Row],[Blood - OOC - Samples]])</f>
        <v>1</v>
      </c>
      <c r="P291" s="101">
        <v>1</v>
      </c>
      <c r="Q291" s="52">
        <v>0</v>
      </c>
      <c r="R291" s="53">
        <v>0</v>
      </c>
    </row>
    <row r="292" spans="1:18" x14ac:dyDescent="0.4">
      <c r="A292" s="133" t="s">
        <v>413</v>
      </c>
      <c r="B292" s="129" t="s">
        <v>414</v>
      </c>
      <c r="C292" s="132">
        <v>2</v>
      </c>
      <c r="D292" s="129" t="s">
        <v>387</v>
      </c>
      <c r="E292" s="129" t="s">
        <v>387</v>
      </c>
      <c r="F292" s="132">
        <v>11</v>
      </c>
      <c r="G292" s="129" t="s">
        <v>387</v>
      </c>
      <c r="H292" s="129" t="s">
        <v>387</v>
      </c>
      <c r="I292" s="130" t="s">
        <v>387</v>
      </c>
      <c r="J292" s="100" t="s">
        <v>387</v>
      </c>
      <c r="K292" s="129" t="s">
        <v>387</v>
      </c>
      <c r="L292" s="130" t="s">
        <v>387</v>
      </c>
      <c r="M292" s="129" t="s">
        <v>387</v>
      </c>
      <c r="N292" s="129" t="s">
        <v>387</v>
      </c>
      <c r="O292" s="54">
        <f>SUM(Table2[[#This Row],[Urine - IC - Samples]],Table2[[#This Row],[Urine - OOC - Samples]],Table2[[#This Row],[Blood - IC - Samples]],Table2[[#This Row],[Blood - OOC - Samples]])</f>
        <v>13</v>
      </c>
      <c r="P292" s="101">
        <v>13</v>
      </c>
      <c r="Q292" s="52">
        <v>0</v>
      </c>
      <c r="R292" s="53">
        <v>0</v>
      </c>
    </row>
    <row r="293" spans="1:18" ht="20.25" x14ac:dyDescent="0.4">
      <c r="A293" s="133" t="s">
        <v>996</v>
      </c>
      <c r="B293" s="129" t="s">
        <v>1235</v>
      </c>
      <c r="C293" s="132">
        <v>5</v>
      </c>
      <c r="D293" s="129" t="s">
        <v>387</v>
      </c>
      <c r="E293" s="129" t="s">
        <v>387</v>
      </c>
      <c r="F293" s="132">
        <v>83</v>
      </c>
      <c r="G293" s="129" t="s">
        <v>387</v>
      </c>
      <c r="H293" s="54">
        <v>1</v>
      </c>
      <c r="I293" s="130" t="s">
        <v>387</v>
      </c>
      <c r="J293" s="100" t="s">
        <v>387</v>
      </c>
      <c r="K293" s="129" t="s">
        <v>387</v>
      </c>
      <c r="L293" s="132">
        <v>6</v>
      </c>
      <c r="M293" s="129" t="s">
        <v>387</v>
      </c>
      <c r="N293" s="129" t="s">
        <v>387</v>
      </c>
      <c r="O293" s="54">
        <f>SUM(Table2[[#This Row],[Urine - IC - Samples]],Table2[[#This Row],[Urine - OOC - Samples]],Table2[[#This Row],[Blood - IC - Samples]],Table2[[#This Row],[Blood - OOC - Samples]])</f>
        <v>94</v>
      </c>
      <c r="P293" s="101">
        <v>94</v>
      </c>
      <c r="Q293" s="52">
        <v>1</v>
      </c>
      <c r="R293" s="131">
        <v>1.0999999999999999E-2</v>
      </c>
    </row>
    <row r="294" spans="1:18" ht="13.15" customHeight="1" x14ac:dyDescent="0.4">
      <c r="A294" s="133" t="s">
        <v>417</v>
      </c>
      <c r="B294" s="129" t="s">
        <v>418</v>
      </c>
      <c r="C294" s="132">
        <v>13</v>
      </c>
      <c r="D294" s="129" t="s">
        <v>387</v>
      </c>
      <c r="E294" s="129" t="s">
        <v>387</v>
      </c>
      <c r="F294" s="132">
        <v>28</v>
      </c>
      <c r="G294" s="129" t="s">
        <v>387</v>
      </c>
      <c r="H294" s="129" t="s">
        <v>387</v>
      </c>
      <c r="I294" s="130" t="s">
        <v>387</v>
      </c>
      <c r="J294" s="100" t="s">
        <v>387</v>
      </c>
      <c r="K294" s="129" t="s">
        <v>387</v>
      </c>
      <c r="L294" s="130" t="s">
        <v>387</v>
      </c>
      <c r="M294" s="129" t="s">
        <v>387</v>
      </c>
      <c r="N294" s="129" t="s">
        <v>387</v>
      </c>
      <c r="O294" s="54">
        <f>SUM(Table2[[#This Row],[Urine - IC - Samples]],Table2[[#This Row],[Urine - OOC - Samples]],Table2[[#This Row],[Blood - IC - Samples]],Table2[[#This Row],[Blood - OOC - Samples]])</f>
        <v>41</v>
      </c>
      <c r="P294" s="101">
        <v>41</v>
      </c>
      <c r="Q294" s="52">
        <v>0</v>
      </c>
      <c r="R294" s="53">
        <v>0</v>
      </c>
    </row>
    <row r="295" spans="1:18" ht="13.15" customHeight="1" x14ac:dyDescent="0.4">
      <c r="A295" s="133" t="s">
        <v>420</v>
      </c>
      <c r="B295" s="129" t="s">
        <v>1236</v>
      </c>
      <c r="C295" s="132">
        <v>30</v>
      </c>
      <c r="D295" s="129" t="s">
        <v>387</v>
      </c>
      <c r="E295" s="54">
        <v>2</v>
      </c>
      <c r="F295" s="132">
        <v>188</v>
      </c>
      <c r="G295" s="129" t="s">
        <v>387</v>
      </c>
      <c r="H295" s="54">
        <v>1</v>
      </c>
      <c r="I295" s="130" t="s">
        <v>387</v>
      </c>
      <c r="J295" s="100" t="s">
        <v>387</v>
      </c>
      <c r="K295" s="129" t="s">
        <v>387</v>
      </c>
      <c r="L295" s="132">
        <v>15</v>
      </c>
      <c r="M295" s="129" t="s">
        <v>387</v>
      </c>
      <c r="N295" s="129" t="s">
        <v>387</v>
      </c>
      <c r="O295" s="54">
        <f>SUM(Table2[[#This Row],[Urine - IC - Samples]],Table2[[#This Row],[Urine - OOC - Samples]],Table2[[#This Row],[Blood - IC - Samples]],Table2[[#This Row],[Blood - OOC - Samples]])</f>
        <v>233</v>
      </c>
      <c r="P295" s="113">
        <v>513</v>
      </c>
      <c r="Q295" s="177">
        <v>6</v>
      </c>
      <c r="R295" s="169">
        <v>6.0000000000000001E-3</v>
      </c>
    </row>
    <row r="296" spans="1:18" ht="13.15" customHeight="1" x14ac:dyDescent="0.4">
      <c r="A296" s="133" t="s">
        <v>1338</v>
      </c>
      <c r="B296" s="129" t="s">
        <v>1237</v>
      </c>
      <c r="C296" s="132">
        <v>24</v>
      </c>
      <c r="D296" s="129" t="s">
        <v>387</v>
      </c>
      <c r="E296" s="54">
        <v>2</v>
      </c>
      <c r="F296" s="132">
        <v>131</v>
      </c>
      <c r="G296" s="129" t="s">
        <v>387</v>
      </c>
      <c r="H296" s="129" t="s">
        <v>387</v>
      </c>
      <c r="I296" s="130" t="s">
        <v>387</v>
      </c>
      <c r="J296" s="100" t="s">
        <v>387</v>
      </c>
      <c r="K296" s="129" t="s">
        <v>387</v>
      </c>
      <c r="L296" s="132">
        <v>13</v>
      </c>
      <c r="M296" s="129" t="s">
        <v>387</v>
      </c>
      <c r="N296" s="129" t="s">
        <v>387</v>
      </c>
      <c r="O296" s="54">
        <f>SUM(Table2[[#This Row],[Urine - IC - Samples]],Table2[[#This Row],[Urine - OOC - Samples]],Table2[[#This Row],[Blood - IC - Samples]],Table2[[#This Row],[Blood - OOC - Samples]])</f>
        <v>168</v>
      </c>
      <c r="P296" s="177"/>
      <c r="Q296" s="36"/>
    </row>
    <row r="297" spans="1:18" ht="13.15" customHeight="1" x14ac:dyDescent="0.4">
      <c r="A297" s="133" t="s">
        <v>1338</v>
      </c>
      <c r="B297" s="129" t="s">
        <v>1238</v>
      </c>
      <c r="C297" s="132">
        <v>17</v>
      </c>
      <c r="D297" s="129" t="s">
        <v>387</v>
      </c>
      <c r="E297" s="129" t="s">
        <v>387</v>
      </c>
      <c r="F297" s="132">
        <v>36</v>
      </c>
      <c r="G297" s="129" t="s">
        <v>387</v>
      </c>
      <c r="H297" s="129" t="s">
        <v>387</v>
      </c>
      <c r="I297" s="130" t="s">
        <v>387</v>
      </c>
      <c r="J297" s="100" t="s">
        <v>387</v>
      </c>
      <c r="K297" s="129" t="s">
        <v>387</v>
      </c>
      <c r="L297" s="130" t="s">
        <v>387</v>
      </c>
      <c r="M297" s="129" t="s">
        <v>387</v>
      </c>
      <c r="N297" s="129" t="s">
        <v>387</v>
      </c>
      <c r="O297" s="54">
        <f>SUM(Table2[[#This Row],[Urine - IC - Samples]],Table2[[#This Row],[Urine - OOC - Samples]],Table2[[#This Row],[Blood - IC - Samples]],Table2[[#This Row],[Blood - OOC - Samples]])</f>
        <v>53</v>
      </c>
      <c r="P297" s="177"/>
      <c r="Q297" s="36"/>
    </row>
    <row r="298" spans="1:18" ht="13.15" customHeight="1" x14ac:dyDescent="0.4">
      <c r="A298" s="133" t="s">
        <v>1338</v>
      </c>
      <c r="B298" s="129" t="s">
        <v>1239</v>
      </c>
      <c r="C298" s="132">
        <v>26</v>
      </c>
      <c r="D298" s="129" t="s">
        <v>387</v>
      </c>
      <c r="E298" s="54">
        <v>1</v>
      </c>
      <c r="F298" s="132">
        <v>14</v>
      </c>
      <c r="G298" s="129" t="s">
        <v>387</v>
      </c>
      <c r="H298" s="129" t="s">
        <v>387</v>
      </c>
      <c r="I298" s="130" t="s">
        <v>387</v>
      </c>
      <c r="J298" s="100" t="s">
        <v>387</v>
      </c>
      <c r="K298" s="129" t="s">
        <v>387</v>
      </c>
      <c r="L298" s="132">
        <v>4</v>
      </c>
      <c r="M298" s="129" t="s">
        <v>387</v>
      </c>
      <c r="N298" s="129" t="s">
        <v>387</v>
      </c>
      <c r="O298" s="54">
        <f>SUM(Table2[[#This Row],[Urine - IC - Samples]],Table2[[#This Row],[Urine - OOC - Samples]],Table2[[#This Row],[Blood - IC - Samples]],Table2[[#This Row],[Blood - OOC - Samples]])</f>
        <v>44</v>
      </c>
      <c r="P298" s="177"/>
      <c r="Q298" s="36"/>
    </row>
    <row r="299" spans="1:18" ht="13.15" customHeight="1" x14ac:dyDescent="0.4">
      <c r="A299" s="133" t="s">
        <v>1338</v>
      </c>
      <c r="B299" s="129" t="s">
        <v>427</v>
      </c>
      <c r="C299" s="132">
        <v>7</v>
      </c>
      <c r="D299" s="129" t="s">
        <v>387</v>
      </c>
      <c r="E299" s="129" t="s">
        <v>387</v>
      </c>
      <c r="F299" s="132">
        <v>1</v>
      </c>
      <c r="G299" s="129" t="s">
        <v>387</v>
      </c>
      <c r="H299" s="129" t="s">
        <v>387</v>
      </c>
      <c r="I299" s="130" t="s">
        <v>387</v>
      </c>
      <c r="J299" s="100" t="s">
        <v>387</v>
      </c>
      <c r="K299" s="129" t="s">
        <v>387</v>
      </c>
      <c r="L299" s="130" t="s">
        <v>387</v>
      </c>
      <c r="M299" s="129" t="s">
        <v>387</v>
      </c>
      <c r="N299" s="129" t="s">
        <v>387</v>
      </c>
      <c r="O299" s="54">
        <f>SUM(Table2[[#This Row],[Urine - IC - Samples]],Table2[[#This Row],[Urine - OOC - Samples]],Table2[[#This Row],[Blood - IC - Samples]],Table2[[#This Row],[Blood - OOC - Samples]])</f>
        <v>8</v>
      </c>
      <c r="P299" s="177"/>
      <c r="Q299" s="36"/>
    </row>
    <row r="300" spans="1:18" ht="13.15" customHeight="1" x14ac:dyDescent="0.4">
      <c r="A300" s="133" t="s">
        <v>1338</v>
      </c>
      <c r="B300" s="129" t="s">
        <v>425</v>
      </c>
      <c r="C300" s="132">
        <v>6</v>
      </c>
      <c r="D300" s="129" t="s">
        <v>387</v>
      </c>
      <c r="E300" s="129" t="s">
        <v>387</v>
      </c>
      <c r="F300" s="132">
        <v>1</v>
      </c>
      <c r="G300" s="129" t="s">
        <v>387</v>
      </c>
      <c r="H300" s="129" t="s">
        <v>387</v>
      </c>
      <c r="I300" s="130" t="s">
        <v>387</v>
      </c>
      <c r="J300" s="100" t="s">
        <v>387</v>
      </c>
      <c r="K300" s="129" t="s">
        <v>387</v>
      </c>
      <c r="L300" s="130" t="s">
        <v>387</v>
      </c>
      <c r="M300" s="129" t="s">
        <v>387</v>
      </c>
      <c r="N300" s="129" t="s">
        <v>387</v>
      </c>
      <c r="O300" s="54">
        <f>SUM(Table2[[#This Row],[Urine - IC - Samples]],Table2[[#This Row],[Urine - OOC - Samples]],Table2[[#This Row],[Blood - IC - Samples]],Table2[[#This Row],[Blood - OOC - Samples]])</f>
        <v>7</v>
      </c>
      <c r="P300" s="177"/>
      <c r="Q300" s="36"/>
    </row>
    <row r="301" spans="1:18" ht="13.15" customHeight="1" x14ac:dyDescent="0.4">
      <c r="A301" s="133" t="s">
        <v>429</v>
      </c>
      <c r="B301" s="129" t="s">
        <v>1240</v>
      </c>
      <c r="C301" s="132">
        <v>5</v>
      </c>
      <c r="D301" s="129" t="s">
        <v>387</v>
      </c>
      <c r="E301" s="129" t="s">
        <v>387</v>
      </c>
      <c r="F301" s="132">
        <v>6</v>
      </c>
      <c r="G301" s="129" t="s">
        <v>387</v>
      </c>
      <c r="H301" s="129" t="s">
        <v>387</v>
      </c>
      <c r="I301" s="130" t="s">
        <v>387</v>
      </c>
      <c r="J301" s="100" t="s">
        <v>387</v>
      </c>
      <c r="K301" s="129" t="s">
        <v>387</v>
      </c>
      <c r="L301" s="130" t="s">
        <v>387</v>
      </c>
      <c r="M301" s="129" t="s">
        <v>387</v>
      </c>
      <c r="N301" s="129" t="s">
        <v>387</v>
      </c>
      <c r="O301" s="54">
        <f>SUM(Table2[[#This Row],[Urine - IC - Samples]],Table2[[#This Row],[Urine - OOC - Samples]],Table2[[#This Row],[Blood - IC - Samples]],Table2[[#This Row],[Blood - OOC - Samples]])</f>
        <v>11</v>
      </c>
      <c r="P301" s="101">
        <v>11</v>
      </c>
      <c r="Q301" s="52">
        <v>0</v>
      </c>
      <c r="R301" s="53">
        <v>0</v>
      </c>
    </row>
    <row r="302" spans="1:18" ht="13.15" customHeight="1" x14ac:dyDescent="0.4">
      <c r="A302" s="133" t="s">
        <v>431</v>
      </c>
      <c r="B302" s="129" t="s">
        <v>432</v>
      </c>
      <c r="C302" s="132">
        <v>12</v>
      </c>
      <c r="D302" s="129" t="s">
        <v>387</v>
      </c>
      <c r="E302" s="129" t="s">
        <v>387</v>
      </c>
      <c r="F302" s="132">
        <v>28</v>
      </c>
      <c r="G302" s="129" t="s">
        <v>387</v>
      </c>
      <c r="H302" s="129" t="s">
        <v>387</v>
      </c>
      <c r="I302" s="130" t="s">
        <v>387</v>
      </c>
      <c r="J302" s="100" t="s">
        <v>387</v>
      </c>
      <c r="K302" s="129" t="s">
        <v>387</v>
      </c>
      <c r="L302" s="130" t="s">
        <v>387</v>
      </c>
      <c r="M302" s="129" t="s">
        <v>387</v>
      </c>
      <c r="N302" s="129" t="s">
        <v>387</v>
      </c>
      <c r="O302" s="54">
        <f>SUM(Table2[[#This Row],[Urine - IC - Samples]],Table2[[#This Row],[Urine - OOC - Samples]],Table2[[#This Row],[Blood - IC - Samples]],Table2[[#This Row],[Blood - OOC - Samples]])</f>
        <v>40</v>
      </c>
      <c r="P302" s="101">
        <v>40</v>
      </c>
      <c r="Q302" s="52">
        <v>0</v>
      </c>
      <c r="R302" s="53">
        <v>0</v>
      </c>
    </row>
    <row r="303" spans="1:18" ht="13.15" customHeight="1" x14ac:dyDescent="0.4">
      <c r="A303" s="133" t="s">
        <v>433</v>
      </c>
      <c r="B303" s="129" t="s">
        <v>434</v>
      </c>
      <c r="C303" s="130" t="s">
        <v>387</v>
      </c>
      <c r="D303" s="129" t="s">
        <v>387</v>
      </c>
      <c r="E303" s="129" t="s">
        <v>387</v>
      </c>
      <c r="F303" s="132">
        <v>10</v>
      </c>
      <c r="G303" s="129" t="s">
        <v>387</v>
      </c>
      <c r="H303" s="129" t="s">
        <v>387</v>
      </c>
      <c r="I303" s="130" t="s">
        <v>387</v>
      </c>
      <c r="J303" s="100" t="s">
        <v>387</v>
      </c>
      <c r="K303" s="129" t="s">
        <v>387</v>
      </c>
      <c r="L303" s="130" t="s">
        <v>387</v>
      </c>
      <c r="M303" s="129" t="s">
        <v>387</v>
      </c>
      <c r="N303" s="129" t="s">
        <v>387</v>
      </c>
      <c r="O303" s="54">
        <f>SUM(Table2[[#This Row],[Urine - IC - Samples]],Table2[[#This Row],[Urine - OOC - Samples]],Table2[[#This Row],[Blood - IC - Samples]],Table2[[#This Row],[Blood - OOC - Samples]])</f>
        <v>10</v>
      </c>
      <c r="P303" s="101">
        <v>10</v>
      </c>
      <c r="Q303" s="52">
        <v>0</v>
      </c>
      <c r="R303" s="53">
        <v>0</v>
      </c>
    </row>
    <row r="304" spans="1:18" ht="20.25" customHeight="1" x14ac:dyDescent="0.4">
      <c r="A304" s="133" t="s">
        <v>436</v>
      </c>
      <c r="B304" s="129" t="s">
        <v>437</v>
      </c>
      <c r="C304" s="132">
        <v>4</v>
      </c>
      <c r="D304" s="129" t="s">
        <v>387</v>
      </c>
      <c r="E304" s="129" t="s">
        <v>387</v>
      </c>
      <c r="F304" s="132">
        <v>2</v>
      </c>
      <c r="G304" s="129" t="s">
        <v>387</v>
      </c>
      <c r="H304" s="129" t="s">
        <v>387</v>
      </c>
      <c r="I304" s="130" t="s">
        <v>387</v>
      </c>
      <c r="J304" s="100" t="s">
        <v>387</v>
      </c>
      <c r="K304" s="129" t="s">
        <v>387</v>
      </c>
      <c r="L304" s="130" t="s">
        <v>387</v>
      </c>
      <c r="M304" s="129" t="s">
        <v>387</v>
      </c>
      <c r="N304" s="129" t="s">
        <v>387</v>
      </c>
      <c r="O304" s="54">
        <f>SUM(Table2[[#This Row],[Urine - IC - Samples]],Table2[[#This Row],[Urine - OOC - Samples]],Table2[[#This Row],[Blood - IC - Samples]],Table2[[#This Row],[Blood - OOC - Samples]])</f>
        <v>6</v>
      </c>
      <c r="P304" s="101">
        <v>6</v>
      </c>
      <c r="Q304" s="52">
        <v>0</v>
      </c>
      <c r="R304" s="53">
        <v>0</v>
      </c>
    </row>
    <row r="305" spans="1:18" ht="20.25" customHeight="1" x14ac:dyDescent="0.4">
      <c r="A305" s="133" t="s">
        <v>438</v>
      </c>
      <c r="B305" s="129" t="s">
        <v>439</v>
      </c>
      <c r="C305" s="132">
        <v>2</v>
      </c>
      <c r="D305" s="129" t="s">
        <v>387</v>
      </c>
      <c r="E305" s="129" t="s">
        <v>387</v>
      </c>
      <c r="F305" s="132">
        <v>3</v>
      </c>
      <c r="G305" s="129" t="s">
        <v>387</v>
      </c>
      <c r="H305" s="129" t="s">
        <v>387</v>
      </c>
      <c r="I305" s="130" t="s">
        <v>387</v>
      </c>
      <c r="J305" s="100" t="s">
        <v>387</v>
      </c>
      <c r="K305" s="129" t="s">
        <v>387</v>
      </c>
      <c r="L305" s="130" t="s">
        <v>387</v>
      </c>
      <c r="M305" s="129" t="s">
        <v>387</v>
      </c>
      <c r="N305" s="129" t="s">
        <v>387</v>
      </c>
      <c r="O305" s="54">
        <f>SUM(Table2[[#This Row],[Urine - IC - Samples]],Table2[[#This Row],[Urine - OOC - Samples]],Table2[[#This Row],[Blood - IC - Samples]],Table2[[#This Row],[Blood - OOC - Samples]])</f>
        <v>5</v>
      </c>
      <c r="P305" s="101">
        <v>5</v>
      </c>
      <c r="Q305" s="52">
        <v>0</v>
      </c>
      <c r="R305" s="53">
        <v>0</v>
      </c>
    </row>
    <row r="306" spans="1:18" x14ac:dyDescent="0.4">
      <c r="A306" s="133" t="s">
        <v>440</v>
      </c>
      <c r="B306" s="129" t="s">
        <v>387</v>
      </c>
      <c r="C306" s="132">
        <v>24</v>
      </c>
      <c r="D306" s="129" t="s">
        <v>387</v>
      </c>
      <c r="E306" s="54">
        <v>2</v>
      </c>
      <c r="F306" s="132">
        <v>21</v>
      </c>
      <c r="G306" s="129" t="s">
        <v>387</v>
      </c>
      <c r="H306" s="54">
        <v>1</v>
      </c>
      <c r="I306" s="132">
        <v>1</v>
      </c>
      <c r="J306" s="100" t="s">
        <v>387</v>
      </c>
      <c r="K306" s="129" t="s">
        <v>387</v>
      </c>
      <c r="L306" s="130" t="s">
        <v>387</v>
      </c>
      <c r="M306" s="129" t="s">
        <v>387</v>
      </c>
      <c r="N306" s="129" t="s">
        <v>387</v>
      </c>
      <c r="O306" s="54">
        <f>SUM(Table2[[#This Row],[Urine - IC - Samples]],Table2[[#This Row],[Urine - OOC - Samples]],Table2[[#This Row],[Blood - IC - Samples]],Table2[[#This Row],[Blood - OOC - Samples]])</f>
        <v>46</v>
      </c>
      <c r="P306" s="101">
        <v>46</v>
      </c>
      <c r="Q306" s="52">
        <v>3</v>
      </c>
      <c r="R306" s="131">
        <v>6.5000000000000002E-2</v>
      </c>
    </row>
    <row r="307" spans="1:18" ht="13.15" customHeight="1" x14ac:dyDescent="0.4">
      <c r="A307" s="133" t="s">
        <v>442</v>
      </c>
      <c r="B307" s="129" t="s">
        <v>444</v>
      </c>
      <c r="C307" s="130" t="s">
        <v>387</v>
      </c>
      <c r="D307" s="129" t="s">
        <v>387</v>
      </c>
      <c r="E307" s="129" t="s">
        <v>387</v>
      </c>
      <c r="F307" s="132">
        <v>3</v>
      </c>
      <c r="G307" s="129" t="s">
        <v>387</v>
      </c>
      <c r="H307" s="129" t="s">
        <v>387</v>
      </c>
      <c r="I307" s="130" t="s">
        <v>387</v>
      </c>
      <c r="J307" s="100" t="s">
        <v>387</v>
      </c>
      <c r="K307" s="129" t="s">
        <v>387</v>
      </c>
      <c r="L307" s="130" t="s">
        <v>387</v>
      </c>
      <c r="M307" s="129" t="s">
        <v>387</v>
      </c>
      <c r="N307" s="129" t="s">
        <v>387</v>
      </c>
      <c r="O307" s="54">
        <f>SUM(Table2[[#This Row],[Urine - IC - Samples]],Table2[[#This Row],[Urine - OOC - Samples]],Table2[[#This Row],[Blood - IC - Samples]],Table2[[#This Row],[Blood - OOC - Samples]])</f>
        <v>3</v>
      </c>
      <c r="P307" s="101">
        <v>3</v>
      </c>
      <c r="Q307" s="52">
        <v>0</v>
      </c>
      <c r="R307" s="53">
        <v>0</v>
      </c>
    </row>
    <row r="308" spans="1:18" ht="13.15" customHeight="1" x14ac:dyDescent="0.4">
      <c r="A308" s="133" t="s">
        <v>445</v>
      </c>
      <c r="B308" s="129" t="s">
        <v>446</v>
      </c>
      <c r="C308" s="130" t="s">
        <v>387</v>
      </c>
      <c r="D308" s="129" t="s">
        <v>387</v>
      </c>
      <c r="E308" s="129" t="s">
        <v>387</v>
      </c>
      <c r="F308" s="132">
        <v>1</v>
      </c>
      <c r="G308" s="129" t="s">
        <v>387</v>
      </c>
      <c r="H308" s="129" t="s">
        <v>387</v>
      </c>
      <c r="I308" s="130" t="s">
        <v>387</v>
      </c>
      <c r="J308" s="100" t="s">
        <v>387</v>
      </c>
      <c r="K308" s="129" t="s">
        <v>387</v>
      </c>
      <c r="L308" s="130" t="s">
        <v>387</v>
      </c>
      <c r="M308" s="129" t="s">
        <v>387</v>
      </c>
      <c r="N308" s="129" t="s">
        <v>387</v>
      </c>
      <c r="O308" s="54">
        <f>SUM(Table2[[#This Row],[Urine - IC - Samples]],Table2[[#This Row],[Urine - OOC - Samples]],Table2[[#This Row],[Blood - IC - Samples]],Table2[[#This Row],[Blood - OOC - Samples]])</f>
        <v>1</v>
      </c>
      <c r="P308" s="101">
        <v>1</v>
      </c>
      <c r="Q308" s="52">
        <v>0</v>
      </c>
      <c r="R308" s="53">
        <v>0</v>
      </c>
    </row>
    <row r="309" spans="1:18" ht="13.15" customHeight="1" x14ac:dyDescent="0.4">
      <c r="A309" s="133" t="s">
        <v>447</v>
      </c>
      <c r="B309" s="129" t="s">
        <v>1241</v>
      </c>
      <c r="C309" s="132">
        <v>6</v>
      </c>
      <c r="D309" s="129" t="s">
        <v>387</v>
      </c>
      <c r="E309" s="129" t="s">
        <v>387</v>
      </c>
      <c r="F309" s="132">
        <v>50</v>
      </c>
      <c r="G309" s="129" t="s">
        <v>387</v>
      </c>
      <c r="H309" s="54">
        <v>1</v>
      </c>
      <c r="I309" s="132">
        <v>1</v>
      </c>
      <c r="J309" s="100" t="s">
        <v>387</v>
      </c>
      <c r="K309" s="129" t="s">
        <v>387</v>
      </c>
      <c r="L309" s="132">
        <v>2</v>
      </c>
      <c r="M309" s="129" t="s">
        <v>387</v>
      </c>
      <c r="N309" s="129" t="s">
        <v>387</v>
      </c>
      <c r="O309" s="54">
        <f>SUM(Table2[[#This Row],[Urine - IC - Samples]],Table2[[#This Row],[Urine - OOC - Samples]],Table2[[#This Row],[Blood - IC - Samples]],Table2[[#This Row],[Blood - OOC - Samples]])</f>
        <v>59</v>
      </c>
      <c r="P309" s="113">
        <v>70</v>
      </c>
      <c r="Q309" s="177">
        <v>1</v>
      </c>
      <c r="R309" s="169">
        <v>1.4E-2</v>
      </c>
    </row>
    <row r="310" spans="1:18" x14ac:dyDescent="0.4">
      <c r="A310" s="133" t="s">
        <v>1376</v>
      </c>
      <c r="B310" s="129" t="s">
        <v>1242</v>
      </c>
      <c r="C310" s="132">
        <v>4</v>
      </c>
      <c r="D310" s="129" t="s">
        <v>387</v>
      </c>
      <c r="E310" s="129" t="s">
        <v>387</v>
      </c>
      <c r="F310" s="132">
        <v>7</v>
      </c>
      <c r="G310" s="129" t="s">
        <v>387</v>
      </c>
      <c r="H310" s="129" t="s">
        <v>387</v>
      </c>
      <c r="I310" s="130" t="s">
        <v>387</v>
      </c>
      <c r="J310" s="100" t="s">
        <v>387</v>
      </c>
      <c r="K310" s="129" t="s">
        <v>387</v>
      </c>
      <c r="L310" s="130" t="s">
        <v>387</v>
      </c>
      <c r="M310" s="129" t="s">
        <v>387</v>
      </c>
      <c r="N310" s="129" t="s">
        <v>387</v>
      </c>
      <c r="O310" s="54">
        <f>SUM(Table2[[#This Row],[Urine - IC - Samples]],Table2[[#This Row],[Urine - OOC - Samples]],Table2[[#This Row],[Blood - IC - Samples]],Table2[[#This Row],[Blood - OOC - Samples]])</f>
        <v>11</v>
      </c>
      <c r="P310" s="177"/>
      <c r="Q310" s="36"/>
    </row>
    <row r="311" spans="1:18" x14ac:dyDescent="0.4">
      <c r="A311" s="133" t="s">
        <v>450</v>
      </c>
      <c r="B311" s="129" t="s">
        <v>451</v>
      </c>
      <c r="C311" s="130" t="s">
        <v>387</v>
      </c>
      <c r="D311" s="129" t="s">
        <v>387</v>
      </c>
      <c r="E311" s="129" t="s">
        <v>387</v>
      </c>
      <c r="F311" s="132">
        <v>3</v>
      </c>
      <c r="G311" s="129" t="s">
        <v>387</v>
      </c>
      <c r="H311" s="129" t="s">
        <v>387</v>
      </c>
      <c r="I311" s="130" t="s">
        <v>387</v>
      </c>
      <c r="J311" s="100" t="s">
        <v>387</v>
      </c>
      <c r="K311" s="129" t="s">
        <v>387</v>
      </c>
      <c r="L311" s="130" t="s">
        <v>387</v>
      </c>
      <c r="M311" s="129" t="s">
        <v>387</v>
      </c>
      <c r="N311" s="129" t="s">
        <v>387</v>
      </c>
      <c r="O311" s="54">
        <f>SUM(Table2[[#This Row],[Urine - IC - Samples]],Table2[[#This Row],[Urine - OOC - Samples]],Table2[[#This Row],[Blood - IC - Samples]],Table2[[#This Row],[Blood - OOC - Samples]])</f>
        <v>3</v>
      </c>
      <c r="P311" s="101">
        <v>3</v>
      </c>
      <c r="Q311" s="52">
        <v>0</v>
      </c>
      <c r="R311" s="53">
        <v>0</v>
      </c>
    </row>
    <row r="312" spans="1:18" x14ac:dyDescent="0.4">
      <c r="A312" s="133" t="s">
        <v>1079</v>
      </c>
      <c r="B312" s="129" t="s">
        <v>1243</v>
      </c>
      <c r="C312" s="130" t="s">
        <v>387</v>
      </c>
      <c r="D312" s="129" t="s">
        <v>387</v>
      </c>
      <c r="E312" s="129" t="s">
        <v>387</v>
      </c>
      <c r="F312" s="132">
        <v>2</v>
      </c>
      <c r="G312" s="129" t="s">
        <v>387</v>
      </c>
      <c r="H312" s="129" t="s">
        <v>387</v>
      </c>
      <c r="I312" s="130" t="s">
        <v>387</v>
      </c>
      <c r="J312" s="129" t="s">
        <v>387</v>
      </c>
      <c r="K312" s="129" t="s">
        <v>387</v>
      </c>
      <c r="L312" s="130" t="s">
        <v>387</v>
      </c>
      <c r="M312" s="129" t="s">
        <v>387</v>
      </c>
      <c r="N312" s="129" t="s">
        <v>387</v>
      </c>
      <c r="O312" s="54">
        <f>SUM(Table2[[#This Row],[Urine - IC - Samples]],Table2[[#This Row],[Urine - OOC - Samples]],Table2[[#This Row],[Blood - IC - Samples]],Table2[[#This Row],[Blood - OOC - Samples]])</f>
        <v>2</v>
      </c>
      <c r="P312" s="101">
        <v>2</v>
      </c>
      <c r="Q312" s="52">
        <v>0</v>
      </c>
      <c r="R312" s="53">
        <v>0</v>
      </c>
    </row>
    <row r="313" spans="1:18" ht="30.4" x14ac:dyDescent="0.4">
      <c r="A313" s="133" t="s">
        <v>1244</v>
      </c>
      <c r="B313" s="129" t="s">
        <v>455</v>
      </c>
      <c r="C313" s="132">
        <v>6</v>
      </c>
      <c r="D313" s="129" t="s">
        <v>387</v>
      </c>
      <c r="E313" s="129" t="s">
        <v>387</v>
      </c>
      <c r="F313" s="132">
        <v>58</v>
      </c>
      <c r="G313" s="129" t="s">
        <v>387</v>
      </c>
      <c r="H313" s="54">
        <v>1</v>
      </c>
      <c r="I313" s="130" t="s">
        <v>387</v>
      </c>
      <c r="J313" s="129" t="s">
        <v>387</v>
      </c>
      <c r="K313" s="129" t="s">
        <v>387</v>
      </c>
      <c r="L313" s="130" t="s">
        <v>387</v>
      </c>
      <c r="M313" s="129" t="s">
        <v>387</v>
      </c>
      <c r="N313" s="129" t="s">
        <v>387</v>
      </c>
      <c r="O313" s="54">
        <f>SUM(Table2[[#This Row],[Urine - IC - Samples]],Table2[[#This Row],[Urine - OOC - Samples]],Table2[[#This Row],[Blood - IC - Samples]],Table2[[#This Row],[Blood - OOC - Samples]])</f>
        <v>64</v>
      </c>
      <c r="P313" s="113">
        <v>68</v>
      </c>
      <c r="Q313" s="55">
        <v>1</v>
      </c>
      <c r="R313" s="153">
        <v>1.4999999999999999E-2</v>
      </c>
    </row>
    <row r="314" spans="1:18" ht="13.15" customHeight="1" x14ac:dyDescent="0.4">
      <c r="A314" s="133" t="s">
        <v>454</v>
      </c>
      <c r="B314" s="129" t="s">
        <v>1245</v>
      </c>
      <c r="C314" s="132">
        <v>4</v>
      </c>
      <c r="D314" s="129" t="s">
        <v>387</v>
      </c>
      <c r="E314" s="129" t="s">
        <v>387</v>
      </c>
      <c r="F314" s="130" t="s">
        <v>387</v>
      </c>
      <c r="G314" s="129" t="s">
        <v>387</v>
      </c>
      <c r="H314" s="129" t="s">
        <v>387</v>
      </c>
      <c r="I314" s="130" t="s">
        <v>387</v>
      </c>
      <c r="J314" s="129" t="s">
        <v>387</v>
      </c>
      <c r="K314" s="129" t="s">
        <v>387</v>
      </c>
      <c r="L314" s="130" t="s">
        <v>387</v>
      </c>
      <c r="M314" s="129" t="s">
        <v>387</v>
      </c>
      <c r="N314" s="129" t="s">
        <v>387</v>
      </c>
      <c r="O314" s="54">
        <f>SUM(Table2[[#This Row],[Urine - IC - Samples]],Table2[[#This Row],[Urine - OOC - Samples]],Table2[[#This Row],[Blood - IC - Samples]],Table2[[#This Row],[Blood - OOC - Samples]])</f>
        <v>4</v>
      </c>
      <c r="P314" s="177"/>
      <c r="Q314" s="36"/>
    </row>
    <row r="315" spans="1:18" ht="13.15" customHeight="1" x14ac:dyDescent="0.4">
      <c r="A315" s="133" t="s">
        <v>459</v>
      </c>
      <c r="B315" s="129" t="s">
        <v>1246</v>
      </c>
      <c r="C315" s="132">
        <v>18</v>
      </c>
      <c r="D315" s="129" t="s">
        <v>387</v>
      </c>
      <c r="E315" s="54">
        <v>1</v>
      </c>
      <c r="F315" s="132">
        <v>124</v>
      </c>
      <c r="G315" s="129" t="s">
        <v>387</v>
      </c>
      <c r="H315" s="129" t="s">
        <v>387</v>
      </c>
      <c r="I315" s="130" t="s">
        <v>387</v>
      </c>
      <c r="J315" s="129" t="s">
        <v>387</v>
      </c>
      <c r="K315" s="129" t="s">
        <v>387</v>
      </c>
      <c r="L315" s="132">
        <v>7</v>
      </c>
      <c r="M315" s="129" t="s">
        <v>387</v>
      </c>
      <c r="N315" s="129" t="s">
        <v>387</v>
      </c>
      <c r="O315" s="54">
        <f>SUM(Table2[[#This Row],[Urine - IC - Samples]],Table2[[#This Row],[Urine - OOC - Samples]],Table2[[#This Row],[Blood - IC - Samples]],Table2[[#This Row],[Blood - OOC - Samples]])</f>
        <v>149</v>
      </c>
      <c r="P315" s="52">
        <v>149</v>
      </c>
      <c r="Q315" s="52">
        <v>1</v>
      </c>
      <c r="R315" s="131">
        <v>7.0000000000000001E-3</v>
      </c>
    </row>
    <row r="316" spans="1:18" ht="20.25" x14ac:dyDescent="0.4">
      <c r="A316" s="133" t="s">
        <v>462</v>
      </c>
      <c r="B316" s="129" t="s">
        <v>463</v>
      </c>
      <c r="C316" s="132">
        <v>10</v>
      </c>
      <c r="D316" s="129" t="s">
        <v>387</v>
      </c>
      <c r="E316" s="129" t="s">
        <v>387</v>
      </c>
      <c r="F316" s="132">
        <v>38</v>
      </c>
      <c r="G316" s="129" t="s">
        <v>387</v>
      </c>
      <c r="H316" s="129" t="s">
        <v>387</v>
      </c>
      <c r="I316" s="130" t="s">
        <v>387</v>
      </c>
      <c r="J316" s="129" t="s">
        <v>387</v>
      </c>
      <c r="K316" s="129" t="s">
        <v>387</v>
      </c>
      <c r="L316" s="130" t="s">
        <v>387</v>
      </c>
      <c r="M316" s="129" t="s">
        <v>387</v>
      </c>
      <c r="N316" s="129" t="s">
        <v>387</v>
      </c>
      <c r="O316" s="54">
        <f>SUM(Table2[[#This Row],[Urine - IC - Samples]],Table2[[#This Row],[Urine - OOC - Samples]],Table2[[#This Row],[Blood - IC - Samples]],Table2[[#This Row],[Blood - OOC - Samples]])</f>
        <v>48</v>
      </c>
      <c r="P316" s="52">
        <v>48</v>
      </c>
      <c r="Q316" s="52">
        <v>0</v>
      </c>
      <c r="R316" s="53">
        <v>0</v>
      </c>
    </row>
    <row r="317" spans="1:18" ht="13.15" customHeight="1" x14ac:dyDescent="0.4">
      <c r="A317" s="133" t="s">
        <v>470</v>
      </c>
      <c r="B317" s="92" t="s">
        <v>1385</v>
      </c>
      <c r="C317" s="132">
        <v>10</v>
      </c>
      <c r="D317" s="129" t="s">
        <v>1165</v>
      </c>
      <c r="E317" s="5" t="s">
        <v>1383</v>
      </c>
      <c r="F317" s="132">
        <v>61</v>
      </c>
      <c r="G317" s="129" t="s">
        <v>1165</v>
      </c>
      <c r="H317" s="5" t="s">
        <v>1383</v>
      </c>
      <c r="I317" s="130">
        <v>1</v>
      </c>
      <c r="J317" s="129" t="s">
        <v>1165</v>
      </c>
      <c r="K317" s="5" t="s">
        <v>1383</v>
      </c>
      <c r="L317" s="130">
        <v>1</v>
      </c>
      <c r="M317" s="129" t="s">
        <v>1165</v>
      </c>
      <c r="N317" s="5" t="s">
        <v>1383</v>
      </c>
      <c r="O317" s="54">
        <f>SUM(Table2[[#This Row],[Urine - IC - Samples]],Table2[[#This Row],[Urine - OOC - Samples]],Table2[[#This Row],[Blood - IC - Samples]],Table2[[#This Row],[Blood - OOC - Samples]])</f>
        <v>73</v>
      </c>
      <c r="P317" s="55">
        <v>74</v>
      </c>
      <c r="Q317" s="55">
        <v>0</v>
      </c>
      <c r="R317" s="56">
        <v>0</v>
      </c>
    </row>
    <row r="318" spans="1:18" ht="20.25" x14ac:dyDescent="0.4">
      <c r="A318" s="133" t="s">
        <v>1377</v>
      </c>
      <c r="B318" s="92" t="s">
        <v>1386</v>
      </c>
      <c r="C318" s="129" t="s">
        <v>387</v>
      </c>
      <c r="D318" s="129" t="s">
        <v>387</v>
      </c>
      <c r="E318" s="5" t="s">
        <v>1383</v>
      </c>
      <c r="F318" s="117">
        <v>1</v>
      </c>
      <c r="G318" s="129" t="s">
        <v>387</v>
      </c>
      <c r="H318" s="5" t="s">
        <v>1383</v>
      </c>
      <c r="I318" s="5" t="s">
        <v>1383</v>
      </c>
      <c r="J318" s="129" t="s">
        <v>387</v>
      </c>
      <c r="K318" s="5" t="s">
        <v>1383</v>
      </c>
      <c r="L318" s="5" t="s">
        <v>1383</v>
      </c>
      <c r="M318" s="5" t="s">
        <v>1383</v>
      </c>
      <c r="N318" s="5" t="s">
        <v>1383</v>
      </c>
      <c r="O318" s="54">
        <f>SUM(Table2[[#This Row],[Urine - IC - Samples]],Table2[[#This Row],[Urine - OOC - Samples]],Table2[[#This Row],[Blood - IC - Samples]],Table2[[#This Row],[Blood - OOC - Samples]])</f>
        <v>1</v>
      </c>
      <c r="P318" s="36"/>
      <c r="Q318" s="36"/>
    </row>
    <row r="319" spans="1:18" ht="13.15" customHeight="1" x14ac:dyDescent="0.4">
      <c r="A319" s="133" t="s">
        <v>472</v>
      </c>
      <c r="B319" s="129" t="s">
        <v>1247</v>
      </c>
      <c r="C319" s="132">
        <v>17</v>
      </c>
      <c r="D319" s="129" t="s">
        <v>387</v>
      </c>
      <c r="E319" s="129" t="s">
        <v>387</v>
      </c>
      <c r="F319" s="132">
        <v>82</v>
      </c>
      <c r="G319" s="129" t="s">
        <v>387</v>
      </c>
      <c r="H319" s="54">
        <v>1</v>
      </c>
      <c r="I319" s="132">
        <v>3</v>
      </c>
      <c r="J319" s="129" t="s">
        <v>387</v>
      </c>
      <c r="K319" s="129" t="s">
        <v>387</v>
      </c>
      <c r="L319" s="132">
        <v>4</v>
      </c>
      <c r="M319" s="129" t="s">
        <v>387</v>
      </c>
      <c r="N319" s="129" t="s">
        <v>387</v>
      </c>
      <c r="O319" s="54">
        <f>SUM(Table2[[#This Row],[Urine - IC - Samples]],Table2[[#This Row],[Urine - OOC - Samples]],Table2[[#This Row],[Blood - IC - Samples]],Table2[[#This Row],[Blood - OOC - Samples]])</f>
        <v>106</v>
      </c>
      <c r="P319" s="57">
        <v>108</v>
      </c>
      <c r="Q319" s="57">
        <v>1</v>
      </c>
      <c r="R319" s="58">
        <v>0.01</v>
      </c>
    </row>
    <row r="320" spans="1:18" ht="13.15" customHeight="1" x14ac:dyDescent="0.4">
      <c r="A320" s="133" t="s">
        <v>1347</v>
      </c>
      <c r="B320" s="129" t="s">
        <v>475</v>
      </c>
      <c r="C320" s="130" t="s">
        <v>387</v>
      </c>
      <c r="D320" s="129" t="s">
        <v>387</v>
      </c>
      <c r="E320" s="129" t="s">
        <v>387</v>
      </c>
      <c r="F320" s="132">
        <v>1</v>
      </c>
      <c r="G320" s="129" t="s">
        <v>387</v>
      </c>
      <c r="H320" s="129" t="s">
        <v>387</v>
      </c>
      <c r="I320" s="130" t="s">
        <v>387</v>
      </c>
      <c r="J320" s="129" t="s">
        <v>387</v>
      </c>
      <c r="K320" s="129" t="s">
        <v>387</v>
      </c>
      <c r="L320" s="130" t="s">
        <v>387</v>
      </c>
      <c r="M320" s="129" t="s">
        <v>387</v>
      </c>
      <c r="N320" s="129" t="s">
        <v>387</v>
      </c>
      <c r="O320" s="54">
        <f>SUM(Table2[[#This Row],[Urine - IC - Samples]],Table2[[#This Row],[Urine - OOC - Samples]],Table2[[#This Row],[Blood - IC - Samples]],Table2[[#This Row],[Blood - OOC - Samples]])</f>
        <v>1</v>
      </c>
      <c r="P320" s="177"/>
      <c r="Q320" s="36"/>
    </row>
    <row r="321" spans="1:19" ht="13.15" customHeight="1" x14ac:dyDescent="0.4">
      <c r="A321" s="133" t="s">
        <v>1347</v>
      </c>
      <c r="B321" s="129" t="s">
        <v>1248</v>
      </c>
      <c r="C321" s="130" t="s">
        <v>387</v>
      </c>
      <c r="D321" s="129" t="s">
        <v>387</v>
      </c>
      <c r="E321" s="129" t="s">
        <v>387</v>
      </c>
      <c r="F321" s="132">
        <v>1</v>
      </c>
      <c r="G321" s="129" t="s">
        <v>387</v>
      </c>
      <c r="H321" s="129" t="s">
        <v>387</v>
      </c>
      <c r="I321" s="130" t="s">
        <v>387</v>
      </c>
      <c r="J321" s="129" t="s">
        <v>387</v>
      </c>
      <c r="K321" s="129" t="s">
        <v>387</v>
      </c>
      <c r="L321" s="130" t="s">
        <v>387</v>
      </c>
      <c r="M321" s="129" t="s">
        <v>387</v>
      </c>
      <c r="N321" s="129" t="s">
        <v>387</v>
      </c>
      <c r="O321" s="54">
        <f>SUM(Table2[[#This Row],[Urine - IC - Samples]],Table2[[#This Row],[Urine - OOC - Samples]],Table2[[#This Row],[Blood - IC - Samples]],Table2[[#This Row],[Blood - OOC - Samples]])</f>
        <v>1</v>
      </c>
      <c r="P321" s="177"/>
      <c r="Q321" s="36"/>
    </row>
    <row r="322" spans="1:19" ht="13.15" customHeight="1" x14ac:dyDescent="0.4">
      <c r="A322" s="133" t="s">
        <v>476</v>
      </c>
      <c r="B322" s="129" t="s">
        <v>1249</v>
      </c>
      <c r="C322" s="132">
        <v>19</v>
      </c>
      <c r="D322" s="129" t="s">
        <v>387</v>
      </c>
      <c r="E322" s="129" t="s">
        <v>387</v>
      </c>
      <c r="F322" s="132">
        <v>67</v>
      </c>
      <c r="G322" s="129" t="s">
        <v>387</v>
      </c>
      <c r="H322" s="129" t="s">
        <v>387</v>
      </c>
      <c r="I322" s="130" t="s">
        <v>387</v>
      </c>
      <c r="J322" s="129" t="s">
        <v>387</v>
      </c>
      <c r="K322" s="129" t="s">
        <v>387</v>
      </c>
      <c r="L322" s="132">
        <v>34</v>
      </c>
      <c r="M322" s="129" t="s">
        <v>387</v>
      </c>
      <c r="N322" s="129" t="s">
        <v>387</v>
      </c>
      <c r="O322" s="54">
        <f>SUM(Table2[[#This Row],[Urine - IC - Samples]],Table2[[#This Row],[Urine - OOC - Samples]],Table2[[#This Row],[Blood - IC - Samples]],Table2[[#This Row],[Blood - OOC - Samples]])</f>
        <v>120</v>
      </c>
      <c r="P322" s="52">
        <v>120</v>
      </c>
      <c r="Q322" s="52">
        <v>0</v>
      </c>
      <c r="R322" s="53">
        <v>0</v>
      </c>
    </row>
    <row r="323" spans="1:19" ht="13.15" customHeight="1" x14ac:dyDescent="0.4">
      <c r="A323" s="133" t="s">
        <v>479</v>
      </c>
      <c r="B323" s="129" t="s">
        <v>1250</v>
      </c>
      <c r="C323" s="132">
        <v>47</v>
      </c>
      <c r="D323" s="129" t="s">
        <v>387</v>
      </c>
      <c r="E323" s="54">
        <v>1</v>
      </c>
      <c r="F323" s="132">
        <v>136</v>
      </c>
      <c r="G323" s="129" t="s">
        <v>387</v>
      </c>
      <c r="H323" s="54">
        <v>4</v>
      </c>
      <c r="I323" s="130" t="s">
        <v>387</v>
      </c>
      <c r="J323" s="129" t="s">
        <v>387</v>
      </c>
      <c r="K323" s="129" t="s">
        <v>387</v>
      </c>
      <c r="L323" s="132">
        <v>9</v>
      </c>
      <c r="M323" s="129" t="s">
        <v>387</v>
      </c>
      <c r="N323" s="129" t="s">
        <v>387</v>
      </c>
      <c r="O323" s="54">
        <f>SUM(Table2[[#This Row],[Urine - IC - Samples]],Table2[[#This Row],[Urine - OOC - Samples]],Table2[[#This Row],[Blood - IC - Samples]],Table2[[#This Row],[Blood - OOC - Samples]])</f>
        <v>192</v>
      </c>
      <c r="P323" s="52">
        <v>192</v>
      </c>
      <c r="Q323" s="52">
        <v>5</v>
      </c>
      <c r="R323" s="131">
        <v>2.5999999999999999E-2</v>
      </c>
    </row>
    <row r="324" spans="1:19" ht="13.15" customHeight="1" x14ac:dyDescent="0.4">
      <c r="A324" s="133" t="s">
        <v>481</v>
      </c>
      <c r="B324" s="129" t="s">
        <v>1251</v>
      </c>
      <c r="C324" s="130" t="s">
        <v>387</v>
      </c>
      <c r="D324" s="129" t="s">
        <v>387</v>
      </c>
      <c r="E324" s="129" t="s">
        <v>387</v>
      </c>
      <c r="F324" s="132">
        <v>2</v>
      </c>
      <c r="G324" s="129" t="s">
        <v>387</v>
      </c>
      <c r="H324" s="129" t="s">
        <v>387</v>
      </c>
      <c r="I324" s="130" t="s">
        <v>387</v>
      </c>
      <c r="J324" s="129" t="s">
        <v>387</v>
      </c>
      <c r="K324" s="129" t="s">
        <v>387</v>
      </c>
      <c r="L324" s="130" t="s">
        <v>387</v>
      </c>
      <c r="M324" s="129" t="s">
        <v>387</v>
      </c>
      <c r="N324" s="129" t="s">
        <v>387</v>
      </c>
      <c r="O324" s="54">
        <f>SUM(Table2[[#This Row],[Urine - IC - Samples]],Table2[[#This Row],[Urine - OOC - Samples]],Table2[[#This Row],[Blood - IC - Samples]],Table2[[#This Row],[Blood - OOC - Samples]])</f>
        <v>2</v>
      </c>
      <c r="P324" s="52">
        <v>2</v>
      </c>
      <c r="Q324" s="52">
        <v>0</v>
      </c>
      <c r="R324" s="53">
        <v>0</v>
      </c>
    </row>
    <row r="325" spans="1:19" ht="13.15" customHeight="1" x14ac:dyDescent="0.4">
      <c r="A325" s="133" t="s">
        <v>485</v>
      </c>
      <c r="B325" s="129" t="s">
        <v>487</v>
      </c>
      <c r="C325" s="130" t="s">
        <v>387</v>
      </c>
      <c r="D325" s="129" t="s">
        <v>387</v>
      </c>
      <c r="E325" s="129" t="s">
        <v>387</v>
      </c>
      <c r="F325" s="132">
        <v>12</v>
      </c>
      <c r="G325" s="129" t="s">
        <v>387</v>
      </c>
      <c r="H325" s="129" t="s">
        <v>387</v>
      </c>
      <c r="I325" s="130" t="s">
        <v>387</v>
      </c>
      <c r="J325" s="129" t="s">
        <v>387</v>
      </c>
      <c r="K325" s="129" t="s">
        <v>387</v>
      </c>
      <c r="L325" s="130" t="s">
        <v>387</v>
      </c>
      <c r="M325" s="129" t="s">
        <v>387</v>
      </c>
      <c r="N325" s="129" t="s">
        <v>387</v>
      </c>
      <c r="O325" s="54">
        <f>SUM(Table2[[#This Row],[Urine - IC - Samples]],Table2[[#This Row],[Urine - OOC - Samples]],Table2[[#This Row],[Blood - IC - Samples]],Table2[[#This Row],[Blood - OOC - Samples]])</f>
        <v>12</v>
      </c>
      <c r="P325" s="55">
        <v>17</v>
      </c>
      <c r="Q325" s="55">
        <v>1</v>
      </c>
      <c r="R325" s="56">
        <v>0</v>
      </c>
    </row>
    <row r="326" spans="1:19" ht="13.15" customHeight="1" x14ac:dyDescent="0.4">
      <c r="A326" s="133" t="s">
        <v>1350</v>
      </c>
      <c r="B326" s="16" t="s">
        <v>1252</v>
      </c>
      <c r="C326" s="132">
        <v>5</v>
      </c>
      <c r="D326" s="129" t="s">
        <v>387</v>
      </c>
      <c r="E326" s="54">
        <v>1</v>
      </c>
      <c r="F326" s="130" t="s">
        <v>387</v>
      </c>
      <c r="G326" s="129" t="s">
        <v>387</v>
      </c>
      <c r="H326" s="129" t="s">
        <v>387</v>
      </c>
      <c r="I326" s="130" t="s">
        <v>387</v>
      </c>
      <c r="J326" s="129" t="s">
        <v>387</v>
      </c>
      <c r="K326" s="129" t="s">
        <v>387</v>
      </c>
      <c r="L326" s="130" t="s">
        <v>387</v>
      </c>
      <c r="M326" s="129" t="s">
        <v>387</v>
      </c>
      <c r="N326" s="129" t="s">
        <v>387</v>
      </c>
      <c r="O326" s="54">
        <f>SUM(Table2[[#This Row],[Urine - IC - Samples]],Table2[[#This Row],[Urine - OOC - Samples]],Table2[[#This Row],[Blood - IC - Samples]],Table2[[#This Row],[Blood - OOC - Samples]])</f>
        <v>5</v>
      </c>
      <c r="P326" s="177"/>
      <c r="Q326" s="36"/>
    </row>
    <row r="327" spans="1:19" ht="20.25" x14ac:dyDescent="0.4">
      <c r="A327" s="133" t="s">
        <v>489</v>
      </c>
      <c r="B327" s="129" t="s">
        <v>387</v>
      </c>
      <c r="C327" s="132">
        <v>19</v>
      </c>
      <c r="D327" s="129" t="s">
        <v>387</v>
      </c>
      <c r="E327" s="129" t="s">
        <v>387</v>
      </c>
      <c r="F327" s="132">
        <v>76</v>
      </c>
      <c r="G327" s="129" t="s">
        <v>387</v>
      </c>
      <c r="H327" s="54">
        <v>1</v>
      </c>
      <c r="I327" s="130" t="s">
        <v>387</v>
      </c>
      <c r="J327" s="100" t="s">
        <v>387</v>
      </c>
      <c r="K327" s="129" t="s">
        <v>387</v>
      </c>
      <c r="L327" s="132">
        <v>1</v>
      </c>
      <c r="M327" s="102" t="s">
        <v>387</v>
      </c>
      <c r="N327" s="129" t="s">
        <v>387</v>
      </c>
      <c r="O327" s="54">
        <f>SUM(Table2[[#This Row],[Urine - IC - Samples]],Table2[[#This Row],[Urine - OOC - Samples]],Table2[[#This Row],[Blood - IC - Samples]],Table2[[#This Row],[Blood - OOC - Samples]])</f>
        <v>96</v>
      </c>
      <c r="P327" s="52">
        <v>96</v>
      </c>
      <c r="Q327" s="52">
        <v>1</v>
      </c>
      <c r="R327" s="53">
        <v>0.01</v>
      </c>
    </row>
    <row r="328" spans="1:19" ht="13.15" customHeight="1" x14ac:dyDescent="0.4">
      <c r="A328" s="133" t="s">
        <v>491</v>
      </c>
      <c r="B328" s="138" t="s">
        <v>492</v>
      </c>
      <c r="C328" s="132">
        <v>75</v>
      </c>
      <c r="D328" s="54">
        <v>1</v>
      </c>
      <c r="E328" s="129" t="s">
        <v>387</v>
      </c>
      <c r="F328" s="132">
        <v>349</v>
      </c>
      <c r="G328" s="129" t="s">
        <v>387</v>
      </c>
      <c r="H328" s="54">
        <v>4</v>
      </c>
      <c r="I328" s="130" t="s">
        <v>387</v>
      </c>
      <c r="J328" s="100" t="s">
        <v>387</v>
      </c>
      <c r="K328" s="129" t="s">
        <v>387</v>
      </c>
      <c r="L328" s="132">
        <v>15</v>
      </c>
      <c r="M328" s="102" t="s">
        <v>387</v>
      </c>
      <c r="N328" s="129" t="s">
        <v>387</v>
      </c>
      <c r="O328" s="54">
        <f>SUM(Table2[[#This Row],[Urine - IC - Samples]],Table2[[#This Row],[Urine - OOC - Samples]],Table2[[#This Row],[Blood - IC - Samples]],Table2[[#This Row],[Blood - OOC - Samples]])</f>
        <v>439</v>
      </c>
      <c r="P328" s="57">
        <v>1402</v>
      </c>
      <c r="Q328" s="57">
        <v>10</v>
      </c>
      <c r="R328" s="136">
        <v>7.0000000000000001E-3</v>
      </c>
    </row>
    <row r="329" spans="1:19" ht="13.15" customHeight="1" x14ac:dyDescent="0.4">
      <c r="A329" s="133" t="s">
        <v>1378</v>
      </c>
      <c r="B329" s="129" t="s">
        <v>493</v>
      </c>
      <c r="C329" s="132">
        <v>43</v>
      </c>
      <c r="D329" s="129" t="s">
        <v>387</v>
      </c>
      <c r="E329" s="129" t="s">
        <v>387</v>
      </c>
      <c r="F329" s="132">
        <v>238</v>
      </c>
      <c r="G329" s="54">
        <v>1</v>
      </c>
      <c r="H329" s="129" t="s">
        <v>387</v>
      </c>
      <c r="I329" s="130" t="s">
        <v>387</v>
      </c>
      <c r="J329" s="100" t="s">
        <v>387</v>
      </c>
      <c r="K329" s="129" t="s">
        <v>387</v>
      </c>
      <c r="L329" s="132">
        <v>11</v>
      </c>
      <c r="M329" s="102" t="s">
        <v>387</v>
      </c>
      <c r="N329" s="129" t="s">
        <v>387</v>
      </c>
      <c r="O329" s="54">
        <f>SUM(Table2[[#This Row],[Urine - IC - Samples]],Table2[[#This Row],[Urine - OOC - Samples]],Table2[[#This Row],[Blood - IC - Samples]],Table2[[#This Row],[Blood - OOC - Samples]])</f>
        <v>292</v>
      </c>
      <c r="P329" s="177"/>
      <c r="Q329" s="36"/>
      <c r="S329" s="36"/>
    </row>
    <row r="330" spans="1:19" ht="13.15" customHeight="1" x14ac:dyDescent="0.4">
      <c r="A330" s="133" t="s">
        <v>1378</v>
      </c>
      <c r="B330" s="142" t="s">
        <v>1253</v>
      </c>
      <c r="C330" s="132">
        <v>48</v>
      </c>
      <c r="D330" s="129" t="s">
        <v>387</v>
      </c>
      <c r="E330" s="129" t="s">
        <v>387</v>
      </c>
      <c r="F330" s="132">
        <v>101</v>
      </c>
      <c r="G330" s="129" t="s">
        <v>387</v>
      </c>
      <c r="H330" s="54">
        <v>1</v>
      </c>
      <c r="I330" s="130" t="s">
        <v>387</v>
      </c>
      <c r="J330" s="100" t="s">
        <v>387</v>
      </c>
      <c r="K330" s="129" t="s">
        <v>387</v>
      </c>
      <c r="L330" s="132">
        <v>9</v>
      </c>
      <c r="M330" s="102" t="s">
        <v>387</v>
      </c>
      <c r="N330" s="129" t="s">
        <v>387</v>
      </c>
      <c r="O330" s="54">
        <f>SUM(Table2[[#This Row],[Urine - IC - Samples]],Table2[[#This Row],[Urine - OOC - Samples]],Table2[[#This Row],[Blood - IC - Samples]],Table2[[#This Row],[Blood - OOC - Samples]])</f>
        <v>158</v>
      </c>
      <c r="P330" s="177"/>
      <c r="Q330" s="36"/>
    </row>
    <row r="331" spans="1:19" ht="13.15" customHeight="1" x14ac:dyDescent="0.4">
      <c r="A331" s="133" t="s">
        <v>1378</v>
      </c>
      <c r="B331" s="142" t="s">
        <v>496</v>
      </c>
      <c r="C331" s="132">
        <v>14</v>
      </c>
      <c r="D331" s="129" t="s">
        <v>387</v>
      </c>
      <c r="E331" s="129" t="s">
        <v>387</v>
      </c>
      <c r="F331" s="132">
        <v>121</v>
      </c>
      <c r="G331" s="129" t="s">
        <v>387</v>
      </c>
      <c r="H331" s="129" t="s">
        <v>387</v>
      </c>
      <c r="I331" s="130" t="s">
        <v>387</v>
      </c>
      <c r="J331" s="100" t="s">
        <v>387</v>
      </c>
      <c r="K331" s="129" t="s">
        <v>387</v>
      </c>
      <c r="L331" s="132">
        <v>12</v>
      </c>
      <c r="M331" s="102" t="s">
        <v>387</v>
      </c>
      <c r="N331" s="129" t="s">
        <v>387</v>
      </c>
      <c r="O331" s="54">
        <f>SUM(Table2[[#This Row],[Urine - IC - Samples]],Table2[[#This Row],[Urine - OOC - Samples]],Table2[[#This Row],[Blood - IC - Samples]],Table2[[#This Row],[Blood - OOC - Samples]])</f>
        <v>147</v>
      </c>
      <c r="P331" s="177"/>
      <c r="Q331" s="36"/>
    </row>
    <row r="332" spans="1:19" ht="13.15" customHeight="1" x14ac:dyDescent="0.4">
      <c r="A332" s="133" t="s">
        <v>1378</v>
      </c>
      <c r="B332" s="129" t="s">
        <v>494</v>
      </c>
      <c r="C332" s="132">
        <v>27</v>
      </c>
      <c r="D332" s="129" t="s">
        <v>387</v>
      </c>
      <c r="E332" s="54">
        <v>2</v>
      </c>
      <c r="F332" s="132">
        <v>114</v>
      </c>
      <c r="G332" s="129" t="s">
        <v>387</v>
      </c>
      <c r="H332" s="129" t="s">
        <v>387</v>
      </c>
      <c r="I332" s="130" t="s">
        <v>387</v>
      </c>
      <c r="J332" s="100" t="s">
        <v>387</v>
      </c>
      <c r="K332" s="129" t="s">
        <v>387</v>
      </c>
      <c r="L332" s="132">
        <v>2</v>
      </c>
      <c r="M332" s="102" t="s">
        <v>387</v>
      </c>
      <c r="N332" s="129" t="s">
        <v>387</v>
      </c>
      <c r="O332" s="54">
        <f>SUM(Table2[[#This Row],[Urine - IC - Samples]],Table2[[#This Row],[Urine - OOC - Samples]],Table2[[#This Row],[Blood - IC - Samples]],Table2[[#This Row],[Blood - OOC - Samples]])</f>
        <v>143</v>
      </c>
      <c r="P332" s="177"/>
      <c r="Q332" s="36"/>
    </row>
    <row r="333" spans="1:19" ht="13.15" customHeight="1" x14ac:dyDescent="0.4">
      <c r="A333" s="133" t="s">
        <v>1378</v>
      </c>
      <c r="B333" s="154" t="s">
        <v>1254</v>
      </c>
      <c r="C333" s="132">
        <v>21</v>
      </c>
      <c r="D333" s="129" t="s">
        <v>387</v>
      </c>
      <c r="E333" s="54">
        <v>1</v>
      </c>
      <c r="F333" s="132">
        <v>56</v>
      </c>
      <c r="G333" s="129" t="s">
        <v>387</v>
      </c>
      <c r="H333" s="129" t="s">
        <v>387</v>
      </c>
      <c r="I333" s="130" t="s">
        <v>387</v>
      </c>
      <c r="J333" s="100" t="s">
        <v>387</v>
      </c>
      <c r="K333" s="129" t="s">
        <v>387</v>
      </c>
      <c r="L333" s="132">
        <v>1</v>
      </c>
      <c r="M333" s="102" t="s">
        <v>387</v>
      </c>
      <c r="N333" s="129" t="s">
        <v>387</v>
      </c>
      <c r="O333" s="54">
        <f>SUM(Table2[[#This Row],[Urine - IC - Samples]],Table2[[#This Row],[Urine - OOC - Samples]],Table2[[#This Row],[Blood - IC - Samples]],Table2[[#This Row],[Blood - OOC - Samples]])</f>
        <v>78</v>
      </c>
      <c r="P333" s="177"/>
      <c r="Q333" s="36"/>
    </row>
    <row r="334" spans="1:19" ht="13.15" customHeight="1" x14ac:dyDescent="0.4">
      <c r="A334" s="133" t="s">
        <v>1378</v>
      </c>
      <c r="B334" s="137" t="s">
        <v>497</v>
      </c>
      <c r="C334" s="132">
        <v>22</v>
      </c>
      <c r="D334" s="129" t="s">
        <v>387</v>
      </c>
      <c r="E334" s="129" t="s">
        <v>387</v>
      </c>
      <c r="F334" s="132">
        <v>51</v>
      </c>
      <c r="G334" s="129" t="s">
        <v>387</v>
      </c>
      <c r="H334" s="129" t="s">
        <v>387</v>
      </c>
      <c r="I334" s="130" t="s">
        <v>387</v>
      </c>
      <c r="J334" s="100" t="s">
        <v>387</v>
      </c>
      <c r="K334" s="129" t="s">
        <v>387</v>
      </c>
      <c r="L334" s="132">
        <v>3</v>
      </c>
      <c r="M334" s="102" t="s">
        <v>387</v>
      </c>
      <c r="N334" s="129" t="s">
        <v>387</v>
      </c>
      <c r="O334" s="54">
        <f>SUM(Table2[[#This Row],[Urine - IC - Samples]],Table2[[#This Row],[Urine - OOC - Samples]],Table2[[#This Row],[Blood - IC - Samples]],Table2[[#This Row],[Blood - OOC - Samples]])</f>
        <v>76</v>
      </c>
      <c r="P334" s="177"/>
      <c r="Q334" s="36"/>
    </row>
    <row r="335" spans="1:19" ht="13.15" customHeight="1" x14ac:dyDescent="0.4">
      <c r="A335" s="133" t="s">
        <v>1378</v>
      </c>
      <c r="B335" s="129" t="s">
        <v>1255</v>
      </c>
      <c r="C335" s="132">
        <v>12</v>
      </c>
      <c r="D335" s="129" t="s">
        <v>387</v>
      </c>
      <c r="E335" s="54">
        <v>1</v>
      </c>
      <c r="F335" s="132">
        <v>43</v>
      </c>
      <c r="G335" s="54">
        <v>1</v>
      </c>
      <c r="H335" s="54">
        <v>1</v>
      </c>
      <c r="I335" s="130" t="s">
        <v>387</v>
      </c>
      <c r="J335" s="100" t="s">
        <v>387</v>
      </c>
      <c r="K335" s="129" t="s">
        <v>387</v>
      </c>
      <c r="L335" s="130" t="s">
        <v>387</v>
      </c>
      <c r="M335" s="102" t="s">
        <v>387</v>
      </c>
      <c r="N335" s="129" t="s">
        <v>387</v>
      </c>
      <c r="O335" s="54">
        <f>SUM(Table2[[#This Row],[Urine - IC - Samples]],Table2[[#This Row],[Urine - OOC - Samples]],Table2[[#This Row],[Blood - IC - Samples]],Table2[[#This Row],[Blood - OOC - Samples]])</f>
        <v>55</v>
      </c>
      <c r="P335" s="177"/>
      <c r="Q335" s="36"/>
    </row>
    <row r="336" spans="1:19" ht="13.15" customHeight="1" x14ac:dyDescent="0.4">
      <c r="A336" s="133" t="s">
        <v>1378</v>
      </c>
      <c r="B336" s="129" t="s">
        <v>500</v>
      </c>
      <c r="C336" s="132">
        <v>2</v>
      </c>
      <c r="D336" s="129" t="s">
        <v>387</v>
      </c>
      <c r="E336" s="129" t="s">
        <v>387</v>
      </c>
      <c r="F336" s="132">
        <v>5</v>
      </c>
      <c r="G336" s="129" t="s">
        <v>387</v>
      </c>
      <c r="H336" s="129" t="s">
        <v>387</v>
      </c>
      <c r="I336" s="130" t="s">
        <v>387</v>
      </c>
      <c r="J336" s="100" t="s">
        <v>387</v>
      </c>
      <c r="K336" s="129" t="s">
        <v>387</v>
      </c>
      <c r="L336" s="130" t="s">
        <v>387</v>
      </c>
      <c r="M336" s="102" t="s">
        <v>387</v>
      </c>
      <c r="N336" s="129" t="s">
        <v>387</v>
      </c>
      <c r="O336" s="54">
        <f>SUM(Table2[[#This Row],[Urine - IC - Samples]],Table2[[#This Row],[Urine - OOC - Samples]],Table2[[#This Row],[Blood - IC - Samples]],Table2[[#This Row],[Blood - OOC - Samples]])</f>
        <v>7</v>
      </c>
      <c r="P336" s="177"/>
      <c r="Q336" s="36"/>
    </row>
    <row r="337" spans="1:18" ht="20.25" x14ac:dyDescent="0.4">
      <c r="A337" s="133" t="s">
        <v>1378</v>
      </c>
      <c r="B337" s="129" t="s">
        <v>1256</v>
      </c>
      <c r="C337" s="130" t="s">
        <v>387</v>
      </c>
      <c r="D337" s="129" t="s">
        <v>387</v>
      </c>
      <c r="E337" s="129" t="s">
        <v>387</v>
      </c>
      <c r="F337" s="132">
        <v>3</v>
      </c>
      <c r="G337" s="129" t="s">
        <v>387</v>
      </c>
      <c r="H337" s="129" t="s">
        <v>387</v>
      </c>
      <c r="I337" s="130" t="s">
        <v>387</v>
      </c>
      <c r="J337" s="100" t="s">
        <v>387</v>
      </c>
      <c r="K337" s="129" t="s">
        <v>387</v>
      </c>
      <c r="L337" s="130" t="s">
        <v>387</v>
      </c>
      <c r="M337" s="102" t="s">
        <v>387</v>
      </c>
      <c r="N337" s="129" t="s">
        <v>387</v>
      </c>
      <c r="O337" s="54">
        <f>SUM(Table2[[#This Row],[Urine - IC - Samples]],Table2[[#This Row],[Urine - OOC - Samples]],Table2[[#This Row],[Blood - IC - Samples]],Table2[[#This Row],[Blood - OOC - Samples]])</f>
        <v>3</v>
      </c>
      <c r="P337" s="177"/>
      <c r="Q337" s="36"/>
    </row>
    <row r="338" spans="1:18" ht="13.15" customHeight="1" x14ac:dyDescent="0.4">
      <c r="A338" s="133" t="s">
        <v>1378</v>
      </c>
      <c r="B338" s="129" t="s">
        <v>1257</v>
      </c>
      <c r="C338" s="130" t="s">
        <v>387</v>
      </c>
      <c r="D338" s="129" t="s">
        <v>387</v>
      </c>
      <c r="E338" s="129" t="s">
        <v>387</v>
      </c>
      <c r="F338" s="132">
        <v>1</v>
      </c>
      <c r="G338" s="129" t="s">
        <v>387</v>
      </c>
      <c r="H338" s="129" t="s">
        <v>387</v>
      </c>
      <c r="I338" s="130" t="s">
        <v>387</v>
      </c>
      <c r="J338" s="100" t="s">
        <v>387</v>
      </c>
      <c r="K338" s="129" t="s">
        <v>387</v>
      </c>
      <c r="L338" s="130" t="s">
        <v>387</v>
      </c>
      <c r="M338" s="102" t="s">
        <v>387</v>
      </c>
      <c r="N338" s="129" t="s">
        <v>387</v>
      </c>
      <c r="O338" s="54">
        <f>SUM(Table2[[#This Row],[Urine - IC - Samples]],Table2[[#This Row],[Urine - OOC - Samples]],Table2[[#This Row],[Blood - IC - Samples]],Table2[[#This Row],[Blood - OOC - Samples]])</f>
        <v>1</v>
      </c>
      <c r="P338" s="177"/>
      <c r="Q338" s="36"/>
    </row>
    <row r="339" spans="1:18" ht="13.15" customHeight="1" x14ac:dyDescent="0.4">
      <c r="A339" s="133" t="s">
        <v>397</v>
      </c>
      <c r="B339" s="129" t="s">
        <v>1258</v>
      </c>
      <c r="C339" s="130" t="s">
        <v>387</v>
      </c>
      <c r="D339" s="129" t="s">
        <v>387</v>
      </c>
      <c r="E339" s="129" t="s">
        <v>387</v>
      </c>
      <c r="F339" s="132">
        <v>2</v>
      </c>
      <c r="G339" s="129" t="s">
        <v>387</v>
      </c>
      <c r="H339" s="129" t="s">
        <v>387</v>
      </c>
      <c r="I339" s="130" t="s">
        <v>387</v>
      </c>
      <c r="J339" s="100" t="s">
        <v>387</v>
      </c>
      <c r="K339" s="129" t="s">
        <v>387</v>
      </c>
      <c r="L339" s="130" t="s">
        <v>387</v>
      </c>
      <c r="M339" s="102" t="s">
        <v>387</v>
      </c>
      <c r="N339" s="129" t="s">
        <v>387</v>
      </c>
      <c r="O339" s="54">
        <f>SUM(Table2[[#This Row],[Urine - IC - Samples]],Table2[[#This Row],[Urine - OOC - Samples]],Table2[[#This Row],[Blood - IC - Samples]],Table2[[#This Row],[Blood - OOC - Samples]])</f>
        <v>2</v>
      </c>
      <c r="P339" s="177"/>
      <c r="Q339" s="36"/>
    </row>
    <row r="340" spans="1:18" ht="13.15" customHeight="1" x14ac:dyDescent="0.4">
      <c r="A340" s="133" t="s">
        <v>1335</v>
      </c>
      <c r="B340" s="129" t="s">
        <v>1259</v>
      </c>
      <c r="C340" s="130" t="s">
        <v>387</v>
      </c>
      <c r="D340" s="129" t="s">
        <v>387</v>
      </c>
      <c r="E340" s="129" t="s">
        <v>387</v>
      </c>
      <c r="F340" s="132">
        <v>1</v>
      </c>
      <c r="G340" s="129" t="s">
        <v>387</v>
      </c>
      <c r="H340" s="129" t="s">
        <v>387</v>
      </c>
      <c r="I340" s="130" t="s">
        <v>387</v>
      </c>
      <c r="J340" s="100" t="s">
        <v>387</v>
      </c>
      <c r="K340" s="129" t="s">
        <v>387</v>
      </c>
      <c r="L340" s="130" t="s">
        <v>387</v>
      </c>
      <c r="M340" s="102" t="s">
        <v>387</v>
      </c>
      <c r="N340" s="129" t="s">
        <v>387</v>
      </c>
      <c r="O340" s="54">
        <f>SUM(Table2[[#This Row],[Urine - IC - Samples]],Table2[[#This Row],[Urine - OOC - Samples]],Table2[[#This Row],[Blood - IC - Samples]],Table2[[#This Row],[Blood - OOC - Samples]])</f>
        <v>1</v>
      </c>
      <c r="P340" s="177"/>
      <c r="Q340" s="36"/>
    </row>
    <row r="341" spans="1:18" ht="20.25" x14ac:dyDescent="0.4">
      <c r="A341" s="133" t="s">
        <v>503</v>
      </c>
      <c r="B341" s="129" t="s">
        <v>387</v>
      </c>
      <c r="C341" s="132">
        <v>1</v>
      </c>
      <c r="D341" s="129" t="s">
        <v>387</v>
      </c>
      <c r="E341" s="129" t="s">
        <v>387</v>
      </c>
      <c r="F341" s="132">
        <v>12</v>
      </c>
      <c r="G341" s="129" t="s">
        <v>387</v>
      </c>
      <c r="H341" s="129" t="s">
        <v>387</v>
      </c>
      <c r="I341" s="132">
        <v>1</v>
      </c>
      <c r="J341" s="100" t="s">
        <v>387</v>
      </c>
      <c r="K341" s="129" t="s">
        <v>387</v>
      </c>
      <c r="L341" s="130" t="s">
        <v>387</v>
      </c>
      <c r="M341" s="102" t="s">
        <v>387</v>
      </c>
      <c r="N341" s="129" t="s">
        <v>387</v>
      </c>
      <c r="O341" s="54">
        <f>SUM(Table2[[#This Row],[Urine - IC - Samples]],Table2[[#This Row],[Urine - OOC - Samples]],Table2[[#This Row],[Blood - IC - Samples]],Table2[[#This Row],[Blood - OOC - Samples]])</f>
        <v>14</v>
      </c>
      <c r="P341" s="52">
        <v>14</v>
      </c>
      <c r="Q341" s="52">
        <v>0</v>
      </c>
      <c r="R341" s="53">
        <v>0</v>
      </c>
    </row>
    <row r="342" spans="1:18" ht="20.25" x14ac:dyDescent="0.4">
      <c r="A342" s="133" t="s">
        <v>505</v>
      </c>
      <c r="B342" s="129" t="s">
        <v>387</v>
      </c>
      <c r="C342" s="130" t="s">
        <v>387</v>
      </c>
      <c r="D342" s="129" t="s">
        <v>387</v>
      </c>
      <c r="E342" s="129" t="s">
        <v>387</v>
      </c>
      <c r="F342" s="132">
        <v>2</v>
      </c>
      <c r="G342" s="129" t="s">
        <v>387</v>
      </c>
      <c r="H342" s="129" t="s">
        <v>387</v>
      </c>
      <c r="I342" s="130" t="s">
        <v>387</v>
      </c>
      <c r="J342" s="100" t="s">
        <v>387</v>
      </c>
      <c r="K342" s="129" t="s">
        <v>387</v>
      </c>
      <c r="L342" s="130" t="s">
        <v>387</v>
      </c>
      <c r="M342" s="102" t="s">
        <v>387</v>
      </c>
      <c r="N342" s="129" t="s">
        <v>387</v>
      </c>
      <c r="O342" s="54">
        <f>SUM(Table2[[#This Row],[Urine - IC - Samples]],Table2[[#This Row],[Urine - OOC - Samples]],Table2[[#This Row],[Blood - IC - Samples]],Table2[[#This Row],[Blood - OOC - Samples]])</f>
        <v>2</v>
      </c>
      <c r="P342" s="52">
        <v>2</v>
      </c>
      <c r="Q342" s="52">
        <v>0</v>
      </c>
      <c r="R342" s="53">
        <v>0</v>
      </c>
    </row>
    <row r="343" spans="1:18" ht="20.25" x14ac:dyDescent="0.4">
      <c r="A343" s="133" t="s">
        <v>507</v>
      </c>
      <c r="B343" s="129" t="s">
        <v>387</v>
      </c>
      <c r="C343" s="132">
        <v>12</v>
      </c>
      <c r="D343" s="129" t="s">
        <v>387</v>
      </c>
      <c r="E343" s="54">
        <v>1</v>
      </c>
      <c r="F343" s="132">
        <v>24</v>
      </c>
      <c r="G343" s="129" t="s">
        <v>387</v>
      </c>
      <c r="H343" s="129" t="s">
        <v>387</v>
      </c>
      <c r="I343" s="132">
        <v>1</v>
      </c>
      <c r="J343" s="100" t="s">
        <v>387</v>
      </c>
      <c r="K343" s="129" t="s">
        <v>387</v>
      </c>
      <c r="L343" s="132">
        <v>1</v>
      </c>
      <c r="M343" s="102" t="s">
        <v>387</v>
      </c>
      <c r="N343" s="129" t="s">
        <v>387</v>
      </c>
      <c r="O343" s="54">
        <f>SUM(Table2[[#This Row],[Urine - IC - Samples]],Table2[[#This Row],[Urine - OOC - Samples]],Table2[[#This Row],[Blood - IC - Samples]],Table2[[#This Row],[Blood - OOC - Samples]])</f>
        <v>38</v>
      </c>
      <c r="P343" s="52">
        <v>38</v>
      </c>
      <c r="Q343" s="52">
        <v>1</v>
      </c>
      <c r="R343" s="131">
        <v>2.5999999999999999E-2</v>
      </c>
    </row>
    <row r="344" spans="1:18" ht="13.15" customHeight="1" x14ac:dyDescent="0.4">
      <c r="A344" s="133" t="s">
        <v>509</v>
      </c>
      <c r="B344" s="129" t="s">
        <v>510</v>
      </c>
      <c r="C344" s="132">
        <v>19</v>
      </c>
      <c r="D344" s="129" t="s">
        <v>387</v>
      </c>
      <c r="E344" s="129" t="s">
        <v>387</v>
      </c>
      <c r="F344" s="132">
        <v>137</v>
      </c>
      <c r="G344" s="129" t="s">
        <v>387</v>
      </c>
      <c r="H344" s="54">
        <v>2</v>
      </c>
      <c r="I344" s="130" t="s">
        <v>387</v>
      </c>
      <c r="J344" s="100" t="s">
        <v>387</v>
      </c>
      <c r="K344" s="129" t="s">
        <v>387</v>
      </c>
      <c r="L344" s="132">
        <v>5</v>
      </c>
      <c r="M344" s="102" t="s">
        <v>387</v>
      </c>
      <c r="N344" s="129" t="s">
        <v>387</v>
      </c>
      <c r="O344" s="54">
        <f>SUM(Table2[[#This Row],[Urine - IC - Samples]],Table2[[#This Row],[Urine - OOC - Samples]],Table2[[#This Row],[Blood - IC - Samples]],Table2[[#This Row],[Blood - OOC - Samples]])</f>
        <v>161</v>
      </c>
      <c r="P344" s="55">
        <v>303</v>
      </c>
      <c r="Q344" s="55">
        <v>3</v>
      </c>
      <c r="R344" s="56">
        <v>0.01</v>
      </c>
    </row>
    <row r="345" spans="1:18" ht="13.15" customHeight="1" x14ac:dyDescent="0.4">
      <c r="A345" s="133" t="s">
        <v>1379</v>
      </c>
      <c r="B345" s="129" t="s">
        <v>504</v>
      </c>
      <c r="C345" s="130" t="s">
        <v>387</v>
      </c>
      <c r="D345" s="129" t="s">
        <v>387</v>
      </c>
      <c r="E345" s="129" t="s">
        <v>387</v>
      </c>
      <c r="F345" s="132">
        <v>84</v>
      </c>
      <c r="G345" s="129" t="s">
        <v>387</v>
      </c>
      <c r="H345" s="129" t="s">
        <v>387</v>
      </c>
      <c r="I345" s="130" t="s">
        <v>387</v>
      </c>
      <c r="J345" s="100" t="s">
        <v>387</v>
      </c>
      <c r="K345" s="129" t="s">
        <v>387</v>
      </c>
      <c r="L345" s="130" t="s">
        <v>387</v>
      </c>
      <c r="M345" s="102" t="s">
        <v>387</v>
      </c>
      <c r="N345" s="129" t="s">
        <v>387</v>
      </c>
      <c r="O345" s="54">
        <f>SUM(Table2[[#This Row],[Urine - IC - Samples]],Table2[[#This Row],[Urine - OOC - Samples]],Table2[[#This Row],[Blood - IC - Samples]],Table2[[#This Row],[Blood - OOC - Samples]])</f>
        <v>84</v>
      </c>
      <c r="P345" s="177"/>
      <c r="Q345" s="36"/>
    </row>
    <row r="346" spans="1:18" ht="13.15" customHeight="1" x14ac:dyDescent="0.4">
      <c r="A346" s="133" t="s">
        <v>1379</v>
      </c>
      <c r="B346" s="142" t="s">
        <v>511</v>
      </c>
      <c r="C346" s="132">
        <v>12</v>
      </c>
      <c r="D346" s="129" t="s">
        <v>387</v>
      </c>
      <c r="E346" s="129" t="s">
        <v>387</v>
      </c>
      <c r="F346" s="132">
        <v>36</v>
      </c>
      <c r="G346" s="129" t="s">
        <v>387</v>
      </c>
      <c r="H346" s="54">
        <v>1</v>
      </c>
      <c r="I346" s="132">
        <v>2</v>
      </c>
      <c r="J346" s="100" t="s">
        <v>387</v>
      </c>
      <c r="K346" s="129" t="s">
        <v>387</v>
      </c>
      <c r="L346" s="132">
        <v>1</v>
      </c>
      <c r="M346" s="102" t="s">
        <v>387</v>
      </c>
      <c r="N346" s="129" t="s">
        <v>387</v>
      </c>
      <c r="O346" s="54">
        <f>SUM(Table2[[#This Row],[Urine - IC - Samples]],Table2[[#This Row],[Urine - OOC - Samples]],Table2[[#This Row],[Blood - IC - Samples]],Table2[[#This Row],[Blood - OOC - Samples]])</f>
        <v>51</v>
      </c>
      <c r="P346" s="177"/>
      <c r="Q346" s="36"/>
    </row>
    <row r="347" spans="1:18" ht="13.15" customHeight="1" x14ac:dyDescent="0.4">
      <c r="A347" s="133" t="s">
        <v>1379</v>
      </c>
      <c r="B347" s="142" t="s">
        <v>512</v>
      </c>
      <c r="C347" s="130" t="s">
        <v>387</v>
      </c>
      <c r="D347" s="129" t="s">
        <v>387</v>
      </c>
      <c r="E347" s="129" t="s">
        <v>387</v>
      </c>
      <c r="F347" s="132">
        <v>7</v>
      </c>
      <c r="G347" s="129" t="s">
        <v>387</v>
      </c>
      <c r="H347" s="129" t="s">
        <v>387</v>
      </c>
      <c r="I347" s="130" t="s">
        <v>387</v>
      </c>
      <c r="J347" s="100" t="s">
        <v>387</v>
      </c>
      <c r="K347" s="129" t="s">
        <v>387</v>
      </c>
      <c r="L347" s="130" t="s">
        <v>387</v>
      </c>
      <c r="M347" s="102" t="s">
        <v>387</v>
      </c>
      <c r="N347" s="129" t="s">
        <v>387</v>
      </c>
      <c r="O347" s="54">
        <f>SUM(Table2[[#This Row],[Urine - IC - Samples]],Table2[[#This Row],[Urine - OOC - Samples]],Table2[[#This Row],[Blood - IC - Samples]],Table2[[#This Row],[Blood - OOC - Samples]])</f>
        <v>7</v>
      </c>
      <c r="P347" s="177"/>
      <c r="Q347" s="36"/>
    </row>
    <row r="348" spans="1:18" ht="20.25" x14ac:dyDescent="0.4">
      <c r="A348" s="133" t="s">
        <v>513</v>
      </c>
      <c r="B348" s="129" t="s">
        <v>387</v>
      </c>
      <c r="C348" s="132">
        <v>143</v>
      </c>
      <c r="D348" s="54">
        <v>1</v>
      </c>
      <c r="E348" s="54">
        <v>4</v>
      </c>
      <c r="F348" s="132">
        <v>336</v>
      </c>
      <c r="G348" s="54">
        <v>2</v>
      </c>
      <c r="H348" s="54">
        <v>3</v>
      </c>
      <c r="I348" s="132">
        <v>12</v>
      </c>
      <c r="J348" s="100" t="s">
        <v>387</v>
      </c>
      <c r="K348" s="129" t="s">
        <v>387</v>
      </c>
      <c r="L348" s="132">
        <v>14</v>
      </c>
      <c r="M348" s="102" t="s">
        <v>387</v>
      </c>
      <c r="N348" s="129" t="s">
        <v>387</v>
      </c>
      <c r="O348" s="54">
        <f>SUM(Table2[[#This Row],[Urine - IC - Samples]],Table2[[#This Row],[Urine - OOC - Samples]],Table2[[#This Row],[Blood - IC - Samples]],Table2[[#This Row],[Blood - OOC - Samples]])</f>
        <v>505</v>
      </c>
      <c r="P348" s="55">
        <v>511</v>
      </c>
      <c r="Q348" s="55">
        <v>7</v>
      </c>
      <c r="R348" s="153">
        <v>1.4E-2</v>
      </c>
    </row>
    <row r="349" spans="1:18" ht="13.15" customHeight="1" x14ac:dyDescent="0.4">
      <c r="A349" s="133" t="s">
        <v>457</v>
      </c>
      <c r="B349" s="129" t="s">
        <v>1260</v>
      </c>
      <c r="C349" s="130" t="s">
        <v>387</v>
      </c>
      <c r="D349" s="129" t="s">
        <v>387</v>
      </c>
      <c r="E349" s="129" t="s">
        <v>387</v>
      </c>
      <c r="F349" s="132">
        <v>6</v>
      </c>
      <c r="G349" s="129" t="s">
        <v>387</v>
      </c>
      <c r="H349" s="129" t="s">
        <v>387</v>
      </c>
      <c r="I349" s="130" t="s">
        <v>387</v>
      </c>
      <c r="J349" s="100" t="s">
        <v>387</v>
      </c>
      <c r="K349" s="129" t="s">
        <v>387</v>
      </c>
      <c r="L349" s="130" t="s">
        <v>387</v>
      </c>
      <c r="M349" s="102" t="s">
        <v>387</v>
      </c>
      <c r="N349" s="129" t="s">
        <v>387</v>
      </c>
      <c r="O349" s="54">
        <f>SUM(Table2[[#This Row],[Urine - IC - Samples]],Table2[[#This Row],[Urine - OOC - Samples]],Table2[[#This Row],[Blood - IC - Samples]],Table2[[#This Row],[Blood - OOC - Samples]])</f>
        <v>6</v>
      </c>
      <c r="P349" s="177"/>
      <c r="Q349" s="36"/>
    </row>
    <row r="350" spans="1:18" ht="20.25" x14ac:dyDescent="0.4">
      <c r="A350" s="133" t="s">
        <v>516</v>
      </c>
      <c r="B350" s="129" t="s">
        <v>387</v>
      </c>
      <c r="C350" s="132">
        <v>4</v>
      </c>
      <c r="D350" s="129" t="s">
        <v>387</v>
      </c>
      <c r="E350" s="129" t="s">
        <v>387</v>
      </c>
      <c r="F350" s="132">
        <v>28</v>
      </c>
      <c r="G350" s="129" t="s">
        <v>387</v>
      </c>
      <c r="H350" s="54">
        <v>1</v>
      </c>
      <c r="I350" s="130" t="s">
        <v>387</v>
      </c>
      <c r="J350" s="100" t="s">
        <v>387</v>
      </c>
      <c r="K350" s="129" t="s">
        <v>387</v>
      </c>
      <c r="L350" s="130" t="s">
        <v>387</v>
      </c>
      <c r="M350" s="102" t="s">
        <v>387</v>
      </c>
      <c r="N350" s="129" t="s">
        <v>387</v>
      </c>
      <c r="O350" s="54">
        <f>SUM(Table2[[#This Row],[Urine - IC - Samples]],Table2[[#This Row],[Urine - OOC - Samples]],Table2[[#This Row],[Blood - IC - Samples]],Table2[[#This Row],[Blood - OOC - Samples]])</f>
        <v>32</v>
      </c>
      <c r="P350" s="52">
        <v>32</v>
      </c>
      <c r="Q350" s="52">
        <v>1</v>
      </c>
      <c r="R350" s="131">
        <v>3.1E-2</v>
      </c>
    </row>
    <row r="351" spans="1:18" ht="13.15" customHeight="1" x14ac:dyDescent="0.4">
      <c r="A351" s="133" t="s">
        <v>1380</v>
      </c>
      <c r="B351" s="129" t="s">
        <v>519</v>
      </c>
      <c r="C351" s="132">
        <v>40</v>
      </c>
      <c r="D351" s="129" t="s">
        <v>387</v>
      </c>
      <c r="E351" s="129" t="s">
        <v>387</v>
      </c>
      <c r="F351" s="132">
        <v>305</v>
      </c>
      <c r="G351" s="129" t="s">
        <v>387</v>
      </c>
      <c r="H351" s="129" t="s">
        <v>387</v>
      </c>
      <c r="I351" s="132">
        <v>4</v>
      </c>
      <c r="J351" s="100" t="s">
        <v>387</v>
      </c>
      <c r="K351" s="129" t="s">
        <v>387</v>
      </c>
      <c r="L351" s="132">
        <v>8</v>
      </c>
      <c r="M351" s="102" t="s">
        <v>387</v>
      </c>
      <c r="N351" s="129" t="s">
        <v>387</v>
      </c>
      <c r="O351" s="54">
        <f>SUM(Table2[[#This Row],[Urine - IC - Samples]],Table2[[#This Row],[Urine - OOC - Samples]],Table2[[#This Row],[Blood - IC - Samples]],Table2[[#This Row],[Blood - OOC - Samples]])</f>
        <v>357</v>
      </c>
      <c r="P351" s="55">
        <v>711</v>
      </c>
      <c r="Q351" s="55">
        <v>3</v>
      </c>
      <c r="R351" s="56">
        <v>0</v>
      </c>
    </row>
    <row r="352" spans="1:18" ht="13.15" customHeight="1" x14ac:dyDescent="0.4">
      <c r="A352" s="133" t="s">
        <v>1380</v>
      </c>
      <c r="B352" s="129" t="s">
        <v>520</v>
      </c>
      <c r="C352" s="132">
        <v>35</v>
      </c>
      <c r="D352" s="129" t="s">
        <v>387</v>
      </c>
      <c r="E352" s="54">
        <v>1</v>
      </c>
      <c r="F352" s="132">
        <v>234</v>
      </c>
      <c r="G352" s="129" t="s">
        <v>387</v>
      </c>
      <c r="H352" s="54">
        <v>1</v>
      </c>
      <c r="I352" s="132">
        <v>1</v>
      </c>
      <c r="J352" s="100" t="s">
        <v>387</v>
      </c>
      <c r="K352" s="129" t="s">
        <v>387</v>
      </c>
      <c r="L352" s="132">
        <v>3</v>
      </c>
      <c r="M352" s="102" t="s">
        <v>387</v>
      </c>
      <c r="N352" s="129" t="s">
        <v>387</v>
      </c>
      <c r="O352" s="54">
        <f>SUM(Table2[[#This Row],[Urine - IC - Samples]],Table2[[#This Row],[Urine - OOC - Samples]],Table2[[#This Row],[Blood - IC - Samples]],Table2[[#This Row],[Blood - OOC - Samples]])</f>
        <v>273</v>
      </c>
      <c r="P352" s="177"/>
      <c r="Q352" s="36"/>
    </row>
    <row r="353" spans="1:20" ht="13.15" customHeight="1" x14ac:dyDescent="0.4">
      <c r="A353" s="133" t="s">
        <v>518</v>
      </c>
      <c r="B353" s="129" t="s">
        <v>521</v>
      </c>
      <c r="C353" s="132">
        <v>13</v>
      </c>
      <c r="D353" s="129" t="s">
        <v>387</v>
      </c>
      <c r="E353" s="129" t="s">
        <v>387</v>
      </c>
      <c r="F353" s="132">
        <v>54</v>
      </c>
      <c r="G353" s="129" t="s">
        <v>387</v>
      </c>
      <c r="H353" s="54">
        <v>1</v>
      </c>
      <c r="I353" s="130" t="s">
        <v>387</v>
      </c>
      <c r="J353" s="100" t="s">
        <v>387</v>
      </c>
      <c r="K353" s="129" t="s">
        <v>387</v>
      </c>
      <c r="L353" s="130" t="s">
        <v>387</v>
      </c>
      <c r="M353" s="102" t="s">
        <v>387</v>
      </c>
      <c r="N353" s="129" t="s">
        <v>387</v>
      </c>
      <c r="O353" s="54">
        <f>SUM(Table2[[#This Row],[Urine - IC - Samples]],Table2[[#This Row],[Urine - OOC - Samples]],Table2[[#This Row],[Blood - IC - Samples]],Table2[[#This Row],[Blood - OOC - Samples]])</f>
        <v>67</v>
      </c>
      <c r="P353" s="177"/>
      <c r="Q353" s="36"/>
    </row>
    <row r="354" spans="1:20" ht="13.15" customHeight="1" x14ac:dyDescent="0.4">
      <c r="A354" s="133" t="s">
        <v>1381</v>
      </c>
      <c r="B354" s="150" t="s">
        <v>522</v>
      </c>
      <c r="C354" s="152">
        <v>4</v>
      </c>
      <c r="D354" s="150" t="s">
        <v>387</v>
      </c>
      <c r="E354" s="150" t="s">
        <v>387</v>
      </c>
      <c r="F354" s="149" t="s">
        <v>387</v>
      </c>
      <c r="G354" s="150" t="s">
        <v>387</v>
      </c>
      <c r="H354" s="150" t="s">
        <v>387</v>
      </c>
      <c r="I354" s="149" t="s">
        <v>387</v>
      </c>
      <c r="J354" s="150" t="s">
        <v>387</v>
      </c>
      <c r="K354" s="150" t="s">
        <v>387</v>
      </c>
      <c r="L354" s="149" t="s">
        <v>387</v>
      </c>
      <c r="M354" s="150" t="s">
        <v>387</v>
      </c>
      <c r="N354" s="150" t="s">
        <v>387</v>
      </c>
      <c r="O354" s="54">
        <f>SUM(Table2[[#This Row],[Urine - IC - Samples]],Table2[[#This Row],[Urine - OOC - Samples]],Table2[[#This Row],[Blood - IC - Samples]],Table2[[#This Row],[Blood - OOC - Samples]])</f>
        <v>4</v>
      </c>
      <c r="P354" s="177"/>
      <c r="Q354" s="36"/>
    </row>
    <row r="355" spans="1:20" ht="13.15" customHeight="1" x14ac:dyDescent="0.4">
      <c r="A355" s="133" t="s">
        <v>1381</v>
      </c>
      <c r="B355" s="129" t="s">
        <v>1261</v>
      </c>
      <c r="C355" s="130" t="s">
        <v>387</v>
      </c>
      <c r="D355" s="129" t="s">
        <v>387</v>
      </c>
      <c r="E355" s="129" t="s">
        <v>387</v>
      </c>
      <c r="F355" s="132">
        <v>4</v>
      </c>
      <c r="G355" s="129" t="s">
        <v>387</v>
      </c>
      <c r="H355" s="129" t="s">
        <v>387</v>
      </c>
      <c r="I355" s="130" t="s">
        <v>387</v>
      </c>
      <c r="J355" s="100" t="s">
        <v>387</v>
      </c>
      <c r="K355" s="129" t="s">
        <v>387</v>
      </c>
      <c r="L355" s="130" t="s">
        <v>387</v>
      </c>
      <c r="M355" s="102" t="s">
        <v>387</v>
      </c>
      <c r="N355" s="129" t="s">
        <v>387</v>
      </c>
      <c r="O355" s="54">
        <f>SUM(Table2[[#This Row],[Urine - IC - Samples]],Table2[[#This Row],[Urine - OOC - Samples]],Table2[[#This Row],[Blood - IC - Samples]],Table2[[#This Row],[Blood - OOC - Samples]])</f>
        <v>4</v>
      </c>
      <c r="P355" s="177"/>
      <c r="Q355" s="36"/>
    </row>
    <row r="356" spans="1:20" ht="13.15" customHeight="1" x14ac:dyDescent="0.4">
      <c r="A356" s="133" t="s">
        <v>1381</v>
      </c>
      <c r="B356" s="129" t="s">
        <v>1262</v>
      </c>
      <c r="C356" s="130" t="s">
        <v>387</v>
      </c>
      <c r="D356" s="129" t="s">
        <v>387</v>
      </c>
      <c r="E356" s="5" t="s">
        <v>1383</v>
      </c>
      <c r="F356" s="132">
        <v>1</v>
      </c>
      <c r="G356" s="129" t="s">
        <v>387</v>
      </c>
      <c r="H356" s="129" t="s">
        <v>387</v>
      </c>
      <c r="I356" s="130" t="s">
        <v>387</v>
      </c>
      <c r="J356" s="100" t="s">
        <v>387</v>
      </c>
      <c r="K356" s="129" t="s">
        <v>387</v>
      </c>
      <c r="L356" s="130" t="s">
        <v>387</v>
      </c>
      <c r="M356" s="102" t="s">
        <v>387</v>
      </c>
      <c r="N356" s="129" t="s">
        <v>387</v>
      </c>
      <c r="O356" s="54">
        <f>SUM(Table2[[#This Row],[Urine - IC - Samples]],Table2[[#This Row],[Urine - OOC - Samples]],Table2[[#This Row],[Blood - IC - Samples]],Table2[[#This Row],[Blood - OOC - Samples]])</f>
        <v>1</v>
      </c>
      <c r="P356" s="177"/>
      <c r="Q356" s="36"/>
    </row>
    <row r="357" spans="1:20" ht="13.15" customHeight="1" x14ac:dyDescent="0.4">
      <c r="A357" s="133" t="s">
        <v>385</v>
      </c>
      <c r="B357" s="151" t="s">
        <v>1263</v>
      </c>
      <c r="C357" s="152">
        <v>1</v>
      </c>
      <c r="D357" s="150" t="s">
        <v>387</v>
      </c>
      <c r="E357" s="150" t="s">
        <v>387</v>
      </c>
      <c r="F357" s="152">
        <v>3</v>
      </c>
      <c r="G357" s="150" t="s">
        <v>387</v>
      </c>
      <c r="H357" s="150" t="s">
        <v>387</v>
      </c>
      <c r="I357" s="149" t="s">
        <v>387</v>
      </c>
      <c r="J357" s="104" t="s">
        <v>387</v>
      </c>
      <c r="K357" s="150" t="s">
        <v>387</v>
      </c>
      <c r="L357" s="149" t="s">
        <v>387</v>
      </c>
      <c r="M357" s="102" t="s">
        <v>387</v>
      </c>
      <c r="N357" s="129" t="s">
        <v>387</v>
      </c>
      <c r="O357" s="54">
        <f>SUM(Table2[[#This Row],[Urine - IC - Samples]],Table2[[#This Row],[Urine - OOC - Samples]],Table2[[#This Row],[Blood - IC - Samples]],Table2[[#This Row],[Blood - OOC - Samples]])</f>
        <v>4</v>
      </c>
      <c r="P357" s="177"/>
      <c r="Q357" s="36"/>
    </row>
    <row r="358" spans="1:20" ht="13.15" customHeight="1" x14ac:dyDescent="0.4">
      <c r="A358" s="133" t="s">
        <v>1375</v>
      </c>
      <c r="B358" s="147" t="s">
        <v>1264</v>
      </c>
      <c r="C358" s="146" t="s">
        <v>387</v>
      </c>
      <c r="D358" s="145" t="s">
        <v>387</v>
      </c>
      <c r="E358" s="145" t="s">
        <v>387</v>
      </c>
      <c r="F358" s="148">
        <v>1</v>
      </c>
      <c r="G358" s="145" t="s">
        <v>387</v>
      </c>
      <c r="H358" s="145" t="s">
        <v>387</v>
      </c>
      <c r="I358" s="146" t="s">
        <v>387</v>
      </c>
      <c r="J358" s="105" t="s">
        <v>387</v>
      </c>
      <c r="K358" s="145" t="s">
        <v>387</v>
      </c>
      <c r="L358" s="146" t="s">
        <v>387</v>
      </c>
      <c r="M358" s="102" t="s">
        <v>387</v>
      </c>
      <c r="N358" s="129" t="s">
        <v>387</v>
      </c>
      <c r="O358" s="54">
        <f>SUM(Table2[[#This Row],[Urine - IC - Samples]],Table2[[#This Row],[Urine - OOC - Samples]],Table2[[#This Row],[Blood - IC - Samples]],Table2[[#This Row],[Blood - OOC - Samples]])</f>
        <v>1</v>
      </c>
      <c r="P358" s="177"/>
      <c r="Q358" s="36"/>
    </row>
    <row r="359" spans="1:20" ht="20.25" x14ac:dyDescent="0.4">
      <c r="A359" s="133" t="s">
        <v>526</v>
      </c>
      <c r="B359" s="129" t="s">
        <v>387</v>
      </c>
      <c r="C359" s="132">
        <v>9</v>
      </c>
      <c r="D359" s="129" t="s">
        <v>387</v>
      </c>
      <c r="E359" s="129" t="s">
        <v>387</v>
      </c>
      <c r="F359" s="132">
        <v>24</v>
      </c>
      <c r="G359" s="129" t="s">
        <v>387</v>
      </c>
      <c r="H359" s="129" t="s">
        <v>387</v>
      </c>
      <c r="I359" s="130" t="s">
        <v>387</v>
      </c>
      <c r="J359" s="100" t="s">
        <v>387</v>
      </c>
      <c r="K359" s="129" t="s">
        <v>387</v>
      </c>
      <c r="L359" s="130" t="s">
        <v>387</v>
      </c>
      <c r="M359" s="102" t="s">
        <v>387</v>
      </c>
      <c r="N359" s="129" t="s">
        <v>387</v>
      </c>
      <c r="O359" s="54">
        <f>SUM(Table2[[#This Row],[Urine - IC - Samples]],Table2[[#This Row],[Urine - OOC - Samples]],Table2[[#This Row],[Blood - IC - Samples]],Table2[[#This Row],[Blood - OOC - Samples]])</f>
        <v>33</v>
      </c>
      <c r="P359" s="52">
        <v>33</v>
      </c>
      <c r="Q359" s="52">
        <v>0</v>
      </c>
      <c r="R359" s="53">
        <v>0</v>
      </c>
    </row>
    <row r="360" spans="1:20" ht="13.15" customHeight="1" x14ac:dyDescent="0.4">
      <c r="A360" s="133" t="s">
        <v>528</v>
      </c>
      <c r="B360" s="129" t="s">
        <v>387</v>
      </c>
      <c r="C360" s="132">
        <v>56</v>
      </c>
      <c r="D360" s="129" t="s">
        <v>387</v>
      </c>
      <c r="E360" s="129" t="s">
        <v>387</v>
      </c>
      <c r="F360" s="132">
        <v>190</v>
      </c>
      <c r="G360" s="129" t="s">
        <v>387</v>
      </c>
      <c r="H360" s="129" t="s">
        <v>387</v>
      </c>
      <c r="I360" s="130" t="s">
        <v>387</v>
      </c>
      <c r="J360" s="102" t="s">
        <v>387</v>
      </c>
      <c r="K360" s="129" t="s">
        <v>387</v>
      </c>
      <c r="L360" s="132">
        <v>2</v>
      </c>
      <c r="M360" s="129" t="s">
        <v>387</v>
      </c>
      <c r="N360" s="129" t="s">
        <v>387</v>
      </c>
      <c r="O360" s="54">
        <f>SUM(Table2[[#This Row],[Urine - IC - Samples]],Table2[[#This Row],[Urine - OOC - Samples]],Table2[[#This Row],[Blood - IC - Samples]],Table2[[#This Row],[Blood - OOC - Samples]])</f>
        <v>248</v>
      </c>
      <c r="P360" s="52">
        <v>248</v>
      </c>
      <c r="Q360" s="52">
        <v>0</v>
      </c>
      <c r="R360" s="53">
        <v>0</v>
      </c>
      <c r="T360" s="117"/>
    </row>
    <row r="361" spans="1:20" ht="13.15" customHeight="1" x14ac:dyDescent="0.4">
      <c r="A361" s="133" t="s">
        <v>534</v>
      </c>
      <c r="B361" s="129" t="s">
        <v>535</v>
      </c>
      <c r="C361" s="132">
        <v>2</v>
      </c>
      <c r="D361" s="129" t="s">
        <v>387</v>
      </c>
      <c r="E361" s="129" t="s">
        <v>387</v>
      </c>
      <c r="F361" s="130" t="s">
        <v>387</v>
      </c>
      <c r="G361" s="129" t="s">
        <v>387</v>
      </c>
      <c r="H361" s="129" t="s">
        <v>387</v>
      </c>
      <c r="I361" s="130" t="s">
        <v>387</v>
      </c>
      <c r="J361" s="102" t="s">
        <v>387</v>
      </c>
      <c r="K361" s="129" t="s">
        <v>387</v>
      </c>
      <c r="L361" s="130" t="s">
        <v>387</v>
      </c>
      <c r="M361" s="129" t="s">
        <v>387</v>
      </c>
      <c r="N361" s="129" t="s">
        <v>387</v>
      </c>
      <c r="O361" s="54">
        <f>SUM(Table2[[#This Row],[Urine - IC - Samples]],Table2[[#This Row],[Urine - OOC - Samples]],Table2[[#This Row],[Blood - IC - Samples]],Table2[[#This Row],[Blood - OOC - Samples]])</f>
        <v>2</v>
      </c>
      <c r="P361" s="52">
        <v>2</v>
      </c>
      <c r="Q361" s="52">
        <v>0</v>
      </c>
      <c r="R361" s="53">
        <v>0</v>
      </c>
      <c r="T361" s="117"/>
    </row>
    <row r="362" spans="1:20" ht="13.15" customHeight="1" x14ac:dyDescent="0.4">
      <c r="A362" s="133" t="s">
        <v>450</v>
      </c>
      <c r="B362" s="129" t="s">
        <v>538</v>
      </c>
      <c r="C362" s="132">
        <v>17</v>
      </c>
      <c r="D362" s="129" t="s">
        <v>387</v>
      </c>
      <c r="E362" s="129" t="s">
        <v>387</v>
      </c>
      <c r="F362" s="130" t="s">
        <v>387</v>
      </c>
      <c r="G362" s="129" t="s">
        <v>387</v>
      </c>
      <c r="H362" s="129" t="s">
        <v>387</v>
      </c>
      <c r="I362" s="130" t="s">
        <v>387</v>
      </c>
      <c r="J362" s="102" t="s">
        <v>387</v>
      </c>
      <c r="K362" s="129" t="s">
        <v>387</v>
      </c>
      <c r="L362" s="130" t="s">
        <v>387</v>
      </c>
      <c r="M362" s="129" t="s">
        <v>387</v>
      </c>
      <c r="N362" s="129" t="s">
        <v>387</v>
      </c>
      <c r="O362" s="54">
        <f>SUM(Table2[[#This Row],[Urine - IC - Samples]],Table2[[#This Row],[Urine - OOC - Samples]],Table2[[#This Row],[Blood - IC - Samples]],Table2[[#This Row],[Blood - OOC - Samples]])</f>
        <v>17</v>
      </c>
      <c r="P362" s="52">
        <v>17</v>
      </c>
      <c r="Q362" s="52">
        <v>0</v>
      </c>
      <c r="R362" s="53">
        <v>0</v>
      </c>
      <c r="T362" s="117"/>
    </row>
    <row r="363" spans="1:20" ht="13.15" customHeight="1" x14ac:dyDescent="0.4">
      <c r="A363" s="133" t="s">
        <v>539</v>
      </c>
      <c r="B363" s="129" t="s">
        <v>387</v>
      </c>
      <c r="C363" s="132">
        <v>41</v>
      </c>
      <c r="D363" s="129" t="s">
        <v>387</v>
      </c>
      <c r="E363" s="54">
        <v>1</v>
      </c>
      <c r="F363" s="132">
        <v>23</v>
      </c>
      <c r="G363" s="54">
        <v>2</v>
      </c>
      <c r="H363" s="129" t="s">
        <v>387</v>
      </c>
      <c r="I363" s="132">
        <v>2</v>
      </c>
      <c r="J363" s="102" t="s">
        <v>387</v>
      </c>
      <c r="K363" s="129" t="s">
        <v>387</v>
      </c>
      <c r="L363" s="132">
        <v>10</v>
      </c>
      <c r="M363" s="129" t="s">
        <v>387</v>
      </c>
      <c r="N363" s="129" t="s">
        <v>387</v>
      </c>
      <c r="O363" s="54">
        <f>SUM(Table2[[#This Row],[Urine - IC - Samples]],Table2[[#This Row],[Urine - OOC - Samples]],Table2[[#This Row],[Blood - IC - Samples]],Table2[[#This Row],[Blood - OOC - Samples]])</f>
        <v>76</v>
      </c>
      <c r="P363" s="52">
        <v>76</v>
      </c>
      <c r="Q363" s="52">
        <v>1</v>
      </c>
      <c r="R363" s="131">
        <v>1.2999999999999999E-2</v>
      </c>
      <c r="T363" s="117"/>
    </row>
    <row r="364" spans="1:20" x14ac:dyDescent="0.4">
      <c r="A364" s="133" t="s">
        <v>541</v>
      </c>
      <c r="B364" s="129" t="s">
        <v>387</v>
      </c>
      <c r="C364" s="130" t="s">
        <v>387</v>
      </c>
      <c r="D364" s="129" t="s">
        <v>387</v>
      </c>
      <c r="E364" s="129" t="s">
        <v>387</v>
      </c>
      <c r="F364" s="132">
        <v>1</v>
      </c>
      <c r="G364" s="129" t="s">
        <v>387</v>
      </c>
      <c r="H364" s="129" t="s">
        <v>387</v>
      </c>
      <c r="I364" s="130" t="s">
        <v>387</v>
      </c>
      <c r="J364" s="102" t="s">
        <v>387</v>
      </c>
      <c r="K364" s="129" t="s">
        <v>387</v>
      </c>
      <c r="L364" s="130" t="s">
        <v>387</v>
      </c>
      <c r="M364" s="129" t="s">
        <v>387</v>
      </c>
      <c r="N364" s="129" t="s">
        <v>387</v>
      </c>
      <c r="O364" s="54">
        <f>SUM(Table2[[#This Row],[Urine - IC - Samples]],Table2[[#This Row],[Urine - OOC - Samples]],Table2[[#This Row],[Blood - IC - Samples]],Table2[[#This Row],[Blood - OOC - Samples]])</f>
        <v>1</v>
      </c>
      <c r="P364" s="52">
        <v>1</v>
      </c>
      <c r="Q364" s="52">
        <v>0</v>
      </c>
      <c r="R364" s="53">
        <v>0</v>
      </c>
      <c r="T364" s="117"/>
    </row>
    <row r="365" spans="1:20" ht="13.15" customHeight="1" x14ac:dyDescent="0.4">
      <c r="A365" s="133" t="s">
        <v>545</v>
      </c>
      <c r="B365" s="129" t="s">
        <v>387</v>
      </c>
      <c r="C365" s="132">
        <v>217</v>
      </c>
      <c r="D365" s="129" t="s">
        <v>387</v>
      </c>
      <c r="E365" s="54">
        <v>3</v>
      </c>
      <c r="F365" s="132">
        <v>805</v>
      </c>
      <c r="G365" s="129" t="s">
        <v>387</v>
      </c>
      <c r="H365" s="54">
        <v>8</v>
      </c>
      <c r="I365" s="130" t="s">
        <v>387</v>
      </c>
      <c r="J365" s="102" t="s">
        <v>387</v>
      </c>
      <c r="K365" s="129" t="s">
        <v>387</v>
      </c>
      <c r="L365" s="132">
        <v>77</v>
      </c>
      <c r="M365" s="129" t="s">
        <v>387</v>
      </c>
      <c r="N365" s="129" t="s">
        <v>387</v>
      </c>
      <c r="O365" s="54">
        <f>SUM(Table2[[#This Row],[Urine - IC - Samples]],Table2[[#This Row],[Urine - OOC - Samples]],Table2[[#This Row],[Blood - IC - Samples]],Table2[[#This Row],[Blood - OOC - Samples]])</f>
        <v>1099</v>
      </c>
      <c r="P365" s="52">
        <v>1099</v>
      </c>
      <c r="Q365" s="52">
        <v>11</v>
      </c>
      <c r="R365" s="131">
        <v>0.01</v>
      </c>
      <c r="T365" s="117"/>
    </row>
    <row r="366" spans="1:20" ht="13.15" customHeight="1" x14ac:dyDescent="0.4">
      <c r="A366" s="133" t="s">
        <v>472</v>
      </c>
      <c r="B366" s="129" t="s">
        <v>548</v>
      </c>
      <c r="C366" s="132">
        <v>33</v>
      </c>
      <c r="D366" s="129" t="s">
        <v>387</v>
      </c>
      <c r="E366" s="54">
        <v>2</v>
      </c>
      <c r="F366" s="132">
        <v>19</v>
      </c>
      <c r="G366" s="129" t="s">
        <v>387</v>
      </c>
      <c r="H366" s="54">
        <v>1</v>
      </c>
      <c r="I366" s="132">
        <v>2</v>
      </c>
      <c r="J366" s="102" t="s">
        <v>387</v>
      </c>
      <c r="K366" s="129" t="s">
        <v>387</v>
      </c>
      <c r="L366" s="132">
        <v>1</v>
      </c>
      <c r="M366" s="129" t="s">
        <v>387</v>
      </c>
      <c r="N366" s="129" t="s">
        <v>387</v>
      </c>
      <c r="O366" s="54">
        <f>SUM(Table2[[#This Row],[Urine - IC - Samples]],Table2[[#This Row],[Urine - OOC - Samples]],Table2[[#This Row],[Blood - IC - Samples]],Table2[[#This Row],[Blood - OOC - Samples]])</f>
        <v>55</v>
      </c>
      <c r="P366" s="52">
        <v>55</v>
      </c>
      <c r="Q366" s="52">
        <v>3</v>
      </c>
      <c r="R366" s="53">
        <v>0.05</v>
      </c>
      <c r="T366" s="117"/>
    </row>
    <row r="367" spans="1:20" x14ac:dyDescent="0.4">
      <c r="A367" s="133" t="s">
        <v>479</v>
      </c>
      <c r="B367" s="129" t="s">
        <v>549</v>
      </c>
      <c r="C367" s="132">
        <v>43</v>
      </c>
      <c r="D367" s="129" t="s">
        <v>387</v>
      </c>
      <c r="E367" s="129" t="s">
        <v>387</v>
      </c>
      <c r="F367" s="132">
        <v>87</v>
      </c>
      <c r="G367" s="129" t="s">
        <v>387</v>
      </c>
      <c r="H367" s="129" t="s">
        <v>387</v>
      </c>
      <c r="I367" s="130" t="s">
        <v>387</v>
      </c>
      <c r="J367" s="102" t="s">
        <v>387</v>
      </c>
      <c r="K367" s="129" t="s">
        <v>387</v>
      </c>
      <c r="L367" s="132">
        <v>10</v>
      </c>
      <c r="M367" s="129" t="s">
        <v>387</v>
      </c>
      <c r="N367" s="129" t="s">
        <v>387</v>
      </c>
      <c r="O367" s="54">
        <f>SUM(Table2[[#This Row],[Urine - IC - Samples]],Table2[[#This Row],[Urine - OOC - Samples]],Table2[[#This Row],[Blood - IC - Samples]],Table2[[#This Row],[Blood - OOC - Samples]])</f>
        <v>140</v>
      </c>
      <c r="P367" s="52">
        <v>140</v>
      </c>
      <c r="Q367" s="52">
        <v>0</v>
      </c>
      <c r="R367" s="53">
        <v>0</v>
      </c>
      <c r="T367" s="117"/>
    </row>
    <row r="368" spans="1:20" ht="13.15" customHeight="1" x14ac:dyDescent="0.4">
      <c r="A368" s="133" t="s">
        <v>385</v>
      </c>
      <c r="B368" s="142" t="s">
        <v>579</v>
      </c>
      <c r="C368" s="132">
        <v>2</v>
      </c>
      <c r="D368" s="129" t="s">
        <v>387</v>
      </c>
      <c r="E368" s="129" t="s">
        <v>387</v>
      </c>
      <c r="F368" s="132">
        <v>4</v>
      </c>
      <c r="G368" s="102" t="s">
        <v>387</v>
      </c>
      <c r="H368" s="129" t="s">
        <v>387</v>
      </c>
      <c r="I368" s="107" t="s">
        <v>387</v>
      </c>
      <c r="J368" s="129" t="s">
        <v>387</v>
      </c>
      <c r="K368" s="129" t="s">
        <v>387</v>
      </c>
      <c r="L368" s="130" t="s">
        <v>387</v>
      </c>
      <c r="M368" s="129" t="s">
        <v>387</v>
      </c>
      <c r="N368" s="129" t="s">
        <v>387</v>
      </c>
      <c r="O368" s="54">
        <f>SUM(Table2[[#This Row],[Urine - IC - Samples]],Table2[[#This Row],[Urine - OOC - Samples]],Table2[[#This Row],[Blood - IC - Samples]],Table2[[#This Row],[Blood - OOC - Samples]])</f>
        <v>6</v>
      </c>
      <c r="P368" s="55">
        <v>7</v>
      </c>
      <c r="Q368" s="55">
        <v>0</v>
      </c>
      <c r="R368" s="56">
        <v>0</v>
      </c>
      <c r="T368" s="117"/>
    </row>
    <row r="369" spans="1:20" ht="13.15" customHeight="1" x14ac:dyDescent="0.4">
      <c r="A369" s="133" t="s">
        <v>1375</v>
      </c>
      <c r="B369" s="129" t="s">
        <v>920</v>
      </c>
      <c r="C369" s="132">
        <v>1</v>
      </c>
      <c r="D369" s="129" t="s">
        <v>387</v>
      </c>
      <c r="E369" s="129" t="s">
        <v>387</v>
      </c>
      <c r="F369" s="130" t="s">
        <v>387</v>
      </c>
      <c r="G369" s="102" t="s">
        <v>387</v>
      </c>
      <c r="H369" s="129" t="s">
        <v>387</v>
      </c>
      <c r="I369" s="107" t="s">
        <v>387</v>
      </c>
      <c r="J369" s="129" t="s">
        <v>387</v>
      </c>
      <c r="K369" s="129" t="s">
        <v>387</v>
      </c>
      <c r="L369" s="130" t="s">
        <v>387</v>
      </c>
      <c r="M369" s="129" t="s">
        <v>387</v>
      </c>
      <c r="N369" s="129" t="s">
        <v>387</v>
      </c>
      <c r="O369" s="54">
        <f>SUM(Table2[[#This Row],[Urine - IC - Samples]],Table2[[#This Row],[Urine - OOC - Samples]],Table2[[#This Row],[Blood - IC - Samples]],Table2[[#This Row],[Blood - OOC - Samples]])</f>
        <v>1</v>
      </c>
      <c r="P369" s="177"/>
      <c r="Q369" s="36"/>
    </row>
    <row r="370" spans="1:20" ht="13.15" customHeight="1" x14ac:dyDescent="0.4">
      <c r="A370" s="133" t="s">
        <v>393</v>
      </c>
      <c r="B370" s="129" t="s">
        <v>921</v>
      </c>
      <c r="C370" s="132">
        <v>1</v>
      </c>
      <c r="D370" s="129" t="s">
        <v>387</v>
      </c>
      <c r="E370" s="129" t="s">
        <v>387</v>
      </c>
      <c r="F370" s="130" t="s">
        <v>387</v>
      </c>
      <c r="G370" s="102" t="s">
        <v>387</v>
      </c>
      <c r="H370" s="129" t="s">
        <v>387</v>
      </c>
      <c r="I370" s="107" t="s">
        <v>387</v>
      </c>
      <c r="J370" s="129" t="s">
        <v>387</v>
      </c>
      <c r="K370" s="129" t="s">
        <v>387</v>
      </c>
      <c r="L370" s="130" t="s">
        <v>387</v>
      </c>
      <c r="M370" s="129" t="s">
        <v>387</v>
      </c>
      <c r="N370" s="129" t="s">
        <v>387</v>
      </c>
      <c r="O370" s="54">
        <f>SUM(Table2[[#This Row],[Urine - IC - Samples]],Table2[[#This Row],[Urine - OOC - Samples]],Table2[[#This Row],[Blood - IC - Samples]],Table2[[#This Row],[Blood - OOC - Samples]])</f>
        <v>1</v>
      </c>
      <c r="P370" s="52">
        <v>1</v>
      </c>
      <c r="Q370" s="52">
        <v>0</v>
      </c>
      <c r="R370" s="53">
        <v>0</v>
      </c>
      <c r="T370" s="117"/>
    </row>
    <row r="371" spans="1:20" ht="13.15" customHeight="1" x14ac:dyDescent="0.4">
      <c r="A371" s="133" t="s">
        <v>397</v>
      </c>
      <c r="B371" s="142" t="s">
        <v>1265</v>
      </c>
      <c r="C371" s="132">
        <v>4</v>
      </c>
      <c r="D371" s="129" t="s">
        <v>387</v>
      </c>
      <c r="E371" s="129" t="s">
        <v>387</v>
      </c>
      <c r="F371" s="132">
        <v>3</v>
      </c>
      <c r="G371" s="102" t="s">
        <v>387</v>
      </c>
      <c r="H371" s="129" t="s">
        <v>387</v>
      </c>
      <c r="I371" s="107" t="s">
        <v>387</v>
      </c>
      <c r="J371" s="129" t="s">
        <v>387</v>
      </c>
      <c r="K371" s="129" t="s">
        <v>387</v>
      </c>
      <c r="L371" s="130" t="s">
        <v>387</v>
      </c>
      <c r="M371" s="129" t="s">
        <v>387</v>
      </c>
      <c r="N371" s="129" t="s">
        <v>387</v>
      </c>
      <c r="O371" s="54">
        <f>SUM(Table2[[#This Row],[Urine - IC - Samples]],Table2[[#This Row],[Urine - OOC - Samples]],Table2[[#This Row],[Blood - IC - Samples]],Table2[[#This Row],[Blood - OOC - Samples]])</f>
        <v>7</v>
      </c>
      <c r="P371" s="55">
        <v>13</v>
      </c>
      <c r="Q371" s="55">
        <v>0</v>
      </c>
      <c r="R371" s="56">
        <v>0</v>
      </c>
      <c r="T371" s="117"/>
    </row>
    <row r="372" spans="1:20" ht="13.15" customHeight="1" x14ac:dyDescent="0.4">
      <c r="A372" s="133" t="s">
        <v>1335</v>
      </c>
      <c r="B372" s="129" t="s">
        <v>924</v>
      </c>
      <c r="C372" s="130" t="s">
        <v>387</v>
      </c>
      <c r="D372" s="129" t="s">
        <v>387</v>
      </c>
      <c r="E372" s="129" t="s">
        <v>387</v>
      </c>
      <c r="F372" s="132">
        <v>3</v>
      </c>
      <c r="G372" s="102" t="s">
        <v>387</v>
      </c>
      <c r="H372" s="129" t="s">
        <v>387</v>
      </c>
      <c r="I372" s="107" t="s">
        <v>387</v>
      </c>
      <c r="J372" s="129" t="s">
        <v>387</v>
      </c>
      <c r="K372" s="129" t="s">
        <v>387</v>
      </c>
      <c r="L372" s="130" t="s">
        <v>387</v>
      </c>
      <c r="M372" s="129" t="s">
        <v>387</v>
      </c>
      <c r="N372" s="129" t="s">
        <v>387</v>
      </c>
      <c r="O372" s="54">
        <f>SUM(Table2[[#This Row],[Urine - IC - Samples]],Table2[[#This Row],[Urine - OOC - Samples]],Table2[[#This Row],[Blood - IC - Samples]],Table2[[#This Row],[Blood - OOC - Samples]])</f>
        <v>3</v>
      </c>
      <c r="P372" s="177"/>
      <c r="Q372" s="36"/>
    </row>
    <row r="373" spans="1:20" ht="13.15" customHeight="1" x14ac:dyDescent="0.4">
      <c r="A373" s="133" t="s">
        <v>1335</v>
      </c>
      <c r="B373" s="138" t="s">
        <v>583</v>
      </c>
      <c r="C373" s="132">
        <v>2</v>
      </c>
      <c r="D373" s="129" t="s">
        <v>387</v>
      </c>
      <c r="E373" s="129" t="s">
        <v>387</v>
      </c>
      <c r="F373" s="130" t="s">
        <v>387</v>
      </c>
      <c r="G373" s="102" t="s">
        <v>387</v>
      </c>
      <c r="H373" s="129" t="s">
        <v>387</v>
      </c>
      <c r="I373" s="107" t="s">
        <v>387</v>
      </c>
      <c r="J373" s="129" t="s">
        <v>387</v>
      </c>
      <c r="K373" s="129" t="s">
        <v>387</v>
      </c>
      <c r="L373" s="130" t="s">
        <v>387</v>
      </c>
      <c r="M373" s="129" t="s">
        <v>387</v>
      </c>
      <c r="N373" s="129" t="s">
        <v>387</v>
      </c>
      <c r="O373" s="54">
        <f>SUM(Table2[[#This Row],[Urine - IC - Samples]],Table2[[#This Row],[Urine - OOC - Samples]],Table2[[#This Row],[Blood - IC - Samples]],Table2[[#This Row],[Blood - OOC - Samples]])</f>
        <v>2</v>
      </c>
      <c r="P373" s="177"/>
      <c r="Q373" s="36"/>
    </row>
    <row r="374" spans="1:20" ht="13.15" customHeight="1" x14ac:dyDescent="0.4">
      <c r="A374" s="133" t="s">
        <v>1335</v>
      </c>
      <c r="B374" s="129" t="s">
        <v>922</v>
      </c>
      <c r="C374" s="130" t="s">
        <v>387</v>
      </c>
      <c r="D374" s="129" t="s">
        <v>387</v>
      </c>
      <c r="E374" s="129" t="s">
        <v>387</v>
      </c>
      <c r="F374" s="132">
        <v>1</v>
      </c>
      <c r="G374" s="102" t="s">
        <v>387</v>
      </c>
      <c r="H374" s="129" t="s">
        <v>387</v>
      </c>
      <c r="I374" s="107" t="s">
        <v>387</v>
      </c>
      <c r="J374" s="129" t="s">
        <v>387</v>
      </c>
      <c r="K374" s="129" t="s">
        <v>387</v>
      </c>
      <c r="L374" s="130" t="s">
        <v>387</v>
      </c>
      <c r="M374" s="129" t="s">
        <v>387</v>
      </c>
      <c r="N374" s="129" t="s">
        <v>387</v>
      </c>
      <c r="O374" s="54">
        <f>SUM(Table2[[#This Row],[Urine - IC - Samples]],Table2[[#This Row],[Urine - OOC - Samples]],Table2[[#This Row],[Blood - IC - Samples]],Table2[[#This Row],[Blood - OOC - Samples]])</f>
        <v>1</v>
      </c>
      <c r="P374" s="177"/>
      <c r="Q374" s="36"/>
    </row>
    <row r="375" spans="1:20" ht="13.15" customHeight="1" x14ac:dyDescent="0.4">
      <c r="A375" s="133" t="s">
        <v>408</v>
      </c>
      <c r="B375" s="129" t="s">
        <v>925</v>
      </c>
      <c r="C375" s="130" t="s">
        <v>387</v>
      </c>
      <c r="D375" s="129" t="s">
        <v>387</v>
      </c>
      <c r="E375" s="129" t="s">
        <v>387</v>
      </c>
      <c r="F375" s="132">
        <v>1</v>
      </c>
      <c r="G375" s="102" t="s">
        <v>387</v>
      </c>
      <c r="H375" s="129" t="s">
        <v>387</v>
      </c>
      <c r="I375" s="107" t="s">
        <v>387</v>
      </c>
      <c r="J375" s="129" t="s">
        <v>387</v>
      </c>
      <c r="K375" s="129" t="s">
        <v>387</v>
      </c>
      <c r="L375" s="130" t="s">
        <v>387</v>
      </c>
      <c r="M375" s="129" t="s">
        <v>387</v>
      </c>
      <c r="N375" s="129" t="s">
        <v>387</v>
      </c>
      <c r="O375" s="54">
        <f>SUM(Table2[[#This Row],[Urine - IC - Samples]],Table2[[#This Row],[Urine - OOC - Samples]],Table2[[#This Row],[Blood - IC - Samples]],Table2[[#This Row],[Blood - OOC - Samples]])</f>
        <v>1</v>
      </c>
      <c r="P375" s="52">
        <v>1</v>
      </c>
      <c r="Q375" s="52">
        <v>0</v>
      </c>
      <c r="R375" s="53">
        <v>0</v>
      </c>
      <c r="T375" s="117"/>
    </row>
    <row r="376" spans="1:20" ht="13.15" customHeight="1" x14ac:dyDescent="0.4">
      <c r="A376" s="133" t="s">
        <v>554</v>
      </c>
      <c r="B376" s="129" t="s">
        <v>590</v>
      </c>
      <c r="C376" s="132">
        <v>1</v>
      </c>
      <c r="D376" s="129" t="s">
        <v>387</v>
      </c>
      <c r="E376" s="129" t="s">
        <v>387</v>
      </c>
      <c r="F376" s="130" t="s">
        <v>387</v>
      </c>
      <c r="G376" s="102" t="s">
        <v>387</v>
      </c>
      <c r="H376" s="129" t="s">
        <v>387</v>
      </c>
      <c r="I376" s="107" t="s">
        <v>387</v>
      </c>
      <c r="J376" s="129" t="s">
        <v>387</v>
      </c>
      <c r="K376" s="129" t="s">
        <v>387</v>
      </c>
      <c r="L376" s="130" t="s">
        <v>387</v>
      </c>
      <c r="M376" s="129" t="s">
        <v>387</v>
      </c>
      <c r="N376" s="129" t="s">
        <v>387</v>
      </c>
      <c r="O376" s="54">
        <f>SUM(Table2[[#This Row],[Urine - IC - Samples]],Table2[[#This Row],[Urine - OOC - Samples]],Table2[[#This Row],[Blood - IC - Samples]],Table2[[#This Row],[Blood - OOC - Samples]])</f>
        <v>1</v>
      </c>
      <c r="P376" s="52">
        <v>1</v>
      </c>
      <c r="Q376" s="52">
        <v>0</v>
      </c>
      <c r="R376" s="53">
        <v>0</v>
      </c>
      <c r="T376" s="117"/>
    </row>
    <row r="377" spans="1:20" x14ac:dyDescent="0.4">
      <c r="A377" s="133" t="s">
        <v>447</v>
      </c>
      <c r="B377" s="129" t="s">
        <v>927</v>
      </c>
      <c r="C377" s="130" t="s">
        <v>387</v>
      </c>
      <c r="D377" s="129" t="s">
        <v>387</v>
      </c>
      <c r="E377" s="129" t="s">
        <v>387</v>
      </c>
      <c r="F377" s="132">
        <v>2</v>
      </c>
      <c r="G377" s="102" t="s">
        <v>387</v>
      </c>
      <c r="H377" s="129" t="s">
        <v>387</v>
      </c>
      <c r="I377" s="107" t="s">
        <v>387</v>
      </c>
      <c r="J377" s="129" t="s">
        <v>387</v>
      </c>
      <c r="K377" s="129" t="s">
        <v>387</v>
      </c>
      <c r="L377" s="130" t="s">
        <v>387</v>
      </c>
      <c r="M377" s="129" t="s">
        <v>387</v>
      </c>
      <c r="N377" s="129" t="s">
        <v>387</v>
      </c>
      <c r="O377" s="54">
        <f>SUM(Table2[[#This Row],[Urine - IC - Samples]],Table2[[#This Row],[Urine - OOC - Samples]],Table2[[#This Row],[Blood - IC - Samples]],Table2[[#This Row],[Blood - OOC - Samples]])</f>
        <v>2</v>
      </c>
      <c r="P377" s="52">
        <v>2</v>
      </c>
      <c r="Q377" s="52">
        <v>0</v>
      </c>
      <c r="R377" s="53">
        <v>0</v>
      </c>
      <c r="T377" s="117"/>
    </row>
    <row r="378" spans="1:20" ht="13.15" customHeight="1" x14ac:dyDescent="0.4">
      <c r="A378" s="133" t="s">
        <v>452</v>
      </c>
      <c r="B378" s="129" t="s">
        <v>1266</v>
      </c>
      <c r="C378" s="132">
        <v>2</v>
      </c>
      <c r="D378" s="129" t="s">
        <v>387</v>
      </c>
      <c r="E378" s="129" t="s">
        <v>387</v>
      </c>
      <c r="F378" s="130" t="s">
        <v>387</v>
      </c>
      <c r="G378" s="102" t="s">
        <v>387</v>
      </c>
      <c r="H378" s="129" t="s">
        <v>387</v>
      </c>
      <c r="I378" s="107" t="s">
        <v>387</v>
      </c>
      <c r="J378" s="129" t="s">
        <v>387</v>
      </c>
      <c r="K378" s="129" t="s">
        <v>387</v>
      </c>
      <c r="L378" s="130" t="s">
        <v>387</v>
      </c>
      <c r="M378" s="129" t="s">
        <v>387</v>
      </c>
      <c r="N378" s="129" t="s">
        <v>387</v>
      </c>
      <c r="O378" s="54">
        <f>SUM(Table2[[#This Row],[Urine - IC - Samples]],Table2[[#This Row],[Urine - OOC - Samples]],Table2[[#This Row],[Blood - IC - Samples]],Table2[[#This Row],[Blood - OOC - Samples]])</f>
        <v>2</v>
      </c>
      <c r="P378" s="52">
        <v>2</v>
      </c>
      <c r="Q378" s="52">
        <v>0</v>
      </c>
      <c r="R378" s="53">
        <v>0</v>
      </c>
      <c r="T378" s="117"/>
    </row>
    <row r="379" spans="1:20" ht="13.15" customHeight="1" x14ac:dyDescent="0.4">
      <c r="A379" s="133" t="s">
        <v>466</v>
      </c>
      <c r="B379" s="129" t="s">
        <v>597</v>
      </c>
      <c r="C379" s="132">
        <v>3</v>
      </c>
      <c r="D379" s="129" t="s">
        <v>387</v>
      </c>
      <c r="E379" s="129" t="s">
        <v>387</v>
      </c>
      <c r="F379" s="132">
        <v>2</v>
      </c>
      <c r="G379" s="102" t="s">
        <v>387</v>
      </c>
      <c r="H379" s="129" t="s">
        <v>387</v>
      </c>
      <c r="I379" s="107" t="s">
        <v>387</v>
      </c>
      <c r="J379" s="129" t="s">
        <v>387</v>
      </c>
      <c r="K379" s="129" t="s">
        <v>387</v>
      </c>
      <c r="L379" s="130" t="s">
        <v>387</v>
      </c>
      <c r="M379" s="129" t="s">
        <v>387</v>
      </c>
      <c r="N379" s="129" t="s">
        <v>387</v>
      </c>
      <c r="O379" s="54">
        <f>SUM(Table2[[#This Row],[Urine - IC - Samples]],Table2[[#This Row],[Urine - OOC - Samples]],Table2[[#This Row],[Blood - IC - Samples]],Table2[[#This Row],[Blood - OOC - Samples]])</f>
        <v>5</v>
      </c>
      <c r="P379" s="52">
        <v>5</v>
      </c>
      <c r="Q379" s="52">
        <v>0</v>
      </c>
      <c r="R379" s="53">
        <v>0</v>
      </c>
      <c r="T379" s="117"/>
    </row>
    <row r="380" spans="1:20" ht="13.15" customHeight="1" x14ac:dyDescent="0.4">
      <c r="A380" s="133" t="s">
        <v>599</v>
      </c>
      <c r="B380" s="142" t="s">
        <v>1267</v>
      </c>
      <c r="C380" s="130" t="s">
        <v>387</v>
      </c>
      <c r="D380" s="129" t="s">
        <v>387</v>
      </c>
      <c r="E380" s="129" t="s">
        <v>387</v>
      </c>
      <c r="F380" s="132">
        <v>1</v>
      </c>
      <c r="G380" s="102" t="s">
        <v>387</v>
      </c>
      <c r="H380" s="129" t="s">
        <v>387</v>
      </c>
      <c r="I380" s="107" t="s">
        <v>387</v>
      </c>
      <c r="J380" s="129" t="s">
        <v>387</v>
      </c>
      <c r="K380" s="129" t="s">
        <v>387</v>
      </c>
      <c r="L380" s="130" t="s">
        <v>387</v>
      </c>
      <c r="M380" s="129" t="s">
        <v>387</v>
      </c>
      <c r="N380" s="129" t="s">
        <v>387</v>
      </c>
      <c r="O380" s="54">
        <f>SUM(Table2[[#This Row],[Urine - IC - Samples]],Table2[[#This Row],[Urine - OOC - Samples]],Table2[[#This Row],[Blood - IC - Samples]],Table2[[#This Row],[Blood - OOC - Samples]])</f>
        <v>1</v>
      </c>
      <c r="P380" s="52">
        <v>1</v>
      </c>
      <c r="Q380" s="52">
        <v>0</v>
      </c>
      <c r="R380" s="53">
        <v>0</v>
      </c>
      <c r="T380" s="117"/>
    </row>
    <row r="381" spans="1:20" ht="13.15" customHeight="1" x14ac:dyDescent="0.4">
      <c r="A381" s="133" t="s">
        <v>472</v>
      </c>
      <c r="B381" s="129" t="s">
        <v>934</v>
      </c>
      <c r="C381" s="130" t="s">
        <v>387</v>
      </c>
      <c r="D381" s="129" t="s">
        <v>387</v>
      </c>
      <c r="E381" s="129" t="s">
        <v>387</v>
      </c>
      <c r="F381" s="132">
        <v>12</v>
      </c>
      <c r="G381" s="102" t="s">
        <v>387</v>
      </c>
      <c r="H381" s="129" t="s">
        <v>387</v>
      </c>
      <c r="I381" s="107" t="s">
        <v>387</v>
      </c>
      <c r="J381" s="129" t="s">
        <v>387</v>
      </c>
      <c r="K381" s="129" t="s">
        <v>387</v>
      </c>
      <c r="L381" s="130" t="s">
        <v>387</v>
      </c>
      <c r="M381" s="129" t="s">
        <v>387</v>
      </c>
      <c r="N381" s="129" t="s">
        <v>387</v>
      </c>
      <c r="O381" s="54">
        <f>SUM(Table2[[#This Row],[Urine - IC - Samples]],Table2[[#This Row],[Urine - OOC - Samples]],Table2[[#This Row],[Blood - IC - Samples]],Table2[[#This Row],[Blood - OOC - Samples]])</f>
        <v>12</v>
      </c>
      <c r="P381" s="52">
        <v>12</v>
      </c>
      <c r="Q381" s="52">
        <v>0</v>
      </c>
      <c r="R381" s="53">
        <v>0</v>
      </c>
      <c r="T381" s="117"/>
    </row>
    <row r="382" spans="1:20" ht="13.15" customHeight="1" x14ac:dyDescent="0.4">
      <c r="A382" s="133" t="s">
        <v>479</v>
      </c>
      <c r="B382" s="129" t="s">
        <v>603</v>
      </c>
      <c r="C382" s="130" t="s">
        <v>387</v>
      </c>
      <c r="D382" s="129" t="s">
        <v>387</v>
      </c>
      <c r="E382" s="129" t="s">
        <v>387</v>
      </c>
      <c r="F382" s="132">
        <v>3</v>
      </c>
      <c r="G382" s="102" t="s">
        <v>387</v>
      </c>
      <c r="H382" s="129" t="s">
        <v>387</v>
      </c>
      <c r="I382" s="107" t="s">
        <v>387</v>
      </c>
      <c r="J382" s="129" t="s">
        <v>387</v>
      </c>
      <c r="K382" s="129" t="s">
        <v>387</v>
      </c>
      <c r="L382" s="132">
        <v>1</v>
      </c>
      <c r="M382" s="129" t="s">
        <v>387</v>
      </c>
      <c r="N382" s="129" t="s">
        <v>387</v>
      </c>
      <c r="O382" s="54">
        <f>SUM(Table2[[#This Row],[Urine - IC - Samples]],Table2[[#This Row],[Urine - OOC - Samples]],Table2[[#This Row],[Blood - IC - Samples]],Table2[[#This Row],[Blood - OOC - Samples]])</f>
        <v>4</v>
      </c>
      <c r="P382" s="52">
        <v>4</v>
      </c>
      <c r="Q382" s="52">
        <v>0</v>
      </c>
      <c r="R382" s="53">
        <v>0</v>
      </c>
      <c r="T382" s="117"/>
    </row>
    <row r="383" spans="1:20" ht="20.25" x14ac:dyDescent="0.4">
      <c r="A383" s="133" t="s">
        <v>606</v>
      </c>
      <c r="B383" s="129" t="s">
        <v>607</v>
      </c>
      <c r="C383" s="130" t="s">
        <v>387</v>
      </c>
      <c r="D383" s="129" t="s">
        <v>387</v>
      </c>
      <c r="E383" s="129" t="s">
        <v>387</v>
      </c>
      <c r="F383" s="132">
        <v>21</v>
      </c>
      <c r="G383" s="102" t="s">
        <v>387</v>
      </c>
      <c r="H383" s="129" t="s">
        <v>387</v>
      </c>
      <c r="I383" s="130" t="s">
        <v>387</v>
      </c>
      <c r="J383" s="129" t="s">
        <v>387</v>
      </c>
      <c r="K383" s="129" t="s">
        <v>387</v>
      </c>
      <c r="L383" s="132">
        <v>10</v>
      </c>
      <c r="M383" s="129" t="s">
        <v>387</v>
      </c>
      <c r="N383" s="129" t="s">
        <v>387</v>
      </c>
      <c r="O383" s="54">
        <f>SUM(Table2[[#This Row],[Urine - IC - Samples]],Table2[[#This Row],[Urine - OOC - Samples]],Table2[[#This Row],[Blood - IC - Samples]],Table2[[#This Row],[Blood - OOC - Samples]])</f>
        <v>31</v>
      </c>
      <c r="P383" s="52">
        <v>31</v>
      </c>
      <c r="Q383" s="52">
        <v>0</v>
      </c>
      <c r="R383" s="53">
        <v>0</v>
      </c>
    </row>
    <row r="384" spans="1:20" ht="13.15" customHeight="1" x14ac:dyDescent="0.4">
      <c r="A384" s="133" t="s">
        <v>385</v>
      </c>
      <c r="B384" s="138" t="s">
        <v>937</v>
      </c>
      <c r="C384" s="132">
        <v>13</v>
      </c>
      <c r="D384" s="129" t="s">
        <v>387</v>
      </c>
      <c r="E384" s="54">
        <v>1</v>
      </c>
      <c r="F384" s="132">
        <v>2</v>
      </c>
      <c r="G384" s="102" t="s">
        <v>387</v>
      </c>
      <c r="H384" s="129" t="s">
        <v>387</v>
      </c>
      <c r="I384" s="130" t="s">
        <v>387</v>
      </c>
      <c r="J384" s="129" t="s">
        <v>387</v>
      </c>
      <c r="K384" s="129" t="s">
        <v>387</v>
      </c>
      <c r="L384" s="130" t="s">
        <v>387</v>
      </c>
      <c r="M384" s="129" t="s">
        <v>387</v>
      </c>
      <c r="N384" s="129" t="s">
        <v>387</v>
      </c>
      <c r="O384" s="54">
        <f>SUM(Table2[[#This Row],[Urine - IC - Samples]],Table2[[#This Row],[Urine - OOC - Samples]],Table2[[#This Row],[Blood - IC - Samples]],Table2[[#This Row],[Blood - OOC - Samples]])</f>
        <v>15</v>
      </c>
      <c r="P384" s="57">
        <v>45</v>
      </c>
      <c r="Q384" s="57">
        <v>1</v>
      </c>
      <c r="R384" s="58">
        <v>0.02</v>
      </c>
    </row>
    <row r="385" spans="1:18" ht="13.15" customHeight="1" x14ac:dyDescent="0.4">
      <c r="A385" s="133" t="s">
        <v>1375</v>
      </c>
      <c r="B385" s="129" t="s">
        <v>969</v>
      </c>
      <c r="C385" s="132">
        <v>11</v>
      </c>
      <c r="D385" s="129" t="s">
        <v>387</v>
      </c>
      <c r="E385" s="129" t="s">
        <v>387</v>
      </c>
      <c r="F385" s="130" t="s">
        <v>387</v>
      </c>
      <c r="G385" s="102" t="s">
        <v>387</v>
      </c>
      <c r="H385" s="129" t="s">
        <v>387</v>
      </c>
      <c r="I385" s="130" t="s">
        <v>387</v>
      </c>
      <c r="J385" s="129" t="s">
        <v>387</v>
      </c>
      <c r="K385" s="129" t="s">
        <v>387</v>
      </c>
      <c r="L385" s="130" t="s">
        <v>387</v>
      </c>
      <c r="M385" s="129" t="s">
        <v>387</v>
      </c>
      <c r="N385" s="129" t="s">
        <v>387</v>
      </c>
      <c r="O385" s="54">
        <f>SUM(Table2[[#This Row],[Urine - IC - Samples]],Table2[[#This Row],[Urine - OOC - Samples]],Table2[[#This Row],[Blood - IC - Samples]],Table2[[#This Row],[Blood - OOC - Samples]])</f>
        <v>11</v>
      </c>
      <c r="P385" s="177"/>
      <c r="Q385" s="36"/>
    </row>
    <row r="386" spans="1:18" ht="13.15" customHeight="1" x14ac:dyDescent="0.4">
      <c r="A386" s="133" t="s">
        <v>1375</v>
      </c>
      <c r="B386" s="129" t="s">
        <v>968</v>
      </c>
      <c r="C386" s="132">
        <v>9</v>
      </c>
      <c r="D386" s="129" t="s">
        <v>387</v>
      </c>
      <c r="E386" s="129" t="s">
        <v>387</v>
      </c>
      <c r="F386" s="130" t="s">
        <v>387</v>
      </c>
      <c r="G386" s="102" t="s">
        <v>387</v>
      </c>
      <c r="H386" s="129" t="s">
        <v>387</v>
      </c>
      <c r="I386" s="130" t="s">
        <v>387</v>
      </c>
      <c r="J386" s="129" t="s">
        <v>387</v>
      </c>
      <c r="K386" s="129" t="s">
        <v>387</v>
      </c>
      <c r="L386" s="130" t="s">
        <v>387</v>
      </c>
      <c r="M386" s="129" t="s">
        <v>387</v>
      </c>
      <c r="N386" s="129" t="s">
        <v>387</v>
      </c>
      <c r="O386" s="54">
        <f>SUM(Table2[[#This Row],[Urine - IC - Samples]],Table2[[#This Row],[Urine - OOC - Samples]],Table2[[#This Row],[Blood - IC - Samples]],Table2[[#This Row],[Blood - OOC - Samples]])</f>
        <v>9</v>
      </c>
      <c r="P386" s="177"/>
      <c r="Q386" s="36"/>
    </row>
    <row r="387" spans="1:18" ht="13.15" customHeight="1" x14ac:dyDescent="0.4">
      <c r="A387" s="133" t="s">
        <v>1375</v>
      </c>
      <c r="B387" s="129" t="s">
        <v>938</v>
      </c>
      <c r="C387" s="132">
        <v>1</v>
      </c>
      <c r="D387" s="129" t="s">
        <v>387</v>
      </c>
      <c r="E387" s="129" t="s">
        <v>387</v>
      </c>
      <c r="F387" s="132">
        <v>2</v>
      </c>
      <c r="G387" s="102" t="s">
        <v>387</v>
      </c>
      <c r="H387" s="129" t="s">
        <v>387</v>
      </c>
      <c r="I387" s="130" t="s">
        <v>387</v>
      </c>
      <c r="J387" s="129" t="s">
        <v>387</v>
      </c>
      <c r="K387" s="129" t="s">
        <v>387</v>
      </c>
      <c r="L387" s="130" t="s">
        <v>387</v>
      </c>
      <c r="M387" s="129" t="s">
        <v>387</v>
      </c>
      <c r="N387" s="129" t="s">
        <v>387</v>
      </c>
      <c r="O387" s="54">
        <f>SUM(Table2[[#This Row],[Urine - IC - Samples]],Table2[[#This Row],[Urine - OOC - Samples]],Table2[[#This Row],[Blood - IC - Samples]],Table2[[#This Row],[Blood - OOC - Samples]])</f>
        <v>3</v>
      </c>
      <c r="P387" s="177"/>
      <c r="Q387" s="36"/>
    </row>
    <row r="388" spans="1:18" ht="13.15" customHeight="1" x14ac:dyDescent="0.4">
      <c r="A388" s="133" t="s">
        <v>1375</v>
      </c>
      <c r="B388" s="137" t="s">
        <v>610</v>
      </c>
      <c r="C388" s="132">
        <v>1</v>
      </c>
      <c r="D388" s="129" t="s">
        <v>387</v>
      </c>
      <c r="E388" s="129" t="s">
        <v>387</v>
      </c>
      <c r="F388" s="132">
        <v>1</v>
      </c>
      <c r="G388" s="102" t="s">
        <v>387</v>
      </c>
      <c r="H388" s="129" t="s">
        <v>387</v>
      </c>
      <c r="I388" s="130" t="s">
        <v>387</v>
      </c>
      <c r="J388" s="129" t="s">
        <v>387</v>
      </c>
      <c r="K388" s="129" t="s">
        <v>387</v>
      </c>
      <c r="L388" s="130" t="s">
        <v>387</v>
      </c>
      <c r="M388" s="129" t="s">
        <v>387</v>
      </c>
      <c r="N388" s="129" t="s">
        <v>387</v>
      </c>
      <c r="O388" s="54">
        <f>SUM(Table2[[#This Row],[Urine - IC - Samples]],Table2[[#This Row],[Urine - OOC - Samples]],Table2[[#This Row],[Blood - IC - Samples]],Table2[[#This Row],[Blood - OOC - Samples]])</f>
        <v>2</v>
      </c>
      <c r="P388" s="177"/>
      <c r="Q388" s="36"/>
    </row>
    <row r="389" spans="1:18" ht="13.15" customHeight="1" x14ac:dyDescent="0.4">
      <c r="A389" s="133" t="s">
        <v>1375</v>
      </c>
      <c r="B389" s="129" t="s">
        <v>1268</v>
      </c>
      <c r="C389" s="132">
        <v>2</v>
      </c>
      <c r="D389" s="129" t="s">
        <v>387</v>
      </c>
      <c r="E389" s="129" t="s">
        <v>387</v>
      </c>
      <c r="F389" s="130" t="s">
        <v>387</v>
      </c>
      <c r="G389" s="102" t="s">
        <v>387</v>
      </c>
      <c r="H389" s="129" t="s">
        <v>387</v>
      </c>
      <c r="I389" s="130" t="s">
        <v>387</v>
      </c>
      <c r="J389" s="129" t="s">
        <v>387</v>
      </c>
      <c r="K389" s="129" t="s">
        <v>387</v>
      </c>
      <c r="L389" s="130" t="s">
        <v>387</v>
      </c>
      <c r="M389" s="129" t="s">
        <v>387</v>
      </c>
      <c r="N389" s="129" t="s">
        <v>387</v>
      </c>
      <c r="O389" s="54">
        <f>SUM(Table2[[#This Row],[Urine - IC - Samples]],Table2[[#This Row],[Urine - OOC - Samples]],Table2[[#This Row],[Blood - IC - Samples]],Table2[[#This Row],[Blood - OOC - Samples]])</f>
        <v>2</v>
      </c>
      <c r="P389" s="177"/>
      <c r="Q389" s="36"/>
    </row>
    <row r="390" spans="1:18" ht="13.15" customHeight="1" x14ac:dyDescent="0.4">
      <c r="A390" s="133" t="s">
        <v>1375</v>
      </c>
      <c r="B390" s="129" t="s">
        <v>611</v>
      </c>
      <c r="C390" s="130" t="s">
        <v>387</v>
      </c>
      <c r="D390" s="129" t="s">
        <v>387</v>
      </c>
      <c r="E390" s="129" t="s">
        <v>387</v>
      </c>
      <c r="F390" s="132">
        <v>1</v>
      </c>
      <c r="G390" s="102" t="s">
        <v>387</v>
      </c>
      <c r="H390" s="129" t="s">
        <v>387</v>
      </c>
      <c r="I390" s="130" t="s">
        <v>387</v>
      </c>
      <c r="J390" s="129" t="s">
        <v>387</v>
      </c>
      <c r="K390" s="129" t="s">
        <v>387</v>
      </c>
      <c r="L390" s="130" t="s">
        <v>387</v>
      </c>
      <c r="M390" s="129" t="s">
        <v>387</v>
      </c>
      <c r="N390" s="129" t="s">
        <v>387</v>
      </c>
      <c r="O390" s="54">
        <f>SUM(Table2[[#This Row],[Urine - IC - Samples]],Table2[[#This Row],[Urine - OOC - Samples]],Table2[[#This Row],[Blood - IC - Samples]],Table2[[#This Row],[Blood - OOC - Samples]])</f>
        <v>1</v>
      </c>
      <c r="P390" s="177"/>
      <c r="Q390" s="36"/>
    </row>
    <row r="391" spans="1:18" ht="13.15" customHeight="1" x14ac:dyDescent="0.4">
      <c r="A391" s="133" t="s">
        <v>1375</v>
      </c>
      <c r="B391" s="129" t="s">
        <v>1269</v>
      </c>
      <c r="C391" s="132">
        <v>1</v>
      </c>
      <c r="D391" s="129" t="s">
        <v>387</v>
      </c>
      <c r="E391" s="129" t="s">
        <v>387</v>
      </c>
      <c r="F391" s="130" t="s">
        <v>387</v>
      </c>
      <c r="G391" s="102" t="s">
        <v>387</v>
      </c>
      <c r="H391" s="129" t="s">
        <v>387</v>
      </c>
      <c r="I391" s="130" t="s">
        <v>387</v>
      </c>
      <c r="J391" s="129" t="s">
        <v>387</v>
      </c>
      <c r="K391" s="129" t="s">
        <v>387</v>
      </c>
      <c r="L391" s="130" t="s">
        <v>387</v>
      </c>
      <c r="M391" s="129" t="s">
        <v>387</v>
      </c>
      <c r="N391" s="129" t="s">
        <v>387</v>
      </c>
      <c r="O391" s="54">
        <f>SUM(Table2[[#This Row],[Urine - IC - Samples]],Table2[[#This Row],[Urine - OOC - Samples]],Table2[[#This Row],[Blood - IC - Samples]],Table2[[#This Row],[Blood - OOC - Samples]])</f>
        <v>1</v>
      </c>
      <c r="P391" s="177"/>
      <c r="Q391" s="36"/>
    </row>
    <row r="392" spans="1:18" ht="13.15" customHeight="1" x14ac:dyDescent="0.4">
      <c r="A392" s="133" t="s">
        <v>1375</v>
      </c>
      <c r="B392" s="129" t="s">
        <v>1270</v>
      </c>
      <c r="C392" s="130" t="s">
        <v>387</v>
      </c>
      <c r="D392" s="129" t="s">
        <v>387</v>
      </c>
      <c r="E392" s="129" t="s">
        <v>387</v>
      </c>
      <c r="F392" s="132">
        <v>1</v>
      </c>
      <c r="G392" s="102" t="s">
        <v>387</v>
      </c>
      <c r="H392" s="129" t="s">
        <v>387</v>
      </c>
      <c r="I392" s="130" t="s">
        <v>387</v>
      </c>
      <c r="J392" s="129" t="s">
        <v>387</v>
      </c>
      <c r="K392" s="129" t="s">
        <v>387</v>
      </c>
      <c r="L392" s="130" t="s">
        <v>387</v>
      </c>
      <c r="M392" s="129" t="s">
        <v>387</v>
      </c>
      <c r="N392" s="129" t="s">
        <v>387</v>
      </c>
      <c r="O392" s="54">
        <f>SUM(Table2[[#This Row],[Urine - IC - Samples]],Table2[[#This Row],[Urine - OOC - Samples]],Table2[[#This Row],[Blood - IC - Samples]],Table2[[#This Row],[Blood - OOC - Samples]])</f>
        <v>1</v>
      </c>
      <c r="P392" s="177"/>
      <c r="Q392" s="36"/>
    </row>
    <row r="393" spans="1:18" ht="13.15" customHeight="1" x14ac:dyDescent="0.4">
      <c r="A393" s="133" t="s">
        <v>397</v>
      </c>
      <c r="B393" s="129" t="s">
        <v>618</v>
      </c>
      <c r="C393" s="132">
        <v>27</v>
      </c>
      <c r="D393" s="129" t="s">
        <v>387</v>
      </c>
      <c r="E393" s="129" t="s">
        <v>387</v>
      </c>
      <c r="F393" s="132">
        <v>1</v>
      </c>
      <c r="G393" s="102" t="s">
        <v>387</v>
      </c>
      <c r="H393" s="129" t="s">
        <v>387</v>
      </c>
      <c r="I393" s="130" t="s">
        <v>387</v>
      </c>
      <c r="J393" s="129" t="s">
        <v>387</v>
      </c>
      <c r="K393" s="129" t="s">
        <v>387</v>
      </c>
      <c r="L393" s="130" t="s">
        <v>387</v>
      </c>
      <c r="M393" s="129" t="s">
        <v>387</v>
      </c>
      <c r="N393" s="129" t="s">
        <v>387</v>
      </c>
      <c r="O393" s="54">
        <f>SUM(Table2[[#This Row],[Urine - IC - Samples]],Table2[[#This Row],[Urine - OOC - Samples]],Table2[[#This Row],[Blood - IC - Samples]],Table2[[#This Row],[Blood - OOC - Samples]])</f>
        <v>28</v>
      </c>
      <c r="P393" s="57">
        <v>77</v>
      </c>
      <c r="Q393" s="57">
        <v>1</v>
      </c>
      <c r="R393" s="136">
        <v>1.2999999999999999E-2</v>
      </c>
    </row>
    <row r="394" spans="1:18" ht="13.15" customHeight="1" x14ac:dyDescent="0.4">
      <c r="A394" s="133" t="s">
        <v>1335</v>
      </c>
      <c r="B394" s="129" t="s">
        <v>614</v>
      </c>
      <c r="C394" s="132">
        <v>3</v>
      </c>
      <c r="D394" s="129" t="s">
        <v>387</v>
      </c>
      <c r="E394" s="129" t="s">
        <v>387</v>
      </c>
      <c r="F394" s="132">
        <v>6</v>
      </c>
      <c r="G394" s="102" t="s">
        <v>387</v>
      </c>
      <c r="H394" s="129" t="s">
        <v>387</v>
      </c>
      <c r="I394" s="130" t="s">
        <v>387</v>
      </c>
      <c r="J394" s="129" t="s">
        <v>387</v>
      </c>
      <c r="K394" s="129" t="s">
        <v>387</v>
      </c>
      <c r="L394" s="130" t="s">
        <v>387</v>
      </c>
      <c r="M394" s="129" t="s">
        <v>387</v>
      </c>
      <c r="N394" s="129" t="s">
        <v>387</v>
      </c>
      <c r="O394" s="54">
        <f>SUM(Table2[[#This Row],[Urine - IC - Samples]],Table2[[#This Row],[Urine - OOC - Samples]],Table2[[#This Row],[Blood - IC - Samples]],Table2[[#This Row],[Blood - OOC - Samples]])</f>
        <v>9</v>
      </c>
      <c r="P394" s="177"/>
      <c r="Q394" s="36"/>
    </row>
    <row r="395" spans="1:18" ht="13.15" customHeight="1" x14ac:dyDescent="0.4">
      <c r="A395" s="133" t="s">
        <v>1335</v>
      </c>
      <c r="B395" s="129" t="s">
        <v>979</v>
      </c>
      <c r="C395" s="132">
        <v>8</v>
      </c>
      <c r="D395" s="129" t="s">
        <v>387</v>
      </c>
      <c r="E395" s="129" t="s">
        <v>387</v>
      </c>
      <c r="F395" s="130" t="s">
        <v>387</v>
      </c>
      <c r="G395" s="102" t="s">
        <v>387</v>
      </c>
      <c r="H395" s="129" t="s">
        <v>387</v>
      </c>
      <c r="I395" s="130" t="s">
        <v>387</v>
      </c>
      <c r="J395" s="129" t="s">
        <v>387</v>
      </c>
      <c r="K395" s="129" t="s">
        <v>387</v>
      </c>
      <c r="L395" s="130" t="s">
        <v>387</v>
      </c>
      <c r="M395" s="129" t="s">
        <v>387</v>
      </c>
      <c r="N395" s="129" t="s">
        <v>387</v>
      </c>
      <c r="O395" s="54">
        <f>SUM(Table2[[#This Row],[Urine - IC - Samples]],Table2[[#This Row],[Urine - OOC - Samples]],Table2[[#This Row],[Blood - IC - Samples]],Table2[[#This Row],[Blood - OOC - Samples]])</f>
        <v>8</v>
      </c>
      <c r="P395" s="177"/>
      <c r="Q395" s="36"/>
    </row>
    <row r="396" spans="1:18" ht="13.15" customHeight="1" x14ac:dyDescent="0.4">
      <c r="A396" s="133" t="s">
        <v>1335</v>
      </c>
      <c r="B396" s="129" t="s">
        <v>941</v>
      </c>
      <c r="C396" s="132">
        <v>5</v>
      </c>
      <c r="D396" s="129" t="s">
        <v>387</v>
      </c>
      <c r="E396" s="54">
        <v>1</v>
      </c>
      <c r="F396" s="132">
        <v>1</v>
      </c>
      <c r="G396" s="102" t="s">
        <v>387</v>
      </c>
      <c r="H396" s="129" t="s">
        <v>387</v>
      </c>
      <c r="I396" s="132">
        <v>1</v>
      </c>
      <c r="J396" s="129" t="s">
        <v>387</v>
      </c>
      <c r="K396" s="129" t="s">
        <v>387</v>
      </c>
      <c r="L396" s="130" t="s">
        <v>387</v>
      </c>
      <c r="M396" s="129" t="s">
        <v>387</v>
      </c>
      <c r="N396" s="129" t="s">
        <v>387</v>
      </c>
      <c r="O396" s="54">
        <f>SUM(Table2[[#This Row],[Urine - IC - Samples]],Table2[[#This Row],[Urine - OOC - Samples]],Table2[[#This Row],[Blood - IC - Samples]],Table2[[#This Row],[Blood - OOC - Samples]])</f>
        <v>7</v>
      </c>
      <c r="P396" s="177"/>
      <c r="Q396" s="36"/>
    </row>
    <row r="397" spans="1:18" ht="13.15" customHeight="1" x14ac:dyDescent="0.4">
      <c r="A397" s="133" t="s">
        <v>1335</v>
      </c>
      <c r="B397" s="129" t="s">
        <v>615</v>
      </c>
      <c r="C397" s="130" t="s">
        <v>387</v>
      </c>
      <c r="D397" s="129" t="s">
        <v>387</v>
      </c>
      <c r="E397" s="129" t="s">
        <v>387</v>
      </c>
      <c r="F397" s="132">
        <v>5</v>
      </c>
      <c r="G397" s="102" t="s">
        <v>387</v>
      </c>
      <c r="H397" s="129" t="s">
        <v>387</v>
      </c>
      <c r="I397" s="130" t="s">
        <v>387</v>
      </c>
      <c r="J397" s="129" t="s">
        <v>387</v>
      </c>
      <c r="K397" s="129" t="s">
        <v>387</v>
      </c>
      <c r="L397" s="132">
        <v>2</v>
      </c>
      <c r="M397" s="129" t="s">
        <v>387</v>
      </c>
      <c r="N397" s="129" t="s">
        <v>387</v>
      </c>
      <c r="O397" s="54">
        <f>SUM(Table2[[#This Row],[Urine - IC - Samples]],Table2[[#This Row],[Urine - OOC - Samples]],Table2[[#This Row],[Blood - IC - Samples]],Table2[[#This Row],[Blood - OOC - Samples]])</f>
        <v>7</v>
      </c>
      <c r="P397" s="177"/>
      <c r="Q397" s="36"/>
    </row>
    <row r="398" spans="1:18" ht="13.15" customHeight="1" x14ac:dyDescent="0.4">
      <c r="A398" s="133" t="s">
        <v>1335</v>
      </c>
      <c r="B398" s="129" t="s">
        <v>982</v>
      </c>
      <c r="C398" s="132">
        <v>4</v>
      </c>
      <c r="D398" s="129" t="s">
        <v>387</v>
      </c>
      <c r="E398" s="129" t="s">
        <v>387</v>
      </c>
      <c r="F398" s="130" t="s">
        <v>387</v>
      </c>
      <c r="G398" s="102" t="s">
        <v>387</v>
      </c>
      <c r="H398" s="129" t="s">
        <v>387</v>
      </c>
      <c r="I398" s="130" t="s">
        <v>387</v>
      </c>
      <c r="J398" s="129" t="s">
        <v>387</v>
      </c>
      <c r="K398" s="129" t="s">
        <v>387</v>
      </c>
      <c r="L398" s="130" t="s">
        <v>387</v>
      </c>
      <c r="M398" s="129" t="s">
        <v>387</v>
      </c>
      <c r="N398" s="129" t="s">
        <v>387</v>
      </c>
      <c r="O398" s="54">
        <f>SUM(Table2[[#This Row],[Urine - IC - Samples]],Table2[[#This Row],[Urine - OOC - Samples]],Table2[[#This Row],[Blood - IC - Samples]],Table2[[#This Row],[Blood - OOC - Samples]])</f>
        <v>4</v>
      </c>
      <c r="P398" s="177"/>
      <c r="Q398" s="36"/>
    </row>
    <row r="399" spans="1:18" x14ac:dyDescent="0.4">
      <c r="A399" s="133" t="s">
        <v>1335</v>
      </c>
      <c r="B399" s="129" t="s">
        <v>980</v>
      </c>
      <c r="C399" s="132">
        <v>4</v>
      </c>
      <c r="D399" s="129" t="s">
        <v>387</v>
      </c>
      <c r="E399" s="129" t="s">
        <v>387</v>
      </c>
      <c r="F399" s="130" t="s">
        <v>387</v>
      </c>
      <c r="G399" s="102" t="s">
        <v>387</v>
      </c>
      <c r="H399" s="129" t="s">
        <v>387</v>
      </c>
      <c r="I399" s="130" t="s">
        <v>387</v>
      </c>
      <c r="J399" s="129" t="s">
        <v>387</v>
      </c>
      <c r="K399" s="129" t="s">
        <v>387</v>
      </c>
      <c r="L399" s="130" t="s">
        <v>387</v>
      </c>
      <c r="M399" s="129" t="s">
        <v>387</v>
      </c>
      <c r="N399" s="129" t="s">
        <v>387</v>
      </c>
      <c r="O399" s="54">
        <f>SUM(Table2[[#This Row],[Urine - IC - Samples]],Table2[[#This Row],[Urine - OOC - Samples]],Table2[[#This Row],[Blood - IC - Samples]],Table2[[#This Row],[Blood - OOC - Samples]])</f>
        <v>4</v>
      </c>
      <c r="P399" s="177"/>
      <c r="Q399" s="36"/>
    </row>
    <row r="400" spans="1:18" ht="13.15" customHeight="1" x14ac:dyDescent="0.4">
      <c r="A400" s="133" t="s">
        <v>1335</v>
      </c>
      <c r="B400" s="129" t="s">
        <v>978</v>
      </c>
      <c r="C400" s="132">
        <v>3</v>
      </c>
      <c r="D400" s="129" t="s">
        <v>387</v>
      </c>
      <c r="E400" s="129" t="s">
        <v>387</v>
      </c>
      <c r="F400" s="130" t="s">
        <v>387</v>
      </c>
      <c r="G400" s="102" t="s">
        <v>387</v>
      </c>
      <c r="H400" s="129" t="s">
        <v>387</v>
      </c>
      <c r="I400" s="130" t="s">
        <v>387</v>
      </c>
      <c r="J400" s="129" t="s">
        <v>387</v>
      </c>
      <c r="K400" s="129" t="s">
        <v>387</v>
      </c>
      <c r="L400" s="130" t="s">
        <v>387</v>
      </c>
      <c r="M400" s="129" t="s">
        <v>387</v>
      </c>
      <c r="N400" s="129" t="s">
        <v>387</v>
      </c>
      <c r="O400" s="54">
        <f>SUM(Table2[[#This Row],[Urine - IC - Samples]],Table2[[#This Row],[Urine - OOC - Samples]],Table2[[#This Row],[Blood - IC - Samples]],Table2[[#This Row],[Blood - OOC - Samples]])</f>
        <v>3</v>
      </c>
      <c r="P400" s="177"/>
      <c r="Q400" s="36"/>
    </row>
    <row r="401" spans="1:18" ht="13.15" customHeight="1" x14ac:dyDescent="0.4">
      <c r="A401" s="133" t="s">
        <v>1335</v>
      </c>
      <c r="B401" s="129" t="s">
        <v>617</v>
      </c>
      <c r="C401" s="132">
        <v>3</v>
      </c>
      <c r="D401" s="129" t="s">
        <v>387</v>
      </c>
      <c r="E401" s="129" t="s">
        <v>387</v>
      </c>
      <c r="F401" s="130" t="s">
        <v>387</v>
      </c>
      <c r="G401" s="102" t="s">
        <v>387</v>
      </c>
      <c r="H401" s="129" t="s">
        <v>387</v>
      </c>
      <c r="I401" s="130" t="s">
        <v>387</v>
      </c>
      <c r="J401" s="129" t="s">
        <v>387</v>
      </c>
      <c r="K401" s="129" t="s">
        <v>387</v>
      </c>
      <c r="L401" s="130" t="s">
        <v>387</v>
      </c>
      <c r="M401" s="129" t="s">
        <v>387</v>
      </c>
      <c r="N401" s="129" t="s">
        <v>387</v>
      </c>
      <c r="O401" s="54">
        <f>SUM(Table2[[#This Row],[Urine - IC - Samples]],Table2[[#This Row],[Urine - OOC - Samples]],Table2[[#This Row],[Blood - IC - Samples]],Table2[[#This Row],[Blood - OOC - Samples]])</f>
        <v>3</v>
      </c>
      <c r="P401" s="177"/>
      <c r="Q401" s="36"/>
    </row>
    <row r="402" spans="1:18" x14ac:dyDescent="0.4">
      <c r="A402" s="133" t="s">
        <v>1335</v>
      </c>
      <c r="B402" s="129" t="s">
        <v>981</v>
      </c>
      <c r="C402" s="132">
        <v>3</v>
      </c>
      <c r="D402" s="129" t="s">
        <v>387</v>
      </c>
      <c r="E402" s="129" t="s">
        <v>387</v>
      </c>
      <c r="F402" s="130" t="s">
        <v>387</v>
      </c>
      <c r="G402" s="102" t="s">
        <v>387</v>
      </c>
      <c r="H402" s="129" t="s">
        <v>387</v>
      </c>
      <c r="I402" s="130" t="s">
        <v>387</v>
      </c>
      <c r="J402" s="129" t="s">
        <v>387</v>
      </c>
      <c r="K402" s="129" t="s">
        <v>387</v>
      </c>
      <c r="L402" s="130" t="s">
        <v>387</v>
      </c>
      <c r="M402" s="129" t="s">
        <v>387</v>
      </c>
      <c r="N402" s="129" t="s">
        <v>387</v>
      </c>
      <c r="O402" s="54">
        <f>SUM(Table2[[#This Row],[Urine - IC - Samples]],Table2[[#This Row],[Urine - OOC - Samples]],Table2[[#This Row],[Blood - IC - Samples]],Table2[[#This Row],[Blood - OOC - Samples]])</f>
        <v>3</v>
      </c>
      <c r="P402" s="177"/>
      <c r="Q402" s="36"/>
    </row>
    <row r="403" spans="1:18" ht="13.15" customHeight="1" x14ac:dyDescent="0.4">
      <c r="A403" s="133" t="s">
        <v>1335</v>
      </c>
      <c r="B403" s="129" t="s">
        <v>616</v>
      </c>
      <c r="C403" s="132">
        <v>1</v>
      </c>
      <c r="D403" s="129" t="s">
        <v>387</v>
      </c>
      <c r="E403" s="129" t="s">
        <v>387</v>
      </c>
      <c r="F403" s="130" t="s">
        <v>387</v>
      </c>
      <c r="G403" s="102" t="s">
        <v>387</v>
      </c>
      <c r="H403" s="129" t="s">
        <v>387</v>
      </c>
      <c r="I403" s="130" t="s">
        <v>387</v>
      </c>
      <c r="J403" s="129" t="s">
        <v>387</v>
      </c>
      <c r="K403" s="129" t="s">
        <v>387</v>
      </c>
      <c r="L403" s="130" t="s">
        <v>387</v>
      </c>
      <c r="M403" s="129" t="s">
        <v>387</v>
      </c>
      <c r="N403" s="129" t="s">
        <v>387</v>
      </c>
      <c r="O403" s="54">
        <f>SUM(Table2[[#This Row],[Urine - IC - Samples]],Table2[[#This Row],[Urine - OOC - Samples]],Table2[[#This Row],[Blood - IC - Samples]],Table2[[#This Row],[Blood - OOC - Samples]])</f>
        <v>1</v>
      </c>
      <c r="P403" s="177"/>
      <c r="Q403" s="36"/>
    </row>
    <row r="404" spans="1:18" x14ac:dyDescent="0.4">
      <c r="A404" s="133" t="s">
        <v>408</v>
      </c>
      <c r="B404" s="129" t="s">
        <v>607</v>
      </c>
      <c r="C404" s="132">
        <v>10</v>
      </c>
      <c r="D404" s="129" t="s">
        <v>387</v>
      </c>
      <c r="E404" s="129" t="s">
        <v>387</v>
      </c>
      <c r="F404" s="130" t="s">
        <v>387</v>
      </c>
      <c r="G404" s="102" t="s">
        <v>387</v>
      </c>
      <c r="H404" s="129" t="s">
        <v>387</v>
      </c>
      <c r="I404" s="130" t="s">
        <v>387</v>
      </c>
      <c r="J404" s="129" t="s">
        <v>387</v>
      </c>
      <c r="K404" s="129" t="s">
        <v>387</v>
      </c>
      <c r="L404" s="130" t="s">
        <v>387</v>
      </c>
      <c r="M404" s="129" t="s">
        <v>387</v>
      </c>
      <c r="N404" s="129" t="s">
        <v>387</v>
      </c>
      <c r="O404" s="54">
        <f>SUM(Table2[[#This Row],[Urine - IC - Samples]],Table2[[#This Row],[Urine - OOC - Samples]],Table2[[#This Row],[Blood - IC - Samples]],Table2[[#This Row],[Blood - OOC - Samples]])</f>
        <v>10</v>
      </c>
      <c r="P404" s="52">
        <v>10</v>
      </c>
      <c r="Q404" s="52">
        <v>0</v>
      </c>
      <c r="R404" s="53">
        <v>0</v>
      </c>
    </row>
    <row r="405" spans="1:18" ht="13.15" customHeight="1" x14ac:dyDescent="0.4">
      <c r="A405" s="133" t="s">
        <v>1271</v>
      </c>
      <c r="B405" s="129" t="s">
        <v>619</v>
      </c>
      <c r="C405" s="130" t="s">
        <v>387</v>
      </c>
      <c r="D405" s="129" t="s">
        <v>387</v>
      </c>
      <c r="E405" s="129" t="s">
        <v>387</v>
      </c>
      <c r="F405" s="132">
        <v>5</v>
      </c>
      <c r="G405" s="102" t="s">
        <v>387</v>
      </c>
      <c r="H405" s="129" t="s">
        <v>387</v>
      </c>
      <c r="I405" s="130" t="s">
        <v>387</v>
      </c>
      <c r="J405" s="129" t="s">
        <v>387</v>
      </c>
      <c r="K405" s="129" t="s">
        <v>387</v>
      </c>
      <c r="L405" s="130" t="s">
        <v>387</v>
      </c>
      <c r="M405" s="129" t="s">
        <v>387</v>
      </c>
      <c r="N405" s="129" t="s">
        <v>387</v>
      </c>
      <c r="O405" s="54">
        <f>SUM(Table2[[#This Row],[Urine - IC - Samples]],Table2[[#This Row],[Urine - OOC - Samples]],Table2[[#This Row],[Blood - IC - Samples]],Table2[[#This Row],[Blood - OOC - Samples]])</f>
        <v>5</v>
      </c>
      <c r="P405" s="57">
        <v>10</v>
      </c>
      <c r="Q405" s="57">
        <v>0</v>
      </c>
      <c r="R405" s="58">
        <v>0</v>
      </c>
    </row>
    <row r="406" spans="1:18" ht="13.15" customHeight="1" x14ac:dyDescent="0.4">
      <c r="A406" s="133" t="s">
        <v>1382</v>
      </c>
      <c r="B406" s="129" t="s">
        <v>1272</v>
      </c>
      <c r="C406" s="130" t="s">
        <v>387</v>
      </c>
      <c r="D406" s="129" t="s">
        <v>387</v>
      </c>
      <c r="E406" s="129" t="s">
        <v>387</v>
      </c>
      <c r="F406" s="132">
        <v>4</v>
      </c>
      <c r="G406" s="102" t="s">
        <v>387</v>
      </c>
      <c r="H406" s="129" t="s">
        <v>387</v>
      </c>
      <c r="I406" s="130" t="s">
        <v>387</v>
      </c>
      <c r="J406" s="129" t="s">
        <v>387</v>
      </c>
      <c r="K406" s="129" t="s">
        <v>387</v>
      </c>
      <c r="L406" s="130" t="s">
        <v>387</v>
      </c>
      <c r="M406" s="129" t="s">
        <v>387</v>
      </c>
      <c r="N406" s="129" t="s">
        <v>387</v>
      </c>
      <c r="O406" s="54">
        <f>SUM(Table2[[#This Row],[Urine - IC - Samples]],Table2[[#This Row],[Urine - OOC - Samples]],Table2[[#This Row],[Blood - IC - Samples]],Table2[[#This Row],[Blood - OOC - Samples]])</f>
        <v>4</v>
      </c>
      <c r="P406" s="177"/>
      <c r="Q406" s="36"/>
    </row>
    <row r="407" spans="1:18" ht="13.15" customHeight="1" x14ac:dyDescent="0.4">
      <c r="A407" s="133" t="s">
        <v>1382</v>
      </c>
      <c r="B407" s="129" t="s">
        <v>621</v>
      </c>
      <c r="C407" s="130" t="s">
        <v>387</v>
      </c>
      <c r="D407" s="129" t="s">
        <v>387</v>
      </c>
      <c r="E407" s="129" t="s">
        <v>387</v>
      </c>
      <c r="F407" s="132">
        <v>1</v>
      </c>
      <c r="G407" s="102" t="s">
        <v>387</v>
      </c>
      <c r="H407" s="129" t="s">
        <v>387</v>
      </c>
      <c r="I407" s="130" t="s">
        <v>387</v>
      </c>
      <c r="J407" s="129" t="s">
        <v>387</v>
      </c>
      <c r="K407" s="129" t="s">
        <v>387</v>
      </c>
      <c r="L407" s="130" t="s">
        <v>387</v>
      </c>
      <c r="M407" s="129" t="s">
        <v>387</v>
      </c>
      <c r="N407" s="129" t="s">
        <v>387</v>
      </c>
      <c r="O407" s="54">
        <f>SUM(Table2[[#This Row],[Urine - IC - Samples]],Table2[[#This Row],[Urine - OOC - Samples]],Table2[[#This Row],[Blood - IC - Samples]],Table2[[#This Row],[Blood - OOC - Samples]])</f>
        <v>1</v>
      </c>
      <c r="P407" s="177"/>
      <c r="Q407" s="36"/>
    </row>
    <row r="408" spans="1:18" x14ac:dyDescent="0.4">
      <c r="A408" s="133" t="s">
        <v>433</v>
      </c>
      <c r="B408" s="129" t="s">
        <v>607</v>
      </c>
      <c r="C408" s="130" t="s">
        <v>387</v>
      </c>
      <c r="D408" s="129" t="s">
        <v>387</v>
      </c>
      <c r="E408" s="129" t="s">
        <v>387</v>
      </c>
      <c r="F408" s="132">
        <v>1</v>
      </c>
      <c r="G408" s="102" t="s">
        <v>387</v>
      </c>
      <c r="H408" s="129" t="s">
        <v>387</v>
      </c>
      <c r="I408" s="130" t="s">
        <v>387</v>
      </c>
      <c r="J408" s="129" t="s">
        <v>387</v>
      </c>
      <c r="K408" s="129" t="s">
        <v>387</v>
      </c>
      <c r="L408" s="130" t="s">
        <v>387</v>
      </c>
      <c r="M408" s="129" t="s">
        <v>387</v>
      </c>
      <c r="N408" s="129" t="s">
        <v>387</v>
      </c>
      <c r="O408" s="54">
        <f>SUM(Table2[[#This Row],[Urine - IC - Samples]],Table2[[#This Row],[Urine - OOC - Samples]],Table2[[#This Row],[Blood - IC - Samples]],Table2[[#This Row],[Blood - OOC - Samples]])</f>
        <v>1</v>
      </c>
      <c r="P408" s="52">
        <v>1</v>
      </c>
      <c r="Q408" s="52">
        <v>0</v>
      </c>
      <c r="R408" s="53">
        <v>0</v>
      </c>
    </row>
    <row r="409" spans="1:18" x14ac:dyDescent="0.4">
      <c r="A409" s="133" t="s">
        <v>445</v>
      </c>
      <c r="B409" s="129" t="s">
        <v>607</v>
      </c>
      <c r="C409" s="132">
        <v>16</v>
      </c>
      <c r="D409" s="129" t="s">
        <v>387</v>
      </c>
      <c r="E409" s="129" t="s">
        <v>387</v>
      </c>
      <c r="F409" s="132">
        <v>6</v>
      </c>
      <c r="G409" s="102" t="s">
        <v>387</v>
      </c>
      <c r="H409" s="129" t="s">
        <v>387</v>
      </c>
      <c r="I409" s="130" t="s">
        <v>387</v>
      </c>
      <c r="J409" s="129" t="s">
        <v>387</v>
      </c>
      <c r="K409" s="129" t="s">
        <v>387</v>
      </c>
      <c r="L409" s="130" t="s">
        <v>387</v>
      </c>
      <c r="M409" s="129" t="s">
        <v>387</v>
      </c>
      <c r="N409" s="129" t="s">
        <v>387</v>
      </c>
      <c r="O409" s="54">
        <f>SUM(Table2[[#This Row],[Urine - IC - Samples]],Table2[[#This Row],[Urine - OOC - Samples]],Table2[[#This Row],[Blood - IC - Samples]],Table2[[#This Row],[Blood - OOC - Samples]])</f>
        <v>22</v>
      </c>
      <c r="P409" s="52">
        <v>22</v>
      </c>
      <c r="Q409" s="52">
        <v>0</v>
      </c>
      <c r="R409" s="53">
        <v>0</v>
      </c>
    </row>
    <row r="410" spans="1:18" x14ac:dyDescent="0.4">
      <c r="A410" s="133" t="s">
        <v>1273</v>
      </c>
      <c r="B410" s="129" t="s">
        <v>387</v>
      </c>
      <c r="C410" s="132">
        <v>13</v>
      </c>
      <c r="D410" s="129" t="s">
        <v>387</v>
      </c>
      <c r="E410" s="129" t="s">
        <v>387</v>
      </c>
      <c r="F410" s="130" t="s">
        <v>387</v>
      </c>
      <c r="G410" s="102" t="s">
        <v>387</v>
      </c>
      <c r="H410" s="129" t="s">
        <v>387</v>
      </c>
      <c r="I410" s="130" t="s">
        <v>387</v>
      </c>
      <c r="J410" s="129" t="s">
        <v>387</v>
      </c>
      <c r="K410" s="129" t="s">
        <v>387</v>
      </c>
      <c r="L410" s="130" t="s">
        <v>387</v>
      </c>
      <c r="M410" s="129" t="s">
        <v>387</v>
      </c>
      <c r="N410" s="129" t="s">
        <v>387</v>
      </c>
      <c r="O410" s="54">
        <f>SUM(Table2[[#This Row],[Urine - IC - Samples]],Table2[[#This Row],[Urine - OOC - Samples]],Table2[[#This Row],[Blood - IC - Samples]],Table2[[#This Row],[Blood - OOC - Samples]])</f>
        <v>13</v>
      </c>
      <c r="P410" s="52">
        <v>13</v>
      </c>
      <c r="Q410" s="52">
        <v>0</v>
      </c>
      <c r="R410" s="53">
        <v>0</v>
      </c>
    </row>
    <row r="411" spans="1:18" x14ac:dyDescent="0.4">
      <c r="A411" s="133" t="s">
        <v>450</v>
      </c>
      <c r="B411" s="129" t="s">
        <v>387</v>
      </c>
      <c r="C411" s="132">
        <v>12</v>
      </c>
      <c r="D411" s="129" t="s">
        <v>387</v>
      </c>
      <c r="E411" s="129" t="s">
        <v>387</v>
      </c>
      <c r="F411" s="130" t="s">
        <v>387</v>
      </c>
      <c r="G411" s="102" t="s">
        <v>387</v>
      </c>
      <c r="H411" s="129" t="s">
        <v>387</v>
      </c>
      <c r="I411" s="130" t="s">
        <v>387</v>
      </c>
      <c r="J411" s="129" t="s">
        <v>387</v>
      </c>
      <c r="K411" s="129" t="s">
        <v>387</v>
      </c>
      <c r="L411" s="130" t="s">
        <v>387</v>
      </c>
      <c r="M411" s="129" t="s">
        <v>387</v>
      </c>
      <c r="N411" s="129" t="s">
        <v>387</v>
      </c>
      <c r="O411" s="54">
        <f>SUM(Table2[[#This Row],[Urine - IC - Samples]],Table2[[#This Row],[Urine - OOC - Samples]],Table2[[#This Row],[Blood - IC - Samples]],Table2[[#This Row],[Blood - OOC - Samples]])</f>
        <v>12</v>
      </c>
      <c r="P411" s="52">
        <v>12</v>
      </c>
      <c r="Q411" s="52">
        <v>0</v>
      </c>
      <c r="R411" s="53">
        <v>0</v>
      </c>
    </row>
    <row r="412" spans="1:18" ht="13.15" customHeight="1" x14ac:dyDescent="0.4">
      <c r="A412" s="133" t="s">
        <v>1274</v>
      </c>
      <c r="B412" s="129" t="s">
        <v>629</v>
      </c>
      <c r="C412" s="130" t="s">
        <v>387</v>
      </c>
      <c r="D412" s="129" t="s">
        <v>387</v>
      </c>
      <c r="E412" s="129" t="s">
        <v>387</v>
      </c>
      <c r="F412" s="132">
        <v>9</v>
      </c>
      <c r="G412" s="102" t="s">
        <v>387</v>
      </c>
      <c r="H412" s="129" t="s">
        <v>387</v>
      </c>
      <c r="I412" s="130" t="s">
        <v>387</v>
      </c>
      <c r="J412" s="129" t="s">
        <v>387</v>
      </c>
      <c r="K412" s="129" t="s">
        <v>387</v>
      </c>
      <c r="L412" s="130" t="s">
        <v>387</v>
      </c>
      <c r="M412" s="129" t="s">
        <v>387</v>
      </c>
      <c r="N412" s="129" t="s">
        <v>387</v>
      </c>
      <c r="O412" s="54">
        <f>SUM(Table2[[#This Row],[Urine - IC - Samples]],Table2[[#This Row],[Urine - OOC - Samples]],Table2[[#This Row],[Blood - IC - Samples]],Table2[[#This Row],[Blood - OOC - Samples]])</f>
        <v>9</v>
      </c>
      <c r="P412" s="52">
        <v>9</v>
      </c>
      <c r="Q412" s="52">
        <v>0</v>
      </c>
      <c r="R412" s="53">
        <v>0</v>
      </c>
    </row>
    <row r="413" spans="1:18" x14ac:dyDescent="0.4">
      <c r="A413" s="133" t="s">
        <v>949</v>
      </c>
      <c r="B413" s="129" t="s">
        <v>607</v>
      </c>
      <c r="C413" s="132">
        <v>1</v>
      </c>
      <c r="D413" s="129" t="s">
        <v>387</v>
      </c>
      <c r="E413" s="129" t="s">
        <v>387</v>
      </c>
      <c r="F413" s="130" t="s">
        <v>387</v>
      </c>
      <c r="G413" s="102" t="s">
        <v>387</v>
      </c>
      <c r="H413" s="129" t="s">
        <v>387</v>
      </c>
      <c r="I413" s="130" t="s">
        <v>387</v>
      </c>
      <c r="J413" s="129" t="s">
        <v>387</v>
      </c>
      <c r="K413" s="129" t="s">
        <v>387</v>
      </c>
      <c r="L413" s="130" t="s">
        <v>387</v>
      </c>
      <c r="M413" s="129" t="s">
        <v>387</v>
      </c>
      <c r="N413" s="129" t="s">
        <v>387</v>
      </c>
      <c r="O413" s="54">
        <f>SUM(Table2[[#This Row],[Urine - IC - Samples]],Table2[[#This Row],[Urine - OOC - Samples]],Table2[[#This Row],[Blood - IC - Samples]],Table2[[#This Row],[Blood - OOC - Samples]])</f>
        <v>1</v>
      </c>
      <c r="P413" s="52">
        <v>1</v>
      </c>
      <c r="Q413" s="52">
        <v>0</v>
      </c>
      <c r="R413" s="53">
        <v>0</v>
      </c>
    </row>
    <row r="414" spans="1:18" x14ac:dyDescent="0.4">
      <c r="A414" s="133" t="s">
        <v>466</v>
      </c>
      <c r="B414" s="129" t="s">
        <v>387</v>
      </c>
      <c r="C414" s="132">
        <v>12</v>
      </c>
      <c r="D414" s="129" t="s">
        <v>387</v>
      </c>
      <c r="E414" s="54">
        <v>1</v>
      </c>
      <c r="F414" s="130" t="s">
        <v>387</v>
      </c>
      <c r="G414" s="102" t="s">
        <v>387</v>
      </c>
      <c r="H414" s="129" t="s">
        <v>387</v>
      </c>
      <c r="I414" s="130" t="s">
        <v>387</v>
      </c>
      <c r="J414" s="129" t="s">
        <v>387</v>
      </c>
      <c r="K414" s="129" t="s">
        <v>387</v>
      </c>
      <c r="L414" s="130" t="s">
        <v>387</v>
      </c>
      <c r="M414" s="129" t="s">
        <v>387</v>
      </c>
      <c r="N414" s="129" t="s">
        <v>387</v>
      </c>
      <c r="O414" s="54">
        <f>SUM(Table2[[#This Row],[Urine - IC - Samples]],Table2[[#This Row],[Urine - OOC - Samples]],Table2[[#This Row],[Blood - IC - Samples]],Table2[[#This Row],[Blood - OOC - Samples]])</f>
        <v>12</v>
      </c>
      <c r="P414" s="52">
        <v>12</v>
      </c>
      <c r="Q414" s="52">
        <v>1</v>
      </c>
      <c r="R414" s="53">
        <v>0.08</v>
      </c>
    </row>
    <row r="415" spans="1:18" ht="13.15" customHeight="1" x14ac:dyDescent="0.4">
      <c r="A415" s="133" t="s">
        <v>599</v>
      </c>
      <c r="B415" s="129" t="s">
        <v>1275</v>
      </c>
      <c r="C415" s="132">
        <v>8</v>
      </c>
      <c r="D415" s="129" t="s">
        <v>387</v>
      </c>
      <c r="E415" s="129" t="s">
        <v>387</v>
      </c>
      <c r="F415" s="130" t="s">
        <v>387</v>
      </c>
      <c r="G415" s="102" t="s">
        <v>387</v>
      </c>
      <c r="H415" s="129" t="s">
        <v>387</v>
      </c>
      <c r="I415" s="130" t="s">
        <v>387</v>
      </c>
      <c r="J415" s="129" t="s">
        <v>387</v>
      </c>
      <c r="K415" s="129" t="s">
        <v>387</v>
      </c>
      <c r="L415" s="130" t="s">
        <v>387</v>
      </c>
      <c r="M415" s="129" t="s">
        <v>387</v>
      </c>
      <c r="N415" s="129" t="s">
        <v>387</v>
      </c>
      <c r="O415" s="54">
        <f>SUM(Table2[[#This Row],[Urine - IC - Samples]],Table2[[#This Row],[Urine - OOC - Samples]],Table2[[#This Row],[Blood - IC - Samples]],Table2[[#This Row],[Blood - OOC - Samples]])</f>
        <v>8</v>
      </c>
      <c r="P415" s="52">
        <v>8</v>
      </c>
      <c r="Q415" s="52">
        <v>0</v>
      </c>
      <c r="R415" s="53">
        <v>0</v>
      </c>
    </row>
    <row r="416" spans="1:18" x14ac:dyDescent="0.4">
      <c r="A416" s="133" t="s">
        <v>472</v>
      </c>
      <c r="B416" s="129" t="s">
        <v>387</v>
      </c>
      <c r="C416" s="132">
        <v>6</v>
      </c>
      <c r="D416" s="129" t="s">
        <v>387</v>
      </c>
      <c r="E416" s="129" t="s">
        <v>387</v>
      </c>
      <c r="F416" s="130" t="s">
        <v>387</v>
      </c>
      <c r="G416" s="102" t="s">
        <v>387</v>
      </c>
      <c r="H416" s="129" t="s">
        <v>387</v>
      </c>
      <c r="I416" s="130" t="s">
        <v>387</v>
      </c>
      <c r="J416" s="129" t="s">
        <v>387</v>
      </c>
      <c r="K416" s="129" t="s">
        <v>387</v>
      </c>
      <c r="L416" s="130" t="s">
        <v>387</v>
      </c>
      <c r="M416" s="129" t="s">
        <v>387</v>
      </c>
      <c r="N416" s="129" t="s">
        <v>387</v>
      </c>
      <c r="O416" s="54">
        <f>SUM(Table2[[#This Row],[Urine - IC - Samples]],Table2[[#This Row],[Urine - OOC - Samples]],Table2[[#This Row],[Blood - IC - Samples]],Table2[[#This Row],[Blood - OOC - Samples]])</f>
        <v>6</v>
      </c>
      <c r="P416" s="52">
        <v>6</v>
      </c>
      <c r="Q416" s="52">
        <v>0</v>
      </c>
      <c r="R416" s="53">
        <v>0</v>
      </c>
    </row>
    <row r="417" spans="1:20" ht="13.15" customHeight="1" x14ac:dyDescent="0.4">
      <c r="A417" s="133" t="s">
        <v>481</v>
      </c>
      <c r="B417" s="129" t="s">
        <v>1068</v>
      </c>
      <c r="C417" s="132">
        <v>12</v>
      </c>
      <c r="D417" s="129" t="s">
        <v>387</v>
      </c>
      <c r="E417" s="129" t="s">
        <v>387</v>
      </c>
      <c r="F417" s="130" t="s">
        <v>387</v>
      </c>
      <c r="G417" s="102" t="s">
        <v>387</v>
      </c>
      <c r="H417" s="129" t="s">
        <v>387</v>
      </c>
      <c r="I417" s="130" t="s">
        <v>387</v>
      </c>
      <c r="J417" s="129" t="s">
        <v>387</v>
      </c>
      <c r="K417" s="129" t="s">
        <v>387</v>
      </c>
      <c r="L417" s="130" t="s">
        <v>387</v>
      </c>
      <c r="M417" s="129" t="s">
        <v>387</v>
      </c>
      <c r="N417" s="129" t="s">
        <v>387</v>
      </c>
      <c r="O417" s="54">
        <f>SUM(Table2[[#This Row],[Urine - IC - Samples]],Table2[[#This Row],[Urine - OOC - Samples]],Table2[[#This Row],[Blood - IC - Samples]],Table2[[#This Row],[Blood - OOC - Samples]])</f>
        <v>12</v>
      </c>
      <c r="P417" s="57">
        <v>25</v>
      </c>
      <c r="Q417" s="57">
        <v>0</v>
      </c>
      <c r="R417" s="58">
        <v>0</v>
      </c>
    </row>
    <row r="418" spans="1:20" ht="13.15" customHeight="1" x14ac:dyDescent="0.4">
      <c r="A418" s="133" t="s">
        <v>1349</v>
      </c>
      <c r="B418" s="129" t="s">
        <v>632</v>
      </c>
      <c r="C418" s="132">
        <v>12</v>
      </c>
      <c r="D418" s="129" t="s">
        <v>387</v>
      </c>
      <c r="E418" s="129" t="s">
        <v>387</v>
      </c>
      <c r="F418" s="130" t="s">
        <v>387</v>
      </c>
      <c r="G418" s="102" t="s">
        <v>387</v>
      </c>
      <c r="H418" s="129" t="s">
        <v>387</v>
      </c>
      <c r="I418" s="130" t="s">
        <v>387</v>
      </c>
      <c r="J418" s="129" t="s">
        <v>387</v>
      </c>
      <c r="K418" s="129" t="s">
        <v>387</v>
      </c>
      <c r="L418" s="130" t="s">
        <v>387</v>
      </c>
      <c r="M418" s="129" t="s">
        <v>387</v>
      </c>
      <c r="N418" s="129" t="s">
        <v>387</v>
      </c>
      <c r="O418" s="54">
        <f>SUM(Table2[[#This Row],[Urine - IC - Samples]],Table2[[#This Row],[Urine - OOC - Samples]],Table2[[#This Row],[Blood - IC - Samples]],Table2[[#This Row],[Blood - OOC - Samples]])</f>
        <v>12</v>
      </c>
      <c r="P418" s="177"/>
      <c r="Q418" s="36"/>
    </row>
    <row r="419" spans="1:20" ht="13.15" customHeight="1" x14ac:dyDescent="0.4">
      <c r="A419" s="133" t="s">
        <v>1349</v>
      </c>
      <c r="B419" s="129" t="s">
        <v>1276</v>
      </c>
      <c r="C419" s="132">
        <v>1</v>
      </c>
      <c r="D419" s="129" t="s">
        <v>387</v>
      </c>
      <c r="E419" s="129" t="s">
        <v>387</v>
      </c>
      <c r="F419" s="130" t="s">
        <v>387</v>
      </c>
      <c r="G419" s="102" t="s">
        <v>387</v>
      </c>
      <c r="H419" s="129" t="s">
        <v>387</v>
      </c>
      <c r="I419" s="130" t="s">
        <v>387</v>
      </c>
      <c r="J419" s="129" t="s">
        <v>387</v>
      </c>
      <c r="K419" s="129" t="s">
        <v>387</v>
      </c>
      <c r="L419" s="130" t="s">
        <v>387</v>
      </c>
      <c r="M419" s="129" t="s">
        <v>387</v>
      </c>
      <c r="N419" s="129" t="s">
        <v>387</v>
      </c>
      <c r="O419" s="54">
        <f>SUM(Table2[[#This Row],[Urine - IC - Samples]],Table2[[#This Row],[Urine - OOC - Samples]],Table2[[#This Row],[Blood - IC - Samples]],Table2[[#This Row],[Blood - OOC - Samples]])</f>
        <v>1</v>
      </c>
      <c r="P419" s="177"/>
      <c r="Q419" s="36"/>
    </row>
    <row r="420" spans="1:20" x14ac:dyDescent="0.4">
      <c r="A420" s="133" t="s">
        <v>485</v>
      </c>
      <c r="B420" s="129" t="s">
        <v>607</v>
      </c>
      <c r="C420" s="132">
        <v>17</v>
      </c>
      <c r="D420" s="129" t="s">
        <v>387</v>
      </c>
      <c r="E420" s="54">
        <v>2</v>
      </c>
      <c r="F420" s="130" t="s">
        <v>387</v>
      </c>
      <c r="G420" s="102" t="s">
        <v>387</v>
      </c>
      <c r="H420" s="129" t="s">
        <v>387</v>
      </c>
      <c r="I420" s="130" t="s">
        <v>387</v>
      </c>
      <c r="J420" s="129" t="s">
        <v>387</v>
      </c>
      <c r="K420" s="129" t="s">
        <v>387</v>
      </c>
      <c r="L420" s="130" t="s">
        <v>387</v>
      </c>
      <c r="M420" s="129" t="s">
        <v>387</v>
      </c>
      <c r="N420" s="129" t="s">
        <v>387</v>
      </c>
      <c r="O420" s="54">
        <f>SUM(Table2[[#This Row],[Urine - IC - Samples]],Table2[[#This Row],[Urine - OOC - Samples]],Table2[[#This Row],[Blood - IC - Samples]],Table2[[#This Row],[Blood - OOC - Samples]])</f>
        <v>17</v>
      </c>
      <c r="P420" s="52">
        <v>17</v>
      </c>
      <c r="Q420" s="52">
        <v>2</v>
      </c>
      <c r="R420" s="131">
        <v>0.11799999999999999</v>
      </c>
    </row>
    <row r="421" spans="1:20" ht="13.15" customHeight="1" x14ac:dyDescent="0.4">
      <c r="A421" s="133" t="s">
        <v>1277</v>
      </c>
      <c r="B421" s="122" t="s">
        <v>636</v>
      </c>
      <c r="C421" s="124">
        <v>3</v>
      </c>
      <c r="D421" s="122" t="s">
        <v>636</v>
      </c>
      <c r="E421" s="122" t="s">
        <v>636</v>
      </c>
      <c r="F421" s="124">
        <v>2</v>
      </c>
      <c r="G421" s="122" t="s">
        <v>636</v>
      </c>
      <c r="H421" s="108" t="s">
        <v>636</v>
      </c>
      <c r="I421" s="123" t="s">
        <v>636</v>
      </c>
      <c r="J421" s="122" t="s">
        <v>636</v>
      </c>
      <c r="K421" s="122" t="s">
        <v>636</v>
      </c>
      <c r="L421" s="123" t="s">
        <v>636</v>
      </c>
      <c r="M421" s="122" t="s">
        <v>636</v>
      </c>
      <c r="N421" s="122" t="s">
        <v>636</v>
      </c>
      <c r="O421" s="54">
        <f>SUM(Table2[[#This Row],[Urine - IC - Samples]],Table2[[#This Row],[Urine - OOC - Samples]],Table2[[#This Row],[Blood - IC - Samples]],Table2[[#This Row],[Blood - OOC - Samples]])</f>
        <v>5</v>
      </c>
      <c r="P421" s="119">
        <v>5</v>
      </c>
      <c r="Q421" s="120">
        <v>0</v>
      </c>
      <c r="R421" s="121">
        <v>0</v>
      </c>
      <c r="T421" s="117"/>
    </row>
    <row r="422" spans="1:20" x14ac:dyDescent="0.4">
      <c r="A422" s="133" t="s">
        <v>1278</v>
      </c>
      <c r="B422" s="122" t="s">
        <v>636</v>
      </c>
      <c r="C422" s="124">
        <v>15</v>
      </c>
      <c r="D422" s="122" t="s">
        <v>636</v>
      </c>
      <c r="E422" s="122" t="s">
        <v>636</v>
      </c>
      <c r="F422" s="123" t="s">
        <v>636</v>
      </c>
      <c r="G422" s="122" t="s">
        <v>636</v>
      </c>
      <c r="H422" s="108" t="s">
        <v>636</v>
      </c>
      <c r="I422" s="123" t="s">
        <v>636</v>
      </c>
      <c r="J422" s="122" t="s">
        <v>636</v>
      </c>
      <c r="K422" s="122" t="s">
        <v>636</v>
      </c>
      <c r="L422" s="123" t="s">
        <v>636</v>
      </c>
      <c r="M422" s="122" t="s">
        <v>636</v>
      </c>
      <c r="N422" s="122" t="s">
        <v>636</v>
      </c>
      <c r="O422" s="54">
        <f>SUM(Table2[[#This Row],[Urine - IC - Samples]],Table2[[#This Row],[Urine - OOC - Samples]],Table2[[#This Row],[Blood - IC - Samples]],Table2[[#This Row],[Blood - OOC - Samples]])</f>
        <v>15</v>
      </c>
      <c r="P422" s="119">
        <v>15</v>
      </c>
      <c r="Q422" s="120">
        <v>0</v>
      </c>
      <c r="R422" s="121">
        <v>0</v>
      </c>
      <c r="T422" s="117"/>
    </row>
    <row r="423" spans="1:20" x14ac:dyDescent="0.4">
      <c r="A423" s="133" t="s">
        <v>635</v>
      </c>
      <c r="B423" s="122" t="s">
        <v>636</v>
      </c>
      <c r="C423" s="124">
        <v>155</v>
      </c>
      <c r="D423" s="122" t="s">
        <v>636</v>
      </c>
      <c r="E423" s="125">
        <v>2</v>
      </c>
      <c r="F423" s="123" t="s">
        <v>636</v>
      </c>
      <c r="G423" s="122" t="s">
        <v>636</v>
      </c>
      <c r="H423" s="108" t="s">
        <v>636</v>
      </c>
      <c r="I423" s="123" t="s">
        <v>636</v>
      </c>
      <c r="J423" s="122" t="s">
        <v>636</v>
      </c>
      <c r="K423" s="122" t="s">
        <v>636</v>
      </c>
      <c r="L423" s="123" t="s">
        <v>636</v>
      </c>
      <c r="M423" s="122" t="s">
        <v>636</v>
      </c>
      <c r="N423" s="122" t="s">
        <v>636</v>
      </c>
      <c r="O423" s="54">
        <f>SUM(Table2[[#This Row],[Urine - IC - Samples]],Table2[[#This Row],[Urine - OOC - Samples]],Table2[[#This Row],[Blood - IC - Samples]],Table2[[#This Row],[Blood - OOC - Samples]])</f>
        <v>155</v>
      </c>
      <c r="P423" s="119">
        <v>155</v>
      </c>
      <c r="Q423" s="120">
        <v>2</v>
      </c>
      <c r="R423" s="121">
        <v>0.01</v>
      </c>
      <c r="T423" s="117"/>
    </row>
    <row r="424" spans="1:20" ht="13.15" customHeight="1" x14ac:dyDescent="0.4">
      <c r="A424" s="133" t="s">
        <v>1279</v>
      </c>
      <c r="B424" s="122" t="s">
        <v>636</v>
      </c>
      <c r="C424" s="124">
        <v>2</v>
      </c>
      <c r="D424" s="122" t="s">
        <v>636</v>
      </c>
      <c r="E424" s="122" t="s">
        <v>636</v>
      </c>
      <c r="F424" s="123" t="s">
        <v>636</v>
      </c>
      <c r="G424" s="122" t="s">
        <v>636</v>
      </c>
      <c r="H424" s="108" t="s">
        <v>636</v>
      </c>
      <c r="I424" s="123" t="s">
        <v>636</v>
      </c>
      <c r="J424" s="122" t="s">
        <v>636</v>
      </c>
      <c r="K424" s="122" t="s">
        <v>636</v>
      </c>
      <c r="L424" s="123" t="s">
        <v>636</v>
      </c>
      <c r="M424" s="122" t="s">
        <v>636</v>
      </c>
      <c r="N424" s="122" t="s">
        <v>636</v>
      </c>
      <c r="O424" s="54">
        <f>SUM(Table2[[#This Row],[Urine - IC - Samples]],Table2[[#This Row],[Urine - OOC - Samples]],Table2[[#This Row],[Blood - IC - Samples]],Table2[[#This Row],[Blood - OOC - Samples]])</f>
        <v>2</v>
      </c>
      <c r="P424" s="119">
        <v>2</v>
      </c>
      <c r="Q424" s="120">
        <v>0</v>
      </c>
      <c r="R424" s="121">
        <v>0</v>
      </c>
      <c r="T424" s="117"/>
    </row>
    <row r="425" spans="1:20" x14ac:dyDescent="0.4">
      <c r="A425" s="133" t="s">
        <v>1280</v>
      </c>
      <c r="B425" s="122" t="s">
        <v>636</v>
      </c>
      <c r="C425" s="124">
        <v>158</v>
      </c>
      <c r="D425" s="122" t="s">
        <v>636</v>
      </c>
      <c r="E425" s="122" t="s">
        <v>636</v>
      </c>
      <c r="F425" s="124">
        <v>13</v>
      </c>
      <c r="G425" s="122" t="s">
        <v>636</v>
      </c>
      <c r="H425" s="108" t="s">
        <v>636</v>
      </c>
      <c r="I425" s="124">
        <v>44</v>
      </c>
      <c r="J425" s="122" t="s">
        <v>636</v>
      </c>
      <c r="K425" s="122" t="s">
        <v>636</v>
      </c>
      <c r="L425" s="124">
        <v>5</v>
      </c>
      <c r="M425" s="122" t="s">
        <v>636</v>
      </c>
      <c r="N425" s="122" t="s">
        <v>636</v>
      </c>
      <c r="O425" s="54">
        <f>SUM(Table2[[#This Row],[Urine - IC - Samples]],Table2[[#This Row],[Urine - OOC - Samples]],Table2[[#This Row],[Blood - IC - Samples]],Table2[[#This Row],[Blood - OOC - Samples]])</f>
        <v>220</v>
      </c>
      <c r="P425" s="119">
        <v>220</v>
      </c>
      <c r="Q425" s="120">
        <v>0</v>
      </c>
      <c r="R425" s="121">
        <v>0</v>
      </c>
      <c r="T425" s="117"/>
    </row>
    <row r="426" spans="1:20" ht="13.15" customHeight="1" x14ac:dyDescent="0.4">
      <c r="A426" s="133" t="s">
        <v>637</v>
      </c>
      <c r="B426" s="122" t="s">
        <v>636</v>
      </c>
      <c r="C426" s="124">
        <v>125</v>
      </c>
      <c r="D426" s="122" t="s">
        <v>636</v>
      </c>
      <c r="E426" s="122" t="s">
        <v>636</v>
      </c>
      <c r="F426" s="124">
        <v>60</v>
      </c>
      <c r="G426" s="125">
        <v>1</v>
      </c>
      <c r="H426" s="108" t="s">
        <v>636</v>
      </c>
      <c r="I426" s="124">
        <v>7</v>
      </c>
      <c r="J426" s="122" t="s">
        <v>636</v>
      </c>
      <c r="K426" s="122" t="s">
        <v>636</v>
      </c>
      <c r="L426" s="124">
        <v>4</v>
      </c>
      <c r="M426" s="122" t="s">
        <v>636</v>
      </c>
      <c r="N426" s="122" t="s">
        <v>636</v>
      </c>
      <c r="O426" s="54">
        <f>SUM(Table2[[#This Row],[Urine - IC - Samples]],Table2[[#This Row],[Urine - OOC - Samples]],Table2[[#This Row],[Blood - IC - Samples]],Table2[[#This Row],[Blood - OOC - Samples]])</f>
        <v>196</v>
      </c>
      <c r="P426" s="119">
        <v>196</v>
      </c>
      <c r="Q426" s="120">
        <v>0</v>
      </c>
      <c r="R426" s="126">
        <v>0</v>
      </c>
      <c r="T426" s="117"/>
    </row>
    <row r="427" spans="1:20" ht="13.15" customHeight="1" x14ac:dyDescent="0.4">
      <c r="A427" s="133" t="s">
        <v>1281</v>
      </c>
      <c r="B427" s="122" t="s">
        <v>636</v>
      </c>
      <c r="C427" s="124">
        <v>8</v>
      </c>
      <c r="D427" s="122" t="s">
        <v>636</v>
      </c>
      <c r="E427" s="122" t="s">
        <v>636</v>
      </c>
      <c r="F427" s="123" t="s">
        <v>636</v>
      </c>
      <c r="G427" s="122" t="s">
        <v>636</v>
      </c>
      <c r="H427" s="108" t="s">
        <v>636</v>
      </c>
      <c r="I427" s="123" t="s">
        <v>636</v>
      </c>
      <c r="J427" s="122" t="s">
        <v>636</v>
      </c>
      <c r="K427" s="122" t="s">
        <v>636</v>
      </c>
      <c r="L427" s="123" t="s">
        <v>636</v>
      </c>
      <c r="M427" s="122" t="s">
        <v>636</v>
      </c>
      <c r="N427" s="122" t="s">
        <v>636</v>
      </c>
      <c r="O427" s="54">
        <f>SUM(Table2[[#This Row],[Urine - IC - Samples]],Table2[[#This Row],[Urine - OOC - Samples]],Table2[[#This Row],[Blood - IC - Samples]],Table2[[#This Row],[Blood - OOC - Samples]])</f>
        <v>8</v>
      </c>
      <c r="P427" s="119">
        <v>8</v>
      </c>
      <c r="Q427" s="120">
        <v>0</v>
      </c>
      <c r="R427" s="121">
        <v>0</v>
      </c>
      <c r="T427" s="117"/>
    </row>
    <row r="428" spans="1:20" ht="13.15" customHeight="1" x14ac:dyDescent="0.4">
      <c r="A428" s="133" t="s">
        <v>1282</v>
      </c>
      <c r="B428" s="122" t="s">
        <v>636</v>
      </c>
      <c r="C428" s="124">
        <v>4</v>
      </c>
      <c r="D428" s="122" t="s">
        <v>636</v>
      </c>
      <c r="E428" s="122" t="s">
        <v>636</v>
      </c>
      <c r="F428" s="123" t="s">
        <v>636</v>
      </c>
      <c r="G428" s="122" t="s">
        <v>636</v>
      </c>
      <c r="H428" s="108" t="s">
        <v>636</v>
      </c>
      <c r="I428" s="123" t="s">
        <v>636</v>
      </c>
      <c r="J428" s="122" t="s">
        <v>636</v>
      </c>
      <c r="K428" s="122" t="s">
        <v>636</v>
      </c>
      <c r="L428" s="123" t="s">
        <v>636</v>
      </c>
      <c r="M428" s="122" t="s">
        <v>636</v>
      </c>
      <c r="N428" s="122" t="s">
        <v>636</v>
      </c>
      <c r="O428" s="54">
        <f>SUM(Table2[[#This Row],[Urine - IC - Samples]],Table2[[#This Row],[Urine - OOC - Samples]],Table2[[#This Row],[Blood - IC - Samples]],Table2[[#This Row],[Blood - OOC - Samples]])</f>
        <v>4</v>
      </c>
      <c r="P428" s="119">
        <v>4</v>
      </c>
      <c r="Q428" s="120">
        <v>0</v>
      </c>
      <c r="R428" s="121">
        <v>0</v>
      </c>
      <c r="T428" s="117"/>
    </row>
    <row r="429" spans="1:20" ht="13.15" customHeight="1" x14ac:dyDescent="0.4">
      <c r="A429" s="133" t="s">
        <v>1283</v>
      </c>
      <c r="B429" s="122" t="s">
        <v>636</v>
      </c>
      <c r="C429" s="123" t="s">
        <v>636</v>
      </c>
      <c r="D429" s="122" t="s">
        <v>636</v>
      </c>
      <c r="E429" s="122" t="s">
        <v>636</v>
      </c>
      <c r="F429" s="124">
        <v>1</v>
      </c>
      <c r="G429" s="122" t="s">
        <v>636</v>
      </c>
      <c r="H429" s="108" t="s">
        <v>636</v>
      </c>
      <c r="I429" s="123" t="s">
        <v>636</v>
      </c>
      <c r="J429" s="122" t="s">
        <v>636</v>
      </c>
      <c r="K429" s="122" t="s">
        <v>636</v>
      </c>
      <c r="L429" s="124">
        <v>1</v>
      </c>
      <c r="M429" s="122" t="s">
        <v>636</v>
      </c>
      <c r="N429" s="122" t="s">
        <v>636</v>
      </c>
      <c r="O429" s="54">
        <f>SUM(Table2[[#This Row],[Urine - IC - Samples]],Table2[[#This Row],[Urine - OOC - Samples]],Table2[[#This Row],[Blood - IC - Samples]],Table2[[#This Row],[Blood - OOC - Samples]])</f>
        <v>2</v>
      </c>
      <c r="P429" s="119">
        <v>2</v>
      </c>
      <c r="Q429" s="120">
        <v>0</v>
      </c>
      <c r="R429" s="121">
        <v>0</v>
      </c>
      <c r="T429" s="117"/>
    </row>
    <row r="430" spans="1:20" ht="13.15" customHeight="1" x14ac:dyDescent="0.4">
      <c r="A430" s="133" t="s">
        <v>638</v>
      </c>
      <c r="B430" s="122" t="s">
        <v>636</v>
      </c>
      <c r="C430" s="124">
        <v>55</v>
      </c>
      <c r="D430" s="125">
        <v>1</v>
      </c>
      <c r="E430" s="125">
        <v>10</v>
      </c>
      <c r="F430" s="124">
        <v>13</v>
      </c>
      <c r="G430" s="122" t="s">
        <v>636</v>
      </c>
      <c r="H430" s="109">
        <v>1</v>
      </c>
      <c r="I430" s="123" t="s">
        <v>636</v>
      </c>
      <c r="J430" s="122" t="s">
        <v>636</v>
      </c>
      <c r="K430" s="122" t="s">
        <v>636</v>
      </c>
      <c r="L430" s="123" t="s">
        <v>636</v>
      </c>
      <c r="M430" s="122" t="s">
        <v>636</v>
      </c>
      <c r="N430" s="122" t="s">
        <v>636</v>
      </c>
      <c r="O430" s="54">
        <f>SUM(Table2[[#This Row],[Urine - IC - Samples]],Table2[[#This Row],[Urine - OOC - Samples]],Table2[[#This Row],[Blood - IC - Samples]],Table2[[#This Row],[Blood - OOC - Samples]])</f>
        <v>68</v>
      </c>
      <c r="P430" s="119">
        <v>68</v>
      </c>
      <c r="Q430" s="120">
        <v>11</v>
      </c>
      <c r="R430" s="121">
        <v>0.16</v>
      </c>
      <c r="T430" s="117"/>
    </row>
    <row r="431" spans="1:20" x14ac:dyDescent="0.4">
      <c r="A431" s="133" t="s">
        <v>1284</v>
      </c>
      <c r="B431" s="122" t="s">
        <v>636</v>
      </c>
      <c r="C431" s="123" t="s">
        <v>636</v>
      </c>
      <c r="D431" s="122" t="s">
        <v>636</v>
      </c>
      <c r="E431" s="122" t="s">
        <v>636</v>
      </c>
      <c r="F431" s="124">
        <v>2</v>
      </c>
      <c r="G431" s="122" t="s">
        <v>636</v>
      </c>
      <c r="H431" s="108" t="s">
        <v>636</v>
      </c>
      <c r="I431" s="123" t="s">
        <v>636</v>
      </c>
      <c r="J431" s="122" t="s">
        <v>636</v>
      </c>
      <c r="K431" s="122" t="s">
        <v>636</v>
      </c>
      <c r="L431" s="123" t="s">
        <v>636</v>
      </c>
      <c r="M431" s="122" t="s">
        <v>636</v>
      </c>
      <c r="N431" s="122" t="s">
        <v>636</v>
      </c>
      <c r="O431" s="54">
        <f>SUM(Table2[[#This Row],[Urine - IC - Samples]],Table2[[#This Row],[Urine - OOC - Samples]],Table2[[#This Row],[Blood - IC - Samples]],Table2[[#This Row],[Blood - OOC - Samples]])</f>
        <v>2</v>
      </c>
      <c r="P431" s="119">
        <v>2</v>
      </c>
      <c r="Q431" s="120">
        <v>0</v>
      </c>
      <c r="R431" s="121">
        <v>0</v>
      </c>
      <c r="T431" s="117"/>
    </row>
    <row r="432" spans="1:20" x14ac:dyDescent="0.4">
      <c r="A432" s="133" t="s">
        <v>1285</v>
      </c>
      <c r="B432" s="122" t="s">
        <v>636</v>
      </c>
      <c r="C432" s="124">
        <v>184</v>
      </c>
      <c r="D432" s="125">
        <v>3</v>
      </c>
      <c r="E432" s="125">
        <v>5</v>
      </c>
      <c r="F432" s="124">
        <v>29</v>
      </c>
      <c r="G432" s="122" t="s">
        <v>636</v>
      </c>
      <c r="H432" s="108" t="s">
        <v>636</v>
      </c>
      <c r="I432" s="123" t="s">
        <v>636</v>
      </c>
      <c r="J432" s="122" t="s">
        <v>636</v>
      </c>
      <c r="K432" s="122" t="s">
        <v>636</v>
      </c>
      <c r="L432" s="124">
        <v>1</v>
      </c>
      <c r="M432" s="122" t="s">
        <v>636</v>
      </c>
      <c r="N432" s="122" t="s">
        <v>636</v>
      </c>
      <c r="O432" s="54">
        <f>SUM(Table2[[#This Row],[Urine - IC - Samples]],Table2[[#This Row],[Urine - OOC - Samples]],Table2[[#This Row],[Blood - IC - Samples]],Table2[[#This Row],[Blood - OOC - Samples]])</f>
        <v>214</v>
      </c>
      <c r="P432" s="119">
        <v>214</v>
      </c>
      <c r="Q432" s="120">
        <v>5</v>
      </c>
      <c r="R432" s="121">
        <v>0.02</v>
      </c>
      <c r="T432" s="117"/>
    </row>
    <row r="433" spans="1:20" x14ac:dyDescent="0.4">
      <c r="A433" s="133" t="s">
        <v>1286</v>
      </c>
      <c r="B433" s="122" t="s">
        <v>636</v>
      </c>
      <c r="C433" s="123" t="s">
        <v>636</v>
      </c>
      <c r="D433" s="122" t="s">
        <v>636</v>
      </c>
      <c r="E433" s="122" t="s">
        <v>636</v>
      </c>
      <c r="F433" s="124">
        <v>1</v>
      </c>
      <c r="G433" s="122" t="s">
        <v>636</v>
      </c>
      <c r="H433" s="108" t="s">
        <v>636</v>
      </c>
      <c r="I433" s="123" t="s">
        <v>636</v>
      </c>
      <c r="J433" s="122" t="s">
        <v>636</v>
      </c>
      <c r="K433" s="122" t="s">
        <v>636</v>
      </c>
      <c r="L433" s="123" t="s">
        <v>636</v>
      </c>
      <c r="M433" s="122" t="s">
        <v>636</v>
      </c>
      <c r="N433" s="122" t="s">
        <v>636</v>
      </c>
      <c r="O433" s="54">
        <f>SUM(Table2[[#This Row],[Urine - IC - Samples]],Table2[[#This Row],[Urine - OOC - Samples]],Table2[[#This Row],[Blood - IC - Samples]],Table2[[#This Row],[Blood - OOC - Samples]])</f>
        <v>1</v>
      </c>
      <c r="P433" s="119">
        <v>1</v>
      </c>
      <c r="Q433" s="120">
        <v>0</v>
      </c>
      <c r="R433" s="126">
        <v>0</v>
      </c>
      <c r="T433" s="117"/>
    </row>
    <row r="434" spans="1:20" ht="13.15" customHeight="1" x14ac:dyDescent="0.4">
      <c r="A434" s="133" t="s">
        <v>1287</v>
      </c>
      <c r="B434" s="122" t="s">
        <v>636</v>
      </c>
      <c r="C434" s="124">
        <v>113</v>
      </c>
      <c r="D434" s="122" t="s">
        <v>636</v>
      </c>
      <c r="E434" s="125">
        <v>1</v>
      </c>
      <c r="F434" s="124">
        <v>12</v>
      </c>
      <c r="G434" s="122" t="s">
        <v>636</v>
      </c>
      <c r="H434" s="108" t="s">
        <v>636</v>
      </c>
      <c r="I434" s="124">
        <v>9</v>
      </c>
      <c r="J434" s="122" t="s">
        <v>636</v>
      </c>
      <c r="K434" s="122" t="s">
        <v>636</v>
      </c>
      <c r="L434" s="123" t="s">
        <v>636</v>
      </c>
      <c r="M434" s="122" t="s">
        <v>636</v>
      </c>
      <c r="N434" s="122" t="s">
        <v>636</v>
      </c>
      <c r="O434" s="54">
        <f>SUM(Table2[[#This Row],[Urine - IC - Samples]],Table2[[#This Row],[Urine - OOC - Samples]],Table2[[#This Row],[Blood - IC - Samples]],Table2[[#This Row],[Blood - OOC - Samples]])</f>
        <v>134</v>
      </c>
      <c r="P434" s="119">
        <v>134</v>
      </c>
      <c r="Q434" s="120">
        <v>1</v>
      </c>
      <c r="R434" s="126">
        <v>7.0000000000000001E-3</v>
      </c>
      <c r="T434" s="117"/>
    </row>
    <row r="435" spans="1:20" ht="13.15" customHeight="1" x14ac:dyDescent="0.4">
      <c r="A435" s="133" t="s">
        <v>1288</v>
      </c>
      <c r="B435" s="122" t="s">
        <v>636</v>
      </c>
      <c r="C435" s="124">
        <v>7</v>
      </c>
      <c r="D435" s="122" t="s">
        <v>636</v>
      </c>
      <c r="E435" s="122" t="s">
        <v>636</v>
      </c>
      <c r="F435" s="124">
        <v>3</v>
      </c>
      <c r="G435" s="122" t="s">
        <v>636</v>
      </c>
      <c r="H435" s="108" t="s">
        <v>636</v>
      </c>
      <c r="I435" s="123" t="s">
        <v>636</v>
      </c>
      <c r="J435" s="122" t="s">
        <v>636</v>
      </c>
      <c r="K435" s="122" t="s">
        <v>636</v>
      </c>
      <c r="L435" s="123" t="s">
        <v>636</v>
      </c>
      <c r="M435" s="122" t="s">
        <v>636</v>
      </c>
      <c r="N435" s="122" t="s">
        <v>636</v>
      </c>
      <c r="O435" s="54">
        <f>SUM(Table2[[#This Row],[Urine - IC - Samples]],Table2[[#This Row],[Urine - OOC - Samples]],Table2[[#This Row],[Blood - IC - Samples]],Table2[[#This Row],[Blood - OOC - Samples]])</f>
        <v>10</v>
      </c>
      <c r="P435" s="119">
        <v>10</v>
      </c>
      <c r="Q435" s="120">
        <v>0</v>
      </c>
      <c r="R435" s="121">
        <v>0</v>
      </c>
      <c r="T435" s="117"/>
    </row>
    <row r="436" spans="1:20" ht="13.15" customHeight="1" x14ac:dyDescent="0.4">
      <c r="A436" s="133" t="s">
        <v>1289</v>
      </c>
      <c r="B436" s="122" t="s">
        <v>636</v>
      </c>
      <c r="C436" s="124">
        <v>2</v>
      </c>
      <c r="D436" s="122" t="s">
        <v>636</v>
      </c>
      <c r="E436" s="122" t="s">
        <v>636</v>
      </c>
      <c r="F436" s="123" t="s">
        <v>636</v>
      </c>
      <c r="G436" s="122" t="s">
        <v>636</v>
      </c>
      <c r="H436" s="108" t="s">
        <v>636</v>
      </c>
      <c r="I436" s="123" t="s">
        <v>636</v>
      </c>
      <c r="J436" s="122" t="s">
        <v>636</v>
      </c>
      <c r="K436" s="122" t="s">
        <v>636</v>
      </c>
      <c r="L436" s="123" t="s">
        <v>636</v>
      </c>
      <c r="M436" s="122" t="s">
        <v>636</v>
      </c>
      <c r="N436" s="122" t="s">
        <v>636</v>
      </c>
      <c r="O436" s="54">
        <f>SUM(Table2[[#This Row],[Urine - IC - Samples]],Table2[[#This Row],[Urine - OOC - Samples]],Table2[[#This Row],[Blood - IC - Samples]],Table2[[#This Row],[Blood - OOC - Samples]])</f>
        <v>2</v>
      </c>
      <c r="P436" s="119">
        <v>2</v>
      </c>
      <c r="Q436" s="120">
        <v>0</v>
      </c>
      <c r="R436" s="121">
        <v>0</v>
      </c>
      <c r="T436" s="117"/>
    </row>
    <row r="437" spans="1:20" ht="13.15" customHeight="1" x14ac:dyDescent="0.4">
      <c r="A437" s="133" t="s">
        <v>1290</v>
      </c>
      <c r="B437" s="122" t="s">
        <v>636</v>
      </c>
      <c r="C437" s="124">
        <v>1</v>
      </c>
      <c r="D437" s="122" t="s">
        <v>636</v>
      </c>
      <c r="E437" s="122" t="s">
        <v>636</v>
      </c>
      <c r="F437" s="123" t="s">
        <v>636</v>
      </c>
      <c r="G437" s="122" t="s">
        <v>636</v>
      </c>
      <c r="H437" s="108" t="s">
        <v>636</v>
      </c>
      <c r="I437" s="123" t="s">
        <v>636</v>
      </c>
      <c r="J437" s="122" t="s">
        <v>636</v>
      </c>
      <c r="K437" s="122" t="s">
        <v>636</v>
      </c>
      <c r="L437" s="123" t="s">
        <v>636</v>
      </c>
      <c r="M437" s="122" t="s">
        <v>636</v>
      </c>
      <c r="N437" s="122" t="s">
        <v>636</v>
      </c>
      <c r="O437" s="54">
        <f>SUM(Table2[[#This Row],[Urine - IC - Samples]],Table2[[#This Row],[Urine - OOC - Samples]],Table2[[#This Row],[Blood - IC - Samples]],Table2[[#This Row],[Blood - OOC - Samples]])</f>
        <v>1</v>
      </c>
      <c r="P437" s="119">
        <v>1</v>
      </c>
      <c r="Q437" s="120">
        <v>0</v>
      </c>
      <c r="R437" s="121">
        <v>0</v>
      </c>
      <c r="T437" s="117"/>
    </row>
    <row r="438" spans="1:20" x14ac:dyDescent="0.4">
      <c r="A438" s="133" t="s">
        <v>1291</v>
      </c>
      <c r="B438" s="122" t="s">
        <v>636</v>
      </c>
      <c r="C438" s="124">
        <v>49</v>
      </c>
      <c r="D438" s="122" t="s">
        <v>636</v>
      </c>
      <c r="E438" s="122" t="s">
        <v>636</v>
      </c>
      <c r="F438" s="124">
        <v>48</v>
      </c>
      <c r="G438" s="122" t="s">
        <v>636</v>
      </c>
      <c r="H438" s="108" t="s">
        <v>636</v>
      </c>
      <c r="I438" s="123" t="s">
        <v>636</v>
      </c>
      <c r="J438" s="122" t="s">
        <v>636</v>
      </c>
      <c r="K438" s="122" t="s">
        <v>636</v>
      </c>
      <c r="L438" s="124">
        <v>2</v>
      </c>
      <c r="M438" s="122" t="s">
        <v>636</v>
      </c>
      <c r="N438" s="122" t="s">
        <v>636</v>
      </c>
      <c r="O438" s="54">
        <f>SUM(Table2[[#This Row],[Urine - IC - Samples]],Table2[[#This Row],[Urine - OOC - Samples]],Table2[[#This Row],[Blood - IC - Samples]],Table2[[#This Row],[Blood - OOC - Samples]])</f>
        <v>99</v>
      </c>
      <c r="P438" s="119">
        <v>99</v>
      </c>
      <c r="Q438" s="120">
        <v>0</v>
      </c>
      <c r="R438" s="121">
        <v>0</v>
      </c>
      <c r="T438" s="117"/>
    </row>
    <row r="439" spans="1:20" ht="13.15" customHeight="1" x14ac:dyDescent="0.4">
      <c r="A439" s="133" t="s">
        <v>1292</v>
      </c>
      <c r="B439" s="122" t="s">
        <v>636</v>
      </c>
      <c r="C439" s="123" t="s">
        <v>636</v>
      </c>
      <c r="D439" s="122" t="s">
        <v>636</v>
      </c>
      <c r="E439" s="122" t="s">
        <v>636</v>
      </c>
      <c r="F439" s="124">
        <v>1</v>
      </c>
      <c r="G439" s="122" t="s">
        <v>636</v>
      </c>
      <c r="H439" s="108" t="s">
        <v>636</v>
      </c>
      <c r="I439" s="123" t="s">
        <v>636</v>
      </c>
      <c r="J439" s="122" t="s">
        <v>636</v>
      </c>
      <c r="K439" s="122" t="s">
        <v>636</v>
      </c>
      <c r="L439" s="123" t="s">
        <v>636</v>
      </c>
      <c r="M439" s="122" t="s">
        <v>636</v>
      </c>
      <c r="N439" s="122" t="s">
        <v>636</v>
      </c>
      <c r="O439" s="54">
        <f>SUM(Table2[[#This Row],[Urine - IC - Samples]],Table2[[#This Row],[Urine - OOC - Samples]],Table2[[#This Row],[Blood - IC - Samples]],Table2[[#This Row],[Blood - OOC - Samples]])</f>
        <v>1</v>
      </c>
      <c r="P439" s="119">
        <v>1</v>
      </c>
      <c r="Q439" s="120">
        <v>0</v>
      </c>
      <c r="R439" s="121">
        <v>0</v>
      </c>
      <c r="T439" s="117"/>
    </row>
    <row r="440" spans="1:20" ht="13.15" customHeight="1" x14ac:dyDescent="0.4">
      <c r="A440" s="133" t="s">
        <v>1293</v>
      </c>
      <c r="B440" s="122" t="s">
        <v>636</v>
      </c>
      <c r="C440" s="123" t="s">
        <v>636</v>
      </c>
      <c r="D440" s="122" t="s">
        <v>636</v>
      </c>
      <c r="E440" s="122" t="s">
        <v>636</v>
      </c>
      <c r="F440" s="124">
        <v>1</v>
      </c>
      <c r="G440" s="122" t="s">
        <v>636</v>
      </c>
      <c r="H440" s="108" t="s">
        <v>636</v>
      </c>
      <c r="I440" s="123" t="s">
        <v>636</v>
      </c>
      <c r="J440" s="122" t="s">
        <v>636</v>
      </c>
      <c r="K440" s="122" t="s">
        <v>636</v>
      </c>
      <c r="L440" s="123" t="s">
        <v>636</v>
      </c>
      <c r="M440" s="122" t="s">
        <v>636</v>
      </c>
      <c r="N440" s="122" t="s">
        <v>636</v>
      </c>
      <c r="O440" s="54">
        <f>SUM(Table2[[#This Row],[Urine - IC - Samples]],Table2[[#This Row],[Urine - OOC - Samples]],Table2[[#This Row],[Blood - IC - Samples]],Table2[[#This Row],[Blood - OOC - Samples]])</f>
        <v>1</v>
      </c>
      <c r="P440" s="119">
        <v>1</v>
      </c>
      <c r="Q440" s="120">
        <v>0</v>
      </c>
      <c r="R440" s="121">
        <v>0</v>
      </c>
      <c r="T440" s="117"/>
    </row>
    <row r="441" spans="1:20" x14ac:dyDescent="0.4">
      <c r="A441" s="133" t="s">
        <v>1294</v>
      </c>
      <c r="B441" s="122" t="s">
        <v>636</v>
      </c>
      <c r="C441" s="124">
        <v>90</v>
      </c>
      <c r="D441" s="122" t="s">
        <v>636</v>
      </c>
      <c r="E441" s="122" t="s">
        <v>636</v>
      </c>
      <c r="F441" s="124">
        <v>25</v>
      </c>
      <c r="G441" s="122" t="s">
        <v>636</v>
      </c>
      <c r="H441" s="109">
        <v>1</v>
      </c>
      <c r="I441" s="123" t="s">
        <v>636</v>
      </c>
      <c r="J441" s="122" t="s">
        <v>636</v>
      </c>
      <c r="K441" s="122" t="s">
        <v>636</v>
      </c>
      <c r="L441" s="123" t="s">
        <v>636</v>
      </c>
      <c r="M441" s="122" t="s">
        <v>636</v>
      </c>
      <c r="N441" s="122" t="s">
        <v>636</v>
      </c>
      <c r="O441" s="54">
        <f>SUM(Table2[[#This Row],[Urine - IC - Samples]],Table2[[#This Row],[Urine - OOC - Samples]],Table2[[#This Row],[Blood - IC - Samples]],Table2[[#This Row],[Blood - OOC - Samples]])</f>
        <v>115</v>
      </c>
      <c r="P441" s="119">
        <v>115</v>
      </c>
      <c r="Q441" s="120">
        <v>1</v>
      </c>
      <c r="R441" s="121">
        <v>0.01</v>
      </c>
      <c r="T441" s="117"/>
    </row>
    <row r="442" spans="1:20" ht="13.15" customHeight="1" x14ac:dyDescent="0.4">
      <c r="A442" s="133" t="s">
        <v>1295</v>
      </c>
      <c r="B442" s="122" t="s">
        <v>636</v>
      </c>
      <c r="C442" s="123" t="s">
        <v>636</v>
      </c>
      <c r="D442" s="122" t="s">
        <v>636</v>
      </c>
      <c r="E442" s="122" t="s">
        <v>636</v>
      </c>
      <c r="F442" s="124">
        <v>14</v>
      </c>
      <c r="G442" s="122" t="s">
        <v>636</v>
      </c>
      <c r="H442" s="108" t="s">
        <v>636</v>
      </c>
      <c r="I442" s="123" t="s">
        <v>636</v>
      </c>
      <c r="J442" s="122" t="s">
        <v>636</v>
      </c>
      <c r="K442" s="122" t="s">
        <v>636</v>
      </c>
      <c r="L442" s="123" t="s">
        <v>636</v>
      </c>
      <c r="M442" s="122" t="s">
        <v>636</v>
      </c>
      <c r="N442" s="122" t="s">
        <v>636</v>
      </c>
      <c r="O442" s="54">
        <f>SUM(Table2[[#This Row],[Urine - IC - Samples]],Table2[[#This Row],[Urine - OOC - Samples]],Table2[[#This Row],[Blood - IC - Samples]],Table2[[#This Row],[Blood - OOC - Samples]])</f>
        <v>14</v>
      </c>
      <c r="P442" s="119">
        <v>14</v>
      </c>
      <c r="Q442" s="120">
        <v>0</v>
      </c>
      <c r="R442" s="121">
        <v>0</v>
      </c>
      <c r="T442" s="117"/>
    </row>
    <row r="443" spans="1:20" ht="13.15" customHeight="1" x14ac:dyDescent="0.4">
      <c r="A443" s="133" t="s">
        <v>639</v>
      </c>
      <c r="B443" s="122" t="s">
        <v>636</v>
      </c>
      <c r="C443" s="123" t="s">
        <v>636</v>
      </c>
      <c r="D443" s="122" t="s">
        <v>636</v>
      </c>
      <c r="E443" s="122" t="s">
        <v>636</v>
      </c>
      <c r="F443" s="124">
        <v>2</v>
      </c>
      <c r="G443" s="122" t="s">
        <v>636</v>
      </c>
      <c r="H443" s="108" t="s">
        <v>636</v>
      </c>
      <c r="I443" s="123" t="s">
        <v>636</v>
      </c>
      <c r="J443" s="122" t="s">
        <v>636</v>
      </c>
      <c r="K443" s="122" t="s">
        <v>636</v>
      </c>
      <c r="L443" s="123" t="s">
        <v>636</v>
      </c>
      <c r="M443" s="122" t="s">
        <v>636</v>
      </c>
      <c r="N443" s="122" t="s">
        <v>636</v>
      </c>
      <c r="O443" s="54">
        <f>SUM(Table2[[#This Row],[Urine - IC - Samples]],Table2[[#This Row],[Urine - OOC - Samples]],Table2[[#This Row],[Blood - IC - Samples]],Table2[[#This Row],[Blood - OOC - Samples]])</f>
        <v>2</v>
      </c>
      <c r="P443" s="119">
        <v>2</v>
      </c>
      <c r="Q443" s="120">
        <v>0</v>
      </c>
      <c r="R443" s="121">
        <v>0</v>
      </c>
      <c r="T443" s="117"/>
    </row>
    <row r="444" spans="1:20" ht="13.15" customHeight="1" x14ac:dyDescent="0.4">
      <c r="A444" s="133" t="s">
        <v>640</v>
      </c>
      <c r="B444" s="122" t="s">
        <v>636</v>
      </c>
      <c r="C444" s="124">
        <v>62</v>
      </c>
      <c r="D444" s="122" t="s">
        <v>636</v>
      </c>
      <c r="E444" s="122" t="s">
        <v>636</v>
      </c>
      <c r="F444" s="124">
        <v>63</v>
      </c>
      <c r="G444" s="122" t="s">
        <v>636</v>
      </c>
      <c r="H444" s="109">
        <v>1</v>
      </c>
      <c r="I444" s="123" t="s">
        <v>636</v>
      </c>
      <c r="J444" s="122" t="s">
        <v>636</v>
      </c>
      <c r="K444" s="122" t="s">
        <v>636</v>
      </c>
      <c r="L444" s="124">
        <v>24</v>
      </c>
      <c r="M444" s="122" t="s">
        <v>636</v>
      </c>
      <c r="N444" s="122" t="s">
        <v>636</v>
      </c>
      <c r="O444" s="54">
        <f>SUM(Table2[[#This Row],[Urine - IC - Samples]],Table2[[#This Row],[Urine - OOC - Samples]],Table2[[#This Row],[Blood - IC - Samples]],Table2[[#This Row],[Blood - OOC - Samples]])</f>
        <v>149</v>
      </c>
      <c r="P444" s="119">
        <v>149</v>
      </c>
      <c r="Q444" s="120">
        <v>1</v>
      </c>
      <c r="R444" s="121">
        <v>0.01</v>
      </c>
      <c r="T444" s="117"/>
    </row>
    <row r="445" spans="1:20" x14ac:dyDescent="0.4">
      <c r="A445" s="133" t="s">
        <v>1296</v>
      </c>
      <c r="B445" s="122" t="s">
        <v>636</v>
      </c>
      <c r="C445" s="124">
        <v>36</v>
      </c>
      <c r="D445" s="122" t="s">
        <v>636</v>
      </c>
      <c r="E445" s="122" t="s">
        <v>636</v>
      </c>
      <c r="F445" s="124">
        <v>171</v>
      </c>
      <c r="G445" s="125">
        <v>1</v>
      </c>
      <c r="H445" s="109">
        <v>2</v>
      </c>
      <c r="I445" s="123" t="s">
        <v>636</v>
      </c>
      <c r="J445" s="122" t="s">
        <v>636</v>
      </c>
      <c r="K445" s="122" t="s">
        <v>636</v>
      </c>
      <c r="L445" s="123" t="s">
        <v>636</v>
      </c>
      <c r="M445" s="122" t="s">
        <v>636</v>
      </c>
      <c r="N445" s="122" t="s">
        <v>636</v>
      </c>
      <c r="O445" s="54">
        <f>SUM(Table2[[#This Row],[Urine - IC - Samples]],Table2[[#This Row],[Urine - OOC - Samples]],Table2[[#This Row],[Blood - IC - Samples]],Table2[[#This Row],[Blood - OOC - Samples]])</f>
        <v>207</v>
      </c>
      <c r="P445" s="119">
        <v>207</v>
      </c>
      <c r="Q445" s="120">
        <v>2</v>
      </c>
      <c r="R445" s="121">
        <v>0.01</v>
      </c>
      <c r="T445" s="117"/>
    </row>
    <row r="446" spans="1:20" ht="13.15" customHeight="1" x14ac:dyDescent="0.4">
      <c r="A446" s="133" t="s">
        <v>1297</v>
      </c>
      <c r="B446" s="122" t="s">
        <v>636</v>
      </c>
      <c r="C446" s="124">
        <v>15</v>
      </c>
      <c r="D446" s="122" t="s">
        <v>636</v>
      </c>
      <c r="E446" s="122" t="s">
        <v>636</v>
      </c>
      <c r="F446" s="124">
        <v>5</v>
      </c>
      <c r="G446" s="122" t="s">
        <v>636</v>
      </c>
      <c r="H446" s="108" t="s">
        <v>636</v>
      </c>
      <c r="I446" s="123" t="s">
        <v>636</v>
      </c>
      <c r="J446" s="122" t="s">
        <v>636</v>
      </c>
      <c r="K446" s="122" t="s">
        <v>636</v>
      </c>
      <c r="L446" s="123" t="s">
        <v>636</v>
      </c>
      <c r="M446" s="122" t="s">
        <v>636</v>
      </c>
      <c r="N446" s="122" t="s">
        <v>636</v>
      </c>
      <c r="O446" s="54">
        <f>SUM(Table2[[#This Row],[Urine - IC - Samples]],Table2[[#This Row],[Urine - OOC - Samples]],Table2[[#This Row],[Blood - IC - Samples]],Table2[[#This Row],[Blood - OOC - Samples]])</f>
        <v>20</v>
      </c>
      <c r="P446" s="119">
        <v>20</v>
      </c>
      <c r="Q446" s="120">
        <v>0</v>
      </c>
      <c r="R446" s="121">
        <v>0</v>
      </c>
      <c r="T446" s="117"/>
    </row>
    <row r="447" spans="1:20" x14ac:dyDescent="0.4">
      <c r="A447" s="133" t="s">
        <v>1298</v>
      </c>
      <c r="B447" s="122" t="s">
        <v>636</v>
      </c>
      <c r="C447" s="124">
        <v>24</v>
      </c>
      <c r="D447" s="122" t="s">
        <v>636</v>
      </c>
      <c r="E447" s="122" t="s">
        <v>636</v>
      </c>
      <c r="F447" s="123" t="s">
        <v>636</v>
      </c>
      <c r="G447" s="122" t="s">
        <v>636</v>
      </c>
      <c r="H447" s="108" t="s">
        <v>636</v>
      </c>
      <c r="I447" s="123" t="s">
        <v>636</v>
      </c>
      <c r="J447" s="122" t="s">
        <v>636</v>
      </c>
      <c r="K447" s="122" t="s">
        <v>636</v>
      </c>
      <c r="L447" s="123" t="s">
        <v>636</v>
      </c>
      <c r="M447" s="122" t="s">
        <v>636</v>
      </c>
      <c r="N447" s="122" t="s">
        <v>636</v>
      </c>
      <c r="O447" s="54">
        <f>SUM(Table2[[#This Row],[Urine - IC - Samples]],Table2[[#This Row],[Urine - OOC - Samples]],Table2[[#This Row],[Blood - IC - Samples]],Table2[[#This Row],[Blood - OOC - Samples]])</f>
        <v>24</v>
      </c>
      <c r="P447" s="119">
        <v>24</v>
      </c>
      <c r="Q447" s="120">
        <v>0</v>
      </c>
      <c r="R447" s="121">
        <v>0</v>
      </c>
      <c r="T447" s="117"/>
    </row>
    <row r="448" spans="1:20" ht="13.15" customHeight="1" x14ac:dyDescent="0.4">
      <c r="A448" s="133" t="s">
        <v>1299</v>
      </c>
      <c r="B448" s="122" t="s">
        <v>636</v>
      </c>
      <c r="C448" s="124">
        <v>19</v>
      </c>
      <c r="D448" s="122" t="s">
        <v>636</v>
      </c>
      <c r="E448" s="122" t="s">
        <v>636</v>
      </c>
      <c r="F448" s="124">
        <v>10</v>
      </c>
      <c r="G448" s="122" t="s">
        <v>636</v>
      </c>
      <c r="H448" s="108" t="s">
        <v>636</v>
      </c>
      <c r="I448" s="123" t="s">
        <v>636</v>
      </c>
      <c r="J448" s="122" t="s">
        <v>636</v>
      </c>
      <c r="K448" s="122" t="s">
        <v>636</v>
      </c>
      <c r="L448" s="123" t="s">
        <v>636</v>
      </c>
      <c r="M448" s="122" t="s">
        <v>636</v>
      </c>
      <c r="N448" s="122" t="s">
        <v>636</v>
      </c>
      <c r="O448" s="54">
        <f>SUM(Table2[[#This Row],[Urine - IC - Samples]],Table2[[#This Row],[Urine - OOC - Samples]],Table2[[#This Row],[Blood - IC - Samples]],Table2[[#This Row],[Blood - OOC - Samples]])</f>
        <v>29</v>
      </c>
      <c r="P448" s="119">
        <v>29</v>
      </c>
      <c r="Q448" s="120">
        <v>0</v>
      </c>
      <c r="R448" s="121">
        <v>0</v>
      </c>
      <c r="T448" s="117"/>
    </row>
    <row r="449" spans="1:20" ht="13.15" customHeight="1" x14ac:dyDescent="0.4">
      <c r="A449" s="133" t="s">
        <v>1300</v>
      </c>
      <c r="B449" s="122" t="s">
        <v>636</v>
      </c>
      <c r="C449" s="124">
        <v>276</v>
      </c>
      <c r="D449" s="122" t="s">
        <v>636</v>
      </c>
      <c r="E449" s="125">
        <v>2</v>
      </c>
      <c r="F449" s="124">
        <v>1</v>
      </c>
      <c r="G449" s="122" t="s">
        <v>636</v>
      </c>
      <c r="H449" s="108" t="s">
        <v>636</v>
      </c>
      <c r="I449" s="123" t="s">
        <v>636</v>
      </c>
      <c r="J449" s="122" t="s">
        <v>636</v>
      </c>
      <c r="K449" s="122" t="s">
        <v>636</v>
      </c>
      <c r="L449" s="123" t="s">
        <v>636</v>
      </c>
      <c r="M449" s="122" t="s">
        <v>636</v>
      </c>
      <c r="N449" s="122" t="s">
        <v>636</v>
      </c>
      <c r="O449" s="54">
        <f>SUM(Table2[[#This Row],[Urine - IC - Samples]],Table2[[#This Row],[Urine - OOC - Samples]],Table2[[#This Row],[Blood - IC - Samples]],Table2[[#This Row],[Blood - OOC - Samples]])</f>
        <v>277</v>
      </c>
      <c r="P449" s="119">
        <v>277</v>
      </c>
      <c r="Q449" s="120">
        <v>2</v>
      </c>
      <c r="R449" s="121">
        <v>0.01</v>
      </c>
      <c r="T449" s="117"/>
    </row>
    <row r="450" spans="1:20" ht="13.15" customHeight="1" x14ac:dyDescent="0.4">
      <c r="A450" s="133" t="s">
        <v>1301</v>
      </c>
      <c r="B450" s="122" t="s">
        <v>636</v>
      </c>
      <c r="C450" s="124">
        <v>16</v>
      </c>
      <c r="D450" s="122" t="s">
        <v>636</v>
      </c>
      <c r="E450" s="125">
        <v>1</v>
      </c>
      <c r="F450" s="124">
        <v>5</v>
      </c>
      <c r="G450" s="122" t="s">
        <v>636</v>
      </c>
      <c r="H450" s="108" t="s">
        <v>636</v>
      </c>
      <c r="I450" s="123" t="s">
        <v>636</v>
      </c>
      <c r="J450" s="122" t="s">
        <v>636</v>
      </c>
      <c r="K450" s="122" t="s">
        <v>636</v>
      </c>
      <c r="L450" s="123" t="s">
        <v>636</v>
      </c>
      <c r="M450" s="122" t="s">
        <v>636</v>
      </c>
      <c r="N450" s="122" t="s">
        <v>636</v>
      </c>
      <c r="O450" s="54">
        <f>SUM(Table2[[#This Row],[Urine - IC - Samples]],Table2[[#This Row],[Urine - OOC - Samples]],Table2[[#This Row],[Blood - IC - Samples]],Table2[[#This Row],[Blood - OOC - Samples]])</f>
        <v>21</v>
      </c>
      <c r="P450" s="119">
        <v>21</v>
      </c>
      <c r="Q450" s="120">
        <v>1</v>
      </c>
      <c r="R450" s="121">
        <v>0.05</v>
      </c>
      <c r="T450" s="117"/>
    </row>
    <row r="451" spans="1:20" x14ac:dyDescent="0.4">
      <c r="A451" s="133" t="s">
        <v>1302</v>
      </c>
      <c r="B451" s="122" t="s">
        <v>636</v>
      </c>
      <c r="C451" s="124">
        <v>2</v>
      </c>
      <c r="D451" s="122" t="s">
        <v>636</v>
      </c>
      <c r="E451" s="122" t="s">
        <v>636</v>
      </c>
      <c r="F451" s="123" t="s">
        <v>636</v>
      </c>
      <c r="G451" s="122" t="s">
        <v>636</v>
      </c>
      <c r="H451" s="108" t="s">
        <v>636</v>
      </c>
      <c r="I451" s="123" t="s">
        <v>636</v>
      </c>
      <c r="J451" s="122" t="s">
        <v>636</v>
      </c>
      <c r="K451" s="122" t="s">
        <v>636</v>
      </c>
      <c r="L451" s="123" t="s">
        <v>636</v>
      </c>
      <c r="M451" s="122" t="s">
        <v>636</v>
      </c>
      <c r="N451" s="122" t="s">
        <v>636</v>
      </c>
      <c r="O451" s="54">
        <f>SUM(Table2[[#This Row],[Urine - IC - Samples]],Table2[[#This Row],[Urine - OOC - Samples]],Table2[[#This Row],[Blood - IC - Samples]],Table2[[#This Row],[Blood - OOC - Samples]])</f>
        <v>2</v>
      </c>
      <c r="P451" s="119">
        <v>2</v>
      </c>
      <c r="Q451" s="120">
        <v>0</v>
      </c>
      <c r="R451" s="121">
        <v>0</v>
      </c>
      <c r="T451" s="117"/>
    </row>
    <row r="452" spans="1:20" ht="13.15" customHeight="1" x14ac:dyDescent="0.4">
      <c r="A452" s="133" t="s">
        <v>1303</v>
      </c>
      <c r="B452" s="122" t="s">
        <v>636</v>
      </c>
      <c r="C452" s="124">
        <v>3</v>
      </c>
      <c r="D452" s="122" t="s">
        <v>636</v>
      </c>
      <c r="E452" s="122" t="s">
        <v>636</v>
      </c>
      <c r="F452" s="124">
        <v>28</v>
      </c>
      <c r="G452" s="122" t="s">
        <v>636</v>
      </c>
      <c r="H452" s="108" t="s">
        <v>636</v>
      </c>
      <c r="I452" s="123" t="s">
        <v>636</v>
      </c>
      <c r="J452" s="122" t="s">
        <v>636</v>
      </c>
      <c r="K452" s="122" t="s">
        <v>636</v>
      </c>
      <c r="L452" s="124">
        <v>2</v>
      </c>
      <c r="M452" s="122" t="s">
        <v>636</v>
      </c>
      <c r="N452" s="122" t="s">
        <v>636</v>
      </c>
      <c r="O452" s="54">
        <f>SUM(Table2[[#This Row],[Urine - IC - Samples]],Table2[[#This Row],[Urine - OOC - Samples]],Table2[[#This Row],[Blood - IC - Samples]],Table2[[#This Row],[Blood - OOC - Samples]])</f>
        <v>33</v>
      </c>
      <c r="P452" s="119">
        <v>33</v>
      </c>
      <c r="Q452" s="120">
        <v>0</v>
      </c>
      <c r="R452" s="121">
        <v>0</v>
      </c>
      <c r="T452" s="117"/>
    </row>
    <row r="453" spans="1:20" x14ac:dyDescent="0.4">
      <c r="A453" s="133" t="s">
        <v>1304</v>
      </c>
      <c r="B453" s="122" t="s">
        <v>636</v>
      </c>
      <c r="C453" s="124">
        <v>8</v>
      </c>
      <c r="D453" s="122" t="s">
        <v>636</v>
      </c>
      <c r="E453" s="122" t="s">
        <v>636</v>
      </c>
      <c r="F453" s="123" t="s">
        <v>636</v>
      </c>
      <c r="G453" s="122" t="s">
        <v>636</v>
      </c>
      <c r="H453" s="108" t="s">
        <v>636</v>
      </c>
      <c r="I453" s="123" t="s">
        <v>636</v>
      </c>
      <c r="J453" s="122" t="s">
        <v>636</v>
      </c>
      <c r="K453" s="122" t="s">
        <v>636</v>
      </c>
      <c r="L453" s="123" t="s">
        <v>636</v>
      </c>
      <c r="M453" s="122" t="s">
        <v>636</v>
      </c>
      <c r="N453" s="122" t="s">
        <v>636</v>
      </c>
      <c r="O453" s="54">
        <f>SUM(Table2[[#This Row],[Urine - IC - Samples]],Table2[[#This Row],[Urine - OOC - Samples]],Table2[[#This Row],[Blood - IC - Samples]],Table2[[#This Row],[Blood - OOC - Samples]])</f>
        <v>8</v>
      </c>
      <c r="P453" s="119">
        <v>8</v>
      </c>
      <c r="Q453" s="120">
        <v>0</v>
      </c>
      <c r="R453" s="121">
        <v>0</v>
      </c>
      <c r="T453" s="117"/>
    </row>
    <row r="454" spans="1:20" x14ac:dyDescent="0.4">
      <c r="A454" s="133" t="s">
        <v>1305</v>
      </c>
      <c r="B454" s="122" t="s">
        <v>636</v>
      </c>
      <c r="C454" s="124">
        <v>4</v>
      </c>
      <c r="D454" s="122" t="s">
        <v>636</v>
      </c>
      <c r="E454" s="122" t="s">
        <v>636</v>
      </c>
      <c r="F454" s="123" t="s">
        <v>636</v>
      </c>
      <c r="G454" s="122" t="s">
        <v>636</v>
      </c>
      <c r="H454" s="108" t="s">
        <v>636</v>
      </c>
      <c r="I454" s="123" t="s">
        <v>636</v>
      </c>
      <c r="J454" s="122" t="s">
        <v>636</v>
      </c>
      <c r="K454" s="122" t="s">
        <v>636</v>
      </c>
      <c r="L454" s="123" t="s">
        <v>636</v>
      </c>
      <c r="M454" s="122" t="s">
        <v>636</v>
      </c>
      <c r="N454" s="122" t="s">
        <v>636</v>
      </c>
      <c r="O454" s="54">
        <f>SUM(Table2[[#This Row],[Urine - IC - Samples]],Table2[[#This Row],[Urine - OOC - Samples]],Table2[[#This Row],[Blood - IC - Samples]],Table2[[#This Row],[Blood - OOC - Samples]])</f>
        <v>4</v>
      </c>
      <c r="P454" s="119">
        <v>4</v>
      </c>
      <c r="Q454" s="120">
        <v>0</v>
      </c>
      <c r="R454" s="121">
        <v>0</v>
      </c>
      <c r="T454" s="117"/>
    </row>
    <row r="455" spans="1:20" x14ac:dyDescent="0.4">
      <c r="A455" s="133" t="s">
        <v>641</v>
      </c>
      <c r="B455" s="122" t="s">
        <v>636</v>
      </c>
      <c r="C455" s="124">
        <v>30</v>
      </c>
      <c r="D455" s="122" t="s">
        <v>636</v>
      </c>
      <c r="E455" s="125">
        <v>5</v>
      </c>
      <c r="F455" s="124">
        <v>52</v>
      </c>
      <c r="G455" s="122" t="s">
        <v>636</v>
      </c>
      <c r="H455" s="109">
        <v>2</v>
      </c>
      <c r="I455" s="123" t="s">
        <v>636</v>
      </c>
      <c r="J455" s="122" t="s">
        <v>636</v>
      </c>
      <c r="K455" s="122" t="s">
        <v>636</v>
      </c>
      <c r="L455" s="123" t="s">
        <v>636</v>
      </c>
      <c r="M455" s="122" t="s">
        <v>636</v>
      </c>
      <c r="N455" s="122" t="s">
        <v>636</v>
      </c>
      <c r="O455" s="54">
        <f>SUM(Table2[[#This Row],[Urine - IC - Samples]],Table2[[#This Row],[Urine - OOC - Samples]],Table2[[#This Row],[Blood - IC - Samples]],Table2[[#This Row],[Blood - OOC - Samples]])</f>
        <v>82</v>
      </c>
      <c r="P455" s="119">
        <v>82</v>
      </c>
      <c r="Q455" s="120">
        <v>7</v>
      </c>
      <c r="R455" s="121">
        <v>0.09</v>
      </c>
      <c r="T455" s="117"/>
    </row>
    <row r="456" spans="1:20" x14ac:dyDescent="0.4">
      <c r="A456" s="133" t="s">
        <v>642</v>
      </c>
      <c r="B456" s="122" t="s">
        <v>636</v>
      </c>
      <c r="C456" s="124">
        <v>18</v>
      </c>
      <c r="D456" s="122" t="s">
        <v>636</v>
      </c>
      <c r="E456" s="122" t="s">
        <v>636</v>
      </c>
      <c r="F456" s="124">
        <v>6</v>
      </c>
      <c r="G456" s="122" t="s">
        <v>636</v>
      </c>
      <c r="H456" s="108" t="s">
        <v>636</v>
      </c>
      <c r="I456" s="123" t="s">
        <v>636</v>
      </c>
      <c r="J456" s="122" t="s">
        <v>636</v>
      </c>
      <c r="K456" s="122" t="s">
        <v>636</v>
      </c>
      <c r="L456" s="123" t="s">
        <v>636</v>
      </c>
      <c r="M456" s="122" t="s">
        <v>636</v>
      </c>
      <c r="N456" s="122" t="s">
        <v>636</v>
      </c>
      <c r="O456" s="54">
        <f>SUM(Table2[[#This Row],[Urine - IC - Samples]],Table2[[#This Row],[Urine - OOC - Samples]],Table2[[#This Row],[Blood - IC - Samples]],Table2[[#This Row],[Blood - OOC - Samples]])</f>
        <v>24</v>
      </c>
      <c r="P456" s="119">
        <v>24</v>
      </c>
      <c r="Q456" s="120">
        <v>0</v>
      </c>
      <c r="R456" s="121">
        <v>0</v>
      </c>
      <c r="T456" s="117"/>
    </row>
    <row r="457" spans="1:20" ht="13.15" customHeight="1" x14ac:dyDescent="0.4">
      <c r="A457" s="133" t="s">
        <v>1306</v>
      </c>
      <c r="B457" s="122" t="s">
        <v>636</v>
      </c>
      <c r="C457" s="124">
        <v>5</v>
      </c>
      <c r="D457" s="122" t="s">
        <v>636</v>
      </c>
      <c r="E457" s="122" t="s">
        <v>636</v>
      </c>
      <c r="F457" s="123" t="s">
        <v>636</v>
      </c>
      <c r="G457" s="122" t="s">
        <v>636</v>
      </c>
      <c r="H457" s="108" t="s">
        <v>636</v>
      </c>
      <c r="I457" s="123" t="s">
        <v>636</v>
      </c>
      <c r="J457" s="122" t="s">
        <v>636</v>
      </c>
      <c r="K457" s="122" t="s">
        <v>636</v>
      </c>
      <c r="L457" s="123" t="s">
        <v>636</v>
      </c>
      <c r="M457" s="122" t="s">
        <v>636</v>
      </c>
      <c r="N457" s="122" t="s">
        <v>636</v>
      </c>
      <c r="O457" s="54">
        <f>SUM(Table2[[#This Row],[Urine - IC - Samples]],Table2[[#This Row],[Urine - OOC - Samples]],Table2[[#This Row],[Blood - IC - Samples]],Table2[[#This Row],[Blood - OOC - Samples]])</f>
        <v>5</v>
      </c>
      <c r="P457" s="119">
        <v>5</v>
      </c>
      <c r="Q457" s="120">
        <v>0</v>
      </c>
      <c r="R457" s="121">
        <v>0</v>
      </c>
      <c r="T457" s="117"/>
    </row>
    <row r="458" spans="1:20" ht="13.15" customHeight="1" x14ac:dyDescent="0.4">
      <c r="A458" s="133" t="s">
        <v>1307</v>
      </c>
      <c r="B458" s="122" t="s">
        <v>636</v>
      </c>
      <c r="C458" s="123" t="s">
        <v>636</v>
      </c>
      <c r="D458" s="122" t="s">
        <v>636</v>
      </c>
      <c r="E458" s="122" t="s">
        <v>636</v>
      </c>
      <c r="F458" s="124">
        <v>1</v>
      </c>
      <c r="G458" s="122" t="s">
        <v>636</v>
      </c>
      <c r="H458" s="108" t="s">
        <v>636</v>
      </c>
      <c r="I458" s="123" t="s">
        <v>636</v>
      </c>
      <c r="J458" s="122" t="s">
        <v>636</v>
      </c>
      <c r="K458" s="122" t="s">
        <v>636</v>
      </c>
      <c r="L458" s="123" t="s">
        <v>636</v>
      </c>
      <c r="M458" s="122" t="s">
        <v>636</v>
      </c>
      <c r="N458" s="122" t="s">
        <v>636</v>
      </c>
      <c r="O458" s="54">
        <f>SUM(Table2[[#This Row],[Urine - IC - Samples]],Table2[[#This Row],[Urine - OOC - Samples]],Table2[[#This Row],[Blood - IC - Samples]],Table2[[#This Row],[Blood - OOC - Samples]])</f>
        <v>1</v>
      </c>
      <c r="P458" s="119">
        <v>1</v>
      </c>
      <c r="Q458" s="120">
        <v>0</v>
      </c>
      <c r="R458" s="121">
        <v>0</v>
      </c>
      <c r="T458" s="117"/>
    </row>
    <row r="459" spans="1:20" ht="13.15" customHeight="1" x14ac:dyDescent="0.4">
      <c r="A459" s="133" t="s">
        <v>1308</v>
      </c>
      <c r="B459" s="122" t="s">
        <v>636</v>
      </c>
      <c r="C459" s="124">
        <v>430</v>
      </c>
      <c r="D459" s="125">
        <v>1</v>
      </c>
      <c r="E459" s="125">
        <v>16</v>
      </c>
      <c r="F459" s="124">
        <v>2824</v>
      </c>
      <c r="G459" s="125">
        <v>5</v>
      </c>
      <c r="H459" s="109">
        <v>61</v>
      </c>
      <c r="I459" s="124">
        <v>7</v>
      </c>
      <c r="J459" s="122" t="s">
        <v>636</v>
      </c>
      <c r="K459" s="110" t="s">
        <v>636</v>
      </c>
      <c r="L459" s="124">
        <v>108</v>
      </c>
      <c r="M459" s="111" t="s">
        <v>636</v>
      </c>
      <c r="N459" s="110" t="s">
        <v>636</v>
      </c>
      <c r="O459" s="54">
        <f>SUM(Table2[[#This Row],[Urine - IC - Samples]],Table2[[#This Row],[Urine - OOC - Samples]],Table2[[#This Row],[Blood - IC - Samples]],Table2[[#This Row],[Blood - OOC - Samples]])</f>
        <v>3369</v>
      </c>
      <c r="P459" s="119">
        <v>3369</v>
      </c>
      <c r="Q459" s="120">
        <v>77</v>
      </c>
      <c r="R459" s="126">
        <v>2.3E-2</v>
      </c>
      <c r="T459" s="117"/>
    </row>
    <row r="460" spans="1:20" ht="13.15" customHeight="1" x14ac:dyDescent="0.4">
      <c r="A460" s="133" t="s">
        <v>1309</v>
      </c>
      <c r="B460" s="122" t="s">
        <v>636</v>
      </c>
      <c r="C460" s="124">
        <v>12</v>
      </c>
      <c r="D460" s="125">
        <v>1</v>
      </c>
      <c r="E460" s="122" t="s">
        <v>636</v>
      </c>
      <c r="F460" s="123" t="s">
        <v>636</v>
      </c>
      <c r="G460" s="122" t="s">
        <v>636</v>
      </c>
      <c r="H460" s="108" t="s">
        <v>636</v>
      </c>
      <c r="I460" s="123" t="s">
        <v>636</v>
      </c>
      <c r="J460" s="122" t="s">
        <v>636</v>
      </c>
      <c r="K460" s="110" t="s">
        <v>636</v>
      </c>
      <c r="L460" s="123" t="s">
        <v>636</v>
      </c>
      <c r="M460" s="111" t="s">
        <v>636</v>
      </c>
      <c r="N460" s="110" t="s">
        <v>636</v>
      </c>
      <c r="O460" s="54">
        <f>SUM(Table2[[#This Row],[Urine - IC - Samples]],Table2[[#This Row],[Urine - OOC - Samples]],Table2[[#This Row],[Blood - IC - Samples]],Table2[[#This Row],[Blood - OOC - Samples]])</f>
        <v>12</v>
      </c>
      <c r="P460" s="119">
        <v>12</v>
      </c>
      <c r="Q460" s="120">
        <v>0</v>
      </c>
      <c r="R460" s="121">
        <v>0</v>
      </c>
      <c r="T460" s="117"/>
    </row>
    <row r="461" spans="1:20" x14ac:dyDescent="0.4">
      <c r="A461" s="133" t="s">
        <v>1310</v>
      </c>
      <c r="B461" s="122" t="s">
        <v>636</v>
      </c>
      <c r="C461" s="124">
        <v>4</v>
      </c>
      <c r="D461" s="122" t="s">
        <v>636</v>
      </c>
      <c r="E461" s="122" t="s">
        <v>636</v>
      </c>
      <c r="F461" s="123" t="s">
        <v>636</v>
      </c>
      <c r="G461" s="122" t="s">
        <v>636</v>
      </c>
      <c r="H461" s="108" t="s">
        <v>636</v>
      </c>
      <c r="I461" s="123" t="s">
        <v>636</v>
      </c>
      <c r="J461" s="122" t="s">
        <v>636</v>
      </c>
      <c r="K461" s="110" t="s">
        <v>636</v>
      </c>
      <c r="L461" s="123" t="s">
        <v>636</v>
      </c>
      <c r="M461" s="111" t="s">
        <v>636</v>
      </c>
      <c r="N461" s="110" t="s">
        <v>636</v>
      </c>
      <c r="O461" s="54">
        <f>SUM(Table2[[#This Row],[Urine - IC - Samples]],Table2[[#This Row],[Urine - OOC - Samples]],Table2[[#This Row],[Blood - IC - Samples]],Table2[[#This Row],[Blood - OOC - Samples]])</f>
        <v>4</v>
      </c>
      <c r="P461" s="119">
        <v>4</v>
      </c>
      <c r="Q461" s="120">
        <v>0</v>
      </c>
      <c r="R461" s="121">
        <v>0</v>
      </c>
      <c r="T461" s="117"/>
    </row>
    <row r="462" spans="1:20" ht="13.15" customHeight="1" x14ac:dyDescent="0.4">
      <c r="A462" s="133" t="s">
        <v>1311</v>
      </c>
      <c r="B462" s="122" t="s">
        <v>636</v>
      </c>
      <c r="C462" s="123" t="s">
        <v>636</v>
      </c>
      <c r="D462" s="122" t="s">
        <v>636</v>
      </c>
      <c r="E462" s="122" t="s">
        <v>636</v>
      </c>
      <c r="F462" s="124">
        <v>4</v>
      </c>
      <c r="G462" s="122" t="s">
        <v>636</v>
      </c>
      <c r="H462" s="108" t="s">
        <v>636</v>
      </c>
      <c r="I462" s="123" t="s">
        <v>636</v>
      </c>
      <c r="J462" s="122" t="s">
        <v>636</v>
      </c>
      <c r="K462" s="110" t="s">
        <v>636</v>
      </c>
      <c r="L462" s="123" t="s">
        <v>636</v>
      </c>
      <c r="M462" s="111" t="s">
        <v>636</v>
      </c>
      <c r="N462" s="110" t="s">
        <v>636</v>
      </c>
      <c r="O462" s="54">
        <f>SUM(Table2[[#This Row],[Urine - IC - Samples]],Table2[[#This Row],[Urine - OOC - Samples]],Table2[[#This Row],[Blood - IC - Samples]],Table2[[#This Row],[Blood - OOC - Samples]])</f>
        <v>4</v>
      </c>
      <c r="P462" s="119">
        <v>4</v>
      </c>
      <c r="Q462" s="120">
        <v>0</v>
      </c>
      <c r="R462" s="121">
        <v>0</v>
      </c>
      <c r="T462" s="117"/>
    </row>
    <row r="463" spans="1:20" ht="13.15" customHeight="1" x14ac:dyDescent="0.4">
      <c r="A463" s="133" t="s">
        <v>1312</v>
      </c>
      <c r="B463" s="122" t="s">
        <v>636</v>
      </c>
      <c r="C463" s="124">
        <v>12</v>
      </c>
      <c r="D463" s="122" t="s">
        <v>636</v>
      </c>
      <c r="E463" s="122" t="s">
        <v>636</v>
      </c>
      <c r="F463" s="124">
        <v>9</v>
      </c>
      <c r="G463" s="122" t="s">
        <v>636</v>
      </c>
      <c r="H463" s="108" t="s">
        <v>636</v>
      </c>
      <c r="I463" s="123" t="s">
        <v>636</v>
      </c>
      <c r="J463" s="122" t="s">
        <v>636</v>
      </c>
      <c r="K463" s="110" t="s">
        <v>636</v>
      </c>
      <c r="L463" s="123" t="s">
        <v>636</v>
      </c>
      <c r="M463" s="111" t="s">
        <v>636</v>
      </c>
      <c r="N463" s="110" t="s">
        <v>636</v>
      </c>
      <c r="O463" s="54">
        <f>SUM(Table2[[#This Row],[Urine - IC - Samples]],Table2[[#This Row],[Urine - OOC - Samples]],Table2[[#This Row],[Blood - IC - Samples]],Table2[[#This Row],[Blood - OOC - Samples]])</f>
        <v>21</v>
      </c>
      <c r="P463" s="119">
        <v>21</v>
      </c>
      <c r="Q463" s="120">
        <v>0</v>
      </c>
      <c r="R463" s="121">
        <v>0</v>
      </c>
      <c r="T463" s="117"/>
    </row>
    <row r="464" spans="1:20" ht="13.15" customHeight="1" x14ac:dyDescent="0.4">
      <c r="A464" s="133" t="s">
        <v>1313</v>
      </c>
      <c r="B464" s="122" t="s">
        <v>636</v>
      </c>
      <c r="C464" s="124">
        <v>50</v>
      </c>
      <c r="D464" s="122" t="s">
        <v>636</v>
      </c>
      <c r="E464" s="125">
        <v>5</v>
      </c>
      <c r="F464" s="124">
        <v>2</v>
      </c>
      <c r="G464" s="122" t="s">
        <v>636</v>
      </c>
      <c r="H464" s="108" t="s">
        <v>636</v>
      </c>
      <c r="I464" s="123" t="s">
        <v>636</v>
      </c>
      <c r="J464" s="122" t="s">
        <v>636</v>
      </c>
      <c r="K464" s="110" t="s">
        <v>636</v>
      </c>
      <c r="L464" s="123" t="s">
        <v>636</v>
      </c>
      <c r="M464" s="111" t="s">
        <v>636</v>
      </c>
      <c r="N464" s="110" t="s">
        <v>636</v>
      </c>
      <c r="O464" s="54">
        <f>SUM(Table2[[#This Row],[Urine - IC - Samples]],Table2[[#This Row],[Urine - OOC - Samples]],Table2[[#This Row],[Blood - IC - Samples]],Table2[[#This Row],[Blood - OOC - Samples]])</f>
        <v>52</v>
      </c>
      <c r="P464" s="119">
        <v>52</v>
      </c>
      <c r="Q464" s="120">
        <v>5</v>
      </c>
      <c r="R464" s="121">
        <v>0.1</v>
      </c>
      <c r="T464" s="117"/>
    </row>
    <row r="465" spans="1:20" ht="13.15" customHeight="1" x14ac:dyDescent="0.4">
      <c r="A465" s="133" t="s">
        <v>1314</v>
      </c>
      <c r="B465" s="122" t="s">
        <v>636</v>
      </c>
      <c r="C465" s="124">
        <v>2</v>
      </c>
      <c r="D465" s="122" t="s">
        <v>636</v>
      </c>
      <c r="E465" s="122" t="s">
        <v>636</v>
      </c>
      <c r="F465" s="123" t="s">
        <v>636</v>
      </c>
      <c r="G465" s="122" t="s">
        <v>636</v>
      </c>
      <c r="H465" s="108" t="s">
        <v>636</v>
      </c>
      <c r="I465" s="123" t="s">
        <v>636</v>
      </c>
      <c r="J465" s="122" t="s">
        <v>636</v>
      </c>
      <c r="K465" s="110" t="s">
        <v>636</v>
      </c>
      <c r="L465" s="123" t="s">
        <v>636</v>
      </c>
      <c r="M465" s="111" t="s">
        <v>636</v>
      </c>
      <c r="N465" s="110" t="s">
        <v>636</v>
      </c>
      <c r="O465" s="54">
        <f>SUM(Table2[[#This Row],[Urine - IC - Samples]],Table2[[#This Row],[Urine - OOC - Samples]],Table2[[#This Row],[Blood - IC - Samples]],Table2[[#This Row],[Blood - OOC - Samples]])</f>
        <v>2</v>
      </c>
      <c r="P465" s="119">
        <v>2</v>
      </c>
      <c r="Q465" s="120">
        <v>0</v>
      </c>
      <c r="R465" s="121">
        <v>0</v>
      </c>
      <c r="T465" s="117"/>
    </row>
    <row r="466" spans="1:20" ht="13.15" customHeight="1" x14ac:dyDescent="0.4">
      <c r="A466" s="133" t="s">
        <v>1315</v>
      </c>
      <c r="B466" s="122" t="s">
        <v>636</v>
      </c>
      <c r="C466" s="124">
        <v>2</v>
      </c>
      <c r="D466" s="122" t="s">
        <v>636</v>
      </c>
      <c r="E466" s="122" t="s">
        <v>636</v>
      </c>
      <c r="F466" s="123" t="s">
        <v>636</v>
      </c>
      <c r="G466" s="122" t="s">
        <v>636</v>
      </c>
      <c r="H466" s="108" t="s">
        <v>636</v>
      </c>
      <c r="I466" s="123" t="s">
        <v>636</v>
      </c>
      <c r="J466" s="122" t="s">
        <v>636</v>
      </c>
      <c r="K466" s="110" t="s">
        <v>636</v>
      </c>
      <c r="L466" s="123" t="s">
        <v>636</v>
      </c>
      <c r="M466" s="111" t="s">
        <v>636</v>
      </c>
      <c r="N466" s="110" t="s">
        <v>636</v>
      </c>
      <c r="O466" s="54">
        <f>SUM(Table2[[#This Row],[Urine - IC - Samples]],Table2[[#This Row],[Urine - OOC - Samples]],Table2[[#This Row],[Blood - IC - Samples]],Table2[[#This Row],[Blood - OOC - Samples]])</f>
        <v>2</v>
      </c>
      <c r="P466" s="119">
        <v>2</v>
      </c>
      <c r="Q466" s="120">
        <v>0</v>
      </c>
      <c r="R466" s="121">
        <v>0</v>
      </c>
      <c r="T466" s="117"/>
    </row>
    <row r="467" spans="1:20" ht="13.15" customHeight="1" x14ac:dyDescent="0.4">
      <c r="A467" s="133" t="s">
        <v>1316</v>
      </c>
      <c r="B467" s="122" t="s">
        <v>636</v>
      </c>
      <c r="C467" s="124">
        <v>4</v>
      </c>
      <c r="D467" s="122" t="s">
        <v>636</v>
      </c>
      <c r="E467" s="122" t="s">
        <v>636</v>
      </c>
      <c r="F467" s="124">
        <v>4</v>
      </c>
      <c r="G467" s="122" t="s">
        <v>636</v>
      </c>
      <c r="H467" s="108" t="s">
        <v>636</v>
      </c>
      <c r="I467" s="123" t="s">
        <v>636</v>
      </c>
      <c r="J467" s="122" t="s">
        <v>636</v>
      </c>
      <c r="K467" s="110" t="s">
        <v>636</v>
      </c>
      <c r="L467" s="123" t="s">
        <v>636</v>
      </c>
      <c r="M467" s="111" t="s">
        <v>636</v>
      </c>
      <c r="N467" s="110" t="s">
        <v>636</v>
      </c>
      <c r="O467" s="54">
        <f>SUM(Table2[[#This Row],[Urine - IC - Samples]],Table2[[#This Row],[Urine - OOC - Samples]],Table2[[#This Row],[Blood - IC - Samples]],Table2[[#This Row],[Blood - OOC - Samples]])</f>
        <v>8</v>
      </c>
      <c r="P467" s="119">
        <v>8</v>
      </c>
      <c r="Q467" s="120">
        <v>0</v>
      </c>
      <c r="R467" s="121">
        <v>0</v>
      </c>
      <c r="T467" s="117"/>
    </row>
    <row r="468" spans="1:20" x14ac:dyDescent="0.4">
      <c r="A468" s="133" t="s">
        <v>1317</v>
      </c>
      <c r="B468" s="122" t="s">
        <v>636</v>
      </c>
      <c r="C468" s="124">
        <v>205</v>
      </c>
      <c r="D468" s="122" t="s">
        <v>636</v>
      </c>
      <c r="E468" s="125">
        <v>3</v>
      </c>
      <c r="F468" s="124">
        <v>68</v>
      </c>
      <c r="G468" s="122" t="s">
        <v>636</v>
      </c>
      <c r="H468" s="109">
        <v>1</v>
      </c>
      <c r="I468" s="124">
        <v>7</v>
      </c>
      <c r="J468" s="122" t="s">
        <v>636</v>
      </c>
      <c r="K468" s="110" t="s">
        <v>636</v>
      </c>
      <c r="L468" s="123" t="s">
        <v>636</v>
      </c>
      <c r="M468" s="111" t="s">
        <v>636</v>
      </c>
      <c r="N468" s="110" t="s">
        <v>636</v>
      </c>
      <c r="O468" s="54">
        <f>SUM(Table2[[#This Row],[Urine - IC - Samples]],Table2[[#This Row],[Urine - OOC - Samples]],Table2[[#This Row],[Blood - IC - Samples]],Table2[[#This Row],[Blood - OOC - Samples]])</f>
        <v>280</v>
      </c>
      <c r="P468" s="119">
        <v>280</v>
      </c>
      <c r="Q468" s="120">
        <v>4</v>
      </c>
      <c r="R468" s="121">
        <v>0.01</v>
      </c>
      <c r="T468" s="117"/>
    </row>
    <row r="469" spans="1:20" ht="13.15" customHeight="1" x14ac:dyDescent="0.4">
      <c r="A469" s="133" t="s">
        <v>1318</v>
      </c>
      <c r="B469" s="122" t="s">
        <v>636</v>
      </c>
      <c r="C469" s="124">
        <v>98</v>
      </c>
      <c r="D469" s="122" t="s">
        <v>636</v>
      </c>
      <c r="E469" s="125">
        <v>1</v>
      </c>
      <c r="F469" s="123" t="s">
        <v>636</v>
      </c>
      <c r="G469" s="122" t="s">
        <v>636</v>
      </c>
      <c r="H469" s="108" t="s">
        <v>636</v>
      </c>
      <c r="I469" s="123" t="s">
        <v>636</v>
      </c>
      <c r="J469" s="122" t="s">
        <v>636</v>
      </c>
      <c r="K469" s="110" t="s">
        <v>636</v>
      </c>
      <c r="L469" s="123" t="s">
        <v>636</v>
      </c>
      <c r="M469" s="111" t="s">
        <v>636</v>
      </c>
      <c r="N469" s="110" t="s">
        <v>636</v>
      </c>
      <c r="O469" s="54">
        <f>SUM(Table2[[#This Row],[Urine - IC - Samples]],Table2[[#This Row],[Urine - OOC - Samples]],Table2[[#This Row],[Blood - IC - Samples]],Table2[[#This Row],[Blood - OOC - Samples]])</f>
        <v>98</v>
      </c>
      <c r="P469" s="119">
        <v>98</v>
      </c>
      <c r="Q469" s="120">
        <v>1</v>
      </c>
      <c r="R469" s="126">
        <v>0.01</v>
      </c>
      <c r="T469" s="117"/>
    </row>
    <row r="470" spans="1:20" x14ac:dyDescent="0.4">
      <c r="A470" s="133" t="s">
        <v>1319</v>
      </c>
      <c r="B470" s="122" t="s">
        <v>636</v>
      </c>
      <c r="C470" s="124">
        <v>4</v>
      </c>
      <c r="D470" s="122" t="s">
        <v>636</v>
      </c>
      <c r="E470" s="122" t="s">
        <v>636</v>
      </c>
      <c r="F470" s="124">
        <v>2</v>
      </c>
      <c r="G470" s="122" t="s">
        <v>636</v>
      </c>
      <c r="H470" s="108" t="s">
        <v>636</v>
      </c>
      <c r="I470" s="123" t="s">
        <v>636</v>
      </c>
      <c r="J470" s="122" t="s">
        <v>636</v>
      </c>
      <c r="K470" s="110" t="s">
        <v>636</v>
      </c>
      <c r="L470" s="123" t="s">
        <v>636</v>
      </c>
      <c r="M470" s="111" t="s">
        <v>636</v>
      </c>
      <c r="N470" s="110" t="s">
        <v>636</v>
      </c>
      <c r="O470" s="54">
        <f>SUM(Table2[[#This Row],[Urine - IC - Samples]],Table2[[#This Row],[Urine - OOC - Samples]],Table2[[#This Row],[Blood - IC - Samples]],Table2[[#This Row],[Blood - OOC - Samples]])</f>
        <v>6</v>
      </c>
      <c r="P470" s="119">
        <v>6</v>
      </c>
      <c r="Q470" s="120">
        <v>0</v>
      </c>
      <c r="R470" s="121">
        <v>0</v>
      </c>
      <c r="T470" s="117"/>
    </row>
    <row r="471" spans="1:20" ht="13.15" customHeight="1" x14ac:dyDescent="0.4">
      <c r="A471" s="133" t="s">
        <v>1320</v>
      </c>
      <c r="B471" s="122" t="s">
        <v>636</v>
      </c>
      <c r="C471" s="124">
        <v>117</v>
      </c>
      <c r="D471" s="125">
        <v>1</v>
      </c>
      <c r="E471" s="125">
        <v>2</v>
      </c>
      <c r="F471" s="124">
        <v>8</v>
      </c>
      <c r="G471" s="122" t="s">
        <v>636</v>
      </c>
      <c r="H471" s="108" t="s">
        <v>636</v>
      </c>
      <c r="I471" s="124">
        <v>7</v>
      </c>
      <c r="J471" s="122" t="s">
        <v>636</v>
      </c>
      <c r="K471" s="110" t="s">
        <v>636</v>
      </c>
      <c r="L471" s="123" t="s">
        <v>636</v>
      </c>
      <c r="M471" s="111" t="s">
        <v>636</v>
      </c>
      <c r="N471" s="110" t="s">
        <v>636</v>
      </c>
      <c r="O471" s="54">
        <f>SUM(Table2[[#This Row],[Urine - IC - Samples]],Table2[[#This Row],[Urine - OOC - Samples]],Table2[[#This Row],[Blood - IC - Samples]],Table2[[#This Row],[Blood - OOC - Samples]])</f>
        <v>132</v>
      </c>
      <c r="P471" s="119">
        <v>132</v>
      </c>
      <c r="Q471" s="120">
        <v>2</v>
      </c>
      <c r="R471" s="121">
        <v>0.02</v>
      </c>
      <c r="T471" s="117"/>
    </row>
    <row r="472" spans="1:20" x14ac:dyDescent="0.4">
      <c r="A472" s="133" t="s">
        <v>644</v>
      </c>
      <c r="B472" s="122" t="s">
        <v>636</v>
      </c>
      <c r="C472" s="124">
        <v>17</v>
      </c>
      <c r="D472" s="122" t="s">
        <v>636</v>
      </c>
      <c r="E472" s="122" t="s">
        <v>636</v>
      </c>
      <c r="F472" s="124">
        <v>8</v>
      </c>
      <c r="G472" s="122" t="s">
        <v>636</v>
      </c>
      <c r="H472" s="108" t="s">
        <v>636</v>
      </c>
      <c r="I472" s="123" t="s">
        <v>636</v>
      </c>
      <c r="J472" s="122" t="s">
        <v>636</v>
      </c>
      <c r="K472" s="110" t="s">
        <v>636</v>
      </c>
      <c r="L472" s="123" t="s">
        <v>636</v>
      </c>
      <c r="M472" s="111" t="s">
        <v>636</v>
      </c>
      <c r="N472" s="110" t="s">
        <v>636</v>
      </c>
      <c r="O472" s="54">
        <f>SUM(Table2[[#This Row],[Urine - IC - Samples]],Table2[[#This Row],[Urine - OOC - Samples]],Table2[[#This Row],[Blood - IC - Samples]],Table2[[#This Row],[Blood - OOC - Samples]])</f>
        <v>25</v>
      </c>
      <c r="P472" s="119">
        <v>25</v>
      </c>
      <c r="Q472" s="120">
        <v>0</v>
      </c>
      <c r="R472" s="121">
        <v>0</v>
      </c>
      <c r="T472" s="117"/>
    </row>
    <row r="473" spans="1:20" x14ac:dyDescent="0.4">
      <c r="A473" s="133" t="s">
        <v>1321</v>
      </c>
      <c r="B473" s="122" t="s">
        <v>636</v>
      </c>
      <c r="C473" s="124">
        <v>4</v>
      </c>
      <c r="D473" s="122" t="s">
        <v>636</v>
      </c>
      <c r="E473" s="122" t="s">
        <v>636</v>
      </c>
      <c r="F473" s="123" t="s">
        <v>636</v>
      </c>
      <c r="G473" s="122" t="s">
        <v>636</v>
      </c>
      <c r="H473" s="108" t="s">
        <v>636</v>
      </c>
      <c r="I473" s="123" t="s">
        <v>636</v>
      </c>
      <c r="J473" s="122" t="s">
        <v>636</v>
      </c>
      <c r="K473" s="110" t="s">
        <v>636</v>
      </c>
      <c r="L473" s="123" t="s">
        <v>636</v>
      </c>
      <c r="M473" s="111" t="s">
        <v>636</v>
      </c>
      <c r="N473" s="110" t="s">
        <v>636</v>
      </c>
      <c r="O473" s="54">
        <f>SUM(Table2[[#This Row],[Urine - IC - Samples]],Table2[[#This Row],[Urine - OOC - Samples]],Table2[[#This Row],[Blood - IC - Samples]],Table2[[#This Row],[Blood - OOC - Samples]])</f>
        <v>4</v>
      </c>
      <c r="P473" s="119">
        <v>4</v>
      </c>
      <c r="Q473" s="120">
        <v>0</v>
      </c>
      <c r="R473" s="121">
        <v>0</v>
      </c>
      <c r="T473" s="117"/>
    </row>
    <row r="474" spans="1:20" x14ac:dyDescent="0.4">
      <c r="A474" s="133" t="s">
        <v>1322</v>
      </c>
      <c r="B474" s="122" t="s">
        <v>636</v>
      </c>
      <c r="C474" s="124">
        <v>20</v>
      </c>
      <c r="D474" s="122" t="s">
        <v>636</v>
      </c>
      <c r="E474" s="125">
        <v>1</v>
      </c>
      <c r="F474" s="124">
        <v>1</v>
      </c>
      <c r="G474" s="122" t="s">
        <v>636</v>
      </c>
      <c r="H474" s="108" t="s">
        <v>636</v>
      </c>
      <c r="I474" s="123" t="s">
        <v>636</v>
      </c>
      <c r="J474" s="122" t="s">
        <v>636</v>
      </c>
      <c r="K474" s="110" t="s">
        <v>636</v>
      </c>
      <c r="L474" s="123" t="s">
        <v>636</v>
      </c>
      <c r="M474" s="111" t="s">
        <v>636</v>
      </c>
      <c r="N474" s="110" t="s">
        <v>636</v>
      </c>
      <c r="O474" s="54">
        <f>SUM(Table2[[#This Row],[Urine - IC - Samples]],Table2[[#This Row],[Urine - OOC - Samples]],Table2[[#This Row],[Blood - IC - Samples]],Table2[[#This Row],[Blood - OOC - Samples]])</f>
        <v>21</v>
      </c>
      <c r="P474" s="119">
        <v>21</v>
      </c>
      <c r="Q474" s="120">
        <v>1</v>
      </c>
      <c r="R474" s="121">
        <v>0.05</v>
      </c>
      <c r="T474" s="117"/>
    </row>
    <row r="475" spans="1:20" x14ac:dyDescent="0.4">
      <c r="A475" s="133" t="s">
        <v>1323</v>
      </c>
      <c r="B475" s="122" t="s">
        <v>636</v>
      </c>
      <c r="C475" s="124">
        <v>4</v>
      </c>
      <c r="D475" s="122" t="s">
        <v>636</v>
      </c>
      <c r="E475" s="122" t="s">
        <v>636</v>
      </c>
      <c r="F475" s="123" t="s">
        <v>636</v>
      </c>
      <c r="G475" s="122" t="s">
        <v>636</v>
      </c>
      <c r="H475" s="108" t="s">
        <v>636</v>
      </c>
      <c r="I475" s="123" t="s">
        <v>636</v>
      </c>
      <c r="J475" s="122" t="s">
        <v>636</v>
      </c>
      <c r="K475" s="110" t="s">
        <v>636</v>
      </c>
      <c r="L475" s="123" t="s">
        <v>636</v>
      </c>
      <c r="M475" s="111" t="s">
        <v>636</v>
      </c>
      <c r="N475" s="110" t="s">
        <v>636</v>
      </c>
      <c r="O475" s="54">
        <f>SUM(Table2[[#This Row],[Urine - IC - Samples]],Table2[[#This Row],[Urine - OOC - Samples]],Table2[[#This Row],[Blood - IC - Samples]],Table2[[#This Row],[Blood - OOC - Samples]])</f>
        <v>4</v>
      </c>
      <c r="P475" s="119">
        <v>4</v>
      </c>
      <c r="Q475" s="120">
        <v>0</v>
      </c>
      <c r="R475" s="121">
        <v>0</v>
      </c>
      <c r="T475" s="117"/>
    </row>
    <row r="476" spans="1:20" x14ac:dyDescent="0.4">
      <c r="A476" s="133" t="s">
        <v>1324</v>
      </c>
      <c r="B476" s="122" t="s">
        <v>636</v>
      </c>
      <c r="C476" s="123" t="s">
        <v>636</v>
      </c>
      <c r="D476" s="122" t="s">
        <v>636</v>
      </c>
      <c r="E476" s="122" t="s">
        <v>636</v>
      </c>
      <c r="F476" s="124">
        <v>6</v>
      </c>
      <c r="G476" s="122" t="s">
        <v>636</v>
      </c>
      <c r="H476" s="108" t="s">
        <v>636</v>
      </c>
      <c r="I476" s="123" t="s">
        <v>636</v>
      </c>
      <c r="J476" s="122" t="s">
        <v>636</v>
      </c>
      <c r="K476" s="110" t="s">
        <v>636</v>
      </c>
      <c r="L476" s="123" t="s">
        <v>636</v>
      </c>
      <c r="M476" s="111" t="s">
        <v>636</v>
      </c>
      <c r="N476" s="110" t="s">
        <v>636</v>
      </c>
      <c r="O476" s="54">
        <f>SUM(Table2[[#This Row],[Urine - IC - Samples]],Table2[[#This Row],[Urine - OOC - Samples]],Table2[[#This Row],[Blood - IC - Samples]],Table2[[#This Row],[Blood - OOC - Samples]])</f>
        <v>6</v>
      </c>
      <c r="P476" s="119">
        <v>6</v>
      </c>
      <c r="Q476" s="120">
        <v>0</v>
      </c>
      <c r="R476" s="121">
        <v>0</v>
      </c>
      <c r="T476" s="117"/>
    </row>
    <row r="477" spans="1:20" ht="13.15" customHeight="1" x14ac:dyDescent="0.4">
      <c r="A477" s="133" t="s">
        <v>1325</v>
      </c>
      <c r="B477" s="122" t="s">
        <v>636</v>
      </c>
      <c r="C477" s="123" t="s">
        <v>636</v>
      </c>
      <c r="D477" s="122" t="s">
        <v>636</v>
      </c>
      <c r="E477" s="122" t="s">
        <v>636</v>
      </c>
      <c r="F477" s="124">
        <v>5</v>
      </c>
      <c r="G477" s="122" t="s">
        <v>636</v>
      </c>
      <c r="H477" s="108" t="s">
        <v>636</v>
      </c>
      <c r="I477" s="123" t="s">
        <v>636</v>
      </c>
      <c r="J477" s="122" t="s">
        <v>636</v>
      </c>
      <c r="K477" s="110" t="s">
        <v>636</v>
      </c>
      <c r="L477" s="123" t="s">
        <v>636</v>
      </c>
      <c r="M477" s="111" t="s">
        <v>636</v>
      </c>
      <c r="N477" s="110" t="s">
        <v>636</v>
      </c>
      <c r="O477" s="54">
        <f>SUM(Table2[[#This Row],[Urine - IC - Samples]],Table2[[#This Row],[Urine - OOC - Samples]],Table2[[#This Row],[Blood - IC - Samples]],Table2[[#This Row],[Blood - OOC - Samples]])</f>
        <v>5</v>
      </c>
      <c r="P477" s="119">
        <v>5</v>
      </c>
      <c r="Q477" s="120">
        <v>0</v>
      </c>
      <c r="R477" s="121">
        <v>0</v>
      </c>
      <c r="T477" s="117"/>
    </row>
    <row r="478" spans="1:20" x14ac:dyDescent="0.4">
      <c r="A478" s="133" t="s">
        <v>1326</v>
      </c>
      <c r="B478" s="122" t="s">
        <v>636</v>
      </c>
      <c r="C478" s="124">
        <v>6</v>
      </c>
      <c r="D478" s="122" t="s">
        <v>636</v>
      </c>
      <c r="E478" s="122" t="s">
        <v>636</v>
      </c>
      <c r="F478" s="123" t="s">
        <v>636</v>
      </c>
      <c r="G478" s="122" t="s">
        <v>636</v>
      </c>
      <c r="H478" s="108" t="s">
        <v>636</v>
      </c>
      <c r="I478" s="123" t="s">
        <v>636</v>
      </c>
      <c r="J478" s="122" t="s">
        <v>636</v>
      </c>
      <c r="K478" s="110" t="s">
        <v>636</v>
      </c>
      <c r="L478" s="123" t="s">
        <v>636</v>
      </c>
      <c r="M478" s="111" t="s">
        <v>636</v>
      </c>
      <c r="N478" s="110" t="s">
        <v>636</v>
      </c>
      <c r="O478" s="54">
        <f>SUM(Table2[[#This Row],[Urine - IC - Samples]],Table2[[#This Row],[Urine - OOC - Samples]],Table2[[#This Row],[Blood - IC - Samples]],Table2[[#This Row],[Blood - OOC - Samples]])</f>
        <v>6</v>
      </c>
      <c r="P478" s="119">
        <v>6</v>
      </c>
      <c r="Q478" s="120">
        <v>0</v>
      </c>
      <c r="R478" s="121">
        <v>0</v>
      </c>
      <c r="T478" s="117"/>
    </row>
    <row r="479" spans="1:20" ht="13.15" customHeight="1" x14ac:dyDescent="0.4">
      <c r="A479" s="133" t="s">
        <v>1327</v>
      </c>
      <c r="B479" s="122" t="s">
        <v>636</v>
      </c>
      <c r="C479" s="124">
        <v>8</v>
      </c>
      <c r="D479" s="122" t="s">
        <v>636</v>
      </c>
      <c r="E479" s="122" t="s">
        <v>636</v>
      </c>
      <c r="F479" s="123" t="s">
        <v>636</v>
      </c>
      <c r="G479" s="122" t="s">
        <v>636</v>
      </c>
      <c r="H479" s="108" t="s">
        <v>636</v>
      </c>
      <c r="I479" s="123" t="s">
        <v>636</v>
      </c>
      <c r="J479" s="122" t="s">
        <v>636</v>
      </c>
      <c r="K479" s="110" t="s">
        <v>636</v>
      </c>
      <c r="L479" s="123" t="s">
        <v>636</v>
      </c>
      <c r="M479" s="111" t="s">
        <v>636</v>
      </c>
      <c r="N479" s="110" t="s">
        <v>636</v>
      </c>
      <c r="O479" s="54">
        <f>SUM(Table2[[#This Row],[Urine - IC - Samples]],Table2[[#This Row],[Urine - OOC - Samples]],Table2[[#This Row],[Blood - IC - Samples]],Table2[[#This Row],[Blood - OOC - Samples]])</f>
        <v>8</v>
      </c>
      <c r="P479" s="119">
        <v>8</v>
      </c>
      <c r="Q479" s="120">
        <v>0</v>
      </c>
      <c r="R479" s="121">
        <v>0</v>
      </c>
      <c r="T479" s="117"/>
    </row>
    <row r="480" spans="1:20" ht="13.15" customHeight="1" x14ac:dyDescent="0.4">
      <c r="A480" s="133" t="s">
        <v>1328</v>
      </c>
      <c r="B480" s="122" t="s">
        <v>636</v>
      </c>
      <c r="C480" s="124">
        <v>10</v>
      </c>
      <c r="D480" s="122" t="s">
        <v>636</v>
      </c>
      <c r="E480" s="122" t="s">
        <v>636</v>
      </c>
      <c r="F480" s="123" t="s">
        <v>636</v>
      </c>
      <c r="G480" s="122" t="s">
        <v>636</v>
      </c>
      <c r="H480" s="108" t="s">
        <v>636</v>
      </c>
      <c r="I480" s="123" t="s">
        <v>636</v>
      </c>
      <c r="J480" s="122" t="s">
        <v>636</v>
      </c>
      <c r="K480" s="110" t="s">
        <v>636</v>
      </c>
      <c r="L480" s="123" t="s">
        <v>636</v>
      </c>
      <c r="M480" s="111" t="s">
        <v>636</v>
      </c>
      <c r="N480" s="110" t="s">
        <v>636</v>
      </c>
      <c r="O480" s="54">
        <f>SUM(Table2[[#This Row],[Urine - IC - Samples]],Table2[[#This Row],[Urine - OOC - Samples]],Table2[[#This Row],[Blood - IC - Samples]],Table2[[#This Row],[Blood - OOC - Samples]])</f>
        <v>10</v>
      </c>
      <c r="P480" s="119">
        <v>10</v>
      </c>
      <c r="Q480" s="120">
        <v>0</v>
      </c>
      <c r="R480" s="121">
        <v>0</v>
      </c>
      <c r="T480" s="117"/>
    </row>
    <row r="481" spans="1:20" x14ac:dyDescent="0.4">
      <c r="A481" s="133" t="s">
        <v>1329</v>
      </c>
      <c r="B481" s="122" t="s">
        <v>636</v>
      </c>
      <c r="C481" s="124">
        <v>21</v>
      </c>
      <c r="D481" s="122" t="s">
        <v>636</v>
      </c>
      <c r="E481" s="122" t="s">
        <v>636</v>
      </c>
      <c r="F481" s="123" t="s">
        <v>636</v>
      </c>
      <c r="G481" s="122" t="s">
        <v>636</v>
      </c>
      <c r="H481" s="108" t="s">
        <v>636</v>
      </c>
      <c r="I481" s="123" t="s">
        <v>636</v>
      </c>
      <c r="J481" s="122" t="s">
        <v>636</v>
      </c>
      <c r="K481" s="110" t="s">
        <v>636</v>
      </c>
      <c r="L481" s="123" t="s">
        <v>636</v>
      </c>
      <c r="M481" s="111" t="s">
        <v>636</v>
      </c>
      <c r="N481" s="110" t="s">
        <v>636</v>
      </c>
      <c r="O481" s="54">
        <f>SUM(Table2[[#This Row],[Urine - IC - Samples]],Table2[[#This Row],[Urine - OOC - Samples]],Table2[[#This Row],[Blood - IC - Samples]],Table2[[#This Row],[Blood - OOC - Samples]])</f>
        <v>21</v>
      </c>
      <c r="P481" s="119">
        <v>21</v>
      </c>
      <c r="Q481" s="120">
        <v>0</v>
      </c>
      <c r="R481" s="121">
        <v>0</v>
      </c>
      <c r="T481" s="117"/>
    </row>
    <row r="482" spans="1:20" ht="13.15" customHeight="1" x14ac:dyDescent="0.4">
      <c r="A482" s="133" t="s">
        <v>1330</v>
      </c>
      <c r="B482" s="122" t="s">
        <v>636</v>
      </c>
      <c r="C482" s="124">
        <v>2</v>
      </c>
      <c r="D482" s="122" t="s">
        <v>636</v>
      </c>
      <c r="E482" s="125">
        <v>1</v>
      </c>
      <c r="F482" s="123" t="s">
        <v>636</v>
      </c>
      <c r="G482" s="122" t="s">
        <v>636</v>
      </c>
      <c r="H482" s="108" t="s">
        <v>636</v>
      </c>
      <c r="I482" s="123" t="s">
        <v>636</v>
      </c>
      <c r="J482" s="122" t="s">
        <v>636</v>
      </c>
      <c r="K482" s="110" t="s">
        <v>636</v>
      </c>
      <c r="L482" s="123" t="s">
        <v>636</v>
      </c>
      <c r="M482" s="111" t="s">
        <v>636</v>
      </c>
      <c r="N482" s="110" t="s">
        <v>636</v>
      </c>
      <c r="O482" s="54">
        <f>SUM(Table2[[#This Row],[Urine - IC - Samples]],Table2[[#This Row],[Urine - OOC - Samples]],Table2[[#This Row],[Blood - IC - Samples]],Table2[[#This Row],[Blood - OOC - Samples]])</f>
        <v>2</v>
      </c>
      <c r="P482" s="119">
        <v>2</v>
      </c>
      <c r="Q482" s="120">
        <v>1</v>
      </c>
      <c r="R482" s="121">
        <v>0.5</v>
      </c>
      <c r="T482" s="117"/>
    </row>
    <row r="483" spans="1:20" x14ac:dyDescent="0.4">
      <c r="A483" s="133" t="s">
        <v>1331</v>
      </c>
      <c r="B483" s="122" t="s">
        <v>636</v>
      </c>
      <c r="C483" s="124">
        <v>95</v>
      </c>
      <c r="D483" s="122" t="s">
        <v>636</v>
      </c>
      <c r="E483" s="125">
        <v>3</v>
      </c>
      <c r="F483" s="124">
        <v>55</v>
      </c>
      <c r="G483" s="122" t="s">
        <v>636</v>
      </c>
      <c r="H483" s="108" t="s">
        <v>636</v>
      </c>
      <c r="I483" s="124">
        <v>7</v>
      </c>
      <c r="J483" s="122" t="s">
        <v>636</v>
      </c>
      <c r="K483" s="110" t="s">
        <v>636</v>
      </c>
      <c r="L483" s="124">
        <v>1</v>
      </c>
      <c r="M483" s="111" t="s">
        <v>636</v>
      </c>
      <c r="N483" s="110" t="s">
        <v>636</v>
      </c>
      <c r="O483" s="54">
        <f>SUM(Table2[[#This Row],[Urine - IC - Samples]],Table2[[#This Row],[Urine - OOC - Samples]],Table2[[#This Row],[Blood - IC - Samples]],Table2[[#This Row],[Blood - OOC - Samples]])</f>
        <v>158</v>
      </c>
      <c r="P483" s="119">
        <v>158</v>
      </c>
      <c r="Q483" s="120">
        <v>3</v>
      </c>
      <c r="R483" s="126">
        <v>1.9E-2</v>
      </c>
      <c r="T483" s="117"/>
    </row>
    <row r="484" spans="1:20" ht="13.15" customHeight="1" x14ac:dyDescent="0.4">
      <c r="A484" s="133" t="s">
        <v>1332</v>
      </c>
      <c r="B484" s="122" t="s">
        <v>636</v>
      </c>
      <c r="C484" s="124">
        <v>5</v>
      </c>
      <c r="D484" s="122" t="s">
        <v>636</v>
      </c>
      <c r="E484" s="122" t="s">
        <v>636</v>
      </c>
      <c r="F484" s="124">
        <v>4</v>
      </c>
      <c r="G484" s="122" t="s">
        <v>636</v>
      </c>
      <c r="H484" s="108" t="s">
        <v>636</v>
      </c>
      <c r="I484" s="123" t="s">
        <v>636</v>
      </c>
      <c r="J484" s="122" t="s">
        <v>636</v>
      </c>
      <c r="K484" s="110" t="s">
        <v>636</v>
      </c>
      <c r="L484" s="123" t="s">
        <v>636</v>
      </c>
      <c r="M484" s="111" t="s">
        <v>636</v>
      </c>
      <c r="N484" s="110" t="s">
        <v>636</v>
      </c>
      <c r="O484" s="54">
        <f>SUM(Table2[[#This Row],[Urine - IC - Samples]],Table2[[#This Row],[Urine - OOC - Samples]],Table2[[#This Row],[Blood - IC - Samples]],Table2[[#This Row],[Blood - OOC - Samples]])</f>
        <v>9</v>
      </c>
      <c r="P484" s="119">
        <v>9</v>
      </c>
      <c r="Q484" s="120">
        <v>0</v>
      </c>
      <c r="R484" s="121">
        <v>0</v>
      </c>
      <c r="T484" s="117"/>
    </row>
    <row r="485" spans="1:20" x14ac:dyDescent="0.4">
      <c r="A485" s="133" t="s">
        <v>1333</v>
      </c>
      <c r="B485" s="122" t="s">
        <v>636</v>
      </c>
      <c r="C485" s="124">
        <v>1</v>
      </c>
      <c r="D485" s="122" t="s">
        <v>636</v>
      </c>
      <c r="E485" s="122" t="s">
        <v>636</v>
      </c>
      <c r="F485" s="123" t="s">
        <v>636</v>
      </c>
      <c r="G485" s="122" t="s">
        <v>636</v>
      </c>
      <c r="H485" s="108" t="s">
        <v>636</v>
      </c>
      <c r="I485" s="123" t="s">
        <v>636</v>
      </c>
      <c r="J485" s="122" t="s">
        <v>636</v>
      </c>
      <c r="K485" s="110" t="s">
        <v>636</v>
      </c>
      <c r="L485" s="123" t="s">
        <v>636</v>
      </c>
      <c r="M485" s="111" t="s">
        <v>636</v>
      </c>
      <c r="N485" s="110" t="s">
        <v>636</v>
      </c>
      <c r="O485" s="54">
        <f>SUM(Table2[[#This Row],[Urine - IC - Samples]],Table2[[#This Row],[Urine - OOC - Samples]],Table2[[#This Row],[Blood - IC - Samples]],Table2[[#This Row],[Blood - OOC - Samples]])</f>
        <v>1</v>
      </c>
      <c r="P485" s="119">
        <v>1</v>
      </c>
      <c r="Q485" s="120">
        <v>0</v>
      </c>
      <c r="R485" s="121">
        <v>0</v>
      </c>
      <c r="T485" s="117"/>
    </row>
    <row r="486" spans="1:20" x14ac:dyDescent="0.4">
      <c r="A486" s="155" t="s">
        <v>645</v>
      </c>
      <c r="B486" s="170" t="s">
        <v>636</v>
      </c>
      <c r="C486" s="171" t="s">
        <v>636</v>
      </c>
      <c r="D486" s="170" t="s">
        <v>636</v>
      </c>
      <c r="E486" s="170" t="s">
        <v>636</v>
      </c>
      <c r="F486" s="172">
        <v>51</v>
      </c>
      <c r="G486" s="170" t="s">
        <v>636</v>
      </c>
      <c r="H486" s="173" t="s">
        <v>636</v>
      </c>
      <c r="I486" s="171" t="s">
        <v>636</v>
      </c>
      <c r="J486" s="170" t="s">
        <v>636</v>
      </c>
      <c r="K486" s="174" t="s">
        <v>636</v>
      </c>
      <c r="L486" s="171" t="s">
        <v>636</v>
      </c>
      <c r="M486" s="175" t="s">
        <v>636</v>
      </c>
      <c r="N486" s="174" t="s">
        <v>636</v>
      </c>
      <c r="O486" s="54">
        <f>SUM(Table2[[#This Row],[Urine - IC - Samples]],Table2[[#This Row],[Urine - OOC - Samples]],Table2[[#This Row],[Blood - IC - Samples]],Table2[[#This Row],[Blood - OOC - Samples]])</f>
        <v>51</v>
      </c>
      <c r="P486" s="119">
        <v>51</v>
      </c>
      <c r="Q486" s="120">
        <v>0</v>
      </c>
      <c r="R486" s="121">
        <v>0</v>
      </c>
      <c r="T486" s="117"/>
    </row>
    <row r="487" spans="1:20" ht="13.15" customHeight="1" x14ac:dyDescent="0.4">
      <c r="A487" s="114" t="s">
        <v>488</v>
      </c>
      <c r="B487" s="114"/>
      <c r="C487" s="114">
        <f>SUM(Table2[Urine - IC - Samples])</f>
        <v>54954</v>
      </c>
      <c r="D487" s="114">
        <f>SUM(Table2[Urine - IC - ATF])</f>
        <v>92</v>
      </c>
      <c r="E487" s="114">
        <f>SUM(Table2[Urine - IC - AFF])</f>
        <v>686</v>
      </c>
      <c r="F487" s="114">
        <f>SUM(Table2[Urine - OOC - Samples])</f>
        <v>83864</v>
      </c>
      <c r="G487" s="114">
        <f>SUM(Table2[Urine - OOC - ATF])</f>
        <v>116</v>
      </c>
      <c r="H487" s="114">
        <f>SUM(Table2[Urine - OOC - AFF])</f>
        <v>319</v>
      </c>
      <c r="I487" s="114">
        <f>SUM(Table2[Blood - IC - Samples])</f>
        <v>1932</v>
      </c>
      <c r="J487" s="114">
        <f>SUM(Table2[Blood - IC - ATF])</f>
        <v>0</v>
      </c>
      <c r="K487" s="114">
        <f>SUM(Table2[Blood - IC - AFF])</f>
        <v>0</v>
      </c>
      <c r="L487" s="114">
        <f>SUM(Table2[Blood - OOC - Samples])</f>
        <v>9008</v>
      </c>
      <c r="M487" s="114">
        <f>SUM(Table2[Blood - OOC - ATF])</f>
        <v>9</v>
      </c>
      <c r="N487" s="114">
        <f>SUM(Table2[Blood - OOC - AFF])</f>
        <v>4</v>
      </c>
      <c r="O487" s="115">
        <f>SUM(O3:O486)</f>
        <v>149758</v>
      </c>
      <c r="P487" s="115">
        <f>SUM(P3:P486)</f>
        <v>149758</v>
      </c>
      <c r="Q487" s="116"/>
      <c r="R487" s="117"/>
      <c r="S487" s="117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6"/>
  <sheetViews>
    <sheetView topLeftCell="N272" zoomScale="107" zoomScaleNormal="115" workbookViewId="0">
      <selection activeCell="Q285" sqref="Q285"/>
    </sheetView>
  </sheetViews>
  <sheetFormatPr defaultRowHeight="13.15" x14ac:dyDescent="0.4"/>
  <cols>
    <col min="1" max="1" width="10.640625" customWidth="1"/>
    <col min="2" max="2" width="11.7109375" customWidth="1"/>
    <col min="3" max="9" width="9.42578125" customWidth="1"/>
    <col min="10" max="18" width="10.28515625" customWidth="1"/>
    <col min="19" max="19" width="6.78515625" bestFit="1" customWidth="1"/>
    <col min="20" max="20" width="9.42578125" bestFit="1" customWidth="1"/>
    <col min="21" max="21" width="7.42578125" bestFit="1" customWidth="1"/>
    <col min="22" max="22" width="4.640625" style="37" bestFit="1" customWidth="1"/>
  </cols>
  <sheetData>
    <row r="1" spans="1:22" x14ac:dyDescent="0.4">
      <c r="A1" t="s">
        <v>664</v>
      </c>
    </row>
    <row r="2" spans="1:22" ht="22.15" customHeight="1" x14ac:dyDescent="0.4">
      <c r="A2" s="2" t="s">
        <v>646</v>
      </c>
      <c r="B2" s="2" t="s">
        <v>647</v>
      </c>
      <c r="C2" s="35" t="s">
        <v>648</v>
      </c>
      <c r="D2" s="34" t="s">
        <v>649</v>
      </c>
      <c r="E2" s="34" t="s">
        <v>650</v>
      </c>
      <c r="F2" s="35" t="s">
        <v>651</v>
      </c>
      <c r="G2" s="34" t="s">
        <v>652</v>
      </c>
      <c r="H2" s="34" t="s">
        <v>653</v>
      </c>
      <c r="I2" s="35" t="s">
        <v>654</v>
      </c>
      <c r="J2" s="34" t="s">
        <v>655</v>
      </c>
      <c r="K2" s="34" t="s">
        <v>656</v>
      </c>
      <c r="L2" s="35" t="s">
        <v>657</v>
      </c>
      <c r="M2" s="34" t="s">
        <v>658</v>
      </c>
      <c r="N2" s="34" t="s">
        <v>659</v>
      </c>
      <c r="O2" s="35" t="s">
        <v>660</v>
      </c>
      <c r="P2" s="35" t="s">
        <v>661</v>
      </c>
      <c r="Q2" s="35" t="s">
        <v>662</v>
      </c>
      <c r="R2" s="35" t="s">
        <v>663</v>
      </c>
      <c r="S2" s="294" t="s">
        <v>1389</v>
      </c>
      <c r="T2" s="4" t="s">
        <v>0</v>
      </c>
      <c r="U2" s="4" t="s">
        <v>1</v>
      </c>
      <c r="V2" s="38" t="s">
        <v>2</v>
      </c>
    </row>
    <row r="3" spans="1:22" ht="9" customHeight="1" x14ac:dyDescent="0.4">
      <c r="A3" s="1" t="s">
        <v>3</v>
      </c>
      <c r="B3" s="19" t="s">
        <v>4</v>
      </c>
      <c r="C3" s="20">
        <v>1680</v>
      </c>
      <c r="D3" s="20" t="s">
        <v>5</v>
      </c>
      <c r="E3" s="20">
        <v>28</v>
      </c>
      <c r="F3" s="20">
        <v>3025</v>
      </c>
      <c r="G3" s="20" t="s">
        <v>5</v>
      </c>
      <c r="H3" s="20">
        <v>4</v>
      </c>
      <c r="I3" s="20">
        <v>63</v>
      </c>
      <c r="J3" s="20" t="s">
        <v>5</v>
      </c>
      <c r="K3" s="20" t="s">
        <v>5</v>
      </c>
      <c r="L3" s="20">
        <v>412</v>
      </c>
      <c r="M3" s="20" t="s">
        <v>5</v>
      </c>
      <c r="N3" s="20" t="s">
        <v>5</v>
      </c>
      <c r="O3" s="20" t="s">
        <v>5</v>
      </c>
      <c r="P3" s="20" t="s">
        <v>5</v>
      </c>
      <c r="Q3" s="20">
        <v>40</v>
      </c>
      <c r="R3" s="20" t="s">
        <v>5</v>
      </c>
      <c r="S3" s="293">
        <f>SUM(C3,F3,I3,L3,O3,Q3)</f>
        <v>5220</v>
      </c>
      <c r="T3" s="65">
        <v>16263</v>
      </c>
      <c r="U3" s="85">
        <v>88</v>
      </c>
      <c r="V3" s="24">
        <v>5.0000000000000001E-3</v>
      </c>
    </row>
    <row r="4" spans="1:22" ht="9" customHeight="1" x14ac:dyDescent="0.4">
      <c r="A4" s="1" t="s">
        <v>3</v>
      </c>
      <c r="B4" s="19" t="s">
        <v>6</v>
      </c>
      <c r="C4" s="20">
        <v>1885</v>
      </c>
      <c r="D4" s="20">
        <v>1</v>
      </c>
      <c r="E4" s="20">
        <v>33</v>
      </c>
      <c r="F4" s="20">
        <v>2619</v>
      </c>
      <c r="G4" s="20">
        <v>2</v>
      </c>
      <c r="H4" s="20">
        <v>6</v>
      </c>
      <c r="I4" s="20">
        <v>109</v>
      </c>
      <c r="J4" s="20" t="s">
        <v>5</v>
      </c>
      <c r="K4" s="20" t="s">
        <v>5</v>
      </c>
      <c r="L4" s="20">
        <v>330</v>
      </c>
      <c r="M4" s="20" t="s">
        <v>5</v>
      </c>
      <c r="N4" s="20" t="s">
        <v>5</v>
      </c>
      <c r="O4" s="20" t="s">
        <v>5</v>
      </c>
      <c r="P4" s="20" t="s">
        <v>5</v>
      </c>
      <c r="Q4" s="20">
        <v>35</v>
      </c>
      <c r="R4" s="20" t="s">
        <v>5</v>
      </c>
      <c r="S4" s="20">
        <f t="shared" ref="S4:S67" si="0">SUM(C4,F4,I4,L4,O4,Q4)</f>
        <v>4978</v>
      </c>
      <c r="T4" s="66"/>
      <c r="U4" s="94"/>
      <c r="V4" s="25"/>
    </row>
    <row r="5" spans="1:22" ht="9" customHeight="1" x14ac:dyDescent="0.4">
      <c r="A5" s="1" t="s">
        <v>3</v>
      </c>
      <c r="B5" s="19" t="s">
        <v>7</v>
      </c>
      <c r="C5" s="20">
        <v>610</v>
      </c>
      <c r="D5" s="20" t="s">
        <v>5</v>
      </c>
      <c r="E5" s="20">
        <v>1</v>
      </c>
      <c r="F5" s="20">
        <v>1128</v>
      </c>
      <c r="G5" s="20" t="s">
        <v>5</v>
      </c>
      <c r="H5" s="20">
        <v>2</v>
      </c>
      <c r="I5" s="20">
        <v>27</v>
      </c>
      <c r="J5" s="20" t="s">
        <v>5</v>
      </c>
      <c r="K5" s="20" t="s">
        <v>5</v>
      </c>
      <c r="L5" s="20">
        <v>135</v>
      </c>
      <c r="M5" s="20" t="s">
        <v>5</v>
      </c>
      <c r="N5" s="20" t="s">
        <v>5</v>
      </c>
      <c r="O5" s="20" t="s">
        <v>5</v>
      </c>
      <c r="P5" s="20" t="s">
        <v>5</v>
      </c>
      <c r="Q5" s="20">
        <v>15</v>
      </c>
      <c r="R5" s="20" t="s">
        <v>5</v>
      </c>
      <c r="S5" s="20">
        <f t="shared" si="0"/>
        <v>1915</v>
      </c>
      <c r="T5" s="66"/>
      <c r="U5" s="94"/>
      <c r="V5" s="25"/>
    </row>
    <row r="6" spans="1:22" ht="9" customHeight="1" x14ac:dyDescent="0.4">
      <c r="A6" s="1" t="s">
        <v>3</v>
      </c>
      <c r="B6" s="19" t="s">
        <v>8</v>
      </c>
      <c r="C6" s="20">
        <v>450</v>
      </c>
      <c r="D6" s="20" t="s">
        <v>5</v>
      </c>
      <c r="E6" s="20">
        <v>7</v>
      </c>
      <c r="F6" s="20">
        <v>846</v>
      </c>
      <c r="G6" s="20" t="s">
        <v>5</v>
      </c>
      <c r="H6" s="20">
        <v>2</v>
      </c>
      <c r="I6" s="20">
        <v>34</v>
      </c>
      <c r="J6" s="20">
        <v>1</v>
      </c>
      <c r="K6" s="20" t="s">
        <v>5</v>
      </c>
      <c r="L6" s="20">
        <v>119</v>
      </c>
      <c r="M6" s="20" t="s">
        <v>5</v>
      </c>
      <c r="N6" s="20" t="s">
        <v>5</v>
      </c>
      <c r="O6" s="20" t="s">
        <v>5</v>
      </c>
      <c r="P6" s="20" t="s">
        <v>5</v>
      </c>
      <c r="Q6" s="20">
        <v>11</v>
      </c>
      <c r="R6" s="20" t="s">
        <v>5</v>
      </c>
      <c r="S6" s="20">
        <f t="shared" si="0"/>
        <v>1460</v>
      </c>
      <c r="T6" s="66"/>
      <c r="U6" s="94"/>
      <c r="V6" s="25"/>
    </row>
    <row r="7" spans="1:22" ht="9" customHeight="1" x14ac:dyDescent="0.4">
      <c r="A7" s="1" t="s">
        <v>3</v>
      </c>
      <c r="B7" s="19" t="s">
        <v>9</v>
      </c>
      <c r="C7" s="20">
        <v>309</v>
      </c>
      <c r="D7" s="20" t="s">
        <v>5</v>
      </c>
      <c r="E7" s="20">
        <v>1</v>
      </c>
      <c r="F7" s="20">
        <v>662</v>
      </c>
      <c r="G7" s="20">
        <v>1</v>
      </c>
      <c r="H7" s="20">
        <v>0</v>
      </c>
      <c r="I7" s="20">
        <v>4</v>
      </c>
      <c r="J7" s="20" t="s">
        <v>5</v>
      </c>
      <c r="K7" s="20" t="s">
        <v>5</v>
      </c>
      <c r="L7" s="20">
        <v>47</v>
      </c>
      <c r="M7" s="20" t="s">
        <v>5</v>
      </c>
      <c r="N7" s="20" t="s">
        <v>5</v>
      </c>
      <c r="O7" s="20" t="s">
        <v>5</v>
      </c>
      <c r="P7" s="20" t="s">
        <v>5</v>
      </c>
      <c r="Q7" s="20">
        <v>10</v>
      </c>
      <c r="R7" s="20" t="s">
        <v>5</v>
      </c>
      <c r="S7" s="20">
        <f t="shared" si="0"/>
        <v>1032</v>
      </c>
      <c r="T7" s="66"/>
      <c r="U7" s="94"/>
      <c r="V7" s="25"/>
    </row>
    <row r="8" spans="1:22" ht="9" customHeight="1" x14ac:dyDescent="0.4">
      <c r="A8" s="1" t="s">
        <v>3</v>
      </c>
      <c r="B8" s="19" t="s">
        <v>10</v>
      </c>
      <c r="C8" s="20">
        <v>242</v>
      </c>
      <c r="D8" s="20" t="s">
        <v>5</v>
      </c>
      <c r="E8" s="20">
        <v>1</v>
      </c>
      <c r="F8" s="20">
        <v>528</v>
      </c>
      <c r="G8" s="20" t="s">
        <v>5</v>
      </c>
      <c r="H8" s="20">
        <v>2</v>
      </c>
      <c r="I8" s="20">
        <v>10</v>
      </c>
      <c r="J8" s="20" t="s">
        <v>5</v>
      </c>
      <c r="K8" s="20" t="s">
        <v>5</v>
      </c>
      <c r="L8" s="20">
        <v>60</v>
      </c>
      <c r="M8" s="20" t="s">
        <v>5</v>
      </c>
      <c r="N8" s="20" t="s">
        <v>5</v>
      </c>
      <c r="O8" s="20" t="s">
        <v>5</v>
      </c>
      <c r="P8" s="20" t="s">
        <v>5</v>
      </c>
      <c r="Q8" s="20">
        <v>1</v>
      </c>
      <c r="R8" s="20" t="s">
        <v>5</v>
      </c>
      <c r="S8" s="20">
        <f t="shared" si="0"/>
        <v>841</v>
      </c>
      <c r="T8" s="66"/>
      <c r="U8" s="94"/>
      <c r="V8" s="25"/>
    </row>
    <row r="9" spans="1:22" ht="9" customHeight="1" x14ac:dyDescent="0.4">
      <c r="A9" s="1" t="s">
        <v>3</v>
      </c>
      <c r="B9" s="19" t="s">
        <v>11</v>
      </c>
      <c r="C9" s="20">
        <v>123</v>
      </c>
      <c r="D9" s="20" t="s">
        <v>5</v>
      </c>
      <c r="E9" s="20" t="s">
        <v>5</v>
      </c>
      <c r="F9" s="20">
        <v>592</v>
      </c>
      <c r="G9" s="20" t="s">
        <v>5</v>
      </c>
      <c r="H9" s="20">
        <v>1</v>
      </c>
      <c r="I9" s="20">
        <v>1</v>
      </c>
      <c r="J9" s="20" t="s">
        <v>5</v>
      </c>
      <c r="K9" s="20" t="s">
        <v>5</v>
      </c>
      <c r="L9" s="20">
        <v>35</v>
      </c>
      <c r="M9" s="20" t="s">
        <v>5</v>
      </c>
      <c r="N9" s="20" t="s">
        <v>5</v>
      </c>
      <c r="O9" s="20" t="s">
        <v>5</v>
      </c>
      <c r="P9" s="20" t="s">
        <v>5</v>
      </c>
      <c r="Q9" s="20">
        <v>8</v>
      </c>
      <c r="R9" s="20" t="s">
        <v>5</v>
      </c>
      <c r="S9" s="20">
        <f t="shared" si="0"/>
        <v>759</v>
      </c>
      <c r="T9" s="66"/>
      <c r="U9" s="94"/>
      <c r="V9" s="25"/>
    </row>
    <row r="10" spans="1:22" ht="9" customHeight="1" x14ac:dyDescent="0.4">
      <c r="A10" s="1" t="s">
        <v>3</v>
      </c>
      <c r="B10" s="19" t="s">
        <v>12</v>
      </c>
      <c r="C10" s="20" t="s">
        <v>5</v>
      </c>
      <c r="D10" s="20" t="s">
        <v>5</v>
      </c>
      <c r="E10" s="20" t="s">
        <v>5</v>
      </c>
      <c r="F10" s="20">
        <v>34</v>
      </c>
      <c r="G10" s="20" t="s">
        <v>5</v>
      </c>
      <c r="H10" s="20" t="s">
        <v>5</v>
      </c>
      <c r="I10" s="20" t="s">
        <v>5</v>
      </c>
      <c r="J10" s="20" t="s">
        <v>5</v>
      </c>
      <c r="K10" s="20" t="s">
        <v>5</v>
      </c>
      <c r="L10" s="20">
        <v>1</v>
      </c>
      <c r="M10" s="20" t="s">
        <v>5</v>
      </c>
      <c r="N10" s="20" t="s">
        <v>5</v>
      </c>
      <c r="O10" s="20" t="s">
        <v>5</v>
      </c>
      <c r="P10" s="20" t="s">
        <v>5</v>
      </c>
      <c r="Q10" s="20" t="s">
        <v>5</v>
      </c>
      <c r="R10" s="20" t="s">
        <v>5</v>
      </c>
      <c r="S10" s="20">
        <f t="shared" si="0"/>
        <v>35</v>
      </c>
      <c r="T10" s="66"/>
      <c r="U10" s="94"/>
      <c r="V10" s="25"/>
    </row>
    <row r="11" spans="1:22" ht="9" customHeight="1" x14ac:dyDescent="0.4">
      <c r="A11" s="1" t="s">
        <v>3</v>
      </c>
      <c r="B11" s="19" t="s">
        <v>13</v>
      </c>
      <c r="C11" s="20">
        <v>3</v>
      </c>
      <c r="D11" s="20" t="s">
        <v>5</v>
      </c>
      <c r="E11" s="20" t="s">
        <v>5</v>
      </c>
      <c r="F11" s="20">
        <v>20</v>
      </c>
      <c r="G11" s="20" t="s">
        <v>5</v>
      </c>
      <c r="H11" s="20" t="s">
        <v>5</v>
      </c>
      <c r="I11" s="20" t="s">
        <v>5</v>
      </c>
      <c r="J11" s="20" t="s">
        <v>5</v>
      </c>
      <c r="K11" s="20" t="s">
        <v>5</v>
      </c>
      <c r="L11" s="20" t="s">
        <v>5</v>
      </c>
      <c r="M11" s="20" t="s">
        <v>5</v>
      </c>
      <c r="N11" s="20" t="s">
        <v>5</v>
      </c>
      <c r="O11" s="20" t="s">
        <v>5</v>
      </c>
      <c r="P11" s="20" t="s">
        <v>5</v>
      </c>
      <c r="Q11" s="20" t="s">
        <v>5</v>
      </c>
      <c r="R11" s="20" t="s">
        <v>5</v>
      </c>
      <c r="S11" s="20">
        <f t="shared" si="0"/>
        <v>23</v>
      </c>
      <c r="T11" s="66"/>
      <c r="U11" s="94"/>
      <c r="V11" s="25"/>
    </row>
    <row r="12" spans="1:22" ht="9" customHeight="1" x14ac:dyDescent="0.4">
      <c r="A12" s="3" t="s">
        <v>14</v>
      </c>
      <c r="B12" s="19" t="s">
        <v>15</v>
      </c>
      <c r="C12" s="20">
        <v>260</v>
      </c>
      <c r="D12" s="20" t="s">
        <v>5</v>
      </c>
      <c r="E12" s="20">
        <v>5</v>
      </c>
      <c r="F12" s="20">
        <v>348</v>
      </c>
      <c r="G12" s="20" t="s">
        <v>5</v>
      </c>
      <c r="H12" s="20" t="s">
        <v>5</v>
      </c>
      <c r="I12" s="20" t="s">
        <v>5</v>
      </c>
      <c r="J12" s="20" t="s">
        <v>5</v>
      </c>
      <c r="K12" s="20" t="s">
        <v>5</v>
      </c>
      <c r="L12" s="20">
        <v>6</v>
      </c>
      <c r="M12" s="20" t="s">
        <v>5</v>
      </c>
      <c r="N12" s="20" t="s">
        <v>5</v>
      </c>
      <c r="O12" s="20" t="s">
        <v>5</v>
      </c>
      <c r="P12" s="20" t="s">
        <v>5</v>
      </c>
      <c r="Q12" s="20">
        <v>7</v>
      </c>
      <c r="R12" s="20" t="s">
        <v>5</v>
      </c>
      <c r="S12" s="20">
        <f t="shared" si="0"/>
        <v>621</v>
      </c>
      <c r="T12" s="65">
        <v>1090</v>
      </c>
      <c r="U12" s="85">
        <v>11</v>
      </c>
      <c r="V12" s="24">
        <v>0.01</v>
      </c>
    </row>
    <row r="13" spans="1:22" ht="9" customHeight="1" x14ac:dyDescent="0.4">
      <c r="A13" s="3" t="s">
        <v>14</v>
      </c>
      <c r="B13" s="19" t="s">
        <v>16</v>
      </c>
      <c r="C13" s="20">
        <v>147</v>
      </c>
      <c r="D13" s="20">
        <v>3</v>
      </c>
      <c r="E13" s="20" t="s">
        <v>5</v>
      </c>
      <c r="F13" s="20">
        <v>178</v>
      </c>
      <c r="G13" s="20" t="s">
        <v>5</v>
      </c>
      <c r="H13" s="20" t="s">
        <v>5</v>
      </c>
      <c r="I13" s="20" t="s">
        <v>5</v>
      </c>
      <c r="J13" s="20" t="s">
        <v>5</v>
      </c>
      <c r="K13" s="20" t="s">
        <v>5</v>
      </c>
      <c r="L13" s="20">
        <v>1</v>
      </c>
      <c r="M13" s="20" t="s">
        <v>5</v>
      </c>
      <c r="N13" s="20" t="s">
        <v>5</v>
      </c>
      <c r="O13" s="20" t="s">
        <v>5</v>
      </c>
      <c r="P13" s="20" t="s">
        <v>5</v>
      </c>
      <c r="Q13" s="20" t="s">
        <v>5</v>
      </c>
      <c r="R13" s="20" t="s">
        <v>5</v>
      </c>
      <c r="S13" s="20">
        <f t="shared" si="0"/>
        <v>326</v>
      </c>
      <c r="T13" s="66"/>
      <c r="U13" s="94"/>
      <c r="V13" s="25"/>
    </row>
    <row r="14" spans="1:22" ht="9" customHeight="1" x14ac:dyDescent="0.4">
      <c r="A14" s="3" t="s">
        <v>14</v>
      </c>
      <c r="B14" s="19" t="s">
        <v>17</v>
      </c>
      <c r="C14" s="20">
        <v>107</v>
      </c>
      <c r="D14" s="20">
        <v>2</v>
      </c>
      <c r="E14" s="20">
        <v>6</v>
      </c>
      <c r="F14" s="20">
        <v>36</v>
      </c>
      <c r="G14" s="20" t="s">
        <v>5</v>
      </c>
      <c r="H14" s="20" t="s">
        <v>5</v>
      </c>
      <c r="I14" s="20" t="s">
        <v>5</v>
      </c>
      <c r="J14" s="20" t="s">
        <v>5</v>
      </c>
      <c r="K14" s="20" t="s">
        <v>5</v>
      </c>
      <c r="L14" s="20" t="s">
        <v>5</v>
      </c>
      <c r="M14" s="20" t="s">
        <v>5</v>
      </c>
      <c r="N14" s="20" t="s">
        <v>5</v>
      </c>
      <c r="O14" s="20" t="s">
        <v>5</v>
      </c>
      <c r="P14" s="20" t="s">
        <v>5</v>
      </c>
      <c r="Q14" s="20" t="s">
        <v>5</v>
      </c>
      <c r="R14" s="20" t="s">
        <v>5</v>
      </c>
      <c r="S14" s="20">
        <f t="shared" si="0"/>
        <v>143</v>
      </c>
      <c r="T14" s="67"/>
      <c r="U14" s="95"/>
      <c r="V14" s="26"/>
    </row>
    <row r="15" spans="1:22" ht="9" customHeight="1" x14ac:dyDescent="0.4">
      <c r="A15" s="1" t="s">
        <v>18</v>
      </c>
      <c r="B15" s="19" t="s">
        <v>19</v>
      </c>
      <c r="C15" s="20">
        <v>4038</v>
      </c>
      <c r="D15" s="20">
        <v>10</v>
      </c>
      <c r="E15" s="20">
        <v>37</v>
      </c>
      <c r="F15" s="20">
        <v>5321</v>
      </c>
      <c r="G15" s="20">
        <v>6</v>
      </c>
      <c r="H15" s="20">
        <v>15</v>
      </c>
      <c r="I15" s="20">
        <v>132</v>
      </c>
      <c r="J15" s="20" t="s">
        <v>5</v>
      </c>
      <c r="K15" s="20">
        <v>1</v>
      </c>
      <c r="L15" s="20">
        <v>911</v>
      </c>
      <c r="M15" s="20" t="s">
        <v>5</v>
      </c>
      <c r="N15" s="20">
        <v>7</v>
      </c>
      <c r="O15" s="20">
        <v>1</v>
      </c>
      <c r="P15" s="20" t="s">
        <v>5</v>
      </c>
      <c r="Q15" s="20">
        <v>76</v>
      </c>
      <c r="R15" s="20" t="s">
        <v>5</v>
      </c>
      <c r="S15" s="20">
        <f t="shared" si="0"/>
        <v>10479</v>
      </c>
      <c r="T15" s="65">
        <v>31178</v>
      </c>
      <c r="U15" s="85">
        <v>184</v>
      </c>
      <c r="V15" s="24">
        <v>6.0000000000000001E-3</v>
      </c>
    </row>
    <row r="16" spans="1:22" ht="9" customHeight="1" x14ac:dyDescent="0.4">
      <c r="A16" s="1" t="s">
        <v>18</v>
      </c>
      <c r="B16" s="19" t="s">
        <v>20</v>
      </c>
      <c r="C16" s="20">
        <v>2972</v>
      </c>
      <c r="D16" s="20">
        <v>6</v>
      </c>
      <c r="E16" s="20">
        <v>33</v>
      </c>
      <c r="F16" s="20">
        <v>4519</v>
      </c>
      <c r="G16" s="20">
        <v>6</v>
      </c>
      <c r="H16" s="20">
        <v>34</v>
      </c>
      <c r="I16" s="20">
        <v>150</v>
      </c>
      <c r="J16" s="20" t="s">
        <v>5</v>
      </c>
      <c r="K16" s="20" t="s">
        <v>5</v>
      </c>
      <c r="L16" s="20">
        <v>589</v>
      </c>
      <c r="M16" s="20" t="s">
        <v>5</v>
      </c>
      <c r="N16" s="20">
        <v>2</v>
      </c>
      <c r="O16" s="20">
        <v>2</v>
      </c>
      <c r="P16" s="20" t="s">
        <v>5</v>
      </c>
      <c r="Q16" s="20">
        <v>17</v>
      </c>
      <c r="R16" s="20" t="s">
        <v>5</v>
      </c>
      <c r="S16" s="20">
        <f t="shared" si="0"/>
        <v>8249</v>
      </c>
      <c r="T16" s="66"/>
      <c r="U16" s="94"/>
      <c r="V16" s="25"/>
    </row>
    <row r="17" spans="1:22" ht="9" customHeight="1" x14ac:dyDescent="0.4">
      <c r="A17" s="1" t="s">
        <v>18</v>
      </c>
      <c r="B17" s="19" t="s">
        <v>21</v>
      </c>
      <c r="C17" s="20">
        <v>1551</v>
      </c>
      <c r="D17" s="20">
        <v>2</v>
      </c>
      <c r="E17" s="20">
        <v>17</v>
      </c>
      <c r="F17" s="20">
        <v>2248</v>
      </c>
      <c r="G17" s="20">
        <v>4</v>
      </c>
      <c r="H17" s="20">
        <v>9</v>
      </c>
      <c r="I17" s="20">
        <v>103</v>
      </c>
      <c r="J17" s="20" t="s">
        <v>5</v>
      </c>
      <c r="K17" s="20" t="s">
        <v>5</v>
      </c>
      <c r="L17" s="20">
        <v>334</v>
      </c>
      <c r="M17" s="20" t="s">
        <v>5</v>
      </c>
      <c r="N17" s="20" t="s">
        <v>5</v>
      </c>
      <c r="O17" s="20" t="s">
        <v>5</v>
      </c>
      <c r="P17" s="20" t="s">
        <v>5</v>
      </c>
      <c r="Q17" s="20">
        <v>11</v>
      </c>
      <c r="R17" s="20" t="s">
        <v>5</v>
      </c>
      <c r="S17" s="20">
        <f t="shared" si="0"/>
        <v>4247</v>
      </c>
      <c r="T17" s="66"/>
      <c r="U17" s="94"/>
      <c r="V17" s="25"/>
    </row>
    <row r="18" spans="1:22" ht="9" customHeight="1" x14ac:dyDescent="0.4">
      <c r="A18" s="1" t="s">
        <v>18</v>
      </c>
      <c r="B18" s="19" t="s">
        <v>22</v>
      </c>
      <c r="C18" s="20">
        <v>1380</v>
      </c>
      <c r="D18" s="20">
        <v>2</v>
      </c>
      <c r="E18" s="20">
        <v>10</v>
      </c>
      <c r="F18" s="20">
        <v>2135</v>
      </c>
      <c r="G18" s="20" t="s">
        <v>5</v>
      </c>
      <c r="H18" s="20">
        <v>5</v>
      </c>
      <c r="I18" s="20">
        <v>77</v>
      </c>
      <c r="J18" s="20" t="s">
        <v>5</v>
      </c>
      <c r="K18" s="20" t="s">
        <v>5</v>
      </c>
      <c r="L18" s="20">
        <v>221</v>
      </c>
      <c r="M18" s="20" t="s">
        <v>5</v>
      </c>
      <c r="N18" s="20" t="s">
        <v>5</v>
      </c>
      <c r="O18" s="20" t="s">
        <v>5</v>
      </c>
      <c r="P18" s="20" t="s">
        <v>5</v>
      </c>
      <c r="Q18" s="20">
        <v>9</v>
      </c>
      <c r="R18" s="20" t="s">
        <v>5</v>
      </c>
      <c r="S18" s="20">
        <f t="shared" si="0"/>
        <v>3822</v>
      </c>
      <c r="T18" s="66"/>
      <c r="U18" s="94"/>
      <c r="V18" s="25"/>
    </row>
    <row r="19" spans="1:22" ht="9" customHeight="1" x14ac:dyDescent="0.4">
      <c r="A19" s="1" t="s">
        <v>18</v>
      </c>
      <c r="B19" s="19" t="s">
        <v>23</v>
      </c>
      <c r="C19" s="20">
        <v>1268</v>
      </c>
      <c r="D19" s="20">
        <v>5</v>
      </c>
      <c r="E19" s="20">
        <v>5</v>
      </c>
      <c r="F19" s="20">
        <v>1597</v>
      </c>
      <c r="G19" s="20">
        <v>4</v>
      </c>
      <c r="H19" s="20">
        <v>7</v>
      </c>
      <c r="I19" s="20">
        <v>52</v>
      </c>
      <c r="J19" s="20" t="s">
        <v>5</v>
      </c>
      <c r="K19" s="20" t="s">
        <v>5</v>
      </c>
      <c r="L19" s="20">
        <v>281</v>
      </c>
      <c r="M19" s="20" t="s">
        <v>5</v>
      </c>
      <c r="N19" s="20">
        <v>1</v>
      </c>
      <c r="O19" s="20" t="s">
        <v>5</v>
      </c>
      <c r="P19" s="20" t="s">
        <v>5</v>
      </c>
      <c r="Q19" s="20">
        <v>8</v>
      </c>
      <c r="R19" s="20" t="s">
        <v>5</v>
      </c>
      <c r="S19" s="20">
        <f t="shared" si="0"/>
        <v>3206</v>
      </c>
      <c r="T19" s="66"/>
      <c r="U19" s="94"/>
      <c r="V19" s="25"/>
    </row>
    <row r="20" spans="1:22" ht="9" customHeight="1" x14ac:dyDescent="0.4">
      <c r="A20" s="1" t="s">
        <v>18</v>
      </c>
      <c r="B20" s="19" t="s">
        <v>24</v>
      </c>
      <c r="C20" s="20">
        <v>376</v>
      </c>
      <c r="D20" s="20" t="s">
        <v>5</v>
      </c>
      <c r="E20" s="20">
        <v>1</v>
      </c>
      <c r="F20" s="20">
        <v>625</v>
      </c>
      <c r="G20" s="20">
        <v>1</v>
      </c>
      <c r="H20" s="20" t="s">
        <v>5</v>
      </c>
      <c r="I20" s="20">
        <v>18</v>
      </c>
      <c r="J20" s="20" t="s">
        <v>5</v>
      </c>
      <c r="K20" s="20" t="s">
        <v>5</v>
      </c>
      <c r="L20" s="20">
        <v>83</v>
      </c>
      <c r="M20" s="20" t="s">
        <v>5</v>
      </c>
      <c r="N20" s="20" t="s">
        <v>5</v>
      </c>
      <c r="O20" s="20" t="s">
        <v>5</v>
      </c>
      <c r="P20" s="20" t="s">
        <v>5</v>
      </c>
      <c r="Q20" s="20">
        <v>2</v>
      </c>
      <c r="R20" s="20" t="s">
        <v>5</v>
      </c>
      <c r="S20" s="20">
        <f t="shared" si="0"/>
        <v>1104</v>
      </c>
      <c r="T20" s="66"/>
      <c r="U20" s="94"/>
      <c r="V20" s="25"/>
    </row>
    <row r="21" spans="1:22" ht="9" customHeight="1" x14ac:dyDescent="0.4">
      <c r="A21" s="1" t="s">
        <v>18</v>
      </c>
      <c r="B21" s="19" t="s">
        <v>25</v>
      </c>
      <c r="C21" s="20">
        <v>30</v>
      </c>
      <c r="D21" s="20" t="s">
        <v>5</v>
      </c>
      <c r="E21" s="20" t="s">
        <v>5</v>
      </c>
      <c r="F21" s="20" t="s">
        <v>5</v>
      </c>
      <c r="G21" s="20" t="s">
        <v>5</v>
      </c>
      <c r="H21" s="20" t="s">
        <v>5</v>
      </c>
      <c r="I21" s="20" t="s">
        <v>5</v>
      </c>
      <c r="J21" s="20" t="s">
        <v>5</v>
      </c>
      <c r="K21" s="20" t="s">
        <v>5</v>
      </c>
      <c r="L21" s="20" t="s">
        <v>5</v>
      </c>
      <c r="M21" s="20" t="s">
        <v>5</v>
      </c>
      <c r="N21" s="20" t="s">
        <v>5</v>
      </c>
      <c r="O21" s="20" t="s">
        <v>5</v>
      </c>
      <c r="P21" s="20" t="s">
        <v>5</v>
      </c>
      <c r="Q21" s="20" t="s">
        <v>5</v>
      </c>
      <c r="R21" s="20" t="s">
        <v>5</v>
      </c>
      <c r="S21" s="20">
        <f t="shared" si="0"/>
        <v>30</v>
      </c>
      <c r="T21" s="66"/>
      <c r="U21" s="94"/>
      <c r="V21" s="25"/>
    </row>
    <row r="22" spans="1:22" ht="9" customHeight="1" x14ac:dyDescent="0.4">
      <c r="A22" s="1" t="s">
        <v>18</v>
      </c>
      <c r="B22" s="19" t="s">
        <v>26</v>
      </c>
      <c r="C22" s="20">
        <v>2</v>
      </c>
      <c r="D22" s="20" t="s">
        <v>5</v>
      </c>
      <c r="E22" s="20" t="s">
        <v>5</v>
      </c>
      <c r="F22" s="20">
        <v>9</v>
      </c>
      <c r="G22" s="20" t="s">
        <v>5</v>
      </c>
      <c r="H22" s="20" t="s">
        <v>5</v>
      </c>
      <c r="I22" s="20" t="s">
        <v>5</v>
      </c>
      <c r="J22" s="20" t="s">
        <v>5</v>
      </c>
      <c r="K22" s="20" t="s">
        <v>5</v>
      </c>
      <c r="L22" s="20" t="s">
        <v>5</v>
      </c>
      <c r="M22" s="20" t="s">
        <v>5</v>
      </c>
      <c r="N22" s="20" t="s">
        <v>5</v>
      </c>
      <c r="O22" s="20" t="s">
        <v>5</v>
      </c>
      <c r="P22" s="20" t="s">
        <v>5</v>
      </c>
      <c r="Q22" s="20" t="s">
        <v>5</v>
      </c>
      <c r="R22" s="20" t="s">
        <v>5</v>
      </c>
      <c r="S22" s="20">
        <f t="shared" si="0"/>
        <v>11</v>
      </c>
      <c r="T22" s="66"/>
      <c r="U22" s="94"/>
      <c r="V22" s="25"/>
    </row>
    <row r="23" spans="1:22" ht="9" customHeight="1" x14ac:dyDescent="0.4">
      <c r="A23" s="1" t="s">
        <v>18</v>
      </c>
      <c r="B23" s="19" t="s">
        <v>27</v>
      </c>
      <c r="C23" s="20">
        <v>10</v>
      </c>
      <c r="D23" s="20" t="s">
        <v>5</v>
      </c>
      <c r="E23" s="20" t="s">
        <v>5</v>
      </c>
      <c r="F23" s="20" t="s">
        <v>5</v>
      </c>
      <c r="G23" s="20" t="s">
        <v>5</v>
      </c>
      <c r="H23" s="20" t="s">
        <v>5</v>
      </c>
      <c r="I23" s="20" t="s">
        <v>5</v>
      </c>
      <c r="J23" s="20" t="s">
        <v>5</v>
      </c>
      <c r="K23" s="20" t="s">
        <v>5</v>
      </c>
      <c r="L23" s="20" t="s">
        <v>5</v>
      </c>
      <c r="M23" s="20" t="s">
        <v>5</v>
      </c>
      <c r="N23" s="20" t="s">
        <v>5</v>
      </c>
      <c r="O23" s="20" t="s">
        <v>5</v>
      </c>
      <c r="P23" s="20" t="s">
        <v>5</v>
      </c>
      <c r="Q23" s="20" t="s">
        <v>5</v>
      </c>
      <c r="R23" s="20" t="s">
        <v>5</v>
      </c>
      <c r="S23" s="20">
        <f t="shared" si="0"/>
        <v>10</v>
      </c>
      <c r="T23" s="66"/>
      <c r="U23" s="94"/>
      <c r="V23" s="25"/>
    </row>
    <row r="24" spans="1:22" ht="9" customHeight="1" x14ac:dyDescent="0.4">
      <c r="A24" s="1" t="s">
        <v>18</v>
      </c>
      <c r="B24" s="19" t="s">
        <v>28</v>
      </c>
      <c r="C24" s="20">
        <v>3</v>
      </c>
      <c r="D24" s="20" t="s">
        <v>5</v>
      </c>
      <c r="E24" s="20" t="s">
        <v>5</v>
      </c>
      <c r="F24" s="20">
        <v>6</v>
      </c>
      <c r="G24" s="20" t="s">
        <v>5</v>
      </c>
      <c r="H24" s="20" t="s">
        <v>5</v>
      </c>
      <c r="I24" s="20" t="s">
        <v>5</v>
      </c>
      <c r="J24" s="20" t="s">
        <v>5</v>
      </c>
      <c r="K24" s="20" t="s">
        <v>5</v>
      </c>
      <c r="L24" s="20" t="s">
        <v>5</v>
      </c>
      <c r="M24" s="20" t="s">
        <v>5</v>
      </c>
      <c r="N24" s="20" t="s">
        <v>5</v>
      </c>
      <c r="O24" s="20" t="s">
        <v>5</v>
      </c>
      <c r="P24" s="20" t="s">
        <v>5</v>
      </c>
      <c r="Q24" s="20" t="s">
        <v>5</v>
      </c>
      <c r="R24" s="20" t="s">
        <v>5</v>
      </c>
      <c r="S24" s="20">
        <f t="shared" si="0"/>
        <v>9</v>
      </c>
      <c r="T24" s="66"/>
      <c r="U24" s="94"/>
      <c r="V24" s="25"/>
    </row>
    <row r="25" spans="1:22" ht="9" customHeight="1" x14ac:dyDescent="0.4">
      <c r="A25" s="1" t="s">
        <v>18</v>
      </c>
      <c r="B25" s="19" t="s">
        <v>29</v>
      </c>
      <c r="C25" s="20">
        <v>1</v>
      </c>
      <c r="D25" s="20" t="s">
        <v>5</v>
      </c>
      <c r="E25" s="20" t="s">
        <v>5</v>
      </c>
      <c r="F25" s="20">
        <v>6</v>
      </c>
      <c r="G25" s="20" t="s">
        <v>5</v>
      </c>
      <c r="H25" s="20" t="s">
        <v>5</v>
      </c>
      <c r="I25" s="20" t="s">
        <v>5</v>
      </c>
      <c r="J25" s="20" t="s">
        <v>5</v>
      </c>
      <c r="K25" s="20" t="s">
        <v>5</v>
      </c>
      <c r="L25" s="20" t="s">
        <v>5</v>
      </c>
      <c r="M25" s="20" t="s">
        <v>5</v>
      </c>
      <c r="N25" s="20" t="s">
        <v>5</v>
      </c>
      <c r="O25" s="20" t="s">
        <v>5</v>
      </c>
      <c r="P25" s="20" t="s">
        <v>5</v>
      </c>
      <c r="Q25" s="20" t="s">
        <v>5</v>
      </c>
      <c r="R25" s="20" t="s">
        <v>5</v>
      </c>
      <c r="S25" s="20">
        <f t="shared" si="0"/>
        <v>7</v>
      </c>
      <c r="T25" s="66"/>
      <c r="U25" s="94"/>
      <c r="V25" s="25"/>
    </row>
    <row r="26" spans="1:22" ht="9" customHeight="1" x14ac:dyDescent="0.4">
      <c r="A26" s="1" t="s">
        <v>18</v>
      </c>
      <c r="B26" s="19" t="s">
        <v>30</v>
      </c>
      <c r="C26" s="20">
        <v>1</v>
      </c>
      <c r="D26" s="20" t="s">
        <v>5</v>
      </c>
      <c r="E26" s="20" t="s">
        <v>5</v>
      </c>
      <c r="F26" s="20">
        <v>1</v>
      </c>
      <c r="G26" s="20" t="s">
        <v>5</v>
      </c>
      <c r="H26" s="20" t="s">
        <v>5</v>
      </c>
      <c r="I26" s="20" t="s">
        <v>5</v>
      </c>
      <c r="J26" s="20" t="s">
        <v>5</v>
      </c>
      <c r="K26" s="20" t="s">
        <v>5</v>
      </c>
      <c r="L26" s="20" t="s">
        <v>5</v>
      </c>
      <c r="M26" s="20" t="s">
        <v>5</v>
      </c>
      <c r="N26" s="20" t="s">
        <v>5</v>
      </c>
      <c r="O26" s="20" t="s">
        <v>5</v>
      </c>
      <c r="P26" s="20" t="s">
        <v>5</v>
      </c>
      <c r="Q26" s="20" t="s">
        <v>5</v>
      </c>
      <c r="R26" s="20" t="s">
        <v>5</v>
      </c>
      <c r="S26" s="20">
        <f t="shared" si="0"/>
        <v>2</v>
      </c>
      <c r="T26" s="66"/>
      <c r="U26" s="94"/>
      <c r="V26" s="25"/>
    </row>
    <row r="27" spans="1:22" ht="9" customHeight="1" x14ac:dyDescent="0.4">
      <c r="A27" s="1" t="s">
        <v>18</v>
      </c>
      <c r="B27" s="19" t="s">
        <v>31</v>
      </c>
      <c r="C27" s="20" t="s">
        <v>5</v>
      </c>
      <c r="D27" s="20" t="s">
        <v>5</v>
      </c>
      <c r="E27" s="20" t="s">
        <v>5</v>
      </c>
      <c r="F27" s="20" t="s">
        <v>5</v>
      </c>
      <c r="G27" s="20" t="s">
        <v>5</v>
      </c>
      <c r="H27" s="20" t="s">
        <v>5</v>
      </c>
      <c r="I27" s="20" t="s">
        <v>5</v>
      </c>
      <c r="J27" s="20" t="s">
        <v>5</v>
      </c>
      <c r="K27" s="20" t="s">
        <v>5</v>
      </c>
      <c r="L27" s="20">
        <v>1</v>
      </c>
      <c r="M27" s="20" t="s">
        <v>5</v>
      </c>
      <c r="N27" s="20" t="s">
        <v>5</v>
      </c>
      <c r="O27" s="20" t="s">
        <v>5</v>
      </c>
      <c r="P27" s="20" t="s">
        <v>5</v>
      </c>
      <c r="Q27" s="20" t="s">
        <v>5</v>
      </c>
      <c r="R27" s="20" t="s">
        <v>5</v>
      </c>
      <c r="S27" s="20">
        <f t="shared" si="0"/>
        <v>1</v>
      </c>
      <c r="T27" s="66"/>
      <c r="U27" s="94"/>
      <c r="V27" s="25"/>
    </row>
    <row r="28" spans="1:22" ht="9" customHeight="1" x14ac:dyDescent="0.4">
      <c r="A28" s="1" t="s">
        <v>18</v>
      </c>
      <c r="B28" s="19" t="s">
        <v>32</v>
      </c>
      <c r="C28" s="20">
        <v>1</v>
      </c>
      <c r="D28" s="20" t="s">
        <v>5</v>
      </c>
      <c r="E28" s="20" t="s">
        <v>5</v>
      </c>
      <c r="F28" s="20" t="s">
        <v>5</v>
      </c>
      <c r="G28" s="20" t="s">
        <v>5</v>
      </c>
      <c r="H28" s="20" t="s">
        <v>5</v>
      </c>
      <c r="I28" s="20" t="s">
        <v>5</v>
      </c>
      <c r="J28" s="20" t="s">
        <v>5</v>
      </c>
      <c r="K28" s="20" t="s">
        <v>5</v>
      </c>
      <c r="L28" s="20" t="s">
        <v>5</v>
      </c>
      <c r="M28" s="20" t="s">
        <v>5</v>
      </c>
      <c r="N28" s="20" t="s">
        <v>5</v>
      </c>
      <c r="O28" s="20" t="s">
        <v>5</v>
      </c>
      <c r="P28" s="20" t="s">
        <v>5</v>
      </c>
      <c r="Q28" s="20" t="s">
        <v>5</v>
      </c>
      <c r="R28" s="20" t="s">
        <v>5</v>
      </c>
      <c r="S28" s="20">
        <f t="shared" si="0"/>
        <v>1</v>
      </c>
      <c r="T28" s="67"/>
      <c r="U28" s="95"/>
      <c r="V28" s="26"/>
    </row>
    <row r="29" spans="1:22" ht="9" customHeight="1" x14ac:dyDescent="0.4">
      <c r="A29" s="21" t="s">
        <v>33</v>
      </c>
      <c r="B29" s="19" t="s">
        <v>34</v>
      </c>
      <c r="C29" s="20">
        <v>532</v>
      </c>
      <c r="D29" s="20" t="s">
        <v>5</v>
      </c>
      <c r="E29" s="20">
        <v>1</v>
      </c>
      <c r="F29" s="20">
        <v>930</v>
      </c>
      <c r="G29" s="20">
        <v>1</v>
      </c>
      <c r="H29" s="20">
        <v>1</v>
      </c>
      <c r="I29" s="20">
        <v>14</v>
      </c>
      <c r="J29" s="20" t="s">
        <v>5</v>
      </c>
      <c r="K29" s="20" t="s">
        <v>5</v>
      </c>
      <c r="L29" s="20">
        <v>141</v>
      </c>
      <c r="M29" s="20" t="s">
        <v>5</v>
      </c>
      <c r="N29" s="20" t="s">
        <v>5</v>
      </c>
      <c r="O29" s="20" t="s">
        <v>5</v>
      </c>
      <c r="P29" s="20" t="s">
        <v>5</v>
      </c>
      <c r="Q29" s="20">
        <v>14</v>
      </c>
      <c r="R29" s="20" t="s">
        <v>5</v>
      </c>
      <c r="S29" s="20">
        <f t="shared" si="0"/>
        <v>1631</v>
      </c>
      <c r="T29" s="60">
        <v>1631</v>
      </c>
      <c r="U29" s="59">
        <v>2</v>
      </c>
      <c r="V29" s="27">
        <v>1E-3</v>
      </c>
    </row>
    <row r="30" spans="1:22" ht="9" customHeight="1" x14ac:dyDescent="0.4">
      <c r="A30" s="3" t="s">
        <v>35</v>
      </c>
      <c r="B30" s="19" t="s">
        <v>36</v>
      </c>
      <c r="C30" s="20">
        <v>2416</v>
      </c>
      <c r="D30" s="20">
        <v>1</v>
      </c>
      <c r="E30" s="20">
        <v>17</v>
      </c>
      <c r="F30" s="20">
        <v>2069</v>
      </c>
      <c r="G30" s="20">
        <v>4</v>
      </c>
      <c r="H30" s="20">
        <v>5</v>
      </c>
      <c r="I30" s="20">
        <v>54</v>
      </c>
      <c r="J30" s="20" t="s">
        <v>5</v>
      </c>
      <c r="K30" s="20" t="s">
        <v>5</v>
      </c>
      <c r="L30" s="20">
        <v>156</v>
      </c>
      <c r="M30" s="20" t="s">
        <v>5</v>
      </c>
      <c r="N30" s="20" t="s">
        <v>5</v>
      </c>
      <c r="O30" s="20" t="s">
        <v>5</v>
      </c>
      <c r="P30" s="20" t="s">
        <v>5</v>
      </c>
      <c r="Q30" s="20">
        <v>12</v>
      </c>
      <c r="R30" s="20" t="s">
        <v>5</v>
      </c>
      <c r="S30" s="20">
        <f t="shared" si="0"/>
        <v>4707</v>
      </c>
      <c r="T30" s="61">
        <v>5371</v>
      </c>
      <c r="U30" s="71">
        <v>24</v>
      </c>
      <c r="V30" s="28">
        <v>4.0000000000000001E-3</v>
      </c>
    </row>
    <row r="31" spans="1:22" ht="9" customHeight="1" x14ac:dyDescent="0.4">
      <c r="A31" s="3" t="s">
        <v>35</v>
      </c>
      <c r="B31" s="19" t="s">
        <v>37</v>
      </c>
      <c r="C31" s="20">
        <v>147</v>
      </c>
      <c r="D31" s="20" t="s">
        <v>5</v>
      </c>
      <c r="E31" s="20">
        <v>2</v>
      </c>
      <c r="F31" s="20">
        <v>476</v>
      </c>
      <c r="G31" s="20">
        <v>1</v>
      </c>
      <c r="H31" s="20" t="s">
        <v>5</v>
      </c>
      <c r="I31" s="20">
        <v>2</v>
      </c>
      <c r="J31" s="20" t="s">
        <v>5</v>
      </c>
      <c r="K31" s="20" t="s">
        <v>5</v>
      </c>
      <c r="L31" s="20">
        <v>30</v>
      </c>
      <c r="M31" s="20" t="s">
        <v>5</v>
      </c>
      <c r="N31" s="20" t="s">
        <v>5</v>
      </c>
      <c r="O31" s="20" t="s">
        <v>5</v>
      </c>
      <c r="P31" s="20" t="s">
        <v>5</v>
      </c>
      <c r="Q31" s="20">
        <v>9</v>
      </c>
      <c r="R31" s="20" t="s">
        <v>5</v>
      </c>
      <c r="S31" s="20">
        <f t="shared" si="0"/>
        <v>664</v>
      </c>
      <c r="T31" s="62"/>
      <c r="U31" s="69"/>
      <c r="V31" s="29"/>
    </row>
    <row r="32" spans="1:22" ht="9" customHeight="1" x14ac:dyDescent="0.4">
      <c r="A32" s="21" t="s">
        <v>38</v>
      </c>
      <c r="B32" s="19" t="s">
        <v>39</v>
      </c>
      <c r="C32" s="20">
        <v>1124</v>
      </c>
      <c r="D32" s="20">
        <v>1</v>
      </c>
      <c r="E32" s="20">
        <v>28</v>
      </c>
      <c r="F32" s="20">
        <v>2663</v>
      </c>
      <c r="G32" s="20">
        <v>4</v>
      </c>
      <c r="H32" s="20">
        <v>8</v>
      </c>
      <c r="I32" s="20">
        <v>41</v>
      </c>
      <c r="J32" s="20" t="s">
        <v>5</v>
      </c>
      <c r="K32" s="20" t="s">
        <v>5</v>
      </c>
      <c r="L32" s="20">
        <v>265</v>
      </c>
      <c r="M32" s="20">
        <v>1</v>
      </c>
      <c r="N32" s="20" t="s">
        <v>5</v>
      </c>
      <c r="O32" s="20">
        <v>24</v>
      </c>
      <c r="P32" s="20" t="s">
        <v>5</v>
      </c>
      <c r="Q32" s="20">
        <v>29</v>
      </c>
      <c r="R32" s="20" t="s">
        <v>5</v>
      </c>
      <c r="S32" s="20">
        <f t="shared" si="0"/>
        <v>4146</v>
      </c>
      <c r="T32" s="60">
        <v>4146</v>
      </c>
      <c r="U32" s="59">
        <v>36</v>
      </c>
      <c r="V32" s="27">
        <v>8.9999999999999993E-3</v>
      </c>
    </row>
    <row r="33" spans="1:22" ht="9" customHeight="1" x14ac:dyDescent="0.4">
      <c r="A33" s="1" t="s">
        <v>40</v>
      </c>
      <c r="B33" s="19" t="s">
        <v>41</v>
      </c>
      <c r="C33" s="20">
        <v>445</v>
      </c>
      <c r="D33" s="20" t="s">
        <v>5</v>
      </c>
      <c r="E33" s="20">
        <v>2</v>
      </c>
      <c r="F33" s="20">
        <v>1041</v>
      </c>
      <c r="G33" s="20">
        <v>1</v>
      </c>
      <c r="H33" s="20" t="s">
        <v>5</v>
      </c>
      <c r="I33" s="20">
        <v>21</v>
      </c>
      <c r="J33" s="20" t="s">
        <v>5</v>
      </c>
      <c r="K33" s="20" t="s">
        <v>5</v>
      </c>
      <c r="L33" s="20">
        <v>130</v>
      </c>
      <c r="M33" s="20" t="s">
        <v>5</v>
      </c>
      <c r="N33" s="20" t="s">
        <v>5</v>
      </c>
      <c r="O33" s="20" t="s">
        <v>5</v>
      </c>
      <c r="P33" s="20" t="s">
        <v>5</v>
      </c>
      <c r="Q33" s="20">
        <v>12</v>
      </c>
      <c r="R33" s="20" t="s">
        <v>5</v>
      </c>
      <c r="S33" s="20">
        <f t="shared" si="0"/>
        <v>1649</v>
      </c>
      <c r="T33" s="65">
        <v>5171</v>
      </c>
      <c r="U33" s="85">
        <v>19</v>
      </c>
      <c r="V33" s="24">
        <v>4.0000000000000001E-3</v>
      </c>
    </row>
    <row r="34" spans="1:22" ht="9" customHeight="1" x14ac:dyDescent="0.4">
      <c r="A34" s="1" t="s">
        <v>40</v>
      </c>
      <c r="B34" s="19" t="s">
        <v>42</v>
      </c>
      <c r="C34" s="20">
        <v>387</v>
      </c>
      <c r="D34" s="20">
        <v>3</v>
      </c>
      <c r="E34" s="20">
        <v>6</v>
      </c>
      <c r="F34" s="20">
        <v>709</v>
      </c>
      <c r="G34" s="20">
        <v>3</v>
      </c>
      <c r="H34" s="20">
        <v>2</v>
      </c>
      <c r="I34" s="20">
        <v>19</v>
      </c>
      <c r="J34" s="20" t="s">
        <v>5</v>
      </c>
      <c r="K34" s="20" t="s">
        <v>5</v>
      </c>
      <c r="L34" s="20">
        <v>108</v>
      </c>
      <c r="M34" s="20" t="s">
        <v>5</v>
      </c>
      <c r="N34" s="20" t="s">
        <v>5</v>
      </c>
      <c r="O34" s="20" t="s">
        <v>5</v>
      </c>
      <c r="P34" s="20" t="s">
        <v>5</v>
      </c>
      <c r="Q34" s="20">
        <v>11</v>
      </c>
      <c r="R34" s="20" t="s">
        <v>5</v>
      </c>
      <c r="S34" s="20">
        <f t="shared" si="0"/>
        <v>1234</v>
      </c>
      <c r="T34" s="66"/>
      <c r="U34" s="94"/>
      <c r="V34" s="25"/>
    </row>
    <row r="35" spans="1:22" ht="9" customHeight="1" x14ac:dyDescent="0.4">
      <c r="A35" s="1" t="s">
        <v>40</v>
      </c>
      <c r="B35" s="19" t="s">
        <v>43</v>
      </c>
      <c r="C35" s="20">
        <v>408</v>
      </c>
      <c r="D35" s="20" t="s">
        <v>5</v>
      </c>
      <c r="E35" s="20">
        <v>5</v>
      </c>
      <c r="F35" s="20">
        <v>576</v>
      </c>
      <c r="G35" s="20">
        <v>1</v>
      </c>
      <c r="H35" s="20">
        <v>3</v>
      </c>
      <c r="I35" s="20">
        <v>29</v>
      </c>
      <c r="J35" s="20" t="s">
        <v>5</v>
      </c>
      <c r="K35" s="20" t="s">
        <v>5</v>
      </c>
      <c r="L35" s="20">
        <v>92</v>
      </c>
      <c r="M35" s="20" t="s">
        <v>5</v>
      </c>
      <c r="N35" s="20" t="s">
        <v>5</v>
      </c>
      <c r="O35" s="20" t="s">
        <v>5</v>
      </c>
      <c r="P35" s="20" t="s">
        <v>5</v>
      </c>
      <c r="Q35" s="20">
        <v>3</v>
      </c>
      <c r="R35" s="20" t="s">
        <v>5</v>
      </c>
      <c r="S35" s="20">
        <f t="shared" si="0"/>
        <v>1108</v>
      </c>
      <c r="T35" s="66"/>
      <c r="U35" s="94"/>
      <c r="V35" s="25"/>
    </row>
    <row r="36" spans="1:22" ht="9" customHeight="1" x14ac:dyDescent="0.4">
      <c r="A36" s="1" t="s">
        <v>40</v>
      </c>
      <c r="B36" s="19" t="s">
        <v>44</v>
      </c>
      <c r="C36" s="20">
        <v>311</v>
      </c>
      <c r="D36" s="20" t="s">
        <v>5</v>
      </c>
      <c r="E36" s="20">
        <v>1</v>
      </c>
      <c r="F36" s="20">
        <v>575</v>
      </c>
      <c r="G36" s="20" t="s">
        <v>5</v>
      </c>
      <c r="H36" s="20" t="s">
        <v>5</v>
      </c>
      <c r="I36" s="20">
        <v>3</v>
      </c>
      <c r="J36" s="20" t="s">
        <v>5</v>
      </c>
      <c r="K36" s="20" t="s">
        <v>5</v>
      </c>
      <c r="L36" s="20">
        <v>93</v>
      </c>
      <c r="M36" s="20" t="s">
        <v>5</v>
      </c>
      <c r="N36" s="20" t="s">
        <v>5</v>
      </c>
      <c r="O36" s="20" t="s">
        <v>5</v>
      </c>
      <c r="P36" s="20" t="s">
        <v>5</v>
      </c>
      <c r="Q36" s="20">
        <v>7</v>
      </c>
      <c r="R36" s="20" t="s">
        <v>5</v>
      </c>
      <c r="S36" s="20">
        <f t="shared" si="0"/>
        <v>989</v>
      </c>
      <c r="T36" s="66"/>
      <c r="U36" s="94"/>
      <c r="V36" s="25"/>
    </row>
    <row r="37" spans="1:22" ht="9" customHeight="1" x14ac:dyDescent="0.4">
      <c r="A37" s="1" t="s">
        <v>40</v>
      </c>
      <c r="B37" s="19" t="s">
        <v>27</v>
      </c>
      <c r="C37" s="20">
        <v>58</v>
      </c>
      <c r="D37" s="20" t="s">
        <v>5</v>
      </c>
      <c r="E37" s="20" t="s">
        <v>5</v>
      </c>
      <c r="F37" s="20">
        <v>7</v>
      </c>
      <c r="G37" s="20" t="s">
        <v>5</v>
      </c>
      <c r="H37" s="20" t="s">
        <v>5</v>
      </c>
      <c r="I37" s="20">
        <v>6</v>
      </c>
      <c r="J37" s="20" t="s">
        <v>5</v>
      </c>
      <c r="K37" s="20" t="s">
        <v>5</v>
      </c>
      <c r="L37" s="20">
        <v>1</v>
      </c>
      <c r="M37" s="20" t="s">
        <v>5</v>
      </c>
      <c r="N37" s="20" t="s">
        <v>5</v>
      </c>
      <c r="O37" s="20" t="s">
        <v>5</v>
      </c>
      <c r="P37" s="20" t="s">
        <v>5</v>
      </c>
      <c r="Q37" s="20" t="s">
        <v>5</v>
      </c>
      <c r="R37" s="20" t="s">
        <v>5</v>
      </c>
      <c r="S37" s="20">
        <f t="shared" si="0"/>
        <v>72</v>
      </c>
      <c r="T37" s="66"/>
      <c r="U37" s="94"/>
      <c r="V37" s="25"/>
    </row>
    <row r="38" spans="1:22" ht="9" customHeight="1" x14ac:dyDescent="0.4">
      <c r="A38" s="1" t="s">
        <v>40</v>
      </c>
      <c r="B38" s="19" t="s">
        <v>45</v>
      </c>
      <c r="C38" s="20">
        <v>11</v>
      </c>
      <c r="D38" s="20" t="s">
        <v>5</v>
      </c>
      <c r="E38" s="20" t="s">
        <v>5</v>
      </c>
      <c r="F38" s="20">
        <v>32</v>
      </c>
      <c r="G38" s="20" t="s">
        <v>5</v>
      </c>
      <c r="H38" s="20" t="s">
        <v>5</v>
      </c>
      <c r="I38" s="20" t="s">
        <v>5</v>
      </c>
      <c r="J38" s="20" t="s">
        <v>5</v>
      </c>
      <c r="K38" s="20" t="s">
        <v>5</v>
      </c>
      <c r="L38" s="20">
        <v>2</v>
      </c>
      <c r="M38" s="20" t="s">
        <v>5</v>
      </c>
      <c r="N38" s="20" t="s">
        <v>5</v>
      </c>
      <c r="O38" s="20" t="s">
        <v>5</v>
      </c>
      <c r="P38" s="20" t="s">
        <v>5</v>
      </c>
      <c r="Q38" s="20" t="s">
        <v>5</v>
      </c>
      <c r="R38" s="20" t="s">
        <v>5</v>
      </c>
      <c r="S38" s="20">
        <f t="shared" si="0"/>
        <v>45</v>
      </c>
      <c r="T38" s="66"/>
      <c r="U38" s="94"/>
      <c r="V38" s="25"/>
    </row>
    <row r="39" spans="1:22" ht="9" customHeight="1" x14ac:dyDescent="0.4">
      <c r="A39" s="1" t="s">
        <v>40</v>
      </c>
      <c r="B39" s="19" t="s">
        <v>46</v>
      </c>
      <c r="C39" s="20">
        <v>16</v>
      </c>
      <c r="D39" s="20" t="s">
        <v>5</v>
      </c>
      <c r="E39" s="20" t="s">
        <v>5</v>
      </c>
      <c r="F39" s="20">
        <v>10</v>
      </c>
      <c r="G39" s="20">
        <v>1</v>
      </c>
      <c r="H39" s="20" t="s">
        <v>5</v>
      </c>
      <c r="I39" s="20" t="s">
        <v>5</v>
      </c>
      <c r="J39" s="20" t="s">
        <v>5</v>
      </c>
      <c r="K39" s="20" t="s">
        <v>5</v>
      </c>
      <c r="L39" s="20" t="s">
        <v>5</v>
      </c>
      <c r="M39" s="20" t="s">
        <v>5</v>
      </c>
      <c r="N39" s="20" t="s">
        <v>5</v>
      </c>
      <c r="O39" s="20" t="s">
        <v>5</v>
      </c>
      <c r="P39" s="20" t="s">
        <v>5</v>
      </c>
      <c r="Q39" s="20" t="s">
        <v>5</v>
      </c>
      <c r="R39" s="20" t="s">
        <v>5</v>
      </c>
      <c r="S39" s="20">
        <f t="shared" si="0"/>
        <v>26</v>
      </c>
      <c r="T39" s="66"/>
      <c r="U39" s="94"/>
      <c r="V39" s="25"/>
    </row>
    <row r="40" spans="1:22" ht="9" customHeight="1" x14ac:dyDescent="0.4">
      <c r="A40" s="1" t="s">
        <v>40</v>
      </c>
      <c r="B40" s="19" t="s">
        <v>47</v>
      </c>
      <c r="C40" s="20">
        <v>8</v>
      </c>
      <c r="D40" s="20" t="s">
        <v>5</v>
      </c>
      <c r="E40" s="20" t="s">
        <v>5</v>
      </c>
      <c r="F40" s="20">
        <v>6</v>
      </c>
      <c r="G40" s="20" t="s">
        <v>5</v>
      </c>
      <c r="H40" s="20" t="s">
        <v>5</v>
      </c>
      <c r="I40" s="20" t="s">
        <v>5</v>
      </c>
      <c r="J40" s="20" t="s">
        <v>5</v>
      </c>
      <c r="K40" s="20" t="s">
        <v>5</v>
      </c>
      <c r="L40" s="20">
        <v>4</v>
      </c>
      <c r="M40" s="20" t="s">
        <v>5</v>
      </c>
      <c r="N40" s="20" t="s">
        <v>5</v>
      </c>
      <c r="O40" s="20" t="s">
        <v>5</v>
      </c>
      <c r="P40" s="20" t="s">
        <v>5</v>
      </c>
      <c r="Q40" s="20" t="s">
        <v>5</v>
      </c>
      <c r="R40" s="20" t="s">
        <v>5</v>
      </c>
      <c r="S40" s="20">
        <f t="shared" si="0"/>
        <v>18</v>
      </c>
      <c r="T40" s="66"/>
      <c r="U40" s="94"/>
      <c r="V40" s="25"/>
    </row>
    <row r="41" spans="1:22" ht="9" customHeight="1" x14ac:dyDescent="0.4">
      <c r="A41" s="1" t="s">
        <v>40</v>
      </c>
      <c r="B41" s="19" t="s">
        <v>48</v>
      </c>
      <c r="C41" s="20">
        <v>15</v>
      </c>
      <c r="D41" s="20" t="s">
        <v>5</v>
      </c>
      <c r="E41" s="20" t="s">
        <v>5</v>
      </c>
      <c r="F41" s="20">
        <v>1</v>
      </c>
      <c r="G41" s="20" t="s">
        <v>5</v>
      </c>
      <c r="H41" s="20" t="s">
        <v>5</v>
      </c>
      <c r="I41" s="20" t="s">
        <v>5</v>
      </c>
      <c r="J41" s="20" t="s">
        <v>5</v>
      </c>
      <c r="K41" s="20" t="s">
        <v>5</v>
      </c>
      <c r="L41" s="20" t="s">
        <v>5</v>
      </c>
      <c r="M41" s="20" t="s">
        <v>5</v>
      </c>
      <c r="N41" s="20" t="s">
        <v>5</v>
      </c>
      <c r="O41" s="20" t="s">
        <v>5</v>
      </c>
      <c r="P41" s="20" t="s">
        <v>5</v>
      </c>
      <c r="Q41" s="20" t="s">
        <v>5</v>
      </c>
      <c r="R41" s="20" t="s">
        <v>5</v>
      </c>
      <c r="S41" s="20">
        <f t="shared" si="0"/>
        <v>16</v>
      </c>
      <c r="T41" s="66"/>
      <c r="U41" s="94"/>
      <c r="V41" s="25"/>
    </row>
    <row r="42" spans="1:22" ht="9" customHeight="1" x14ac:dyDescent="0.4">
      <c r="A42" s="1" t="s">
        <v>40</v>
      </c>
      <c r="B42" s="19" t="s">
        <v>49</v>
      </c>
      <c r="C42" s="20">
        <v>6</v>
      </c>
      <c r="D42" s="20" t="s">
        <v>5</v>
      </c>
      <c r="E42" s="20" t="s">
        <v>5</v>
      </c>
      <c r="F42" s="20" t="s">
        <v>5</v>
      </c>
      <c r="G42" s="20" t="s">
        <v>5</v>
      </c>
      <c r="H42" s="20" t="s">
        <v>5</v>
      </c>
      <c r="I42" s="20" t="s">
        <v>5</v>
      </c>
      <c r="J42" s="20" t="s">
        <v>5</v>
      </c>
      <c r="K42" s="20" t="s">
        <v>5</v>
      </c>
      <c r="L42" s="20" t="s">
        <v>5</v>
      </c>
      <c r="M42" s="20" t="s">
        <v>5</v>
      </c>
      <c r="N42" s="20" t="s">
        <v>5</v>
      </c>
      <c r="O42" s="20" t="s">
        <v>5</v>
      </c>
      <c r="P42" s="20" t="s">
        <v>5</v>
      </c>
      <c r="Q42" s="20" t="s">
        <v>5</v>
      </c>
      <c r="R42" s="20" t="s">
        <v>5</v>
      </c>
      <c r="S42" s="20">
        <f t="shared" si="0"/>
        <v>6</v>
      </c>
      <c r="T42" s="66"/>
      <c r="U42" s="94"/>
      <c r="V42" s="25"/>
    </row>
    <row r="43" spans="1:22" ht="9.5" customHeight="1" x14ac:dyDescent="0.4">
      <c r="A43" s="1" t="s">
        <v>40</v>
      </c>
      <c r="B43" s="19" t="s">
        <v>50</v>
      </c>
      <c r="C43" s="20">
        <v>4</v>
      </c>
      <c r="D43" s="20" t="s">
        <v>5</v>
      </c>
      <c r="E43" s="20" t="s">
        <v>5</v>
      </c>
      <c r="F43" s="20" t="s">
        <v>5</v>
      </c>
      <c r="G43" s="20" t="s">
        <v>5</v>
      </c>
      <c r="H43" s="20" t="s">
        <v>5</v>
      </c>
      <c r="I43" s="20" t="s">
        <v>5</v>
      </c>
      <c r="J43" s="20" t="s">
        <v>5</v>
      </c>
      <c r="K43" s="20" t="s">
        <v>5</v>
      </c>
      <c r="L43" s="20" t="s">
        <v>5</v>
      </c>
      <c r="M43" s="20" t="s">
        <v>5</v>
      </c>
      <c r="N43" s="20" t="s">
        <v>5</v>
      </c>
      <c r="O43" s="20" t="s">
        <v>5</v>
      </c>
      <c r="P43" s="20" t="s">
        <v>5</v>
      </c>
      <c r="Q43" s="20" t="s">
        <v>5</v>
      </c>
      <c r="R43" s="20" t="s">
        <v>5</v>
      </c>
      <c r="S43" s="20">
        <f t="shared" si="0"/>
        <v>4</v>
      </c>
      <c r="T43" s="66"/>
      <c r="U43" s="94"/>
      <c r="V43" s="25"/>
    </row>
    <row r="44" spans="1:22" ht="9" customHeight="1" x14ac:dyDescent="0.4">
      <c r="A44" s="1" t="s">
        <v>40</v>
      </c>
      <c r="B44" s="19" t="s">
        <v>51</v>
      </c>
      <c r="C44" s="20">
        <v>4</v>
      </c>
      <c r="D44" s="20" t="s">
        <v>5</v>
      </c>
      <c r="E44" s="20" t="s">
        <v>5</v>
      </c>
      <c r="F44" s="20" t="s">
        <v>5</v>
      </c>
      <c r="G44" s="20" t="s">
        <v>5</v>
      </c>
      <c r="H44" s="20" t="s">
        <v>5</v>
      </c>
      <c r="I44" s="20" t="s">
        <v>5</v>
      </c>
      <c r="J44" s="20" t="s">
        <v>5</v>
      </c>
      <c r="K44" s="20" t="s">
        <v>5</v>
      </c>
      <c r="L44" s="20" t="s">
        <v>5</v>
      </c>
      <c r="M44" s="20" t="s">
        <v>5</v>
      </c>
      <c r="N44" s="20" t="s">
        <v>5</v>
      </c>
      <c r="O44" s="20" t="s">
        <v>5</v>
      </c>
      <c r="P44" s="20" t="s">
        <v>5</v>
      </c>
      <c r="Q44" s="20" t="s">
        <v>5</v>
      </c>
      <c r="R44" s="20" t="s">
        <v>5</v>
      </c>
      <c r="S44" s="20">
        <f t="shared" si="0"/>
        <v>4</v>
      </c>
      <c r="T44" s="67"/>
      <c r="U44" s="95"/>
      <c r="V44" s="26"/>
    </row>
    <row r="45" spans="1:22" ht="9" customHeight="1" x14ac:dyDescent="0.4">
      <c r="A45" s="1" t="s">
        <v>52</v>
      </c>
      <c r="B45" s="19" t="s">
        <v>53</v>
      </c>
      <c r="C45" s="20">
        <v>4995</v>
      </c>
      <c r="D45" s="20">
        <v>6</v>
      </c>
      <c r="E45" s="20">
        <v>79</v>
      </c>
      <c r="F45" s="20">
        <v>6001</v>
      </c>
      <c r="G45" s="20">
        <v>6</v>
      </c>
      <c r="H45" s="20">
        <v>20</v>
      </c>
      <c r="I45" s="20">
        <v>503</v>
      </c>
      <c r="J45" s="20">
        <v>2</v>
      </c>
      <c r="K45" s="20">
        <v>2</v>
      </c>
      <c r="L45" s="20">
        <v>1075</v>
      </c>
      <c r="M45" s="20">
        <v>1</v>
      </c>
      <c r="N45" s="20">
        <v>4</v>
      </c>
      <c r="O45" s="20" t="s">
        <v>5</v>
      </c>
      <c r="P45" s="20" t="s">
        <v>5</v>
      </c>
      <c r="Q45" s="20">
        <v>12</v>
      </c>
      <c r="R45" s="20" t="s">
        <v>5</v>
      </c>
      <c r="S45" s="20">
        <f t="shared" si="0"/>
        <v>12586</v>
      </c>
      <c r="T45" s="65">
        <v>20617</v>
      </c>
      <c r="U45" s="85">
        <v>146</v>
      </c>
      <c r="V45" s="24">
        <v>7.0000000000000001E-3</v>
      </c>
    </row>
    <row r="46" spans="1:22" ht="9" customHeight="1" x14ac:dyDescent="0.4">
      <c r="A46" s="1" t="s">
        <v>52</v>
      </c>
      <c r="B46" s="19" t="s">
        <v>54</v>
      </c>
      <c r="C46" s="20">
        <v>1115</v>
      </c>
      <c r="D46" s="20">
        <v>2</v>
      </c>
      <c r="E46" s="20">
        <v>14</v>
      </c>
      <c r="F46" s="20">
        <v>864</v>
      </c>
      <c r="G46" s="20">
        <v>4</v>
      </c>
      <c r="H46" s="20">
        <v>2</v>
      </c>
      <c r="I46" s="20">
        <v>72</v>
      </c>
      <c r="J46" s="20" t="s">
        <v>5</v>
      </c>
      <c r="K46" s="20" t="s">
        <v>5</v>
      </c>
      <c r="L46" s="20">
        <v>139</v>
      </c>
      <c r="M46" s="20" t="s">
        <v>5</v>
      </c>
      <c r="N46" s="20" t="s">
        <v>5</v>
      </c>
      <c r="O46" s="20" t="s">
        <v>5</v>
      </c>
      <c r="P46" s="20" t="s">
        <v>5</v>
      </c>
      <c r="Q46" s="20">
        <v>8</v>
      </c>
      <c r="R46" s="20" t="s">
        <v>5</v>
      </c>
      <c r="S46" s="20">
        <f t="shared" si="0"/>
        <v>2198</v>
      </c>
      <c r="T46" s="66"/>
      <c r="U46" s="94"/>
      <c r="V46" s="25"/>
    </row>
    <row r="47" spans="1:22" ht="9" customHeight="1" x14ac:dyDescent="0.4">
      <c r="A47" s="1" t="s">
        <v>52</v>
      </c>
      <c r="B47" s="19" t="s">
        <v>55</v>
      </c>
      <c r="C47" s="20">
        <v>779</v>
      </c>
      <c r="D47" s="20">
        <v>1</v>
      </c>
      <c r="E47" s="20">
        <v>8</v>
      </c>
      <c r="F47" s="20">
        <v>941</v>
      </c>
      <c r="G47" s="20">
        <v>1</v>
      </c>
      <c r="H47" s="20">
        <v>2</v>
      </c>
      <c r="I47" s="20">
        <v>28</v>
      </c>
      <c r="J47" s="20" t="s">
        <v>5</v>
      </c>
      <c r="K47" s="20" t="s">
        <v>5</v>
      </c>
      <c r="L47" s="20">
        <v>184</v>
      </c>
      <c r="M47" s="20" t="s">
        <v>5</v>
      </c>
      <c r="N47" s="20" t="s">
        <v>5</v>
      </c>
      <c r="O47" s="20" t="s">
        <v>5</v>
      </c>
      <c r="P47" s="20" t="s">
        <v>5</v>
      </c>
      <c r="Q47" s="20">
        <v>5</v>
      </c>
      <c r="R47" s="20" t="s">
        <v>5</v>
      </c>
      <c r="S47" s="20">
        <f t="shared" si="0"/>
        <v>1937</v>
      </c>
      <c r="T47" s="66"/>
      <c r="U47" s="94"/>
      <c r="V47" s="25"/>
    </row>
    <row r="48" spans="1:22" ht="9" customHeight="1" x14ac:dyDescent="0.4">
      <c r="A48" s="1" t="s">
        <v>52</v>
      </c>
      <c r="B48" s="19" t="s">
        <v>56</v>
      </c>
      <c r="C48" s="20">
        <v>703</v>
      </c>
      <c r="D48" s="20" t="s">
        <v>5</v>
      </c>
      <c r="E48" s="20">
        <v>4</v>
      </c>
      <c r="F48" s="20">
        <v>891</v>
      </c>
      <c r="G48" s="20">
        <v>1</v>
      </c>
      <c r="H48" s="20">
        <v>1</v>
      </c>
      <c r="I48" s="20">
        <v>47</v>
      </c>
      <c r="J48" s="20" t="s">
        <v>5</v>
      </c>
      <c r="K48" s="20" t="s">
        <v>5</v>
      </c>
      <c r="L48" s="20">
        <v>116</v>
      </c>
      <c r="M48" s="20" t="s">
        <v>5</v>
      </c>
      <c r="N48" s="20" t="s">
        <v>5</v>
      </c>
      <c r="O48" s="20" t="s">
        <v>5</v>
      </c>
      <c r="P48" s="20" t="s">
        <v>5</v>
      </c>
      <c r="Q48" s="20">
        <v>8</v>
      </c>
      <c r="R48" s="20" t="s">
        <v>5</v>
      </c>
      <c r="S48" s="20">
        <f t="shared" si="0"/>
        <v>1765</v>
      </c>
      <c r="T48" s="66"/>
      <c r="U48" s="94"/>
      <c r="V48" s="25"/>
    </row>
    <row r="49" spans="1:22" ht="9" customHeight="1" x14ac:dyDescent="0.4">
      <c r="A49" s="1" t="s">
        <v>52</v>
      </c>
      <c r="B49" s="19" t="s">
        <v>57</v>
      </c>
      <c r="C49" s="20">
        <v>339</v>
      </c>
      <c r="D49" s="20">
        <v>1</v>
      </c>
      <c r="E49" s="20">
        <v>3</v>
      </c>
      <c r="F49" s="20">
        <v>497</v>
      </c>
      <c r="G49" s="20" t="s">
        <v>5</v>
      </c>
      <c r="H49" s="20">
        <v>2</v>
      </c>
      <c r="I49" s="20">
        <v>21</v>
      </c>
      <c r="J49" s="20" t="s">
        <v>5</v>
      </c>
      <c r="K49" s="20" t="s">
        <v>5</v>
      </c>
      <c r="L49" s="20">
        <v>44</v>
      </c>
      <c r="M49" s="20" t="s">
        <v>5</v>
      </c>
      <c r="N49" s="20" t="s">
        <v>5</v>
      </c>
      <c r="O49" s="20" t="s">
        <v>5</v>
      </c>
      <c r="P49" s="20" t="s">
        <v>5</v>
      </c>
      <c r="Q49" s="20" t="s">
        <v>5</v>
      </c>
      <c r="R49" s="20" t="s">
        <v>5</v>
      </c>
      <c r="S49" s="20">
        <f t="shared" si="0"/>
        <v>901</v>
      </c>
      <c r="T49" s="66"/>
      <c r="U49" s="94"/>
      <c r="V49" s="25"/>
    </row>
    <row r="50" spans="1:22" ht="9" customHeight="1" x14ac:dyDescent="0.4">
      <c r="A50" s="1" t="s">
        <v>52</v>
      </c>
      <c r="B50" s="19" t="s">
        <v>58</v>
      </c>
      <c r="C50" s="20">
        <v>596</v>
      </c>
      <c r="D50" s="20" t="s">
        <v>5</v>
      </c>
      <c r="E50" s="20">
        <v>3</v>
      </c>
      <c r="F50" s="20">
        <v>226</v>
      </c>
      <c r="G50" s="20" t="s">
        <v>5</v>
      </c>
      <c r="H50" s="20">
        <v>1</v>
      </c>
      <c r="I50" s="20">
        <v>41</v>
      </c>
      <c r="J50" s="20" t="s">
        <v>5</v>
      </c>
      <c r="K50" s="20" t="s">
        <v>5</v>
      </c>
      <c r="L50" s="20">
        <v>34</v>
      </c>
      <c r="M50" s="20" t="s">
        <v>5</v>
      </c>
      <c r="N50" s="20" t="s">
        <v>5</v>
      </c>
      <c r="O50" s="20" t="s">
        <v>5</v>
      </c>
      <c r="P50" s="20" t="s">
        <v>5</v>
      </c>
      <c r="Q50" s="20" t="s">
        <v>5</v>
      </c>
      <c r="R50" s="20" t="s">
        <v>5</v>
      </c>
      <c r="S50" s="20">
        <f t="shared" si="0"/>
        <v>897</v>
      </c>
      <c r="T50" s="66"/>
      <c r="U50" s="94"/>
      <c r="V50" s="25"/>
    </row>
    <row r="51" spans="1:22" ht="9" customHeight="1" x14ac:dyDescent="0.4">
      <c r="A51" s="1" t="s">
        <v>52</v>
      </c>
      <c r="B51" s="19" t="s">
        <v>59</v>
      </c>
      <c r="C51" s="20">
        <v>167</v>
      </c>
      <c r="D51" s="20" t="s">
        <v>5</v>
      </c>
      <c r="E51" s="20">
        <v>1</v>
      </c>
      <c r="F51" s="20">
        <v>29</v>
      </c>
      <c r="G51" s="20" t="s">
        <v>5</v>
      </c>
      <c r="H51" s="20" t="s">
        <v>5</v>
      </c>
      <c r="I51" s="20">
        <v>2</v>
      </c>
      <c r="J51" s="20" t="s">
        <v>5</v>
      </c>
      <c r="K51" s="20" t="s">
        <v>5</v>
      </c>
      <c r="L51" s="20">
        <v>3</v>
      </c>
      <c r="M51" s="20" t="s">
        <v>5</v>
      </c>
      <c r="N51" s="20" t="s">
        <v>5</v>
      </c>
      <c r="O51" s="20" t="s">
        <v>5</v>
      </c>
      <c r="P51" s="20" t="s">
        <v>5</v>
      </c>
      <c r="Q51" s="20" t="s">
        <v>5</v>
      </c>
      <c r="R51" s="20" t="s">
        <v>5</v>
      </c>
      <c r="S51" s="20">
        <f t="shared" si="0"/>
        <v>201</v>
      </c>
      <c r="T51" s="66"/>
      <c r="U51" s="94"/>
      <c r="V51" s="25"/>
    </row>
    <row r="52" spans="1:22" ht="9" customHeight="1" x14ac:dyDescent="0.4">
      <c r="A52" s="1" t="s">
        <v>52</v>
      </c>
      <c r="B52" s="19" t="s">
        <v>60</v>
      </c>
      <c r="C52" s="20">
        <v>57</v>
      </c>
      <c r="D52" s="20" t="s">
        <v>5</v>
      </c>
      <c r="E52" s="20" t="s">
        <v>5</v>
      </c>
      <c r="F52" s="20">
        <v>11</v>
      </c>
      <c r="G52" s="20" t="s">
        <v>5</v>
      </c>
      <c r="H52" s="20" t="s">
        <v>5</v>
      </c>
      <c r="I52" s="20" t="s">
        <v>5</v>
      </c>
      <c r="J52" s="20" t="s">
        <v>5</v>
      </c>
      <c r="K52" s="20" t="s">
        <v>5</v>
      </c>
      <c r="L52" s="20">
        <v>2</v>
      </c>
      <c r="M52" s="20" t="s">
        <v>5</v>
      </c>
      <c r="N52" s="20" t="s">
        <v>5</v>
      </c>
      <c r="O52" s="20" t="s">
        <v>5</v>
      </c>
      <c r="P52" s="20" t="s">
        <v>5</v>
      </c>
      <c r="Q52" s="20" t="s">
        <v>5</v>
      </c>
      <c r="R52" s="20" t="s">
        <v>5</v>
      </c>
      <c r="S52" s="20">
        <f t="shared" si="0"/>
        <v>70</v>
      </c>
      <c r="T52" s="66"/>
      <c r="U52" s="94"/>
      <c r="V52" s="25"/>
    </row>
    <row r="53" spans="1:22" ht="9" customHeight="1" x14ac:dyDescent="0.4">
      <c r="A53" s="1" t="s">
        <v>52</v>
      </c>
      <c r="B53" s="19" t="s">
        <v>61</v>
      </c>
      <c r="C53" s="20">
        <v>29</v>
      </c>
      <c r="D53" s="20" t="s">
        <v>5</v>
      </c>
      <c r="E53" s="20" t="s">
        <v>5</v>
      </c>
      <c r="F53" s="20" t="s">
        <v>5</v>
      </c>
      <c r="G53" s="20" t="s">
        <v>5</v>
      </c>
      <c r="H53" s="20" t="s">
        <v>5</v>
      </c>
      <c r="I53" s="20" t="s">
        <v>5</v>
      </c>
      <c r="J53" s="20" t="s">
        <v>5</v>
      </c>
      <c r="K53" s="20" t="s">
        <v>5</v>
      </c>
      <c r="L53" s="20" t="s">
        <v>5</v>
      </c>
      <c r="M53" s="20" t="s">
        <v>5</v>
      </c>
      <c r="N53" s="20" t="s">
        <v>5</v>
      </c>
      <c r="O53" s="20" t="s">
        <v>5</v>
      </c>
      <c r="P53" s="20" t="s">
        <v>5</v>
      </c>
      <c r="Q53" s="20" t="s">
        <v>5</v>
      </c>
      <c r="R53" s="20" t="s">
        <v>5</v>
      </c>
      <c r="S53" s="20">
        <f t="shared" si="0"/>
        <v>29</v>
      </c>
      <c r="T53" s="66"/>
      <c r="U53" s="94"/>
      <c r="V53" s="25"/>
    </row>
    <row r="54" spans="1:22" ht="9" customHeight="1" x14ac:dyDescent="0.4">
      <c r="A54" s="1" t="s">
        <v>52</v>
      </c>
      <c r="B54" s="19" t="s">
        <v>62</v>
      </c>
      <c r="C54" s="20">
        <v>12</v>
      </c>
      <c r="D54" s="20" t="s">
        <v>5</v>
      </c>
      <c r="E54" s="20" t="s">
        <v>5</v>
      </c>
      <c r="F54" s="20">
        <v>1</v>
      </c>
      <c r="G54" s="20" t="s">
        <v>5</v>
      </c>
      <c r="H54" s="20" t="s">
        <v>5</v>
      </c>
      <c r="I54" s="20" t="s">
        <v>5</v>
      </c>
      <c r="J54" s="20" t="s">
        <v>5</v>
      </c>
      <c r="K54" s="20" t="s">
        <v>5</v>
      </c>
      <c r="L54" s="20">
        <v>1</v>
      </c>
      <c r="M54" s="20" t="s">
        <v>5</v>
      </c>
      <c r="N54" s="20" t="s">
        <v>5</v>
      </c>
      <c r="O54" s="20" t="s">
        <v>5</v>
      </c>
      <c r="P54" s="20" t="s">
        <v>5</v>
      </c>
      <c r="Q54" s="20" t="s">
        <v>5</v>
      </c>
      <c r="R54" s="20" t="s">
        <v>5</v>
      </c>
      <c r="S54" s="20">
        <f t="shared" si="0"/>
        <v>14</v>
      </c>
      <c r="T54" s="66"/>
      <c r="U54" s="94"/>
      <c r="V54" s="25"/>
    </row>
    <row r="55" spans="1:22" ht="9" customHeight="1" x14ac:dyDescent="0.4">
      <c r="A55" s="1" t="s">
        <v>52</v>
      </c>
      <c r="B55" s="19" t="s">
        <v>63</v>
      </c>
      <c r="C55" s="20">
        <v>1</v>
      </c>
      <c r="D55" s="20" t="s">
        <v>5</v>
      </c>
      <c r="E55" s="20" t="s">
        <v>5</v>
      </c>
      <c r="F55" s="20">
        <v>9</v>
      </c>
      <c r="G55" s="20" t="s">
        <v>5</v>
      </c>
      <c r="H55" s="20" t="s">
        <v>5</v>
      </c>
      <c r="I55" s="20" t="s">
        <v>5</v>
      </c>
      <c r="J55" s="20" t="s">
        <v>5</v>
      </c>
      <c r="K55" s="20" t="s">
        <v>5</v>
      </c>
      <c r="L55" s="20">
        <v>1</v>
      </c>
      <c r="M55" s="20" t="s">
        <v>5</v>
      </c>
      <c r="N55" s="20" t="s">
        <v>5</v>
      </c>
      <c r="O55" s="20" t="s">
        <v>5</v>
      </c>
      <c r="P55" s="20" t="s">
        <v>5</v>
      </c>
      <c r="Q55" s="20" t="s">
        <v>5</v>
      </c>
      <c r="R55" s="20" t="s">
        <v>5</v>
      </c>
      <c r="S55" s="20">
        <f t="shared" si="0"/>
        <v>11</v>
      </c>
      <c r="T55" s="66"/>
      <c r="U55" s="94"/>
      <c r="V55" s="25"/>
    </row>
    <row r="56" spans="1:22" ht="9" customHeight="1" x14ac:dyDescent="0.4">
      <c r="A56" s="1" t="s">
        <v>52</v>
      </c>
      <c r="B56" s="19" t="s">
        <v>64</v>
      </c>
      <c r="C56" s="20">
        <v>7</v>
      </c>
      <c r="D56" s="20" t="s">
        <v>5</v>
      </c>
      <c r="E56" s="20" t="s">
        <v>5</v>
      </c>
      <c r="F56" s="20">
        <v>1</v>
      </c>
      <c r="G56" s="20" t="s">
        <v>5</v>
      </c>
      <c r="H56" s="20" t="s">
        <v>5</v>
      </c>
      <c r="I56" s="20" t="s">
        <v>5</v>
      </c>
      <c r="J56" s="20" t="s">
        <v>5</v>
      </c>
      <c r="K56" s="20" t="s">
        <v>5</v>
      </c>
      <c r="L56" s="20" t="s">
        <v>5</v>
      </c>
      <c r="M56" s="20" t="s">
        <v>5</v>
      </c>
      <c r="N56" s="20" t="s">
        <v>5</v>
      </c>
      <c r="O56" s="20" t="s">
        <v>5</v>
      </c>
      <c r="P56" s="20" t="s">
        <v>5</v>
      </c>
      <c r="Q56" s="20" t="s">
        <v>5</v>
      </c>
      <c r="R56" s="20" t="s">
        <v>5</v>
      </c>
      <c r="S56" s="20">
        <f t="shared" si="0"/>
        <v>8</v>
      </c>
      <c r="T56" s="67"/>
      <c r="U56" s="95"/>
      <c r="V56" s="26"/>
    </row>
    <row r="57" spans="1:22" ht="9" customHeight="1" x14ac:dyDescent="0.4">
      <c r="A57" s="1" t="s">
        <v>65</v>
      </c>
      <c r="B57" s="19" t="s">
        <v>66</v>
      </c>
      <c r="C57" s="20">
        <v>141</v>
      </c>
      <c r="D57" s="20" t="s">
        <v>5</v>
      </c>
      <c r="E57" s="20">
        <v>3</v>
      </c>
      <c r="F57" s="20">
        <v>224</v>
      </c>
      <c r="G57" s="20" t="s">
        <v>5</v>
      </c>
      <c r="H57" s="20" t="s">
        <v>5</v>
      </c>
      <c r="I57" s="20" t="s">
        <v>5</v>
      </c>
      <c r="J57" s="20" t="s">
        <v>5</v>
      </c>
      <c r="K57" s="20" t="s">
        <v>5</v>
      </c>
      <c r="L57" s="20">
        <v>16</v>
      </c>
      <c r="M57" s="20" t="s">
        <v>5</v>
      </c>
      <c r="N57" s="20" t="s">
        <v>5</v>
      </c>
      <c r="O57" s="20" t="s">
        <v>5</v>
      </c>
      <c r="P57" s="20" t="s">
        <v>5</v>
      </c>
      <c r="Q57" s="20" t="s">
        <v>5</v>
      </c>
      <c r="R57" s="20" t="s">
        <v>5</v>
      </c>
      <c r="S57" s="20">
        <f t="shared" si="0"/>
        <v>381</v>
      </c>
      <c r="T57" s="65">
        <v>936</v>
      </c>
      <c r="U57" s="85">
        <v>6</v>
      </c>
      <c r="V57" s="24">
        <v>6.0000000000000001E-3</v>
      </c>
    </row>
    <row r="58" spans="1:22" ht="9" customHeight="1" x14ac:dyDescent="0.4">
      <c r="A58" s="1" t="s">
        <v>65</v>
      </c>
      <c r="B58" s="19" t="s">
        <v>67</v>
      </c>
      <c r="C58" s="20">
        <v>62</v>
      </c>
      <c r="D58" s="20" t="s">
        <v>5</v>
      </c>
      <c r="E58" s="20">
        <v>1</v>
      </c>
      <c r="F58" s="20">
        <v>186</v>
      </c>
      <c r="G58" s="20">
        <v>3</v>
      </c>
      <c r="H58" s="20">
        <v>1</v>
      </c>
      <c r="I58" s="20" t="s">
        <v>5</v>
      </c>
      <c r="J58" s="20" t="s">
        <v>5</v>
      </c>
      <c r="K58" s="20" t="s">
        <v>5</v>
      </c>
      <c r="L58" s="20">
        <v>13</v>
      </c>
      <c r="M58" s="20" t="s">
        <v>5</v>
      </c>
      <c r="N58" s="20" t="s">
        <v>5</v>
      </c>
      <c r="O58" s="20" t="s">
        <v>5</v>
      </c>
      <c r="P58" s="20" t="s">
        <v>5</v>
      </c>
      <c r="Q58" s="20" t="s">
        <v>5</v>
      </c>
      <c r="R58" s="20" t="s">
        <v>5</v>
      </c>
      <c r="S58" s="20">
        <f t="shared" si="0"/>
        <v>261</v>
      </c>
      <c r="T58" s="66"/>
      <c r="U58" s="94"/>
      <c r="V58" s="25"/>
    </row>
    <row r="59" spans="1:22" ht="9" customHeight="1" x14ac:dyDescent="0.4">
      <c r="A59" s="1" t="s">
        <v>65</v>
      </c>
      <c r="B59" s="19" t="s">
        <v>68</v>
      </c>
      <c r="C59" s="20">
        <v>79</v>
      </c>
      <c r="D59" s="20" t="s">
        <v>5</v>
      </c>
      <c r="E59" s="20" t="s">
        <v>5</v>
      </c>
      <c r="F59" s="20">
        <v>137</v>
      </c>
      <c r="G59" s="20" t="s">
        <v>5</v>
      </c>
      <c r="H59" s="20" t="s">
        <v>5</v>
      </c>
      <c r="I59" s="20" t="s">
        <v>5</v>
      </c>
      <c r="J59" s="20" t="s">
        <v>5</v>
      </c>
      <c r="K59" s="20" t="s">
        <v>5</v>
      </c>
      <c r="L59" s="20">
        <v>1</v>
      </c>
      <c r="M59" s="20" t="s">
        <v>5</v>
      </c>
      <c r="N59" s="20" t="s">
        <v>5</v>
      </c>
      <c r="O59" s="20" t="s">
        <v>5</v>
      </c>
      <c r="P59" s="20" t="s">
        <v>5</v>
      </c>
      <c r="Q59" s="20" t="s">
        <v>5</v>
      </c>
      <c r="R59" s="20" t="s">
        <v>5</v>
      </c>
      <c r="S59" s="20">
        <f t="shared" si="0"/>
        <v>217</v>
      </c>
      <c r="T59" s="66"/>
      <c r="U59" s="94"/>
      <c r="V59" s="25"/>
    </row>
    <row r="60" spans="1:22" ht="9" customHeight="1" x14ac:dyDescent="0.4">
      <c r="A60" s="1" t="s">
        <v>65</v>
      </c>
      <c r="B60" s="19" t="s">
        <v>69</v>
      </c>
      <c r="C60" s="20">
        <v>29</v>
      </c>
      <c r="D60" s="20" t="s">
        <v>5</v>
      </c>
      <c r="E60" s="20">
        <v>1</v>
      </c>
      <c r="F60" s="20">
        <v>12</v>
      </c>
      <c r="G60" s="20" t="s">
        <v>5</v>
      </c>
      <c r="H60" s="20" t="s">
        <v>5</v>
      </c>
      <c r="I60" s="20" t="s">
        <v>5</v>
      </c>
      <c r="J60" s="20" t="s">
        <v>5</v>
      </c>
      <c r="K60" s="20" t="s">
        <v>5</v>
      </c>
      <c r="L60" s="20" t="s">
        <v>5</v>
      </c>
      <c r="M60" s="20" t="s">
        <v>5</v>
      </c>
      <c r="N60" s="20" t="s">
        <v>5</v>
      </c>
      <c r="O60" s="20" t="s">
        <v>5</v>
      </c>
      <c r="P60" s="20" t="s">
        <v>5</v>
      </c>
      <c r="Q60" s="20" t="s">
        <v>5</v>
      </c>
      <c r="R60" s="20" t="s">
        <v>5</v>
      </c>
      <c r="S60" s="20">
        <f t="shared" si="0"/>
        <v>41</v>
      </c>
      <c r="T60" s="66"/>
      <c r="U60" s="94"/>
      <c r="V60" s="25"/>
    </row>
    <row r="61" spans="1:22" ht="9" customHeight="1" x14ac:dyDescent="0.4">
      <c r="A61" s="1" t="s">
        <v>65</v>
      </c>
      <c r="B61" s="19" t="s">
        <v>70</v>
      </c>
      <c r="C61" s="20">
        <v>30</v>
      </c>
      <c r="D61" s="20" t="s">
        <v>5</v>
      </c>
      <c r="E61" s="20" t="s">
        <v>5</v>
      </c>
      <c r="F61" s="20">
        <v>2</v>
      </c>
      <c r="G61" s="20" t="s">
        <v>5</v>
      </c>
      <c r="H61" s="20" t="s">
        <v>5</v>
      </c>
      <c r="I61" s="20" t="s">
        <v>5</v>
      </c>
      <c r="J61" s="20" t="s">
        <v>5</v>
      </c>
      <c r="K61" s="20" t="s">
        <v>5</v>
      </c>
      <c r="L61" s="20" t="s">
        <v>5</v>
      </c>
      <c r="M61" s="20" t="s">
        <v>5</v>
      </c>
      <c r="N61" s="20" t="s">
        <v>5</v>
      </c>
      <c r="O61" s="20" t="s">
        <v>5</v>
      </c>
      <c r="P61" s="20" t="s">
        <v>5</v>
      </c>
      <c r="Q61" s="20" t="s">
        <v>5</v>
      </c>
      <c r="R61" s="20" t="s">
        <v>5</v>
      </c>
      <c r="S61" s="20">
        <f t="shared" si="0"/>
        <v>32</v>
      </c>
      <c r="T61" s="66"/>
      <c r="U61" s="94"/>
      <c r="V61" s="25"/>
    </row>
    <row r="62" spans="1:22" ht="9" customHeight="1" x14ac:dyDescent="0.4">
      <c r="A62" s="1" t="s">
        <v>65</v>
      </c>
      <c r="B62" s="19" t="s">
        <v>71</v>
      </c>
      <c r="C62" s="20">
        <v>4</v>
      </c>
      <c r="D62" s="20" t="s">
        <v>5</v>
      </c>
      <c r="E62" s="20" t="s">
        <v>5</v>
      </c>
      <c r="F62" s="20" t="s">
        <v>5</v>
      </c>
      <c r="G62" s="20" t="s">
        <v>5</v>
      </c>
      <c r="H62" s="20" t="s">
        <v>5</v>
      </c>
      <c r="I62" s="20" t="s">
        <v>5</v>
      </c>
      <c r="J62" s="20" t="s">
        <v>5</v>
      </c>
      <c r="K62" s="20" t="s">
        <v>5</v>
      </c>
      <c r="L62" s="20" t="s">
        <v>5</v>
      </c>
      <c r="M62" s="20" t="s">
        <v>5</v>
      </c>
      <c r="N62" s="20" t="s">
        <v>5</v>
      </c>
      <c r="O62" s="20" t="s">
        <v>5</v>
      </c>
      <c r="P62" s="20" t="s">
        <v>5</v>
      </c>
      <c r="Q62" s="20" t="s">
        <v>5</v>
      </c>
      <c r="R62" s="20" t="s">
        <v>5</v>
      </c>
      <c r="S62" s="20">
        <f t="shared" si="0"/>
        <v>4</v>
      </c>
      <c r="T62" s="67"/>
      <c r="U62" s="95"/>
      <c r="V62" s="26"/>
    </row>
    <row r="63" spans="1:22" ht="9" customHeight="1" x14ac:dyDescent="0.4">
      <c r="A63" s="3" t="s">
        <v>72</v>
      </c>
      <c r="B63" s="19" t="s">
        <v>73</v>
      </c>
      <c r="C63" s="20">
        <v>235</v>
      </c>
      <c r="D63" s="20" t="s">
        <v>5</v>
      </c>
      <c r="E63" s="20" t="s">
        <v>5</v>
      </c>
      <c r="F63" s="20">
        <v>423</v>
      </c>
      <c r="G63" s="20" t="s">
        <v>5</v>
      </c>
      <c r="H63" s="20" t="s">
        <v>5</v>
      </c>
      <c r="I63" s="20" t="s">
        <v>5</v>
      </c>
      <c r="J63" s="20" t="s">
        <v>5</v>
      </c>
      <c r="K63" s="20" t="s">
        <v>5</v>
      </c>
      <c r="L63" s="20">
        <v>43</v>
      </c>
      <c r="M63" s="20" t="s">
        <v>5</v>
      </c>
      <c r="N63" s="20" t="s">
        <v>5</v>
      </c>
      <c r="O63" s="20" t="s">
        <v>5</v>
      </c>
      <c r="P63" s="20" t="s">
        <v>5</v>
      </c>
      <c r="Q63" s="20">
        <v>9</v>
      </c>
      <c r="R63" s="20" t="s">
        <v>5</v>
      </c>
      <c r="S63" s="20">
        <f t="shared" si="0"/>
        <v>710</v>
      </c>
      <c r="T63" s="61">
        <v>1825</v>
      </c>
      <c r="U63" s="71">
        <v>3</v>
      </c>
      <c r="V63" s="28">
        <v>2E-3</v>
      </c>
    </row>
    <row r="64" spans="1:22" ht="9" customHeight="1" x14ac:dyDescent="0.4">
      <c r="A64" s="3" t="s">
        <v>72</v>
      </c>
      <c r="B64" s="19" t="s">
        <v>74</v>
      </c>
      <c r="C64" s="20">
        <v>198</v>
      </c>
      <c r="D64" s="20">
        <v>1</v>
      </c>
      <c r="E64" s="20">
        <v>2</v>
      </c>
      <c r="F64" s="20">
        <v>351</v>
      </c>
      <c r="G64" s="20">
        <v>5</v>
      </c>
      <c r="H64" s="20" t="s">
        <v>5</v>
      </c>
      <c r="I64" s="20">
        <v>1</v>
      </c>
      <c r="J64" s="20" t="s">
        <v>5</v>
      </c>
      <c r="K64" s="20" t="s">
        <v>5</v>
      </c>
      <c r="L64" s="20">
        <v>34</v>
      </c>
      <c r="M64" s="20" t="s">
        <v>5</v>
      </c>
      <c r="N64" s="20" t="s">
        <v>5</v>
      </c>
      <c r="O64" s="20" t="s">
        <v>5</v>
      </c>
      <c r="P64" s="20" t="s">
        <v>5</v>
      </c>
      <c r="Q64" s="20">
        <v>7</v>
      </c>
      <c r="R64" s="20" t="s">
        <v>5</v>
      </c>
      <c r="S64" s="20">
        <f t="shared" si="0"/>
        <v>591</v>
      </c>
      <c r="T64" s="64"/>
      <c r="U64" s="88"/>
      <c r="V64" s="30"/>
    </row>
    <row r="65" spans="1:22" ht="9" customHeight="1" x14ac:dyDescent="0.4">
      <c r="A65" s="3" t="s">
        <v>72</v>
      </c>
      <c r="B65" s="19" t="s">
        <v>75</v>
      </c>
      <c r="C65" s="20">
        <v>190</v>
      </c>
      <c r="D65" s="20">
        <v>1</v>
      </c>
      <c r="E65" s="20">
        <v>1</v>
      </c>
      <c r="F65" s="20">
        <v>308</v>
      </c>
      <c r="G65" s="20">
        <v>1</v>
      </c>
      <c r="H65" s="20" t="s">
        <v>5</v>
      </c>
      <c r="I65" s="20">
        <v>1</v>
      </c>
      <c r="J65" s="20" t="s">
        <v>5</v>
      </c>
      <c r="K65" s="20" t="s">
        <v>5</v>
      </c>
      <c r="L65" s="20">
        <v>21</v>
      </c>
      <c r="M65" s="20" t="s">
        <v>5</v>
      </c>
      <c r="N65" s="20" t="s">
        <v>5</v>
      </c>
      <c r="O65" s="20" t="s">
        <v>5</v>
      </c>
      <c r="P65" s="20" t="s">
        <v>5</v>
      </c>
      <c r="Q65" s="20">
        <v>2</v>
      </c>
      <c r="R65" s="20" t="s">
        <v>5</v>
      </c>
      <c r="S65" s="20">
        <f t="shared" si="0"/>
        <v>522</v>
      </c>
      <c r="T65" s="64"/>
      <c r="U65" s="88"/>
      <c r="V65" s="30"/>
    </row>
    <row r="66" spans="1:22" ht="9" customHeight="1" x14ac:dyDescent="0.4">
      <c r="A66" s="3" t="s">
        <v>72</v>
      </c>
      <c r="B66" s="19" t="s">
        <v>76</v>
      </c>
      <c r="C66" s="20" t="s">
        <v>5</v>
      </c>
      <c r="D66" s="20" t="s">
        <v>5</v>
      </c>
      <c r="E66" s="20" t="s">
        <v>5</v>
      </c>
      <c r="F66" s="20">
        <v>2</v>
      </c>
      <c r="G66" s="20" t="s">
        <v>5</v>
      </c>
      <c r="H66" s="20" t="s">
        <v>5</v>
      </c>
      <c r="I66" s="20" t="s">
        <v>5</v>
      </c>
      <c r="J66" s="20" t="s">
        <v>5</v>
      </c>
      <c r="K66" s="20" t="s">
        <v>5</v>
      </c>
      <c r="L66" s="20" t="s">
        <v>5</v>
      </c>
      <c r="M66" s="20" t="s">
        <v>5</v>
      </c>
      <c r="N66" s="20" t="s">
        <v>5</v>
      </c>
      <c r="O66" s="20" t="s">
        <v>5</v>
      </c>
      <c r="P66" s="20" t="s">
        <v>5</v>
      </c>
      <c r="Q66" s="20" t="s">
        <v>5</v>
      </c>
      <c r="R66" s="20" t="s">
        <v>5</v>
      </c>
      <c r="S66" s="20">
        <f t="shared" si="0"/>
        <v>2</v>
      </c>
      <c r="T66" s="62"/>
      <c r="U66" s="69"/>
      <c r="V66" s="29"/>
    </row>
    <row r="67" spans="1:22" ht="9" customHeight="1" x14ac:dyDescent="0.4">
      <c r="A67" s="3" t="s">
        <v>77</v>
      </c>
      <c r="B67" s="19" t="s">
        <v>78</v>
      </c>
      <c r="C67" s="20">
        <v>450</v>
      </c>
      <c r="D67" s="20" t="s">
        <v>5</v>
      </c>
      <c r="E67" s="20">
        <v>4</v>
      </c>
      <c r="F67" s="20">
        <v>1097</v>
      </c>
      <c r="G67" s="20" t="s">
        <v>5</v>
      </c>
      <c r="H67" s="20">
        <v>0</v>
      </c>
      <c r="I67" s="20">
        <v>26</v>
      </c>
      <c r="J67" s="20" t="s">
        <v>5</v>
      </c>
      <c r="K67" s="20" t="s">
        <v>5</v>
      </c>
      <c r="L67" s="20">
        <v>63</v>
      </c>
      <c r="M67" s="20" t="s">
        <v>5</v>
      </c>
      <c r="N67" s="20" t="s">
        <v>5</v>
      </c>
      <c r="O67" s="20" t="s">
        <v>5</v>
      </c>
      <c r="P67" s="20" t="s">
        <v>5</v>
      </c>
      <c r="Q67" s="20">
        <v>19</v>
      </c>
      <c r="R67" s="20" t="s">
        <v>5</v>
      </c>
      <c r="S67" s="20">
        <f t="shared" si="0"/>
        <v>1655</v>
      </c>
      <c r="T67" s="61">
        <v>1702</v>
      </c>
      <c r="U67" s="71">
        <v>4</v>
      </c>
      <c r="V67" s="28">
        <v>2E-3</v>
      </c>
    </row>
    <row r="68" spans="1:22" ht="9" customHeight="1" x14ac:dyDescent="0.4">
      <c r="A68" s="3" t="s">
        <v>77</v>
      </c>
      <c r="B68" s="19" t="s">
        <v>79</v>
      </c>
      <c r="C68" s="20">
        <v>44</v>
      </c>
      <c r="D68" s="20" t="s">
        <v>5</v>
      </c>
      <c r="E68" s="20" t="s">
        <v>5</v>
      </c>
      <c r="F68" s="20">
        <v>2</v>
      </c>
      <c r="G68" s="20" t="s">
        <v>5</v>
      </c>
      <c r="H68" s="20" t="s">
        <v>5</v>
      </c>
      <c r="I68" s="20" t="s">
        <v>5</v>
      </c>
      <c r="J68" s="20" t="s">
        <v>5</v>
      </c>
      <c r="K68" s="20" t="s">
        <v>5</v>
      </c>
      <c r="L68" s="20">
        <v>1</v>
      </c>
      <c r="M68" s="20" t="s">
        <v>5</v>
      </c>
      <c r="N68" s="20" t="s">
        <v>5</v>
      </c>
      <c r="O68" s="20" t="s">
        <v>5</v>
      </c>
      <c r="P68" s="20" t="s">
        <v>5</v>
      </c>
      <c r="Q68" s="20" t="s">
        <v>5</v>
      </c>
      <c r="R68" s="20" t="s">
        <v>5</v>
      </c>
      <c r="S68" s="20">
        <f t="shared" ref="S68:S131" si="1">SUM(C68,F68,I68,L68,O68,Q68)</f>
        <v>47</v>
      </c>
      <c r="T68" s="62"/>
      <c r="U68" s="69"/>
      <c r="V68" s="29"/>
    </row>
    <row r="69" spans="1:22" ht="9" customHeight="1" x14ac:dyDescent="0.4">
      <c r="A69" s="1" t="s">
        <v>80</v>
      </c>
      <c r="B69" s="19" t="s">
        <v>81</v>
      </c>
      <c r="C69" s="20">
        <v>17370</v>
      </c>
      <c r="D69" s="20">
        <v>13</v>
      </c>
      <c r="E69" s="20">
        <v>53</v>
      </c>
      <c r="F69" s="20">
        <v>11289</v>
      </c>
      <c r="G69" s="20">
        <v>17</v>
      </c>
      <c r="H69" s="20">
        <v>10</v>
      </c>
      <c r="I69" s="20">
        <v>651</v>
      </c>
      <c r="J69" s="20" t="s">
        <v>5</v>
      </c>
      <c r="K69" s="20" t="s">
        <v>5</v>
      </c>
      <c r="L69" s="20">
        <v>1409</v>
      </c>
      <c r="M69" s="20" t="s">
        <v>5</v>
      </c>
      <c r="N69" s="20" t="s">
        <v>5</v>
      </c>
      <c r="O69" s="20" t="s">
        <v>5</v>
      </c>
      <c r="P69" s="20" t="s">
        <v>5</v>
      </c>
      <c r="Q69" s="20">
        <v>31</v>
      </c>
      <c r="R69" s="20" t="s">
        <v>5</v>
      </c>
      <c r="S69" s="20">
        <f t="shared" si="1"/>
        <v>30750</v>
      </c>
      <c r="T69" s="65">
        <v>31671</v>
      </c>
      <c r="U69" s="85">
        <v>68</v>
      </c>
      <c r="V69" s="24">
        <v>2E-3</v>
      </c>
    </row>
    <row r="70" spans="1:22" ht="9" customHeight="1" x14ac:dyDescent="0.4">
      <c r="A70" s="1" t="s">
        <v>80</v>
      </c>
      <c r="B70" s="19" t="s">
        <v>82</v>
      </c>
      <c r="C70" s="20">
        <v>585</v>
      </c>
      <c r="D70" s="20">
        <v>2</v>
      </c>
      <c r="E70" s="20">
        <v>3</v>
      </c>
      <c r="F70" s="20">
        <v>103</v>
      </c>
      <c r="G70" s="20" t="s">
        <v>5</v>
      </c>
      <c r="H70" s="20" t="s">
        <v>5</v>
      </c>
      <c r="I70" s="20">
        <v>16</v>
      </c>
      <c r="J70" s="20" t="s">
        <v>5</v>
      </c>
      <c r="K70" s="20" t="s">
        <v>5</v>
      </c>
      <c r="L70" s="20">
        <v>22</v>
      </c>
      <c r="M70" s="20" t="s">
        <v>5</v>
      </c>
      <c r="N70" s="20" t="s">
        <v>5</v>
      </c>
      <c r="O70" s="20" t="s">
        <v>5</v>
      </c>
      <c r="P70" s="20" t="s">
        <v>5</v>
      </c>
      <c r="Q70" s="20" t="s">
        <v>5</v>
      </c>
      <c r="R70" s="20" t="s">
        <v>5</v>
      </c>
      <c r="S70" s="20">
        <f t="shared" si="1"/>
        <v>726</v>
      </c>
      <c r="T70" s="66"/>
      <c r="U70" s="94"/>
      <c r="V70" s="25"/>
    </row>
    <row r="71" spans="1:22" ht="9" customHeight="1" x14ac:dyDescent="0.4">
      <c r="A71" s="1" t="s">
        <v>80</v>
      </c>
      <c r="B71" s="19" t="s">
        <v>83</v>
      </c>
      <c r="C71" s="20">
        <v>179</v>
      </c>
      <c r="D71" s="20" t="s">
        <v>5</v>
      </c>
      <c r="E71" s="20">
        <v>2</v>
      </c>
      <c r="F71" s="20">
        <v>14</v>
      </c>
      <c r="G71" s="20" t="s">
        <v>5</v>
      </c>
      <c r="H71" s="20" t="s">
        <v>5</v>
      </c>
      <c r="I71" s="20">
        <v>2</v>
      </c>
      <c r="J71" s="20" t="s">
        <v>5</v>
      </c>
      <c r="K71" s="20" t="s">
        <v>5</v>
      </c>
      <c r="L71" s="20" t="s">
        <v>5</v>
      </c>
      <c r="M71" s="20" t="s">
        <v>5</v>
      </c>
      <c r="N71" s="20" t="s">
        <v>5</v>
      </c>
      <c r="O71" s="20" t="s">
        <v>5</v>
      </c>
      <c r="P71" s="20" t="s">
        <v>5</v>
      </c>
      <c r="Q71" s="20" t="s">
        <v>5</v>
      </c>
      <c r="R71" s="20" t="s">
        <v>5</v>
      </c>
      <c r="S71" s="20">
        <f t="shared" si="1"/>
        <v>195</v>
      </c>
      <c r="T71" s="67"/>
      <c r="U71" s="95"/>
      <c r="V71" s="26"/>
    </row>
    <row r="72" spans="1:22" ht="9" customHeight="1" x14ac:dyDescent="0.4">
      <c r="A72" s="21" t="s">
        <v>84</v>
      </c>
      <c r="B72" s="19" t="s">
        <v>85</v>
      </c>
      <c r="C72" s="20">
        <v>300</v>
      </c>
      <c r="D72" s="20" t="s">
        <v>5</v>
      </c>
      <c r="E72" s="20">
        <v>2</v>
      </c>
      <c r="F72" s="20">
        <v>253</v>
      </c>
      <c r="G72" s="20" t="s">
        <v>5</v>
      </c>
      <c r="H72" s="20">
        <v>5</v>
      </c>
      <c r="I72" s="20">
        <v>1</v>
      </c>
      <c r="J72" s="20" t="s">
        <v>5</v>
      </c>
      <c r="K72" s="20" t="s">
        <v>5</v>
      </c>
      <c r="L72" s="20">
        <v>13</v>
      </c>
      <c r="M72" s="20" t="s">
        <v>5</v>
      </c>
      <c r="N72" s="20" t="s">
        <v>5</v>
      </c>
      <c r="O72" s="20" t="s">
        <v>5</v>
      </c>
      <c r="P72" s="20" t="s">
        <v>5</v>
      </c>
      <c r="Q72" s="20">
        <v>4</v>
      </c>
      <c r="R72" s="20" t="s">
        <v>5</v>
      </c>
      <c r="S72" s="20">
        <f t="shared" si="1"/>
        <v>571</v>
      </c>
      <c r="T72" s="60">
        <v>571</v>
      </c>
      <c r="U72" s="59">
        <v>7</v>
      </c>
      <c r="V72" s="27">
        <v>1.2E-2</v>
      </c>
    </row>
    <row r="73" spans="1:22" ht="9" customHeight="1" x14ac:dyDescent="0.4">
      <c r="A73" s="1" t="s">
        <v>86</v>
      </c>
      <c r="B73" s="19" t="s">
        <v>61</v>
      </c>
      <c r="C73" s="20">
        <v>609</v>
      </c>
      <c r="D73" s="20">
        <v>1</v>
      </c>
      <c r="E73" s="20">
        <v>8</v>
      </c>
      <c r="F73" s="20">
        <v>1483</v>
      </c>
      <c r="G73" s="20">
        <v>3</v>
      </c>
      <c r="H73" s="20">
        <v>3</v>
      </c>
      <c r="I73" s="20">
        <v>23</v>
      </c>
      <c r="J73" s="20" t="s">
        <v>5</v>
      </c>
      <c r="K73" s="20" t="s">
        <v>5</v>
      </c>
      <c r="L73" s="20">
        <v>131</v>
      </c>
      <c r="M73" s="20" t="s">
        <v>5</v>
      </c>
      <c r="N73" s="20" t="s">
        <v>5</v>
      </c>
      <c r="O73" s="20" t="s">
        <v>5</v>
      </c>
      <c r="P73" s="20" t="s">
        <v>5</v>
      </c>
      <c r="Q73" s="20">
        <v>12</v>
      </c>
      <c r="R73" s="20" t="s">
        <v>5</v>
      </c>
      <c r="S73" s="20">
        <f t="shared" si="1"/>
        <v>2258</v>
      </c>
      <c r="T73" s="65">
        <v>3641</v>
      </c>
      <c r="U73" s="85">
        <v>15</v>
      </c>
      <c r="V73" s="24">
        <v>4.0000000000000001E-3</v>
      </c>
    </row>
    <row r="74" spans="1:22" ht="9" customHeight="1" x14ac:dyDescent="0.4">
      <c r="A74" s="1" t="s">
        <v>86</v>
      </c>
      <c r="B74" s="19" t="s">
        <v>87</v>
      </c>
      <c r="C74" s="20">
        <v>260</v>
      </c>
      <c r="D74" s="20">
        <v>4</v>
      </c>
      <c r="E74" s="20">
        <v>2</v>
      </c>
      <c r="F74" s="20">
        <v>391</v>
      </c>
      <c r="G74" s="20" t="s">
        <v>5</v>
      </c>
      <c r="H74" s="20" t="s">
        <v>5</v>
      </c>
      <c r="I74" s="20">
        <v>13</v>
      </c>
      <c r="J74" s="20" t="s">
        <v>5</v>
      </c>
      <c r="K74" s="20" t="s">
        <v>5</v>
      </c>
      <c r="L74" s="20">
        <v>20</v>
      </c>
      <c r="M74" s="20" t="s">
        <v>5</v>
      </c>
      <c r="N74" s="20" t="s">
        <v>5</v>
      </c>
      <c r="O74" s="20" t="s">
        <v>5</v>
      </c>
      <c r="P74" s="20" t="s">
        <v>5</v>
      </c>
      <c r="Q74" s="20">
        <v>7</v>
      </c>
      <c r="R74" s="20" t="s">
        <v>5</v>
      </c>
      <c r="S74" s="20">
        <f t="shared" si="1"/>
        <v>691</v>
      </c>
      <c r="T74" s="66"/>
      <c r="U74" s="94"/>
      <c r="V74" s="25"/>
    </row>
    <row r="75" spans="1:22" ht="9" customHeight="1" x14ac:dyDescent="0.4">
      <c r="A75" s="1" t="s">
        <v>86</v>
      </c>
      <c r="B75" s="19" t="s">
        <v>88</v>
      </c>
      <c r="C75" s="20">
        <v>145</v>
      </c>
      <c r="D75" s="20" t="s">
        <v>5</v>
      </c>
      <c r="E75" s="20">
        <v>1</v>
      </c>
      <c r="F75" s="20">
        <v>268</v>
      </c>
      <c r="G75" s="20">
        <v>1</v>
      </c>
      <c r="H75" s="20" t="s">
        <v>5</v>
      </c>
      <c r="I75" s="20">
        <v>8</v>
      </c>
      <c r="J75" s="20" t="s">
        <v>5</v>
      </c>
      <c r="K75" s="20" t="s">
        <v>5</v>
      </c>
      <c r="L75" s="20">
        <v>12</v>
      </c>
      <c r="M75" s="20" t="s">
        <v>5</v>
      </c>
      <c r="N75" s="20" t="s">
        <v>5</v>
      </c>
      <c r="O75" s="20" t="s">
        <v>5</v>
      </c>
      <c r="P75" s="20" t="s">
        <v>5</v>
      </c>
      <c r="Q75" s="20">
        <v>4</v>
      </c>
      <c r="R75" s="20" t="s">
        <v>5</v>
      </c>
      <c r="S75" s="20">
        <f t="shared" si="1"/>
        <v>437</v>
      </c>
      <c r="T75" s="66"/>
      <c r="U75" s="94"/>
      <c r="V75" s="25"/>
    </row>
    <row r="76" spans="1:22" ht="9" customHeight="1" x14ac:dyDescent="0.4">
      <c r="A76" s="1" t="s">
        <v>86</v>
      </c>
      <c r="B76" s="19" t="s">
        <v>89</v>
      </c>
      <c r="C76" s="20">
        <v>63</v>
      </c>
      <c r="D76" s="20" t="s">
        <v>5</v>
      </c>
      <c r="E76" s="20" t="s">
        <v>5</v>
      </c>
      <c r="F76" s="20">
        <v>59</v>
      </c>
      <c r="G76" s="20" t="s">
        <v>5</v>
      </c>
      <c r="H76" s="20" t="s">
        <v>5</v>
      </c>
      <c r="I76" s="20">
        <v>6</v>
      </c>
      <c r="J76" s="20" t="s">
        <v>5</v>
      </c>
      <c r="K76" s="20" t="s">
        <v>5</v>
      </c>
      <c r="L76" s="20">
        <v>2</v>
      </c>
      <c r="M76" s="20" t="s">
        <v>5</v>
      </c>
      <c r="N76" s="20" t="s">
        <v>5</v>
      </c>
      <c r="O76" s="20" t="s">
        <v>5</v>
      </c>
      <c r="P76" s="20" t="s">
        <v>5</v>
      </c>
      <c r="Q76" s="20" t="s">
        <v>5</v>
      </c>
      <c r="R76" s="20" t="s">
        <v>5</v>
      </c>
      <c r="S76" s="20">
        <f t="shared" si="1"/>
        <v>130</v>
      </c>
      <c r="T76" s="66"/>
      <c r="U76" s="94"/>
      <c r="V76" s="25"/>
    </row>
    <row r="77" spans="1:22" ht="9" customHeight="1" x14ac:dyDescent="0.4">
      <c r="A77" s="1" t="s">
        <v>86</v>
      </c>
      <c r="B77" s="19" t="s">
        <v>90</v>
      </c>
      <c r="C77" s="20">
        <v>58</v>
      </c>
      <c r="D77" s="20" t="s">
        <v>5</v>
      </c>
      <c r="E77" s="20" t="s">
        <v>5</v>
      </c>
      <c r="F77" s="20">
        <v>27</v>
      </c>
      <c r="G77" s="20" t="s">
        <v>5</v>
      </c>
      <c r="H77" s="20" t="s">
        <v>5</v>
      </c>
      <c r="I77" s="20">
        <v>4</v>
      </c>
      <c r="J77" s="20" t="s">
        <v>5</v>
      </c>
      <c r="K77" s="20" t="s">
        <v>5</v>
      </c>
      <c r="L77" s="20">
        <v>2</v>
      </c>
      <c r="M77" s="20" t="s">
        <v>5</v>
      </c>
      <c r="N77" s="20" t="s">
        <v>5</v>
      </c>
      <c r="O77" s="20" t="s">
        <v>5</v>
      </c>
      <c r="P77" s="20" t="s">
        <v>5</v>
      </c>
      <c r="Q77" s="20" t="s">
        <v>5</v>
      </c>
      <c r="R77" s="20" t="s">
        <v>5</v>
      </c>
      <c r="S77" s="20">
        <f t="shared" si="1"/>
        <v>91</v>
      </c>
      <c r="T77" s="66"/>
      <c r="U77" s="94"/>
      <c r="V77" s="25"/>
    </row>
    <row r="78" spans="1:22" ht="9" customHeight="1" x14ac:dyDescent="0.4">
      <c r="A78" s="1" t="s">
        <v>86</v>
      </c>
      <c r="B78" s="19" t="s">
        <v>91</v>
      </c>
      <c r="C78" s="20">
        <v>5</v>
      </c>
      <c r="D78" s="20" t="s">
        <v>5</v>
      </c>
      <c r="E78" s="20" t="s">
        <v>5</v>
      </c>
      <c r="F78" s="20">
        <v>9</v>
      </c>
      <c r="G78" s="20" t="s">
        <v>5</v>
      </c>
      <c r="H78" s="20" t="s">
        <v>5</v>
      </c>
      <c r="I78" s="20" t="s">
        <v>5</v>
      </c>
      <c r="J78" s="20" t="s">
        <v>5</v>
      </c>
      <c r="K78" s="20" t="s">
        <v>5</v>
      </c>
      <c r="L78" s="20">
        <v>1</v>
      </c>
      <c r="M78" s="20" t="s">
        <v>5</v>
      </c>
      <c r="N78" s="20" t="s">
        <v>5</v>
      </c>
      <c r="O78" s="20" t="s">
        <v>5</v>
      </c>
      <c r="P78" s="20" t="s">
        <v>5</v>
      </c>
      <c r="Q78" s="20" t="s">
        <v>5</v>
      </c>
      <c r="R78" s="20" t="s">
        <v>5</v>
      </c>
      <c r="S78" s="20">
        <f t="shared" si="1"/>
        <v>15</v>
      </c>
      <c r="T78" s="66"/>
      <c r="U78" s="94"/>
      <c r="V78" s="25"/>
    </row>
    <row r="79" spans="1:22" ht="9" customHeight="1" x14ac:dyDescent="0.4">
      <c r="A79" s="1" t="s">
        <v>86</v>
      </c>
      <c r="B79" s="19" t="s">
        <v>92</v>
      </c>
      <c r="C79" s="20">
        <v>6</v>
      </c>
      <c r="D79" s="20" t="s">
        <v>5</v>
      </c>
      <c r="E79" s="20">
        <v>1</v>
      </c>
      <c r="F79" s="20">
        <v>5</v>
      </c>
      <c r="G79" s="20" t="s">
        <v>5</v>
      </c>
      <c r="H79" s="20" t="s">
        <v>5</v>
      </c>
      <c r="I79" s="20" t="s">
        <v>5</v>
      </c>
      <c r="J79" s="20" t="s">
        <v>5</v>
      </c>
      <c r="K79" s="20" t="s">
        <v>5</v>
      </c>
      <c r="L79" s="20" t="s">
        <v>5</v>
      </c>
      <c r="M79" s="20" t="s">
        <v>5</v>
      </c>
      <c r="N79" s="20" t="s">
        <v>5</v>
      </c>
      <c r="O79" s="20" t="s">
        <v>5</v>
      </c>
      <c r="P79" s="20" t="s">
        <v>5</v>
      </c>
      <c r="Q79" s="20" t="s">
        <v>5</v>
      </c>
      <c r="R79" s="20" t="s">
        <v>5</v>
      </c>
      <c r="S79" s="20">
        <f t="shared" si="1"/>
        <v>11</v>
      </c>
      <c r="T79" s="66"/>
      <c r="U79" s="94"/>
      <c r="V79" s="25"/>
    </row>
    <row r="80" spans="1:22" ht="9" customHeight="1" x14ac:dyDescent="0.4">
      <c r="A80" s="1" t="s">
        <v>86</v>
      </c>
      <c r="B80" s="19" t="s">
        <v>93</v>
      </c>
      <c r="C80" s="20">
        <v>6</v>
      </c>
      <c r="D80" s="20" t="s">
        <v>5</v>
      </c>
      <c r="E80" s="20" t="s">
        <v>5</v>
      </c>
      <c r="F80" s="20" t="s">
        <v>5</v>
      </c>
      <c r="G80" s="20" t="s">
        <v>5</v>
      </c>
      <c r="H80" s="20" t="s">
        <v>5</v>
      </c>
      <c r="I80" s="20">
        <v>1</v>
      </c>
      <c r="J80" s="20" t="s">
        <v>5</v>
      </c>
      <c r="K80" s="20" t="s">
        <v>5</v>
      </c>
      <c r="L80" s="20" t="s">
        <v>5</v>
      </c>
      <c r="M80" s="20" t="s">
        <v>5</v>
      </c>
      <c r="N80" s="20" t="s">
        <v>5</v>
      </c>
      <c r="O80" s="20" t="s">
        <v>5</v>
      </c>
      <c r="P80" s="20" t="s">
        <v>5</v>
      </c>
      <c r="Q80" s="20" t="s">
        <v>5</v>
      </c>
      <c r="R80" s="20" t="s">
        <v>5</v>
      </c>
      <c r="S80" s="20">
        <f t="shared" si="1"/>
        <v>7</v>
      </c>
      <c r="T80" s="66"/>
      <c r="U80" s="94"/>
      <c r="V80" s="25"/>
    </row>
    <row r="81" spans="1:22" ht="9" customHeight="1" x14ac:dyDescent="0.4">
      <c r="A81" s="1" t="s">
        <v>86</v>
      </c>
      <c r="B81" s="19" t="s">
        <v>94</v>
      </c>
      <c r="C81" s="20" t="s">
        <v>5</v>
      </c>
      <c r="D81" s="20" t="s">
        <v>5</v>
      </c>
      <c r="E81" s="20" t="s">
        <v>5</v>
      </c>
      <c r="F81" s="20">
        <v>1</v>
      </c>
      <c r="G81" s="20" t="s">
        <v>5</v>
      </c>
      <c r="H81" s="20" t="s">
        <v>5</v>
      </c>
      <c r="I81" s="20" t="s">
        <v>5</v>
      </c>
      <c r="J81" s="20" t="s">
        <v>5</v>
      </c>
      <c r="K81" s="20" t="s">
        <v>5</v>
      </c>
      <c r="L81" s="20" t="s">
        <v>5</v>
      </c>
      <c r="M81" s="20" t="s">
        <v>5</v>
      </c>
      <c r="N81" s="20" t="s">
        <v>5</v>
      </c>
      <c r="O81" s="20" t="s">
        <v>5</v>
      </c>
      <c r="P81" s="20" t="s">
        <v>5</v>
      </c>
      <c r="Q81" s="20" t="s">
        <v>5</v>
      </c>
      <c r="R81" s="20" t="s">
        <v>5</v>
      </c>
      <c r="S81" s="20">
        <f t="shared" si="1"/>
        <v>1</v>
      </c>
      <c r="T81" s="67"/>
      <c r="U81" s="95"/>
      <c r="V81" s="26"/>
    </row>
    <row r="82" spans="1:22" ht="9" customHeight="1" x14ac:dyDescent="0.4">
      <c r="A82" s="3" t="s">
        <v>95</v>
      </c>
      <c r="B82" s="19" t="s">
        <v>79</v>
      </c>
      <c r="C82" s="20">
        <v>1444</v>
      </c>
      <c r="D82" s="20" t="s">
        <v>5</v>
      </c>
      <c r="E82" s="20">
        <v>11</v>
      </c>
      <c r="F82" s="20">
        <v>2017</v>
      </c>
      <c r="G82" s="20">
        <v>3</v>
      </c>
      <c r="H82" s="20">
        <v>3</v>
      </c>
      <c r="I82" s="20">
        <v>37</v>
      </c>
      <c r="J82" s="20" t="s">
        <v>5</v>
      </c>
      <c r="K82" s="20" t="s">
        <v>5</v>
      </c>
      <c r="L82" s="20">
        <v>212</v>
      </c>
      <c r="M82" s="20" t="s">
        <v>5</v>
      </c>
      <c r="N82" s="20" t="s">
        <v>5</v>
      </c>
      <c r="O82" s="20" t="s">
        <v>5</v>
      </c>
      <c r="P82" s="20" t="s">
        <v>5</v>
      </c>
      <c r="Q82" s="20" t="s">
        <v>5</v>
      </c>
      <c r="R82" s="20" t="s">
        <v>5</v>
      </c>
      <c r="S82" s="20">
        <f t="shared" si="1"/>
        <v>3710</v>
      </c>
      <c r="T82" s="61">
        <v>3747</v>
      </c>
      <c r="U82" s="71">
        <v>14</v>
      </c>
      <c r="V82" s="28">
        <v>4.0000000000000001E-3</v>
      </c>
    </row>
    <row r="83" spans="1:22" ht="9" customHeight="1" x14ac:dyDescent="0.4">
      <c r="A83" s="3" t="s">
        <v>95</v>
      </c>
      <c r="B83" s="19" t="s">
        <v>96</v>
      </c>
      <c r="C83" s="20">
        <v>31</v>
      </c>
      <c r="D83" s="20" t="s">
        <v>5</v>
      </c>
      <c r="E83" s="20" t="s">
        <v>5</v>
      </c>
      <c r="F83" s="20">
        <v>5</v>
      </c>
      <c r="G83" s="20" t="s">
        <v>5</v>
      </c>
      <c r="H83" s="20" t="s">
        <v>5</v>
      </c>
      <c r="I83" s="20" t="s">
        <v>5</v>
      </c>
      <c r="J83" s="20" t="s">
        <v>5</v>
      </c>
      <c r="K83" s="20" t="s">
        <v>5</v>
      </c>
      <c r="L83" s="20">
        <v>1</v>
      </c>
      <c r="M83" s="20" t="s">
        <v>5</v>
      </c>
      <c r="N83" s="20" t="s">
        <v>5</v>
      </c>
      <c r="O83" s="20" t="s">
        <v>5</v>
      </c>
      <c r="P83" s="20" t="s">
        <v>5</v>
      </c>
      <c r="Q83" s="20" t="s">
        <v>5</v>
      </c>
      <c r="R83" s="20" t="s">
        <v>5</v>
      </c>
      <c r="S83" s="20">
        <f t="shared" si="1"/>
        <v>37</v>
      </c>
      <c r="T83" s="62"/>
      <c r="U83" s="69"/>
      <c r="V83" s="29"/>
    </row>
    <row r="84" spans="1:22" ht="9" customHeight="1" x14ac:dyDescent="0.4">
      <c r="A84" s="21" t="s">
        <v>97</v>
      </c>
      <c r="B84" s="19" t="s">
        <v>98</v>
      </c>
      <c r="C84" s="20">
        <v>1266</v>
      </c>
      <c r="D84" s="20">
        <v>3</v>
      </c>
      <c r="E84" s="20">
        <v>17</v>
      </c>
      <c r="F84" s="20">
        <v>2725</v>
      </c>
      <c r="G84" s="20">
        <v>3</v>
      </c>
      <c r="H84" s="20">
        <v>4</v>
      </c>
      <c r="I84" s="20">
        <v>31</v>
      </c>
      <c r="J84" s="20" t="s">
        <v>5</v>
      </c>
      <c r="K84" s="20" t="s">
        <v>5</v>
      </c>
      <c r="L84" s="20">
        <v>241</v>
      </c>
      <c r="M84" s="20" t="s">
        <v>5</v>
      </c>
      <c r="N84" s="20" t="s">
        <v>5</v>
      </c>
      <c r="O84" s="20" t="s">
        <v>5</v>
      </c>
      <c r="P84" s="20" t="s">
        <v>5</v>
      </c>
      <c r="Q84" s="20">
        <v>6</v>
      </c>
      <c r="R84" s="20" t="s">
        <v>5</v>
      </c>
      <c r="S84" s="20">
        <f t="shared" si="1"/>
        <v>4269</v>
      </c>
      <c r="T84" s="60">
        <v>4269</v>
      </c>
      <c r="U84" s="59">
        <v>21</v>
      </c>
      <c r="V84" s="27">
        <v>5.0000000000000001E-3</v>
      </c>
    </row>
    <row r="85" spans="1:22" ht="9" customHeight="1" x14ac:dyDescent="0.4">
      <c r="A85" s="21" t="s">
        <v>99</v>
      </c>
      <c r="B85" s="19" t="s">
        <v>100</v>
      </c>
      <c r="C85" s="20">
        <v>249</v>
      </c>
      <c r="D85" s="20" t="s">
        <v>5</v>
      </c>
      <c r="E85" s="20" t="s">
        <v>5</v>
      </c>
      <c r="F85" s="20">
        <v>495</v>
      </c>
      <c r="G85" s="20" t="s">
        <v>5</v>
      </c>
      <c r="H85" s="20">
        <v>1</v>
      </c>
      <c r="I85" s="20">
        <v>1</v>
      </c>
      <c r="J85" s="20" t="s">
        <v>5</v>
      </c>
      <c r="K85" s="20" t="s">
        <v>5</v>
      </c>
      <c r="L85" s="20">
        <v>68</v>
      </c>
      <c r="M85" s="20" t="s">
        <v>5</v>
      </c>
      <c r="N85" s="20" t="s">
        <v>5</v>
      </c>
      <c r="O85" s="20" t="s">
        <v>5</v>
      </c>
      <c r="P85" s="20" t="s">
        <v>5</v>
      </c>
      <c r="Q85" s="20">
        <v>4</v>
      </c>
      <c r="R85" s="20" t="s">
        <v>5</v>
      </c>
      <c r="S85" s="20">
        <f t="shared" si="1"/>
        <v>817</v>
      </c>
      <c r="T85" s="60">
        <v>817</v>
      </c>
      <c r="U85" s="59">
        <v>1</v>
      </c>
      <c r="V85" s="27">
        <v>1E-3</v>
      </c>
    </row>
    <row r="86" spans="1:22" ht="9" customHeight="1" x14ac:dyDescent="0.4">
      <c r="A86" s="3" t="s">
        <v>101</v>
      </c>
      <c r="B86" s="19" t="s">
        <v>102</v>
      </c>
      <c r="C86" s="20">
        <v>1130</v>
      </c>
      <c r="D86" s="20">
        <v>1</v>
      </c>
      <c r="E86" s="20">
        <v>6</v>
      </c>
      <c r="F86" s="20">
        <v>3559</v>
      </c>
      <c r="G86" s="20">
        <v>1</v>
      </c>
      <c r="H86" s="20">
        <v>4</v>
      </c>
      <c r="I86" s="20">
        <v>85</v>
      </c>
      <c r="J86" s="20" t="s">
        <v>5</v>
      </c>
      <c r="K86" s="20" t="s">
        <v>5</v>
      </c>
      <c r="L86" s="20">
        <v>615</v>
      </c>
      <c r="M86" s="20" t="s">
        <v>5</v>
      </c>
      <c r="N86" s="20" t="s">
        <v>5</v>
      </c>
      <c r="O86" s="20" t="s">
        <v>5</v>
      </c>
      <c r="P86" s="20" t="s">
        <v>5</v>
      </c>
      <c r="Q86" s="20">
        <v>70</v>
      </c>
      <c r="R86" s="20" t="s">
        <v>5</v>
      </c>
      <c r="S86" s="20">
        <f t="shared" si="1"/>
        <v>5459</v>
      </c>
      <c r="T86" s="61">
        <v>5465</v>
      </c>
      <c r="U86" s="71">
        <v>10</v>
      </c>
      <c r="V86" s="28">
        <v>2E-3</v>
      </c>
    </row>
    <row r="87" spans="1:22" ht="9" customHeight="1" x14ac:dyDescent="0.4">
      <c r="A87" s="3" t="s">
        <v>101</v>
      </c>
      <c r="B87" s="19" t="s">
        <v>103</v>
      </c>
      <c r="C87" s="20">
        <v>4</v>
      </c>
      <c r="D87" s="20" t="s">
        <v>5</v>
      </c>
      <c r="E87" s="20" t="s">
        <v>5</v>
      </c>
      <c r="F87" s="20">
        <v>1</v>
      </c>
      <c r="G87" s="20" t="s">
        <v>5</v>
      </c>
      <c r="H87" s="20" t="s">
        <v>5</v>
      </c>
      <c r="I87" s="20" t="s">
        <v>5</v>
      </c>
      <c r="J87" s="20" t="s">
        <v>5</v>
      </c>
      <c r="K87" s="20" t="s">
        <v>5</v>
      </c>
      <c r="L87" s="20">
        <v>1</v>
      </c>
      <c r="M87" s="20" t="s">
        <v>5</v>
      </c>
      <c r="N87" s="20" t="s">
        <v>5</v>
      </c>
      <c r="O87" s="20" t="s">
        <v>5</v>
      </c>
      <c r="P87" s="20" t="s">
        <v>5</v>
      </c>
      <c r="Q87" s="20" t="s">
        <v>5</v>
      </c>
      <c r="R87" s="20" t="s">
        <v>5</v>
      </c>
      <c r="S87" s="20">
        <f t="shared" si="1"/>
        <v>6</v>
      </c>
      <c r="T87" s="62"/>
      <c r="U87" s="69"/>
      <c r="V87" s="29"/>
    </row>
    <row r="88" spans="1:22" ht="9" customHeight="1" x14ac:dyDescent="0.4">
      <c r="A88" s="3" t="s">
        <v>104</v>
      </c>
      <c r="B88" s="19" t="s">
        <v>105</v>
      </c>
      <c r="C88" s="20">
        <v>1598</v>
      </c>
      <c r="D88" s="20">
        <v>1</v>
      </c>
      <c r="E88" s="20">
        <v>39</v>
      </c>
      <c r="F88" s="20">
        <v>2774</v>
      </c>
      <c r="G88" s="20">
        <v>3</v>
      </c>
      <c r="H88" s="20">
        <v>14</v>
      </c>
      <c r="I88" s="20">
        <v>26</v>
      </c>
      <c r="J88" s="20" t="s">
        <v>5</v>
      </c>
      <c r="K88" s="20" t="s">
        <v>5</v>
      </c>
      <c r="L88" s="20">
        <v>354</v>
      </c>
      <c r="M88" s="20" t="s">
        <v>5</v>
      </c>
      <c r="N88" s="20" t="s">
        <v>5</v>
      </c>
      <c r="O88" s="20" t="s">
        <v>5</v>
      </c>
      <c r="P88" s="20" t="s">
        <v>5</v>
      </c>
      <c r="Q88" s="20" t="s">
        <v>5</v>
      </c>
      <c r="R88" s="20" t="s">
        <v>5</v>
      </c>
      <c r="S88" s="20">
        <f t="shared" si="1"/>
        <v>4752</v>
      </c>
      <c r="T88" s="61">
        <v>6622</v>
      </c>
      <c r="U88" s="71">
        <v>59</v>
      </c>
      <c r="V88" s="28">
        <v>8.9999999999999993E-3</v>
      </c>
    </row>
    <row r="89" spans="1:22" ht="9" customHeight="1" x14ac:dyDescent="0.4">
      <c r="A89" s="3" t="s">
        <v>104</v>
      </c>
      <c r="B89" s="19" t="s">
        <v>106</v>
      </c>
      <c r="C89" s="20">
        <v>541</v>
      </c>
      <c r="D89" s="20">
        <v>1</v>
      </c>
      <c r="E89" s="20">
        <v>3</v>
      </c>
      <c r="F89" s="20">
        <v>1146</v>
      </c>
      <c r="G89" s="20" t="s">
        <v>5</v>
      </c>
      <c r="H89" s="20">
        <v>3</v>
      </c>
      <c r="I89" s="20">
        <v>14</v>
      </c>
      <c r="J89" s="20" t="s">
        <v>5</v>
      </c>
      <c r="K89" s="20" t="s">
        <v>5</v>
      </c>
      <c r="L89" s="20">
        <v>156</v>
      </c>
      <c r="M89" s="20" t="s">
        <v>5</v>
      </c>
      <c r="N89" s="20" t="s">
        <v>5</v>
      </c>
      <c r="O89" s="20" t="s">
        <v>5</v>
      </c>
      <c r="P89" s="20" t="s">
        <v>5</v>
      </c>
      <c r="Q89" s="20">
        <v>13</v>
      </c>
      <c r="R89" s="20" t="s">
        <v>5</v>
      </c>
      <c r="S89" s="20">
        <f t="shared" si="1"/>
        <v>1870</v>
      </c>
      <c r="T89" s="62"/>
      <c r="U89" s="69"/>
      <c r="V89" s="29"/>
    </row>
    <row r="90" spans="1:22" ht="9" customHeight="1" x14ac:dyDescent="0.4">
      <c r="A90" s="1" t="s">
        <v>107</v>
      </c>
      <c r="B90" s="19" t="s">
        <v>108</v>
      </c>
      <c r="C90" s="20">
        <v>334</v>
      </c>
      <c r="D90" s="20" t="s">
        <v>5</v>
      </c>
      <c r="E90" s="20" t="s">
        <v>5</v>
      </c>
      <c r="F90" s="20">
        <v>660</v>
      </c>
      <c r="G90" s="20" t="s">
        <v>5</v>
      </c>
      <c r="H90" s="20">
        <v>1</v>
      </c>
      <c r="I90" s="20">
        <v>2</v>
      </c>
      <c r="J90" s="20" t="s">
        <v>5</v>
      </c>
      <c r="K90" s="20" t="s">
        <v>5</v>
      </c>
      <c r="L90" s="20">
        <v>39</v>
      </c>
      <c r="M90" s="20" t="s">
        <v>5</v>
      </c>
      <c r="N90" s="20" t="s">
        <v>5</v>
      </c>
      <c r="O90" s="20" t="s">
        <v>5</v>
      </c>
      <c r="P90" s="20" t="s">
        <v>5</v>
      </c>
      <c r="Q90" s="20">
        <v>14</v>
      </c>
      <c r="R90" s="20" t="s">
        <v>5</v>
      </c>
      <c r="S90" s="20">
        <f t="shared" si="1"/>
        <v>1049</v>
      </c>
      <c r="T90" s="65">
        <v>1226</v>
      </c>
      <c r="U90" s="85">
        <v>2</v>
      </c>
      <c r="V90" s="32">
        <v>0</v>
      </c>
    </row>
    <row r="91" spans="1:22" ht="9" customHeight="1" x14ac:dyDescent="0.4">
      <c r="A91" s="1" t="s">
        <v>107</v>
      </c>
      <c r="B91" s="19" t="s">
        <v>109</v>
      </c>
      <c r="C91" s="20">
        <v>10</v>
      </c>
      <c r="D91" s="20" t="s">
        <v>5</v>
      </c>
      <c r="E91" s="20" t="s">
        <v>5</v>
      </c>
      <c r="F91" s="20">
        <v>32</v>
      </c>
      <c r="G91" s="20" t="s">
        <v>5</v>
      </c>
      <c r="H91" s="20" t="s">
        <v>5</v>
      </c>
      <c r="I91" s="20" t="s">
        <v>5</v>
      </c>
      <c r="J91" s="20" t="s">
        <v>5</v>
      </c>
      <c r="K91" s="20" t="s">
        <v>5</v>
      </c>
      <c r="L91" s="20">
        <v>1</v>
      </c>
      <c r="M91" s="20" t="s">
        <v>5</v>
      </c>
      <c r="N91" s="20" t="s">
        <v>5</v>
      </c>
      <c r="O91" s="20" t="s">
        <v>5</v>
      </c>
      <c r="P91" s="20" t="s">
        <v>5</v>
      </c>
      <c r="Q91" s="20" t="s">
        <v>5</v>
      </c>
      <c r="R91" s="20" t="s">
        <v>5</v>
      </c>
      <c r="S91" s="20">
        <f t="shared" si="1"/>
        <v>43</v>
      </c>
      <c r="T91" s="66"/>
      <c r="U91" s="94"/>
      <c r="V91" s="31"/>
    </row>
    <row r="92" spans="1:22" ht="9" customHeight="1" x14ac:dyDescent="0.4">
      <c r="A92" s="1" t="s">
        <v>107</v>
      </c>
      <c r="B92" s="19" t="s">
        <v>110</v>
      </c>
      <c r="C92" s="20">
        <v>7</v>
      </c>
      <c r="D92" s="20" t="s">
        <v>5</v>
      </c>
      <c r="E92" s="20" t="s">
        <v>5</v>
      </c>
      <c r="F92" s="20">
        <v>27</v>
      </c>
      <c r="G92" s="20" t="s">
        <v>5</v>
      </c>
      <c r="H92" s="20" t="s">
        <v>5</v>
      </c>
      <c r="I92" s="20" t="s">
        <v>5</v>
      </c>
      <c r="J92" s="20" t="s">
        <v>5</v>
      </c>
      <c r="K92" s="20" t="s">
        <v>5</v>
      </c>
      <c r="L92" s="20">
        <v>3</v>
      </c>
      <c r="M92" s="20" t="s">
        <v>5</v>
      </c>
      <c r="N92" s="20" t="s">
        <v>5</v>
      </c>
      <c r="O92" s="20" t="s">
        <v>5</v>
      </c>
      <c r="P92" s="20" t="s">
        <v>5</v>
      </c>
      <c r="Q92" s="20" t="s">
        <v>5</v>
      </c>
      <c r="R92" s="20" t="s">
        <v>5</v>
      </c>
      <c r="S92" s="20">
        <f t="shared" si="1"/>
        <v>37</v>
      </c>
      <c r="T92" s="66"/>
      <c r="U92" s="94"/>
      <c r="V92" s="31"/>
    </row>
    <row r="93" spans="1:22" ht="9" customHeight="1" x14ac:dyDescent="0.4">
      <c r="A93" s="1" t="s">
        <v>107</v>
      </c>
      <c r="B93" s="19" t="s">
        <v>111</v>
      </c>
      <c r="C93" s="20">
        <v>8</v>
      </c>
      <c r="D93" s="20" t="s">
        <v>5</v>
      </c>
      <c r="E93" s="20" t="s">
        <v>5</v>
      </c>
      <c r="F93" s="20">
        <v>11</v>
      </c>
      <c r="G93" s="20" t="s">
        <v>5</v>
      </c>
      <c r="H93" s="20" t="s">
        <v>5</v>
      </c>
      <c r="I93" s="20" t="s">
        <v>5</v>
      </c>
      <c r="J93" s="20" t="s">
        <v>5</v>
      </c>
      <c r="K93" s="20" t="s">
        <v>5</v>
      </c>
      <c r="L93" s="20">
        <v>1</v>
      </c>
      <c r="M93" s="20" t="s">
        <v>5</v>
      </c>
      <c r="N93" s="20" t="s">
        <v>5</v>
      </c>
      <c r="O93" s="20" t="s">
        <v>5</v>
      </c>
      <c r="P93" s="20" t="s">
        <v>5</v>
      </c>
      <c r="Q93" s="20" t="s">
        <v>5</v>
      </c>
      <c r="R93" s="20" t="s">
        <v>5</v>
      </c>
      <c r="S93" s="20">
        <f t="shared" si="1"/>
        <v>20</v>
      </c>
      <c r="T93" s="66"/>
      <c r="U93" s="94"/>
      <c r="V93" s="31"/>
    </row>
    <row r="94" spans="1:22" ht="9" customHeight="1" x14ac:dyDescent="0.4">
      <c r="A94" s="1" t="s">
        <v>107</v>
      </c>
      <c r="B94" s="19" t="s">
        <v>112</v>
      </c>
      <c r="C94" s="20">
        <v>8</v>
      </c>
      <c r="D94" s="20" t="s">
        <v>5</v>
      </c>
      <c r="E94" s="20" t="s">
        <v>5</v>
      </c>
      <c r="F94" s="20">
        <v>8</v>
      </c>
      <c r="G94" s="20" t="s">
        <v>5</v>
      </c>
      <c r="H94" s="20" t="s">
        <v>5</v>
      </c>
      <c r="I94" s="20" t="s">
        <v>5</v>
      </c>
      <c r="J94" s="20" t="s">
        <v>5</v>
      </c>
      <c r="K94" s="20" t="s">
        <v>5</v>
      </c>
      <c r="L94" s="20">
        <v>1</v>
      </c>
      <c r="M94" s="20" t="s">
        <v>5</v>
      </c>
      <c r="N94" s="20" t="s">
        <v>5</v>
      </c>
      <c r="O94" s="20" t="s">
        <v>5</v>
      </c>
      <c r="P94" s="20" t="s">
        <v>5</v>
      </c>
      <c r="Q94" s="20" t="s">
        <v>5</v>
      </c>
      <c r="R94" s="20" t="s">
        <v>5</v>
      </c>
      <c r="S94" s="20">
        <f t="shared" si="1"/>
        <v>17</v>
      </c>
      <c r="T94" s="66"/>
      <c r="U94" s="94"/>
      <c r="V94" s="31"/>
    </row>
    <row r="95" spans="1:22" ht="9" customHeight="1" x14ac:dyDescent="0.4">
      <c r="A95" s="1" t="s">
        <v>107</v>
      </c>
      <c r="B95" s="19" t="s">
        <v>113</v>
      </c>
      <c r="C95" s="20">
        <v>1</v>
      </c>
      <c r="D95" s="20" t="s">
        <v>5</v>
      </c>
      <c r="E95" s="20" t="s">
        <v>5</v>
      </c>
      <c r="F95" s="20">
        <v>15</v>
      </c>
      <c r="G95" s="20" t="s">
        <v>5</v>
      </c>
      <c r="H95" s="20" t="s">
        <v>5</v>
      </c>
      <c r="I95" s="20" t="s">
        <v>5</v>
      </c>
      <c r="J95" s="20" t="s">
        <v>5</v>
      </c>
      <c r="K95" s="20" t="s">
        <v>5</v>
      </c>
      <c r="L95" s="20" t="s">
        <v>5</v>
      </c>
      <c r="M95" s="20" t="s">
        <v>5</v>
      </c>
      <c r="N95" s="20" t="s">
        <v>5</v>
      </c>
      <c r="O95" s="20" t="s">
        <v>5</v>
      </c>
      <c r="P95" s="20" t="s">
        <v>5</v>
      </c>
      <c r="Q95" s="20" t="s">
        <v>5</v>
      </c>
      <c r="R95" s="20" t="s">
        <v>5</v>
      </c>
      <c r="S95" s="20">
        <f t="shared" si="1"/>
        <v>16</v>
      </c>
      <c r="T95" s="66"/>
      <c r="U95" s="94"/>
      <c r="V95" s="31"/>
    </row>
    <row r="96" spans="1:22" ht="9" customHeight="1" x14ac:dyDescent="0.4">
      <c r="A96" s="1" t="s">
        <v>107</v>
      </c>
      <c r="B96" s="19" t="s">
        <v>114</v>
      </c>
      <c r="C96" s="20">
        <v>9</v>
      </c>
      <c r="D96" s="20" t="s">
        <v>5</v>
      </c>
      <c r="E96" s="20" t="s">
        <v>5</v>
      </c>
      <c r="F96" s="20">
        <v>3</v>
      </c>
      <c r="G96" s="20" t="s">
        <v>5</v>
      </c>
      <c r="H96" s="20" t="s">
        <v>5</v>
      </c>
      <c r="I96" s="20" t="s">
        <v>5</v>
      </c>
      <c r="J96" s="20" t="s">
        <v>5</v>
      </c>
      <c r="K96" s="20" t="s">
        <v>5</v>
      </c>
      <c r="L96" s="20">
        <v>1</v>
      </c>
      <c r="M96" s="20" t="s">
        <v>5</v>
      </c>
      <c r="N96" s="20" t="s">
        <v>5</v>
      </c>
      <c r="O96" s="20" t="s">
        <v>5</v>
      </c>
      <c r="P96" s="20" t="s">
        <v>5</v>
      </c>
      <c r="Q96" s="20" t="s">
        <v>5</v>
      </c>
      <c r="R96" s="20" t="s">
        <v>5</v>
      </c>
      <c r="S96" s="20">
        <f t="shared" si="1"/>
        <v>13</v>
      </c>
      <c r="T96" s="66"/>
      <c r="U96" s="94"/>
      <c r="V96" s="31"/>
    </row>
    <row r="97" spans="1:22" ht="9" customHeight="1" x14ac:dyDescent="0.4">
      <c r="A97" s="1" t="s">
        <v>107</v>
      </c>
      <c r="B97" s="19" t="s">
        <v>115</v>
      </c>
      <c r="C97" s="20">
        <v>4</v>
      </c>
      <c r="D97" s="20" t="s">
        <v>5</v>
      </c>
      <c r="E97" s="20" t="s">
        <v>5</v>
      </c>
      <c r="F97" s="20">
        <v>7</v>
      </c>
      <c r="G97" s="20" t="s">
        <v>5</v>
      </c>
      <c r="H97" s="20" t="s">
        <v>5</v>
      </c>
      <c r="I97" s="20" t="s">
        <v>5</v>
      </c>
      <c r="J97" s="20" t="s">
        <v>5</v>
      </c>
      <c r="K97" s="20" t="s">
        <v>5</v>
      </c>
      <c r="L97" s="20" t="s">
        <v>5</v>
      </c>
      <c r="M97" s="20" t="s">
        <v>5</v>
      </c>
      <c r="N97" s="20" t="s">
        <v>5</v>
      </c>
      <c r="O97" s="20" t="s">
        <v>5</v>
      </c>
      <c r="P97" s="20" t="s">
        <v>5</v>
      </c>
      <c r="Q97" s="20" t="s">
        <v>5</v>
      </c>
      <c r="R97" s="20" t="s">
        <v>5</v>
      </c>
      <c r="S97" s="20">
        <f t="shared" si="1"/>
        <v>11</v>
      </c>
      <c r="T97" s="66"/>
      <c r="U97" s="94"/>
      <c r="V97" s="31"/>
    </row>
    <row r="98" spans="1:22" ht="9" customHeight="1" x14ac:dyDescent="0.4">
      <c r="A98" s="1" t="s">
        <v>107</v>
      </c>
      <c r="B98" s="19" t="s">
        <v>116</v>
      </c>
      <c r="C98" s="20">
        <v>3</v>
      </c>
      <c r="D98" s="20" t="s">
        <v>5</v>
      </c>
      <c r="E98" s="20" t="s">
        <v>5</v>
      </c>
      <c r="F98" s="20">
        <v>5</v>
      </c>
      <c r="G98" s="20" t="s">
        <v>5</v>
      </c>
      <c r="H98" s="20" t="s">
        <v>5</v>
      </c>
      <c r="I98" s="20" t="s">
        <v>5</v>
      </c>
      <c r="J98" s="20" t="s">
        <v>5</v>
      </c>
      <c r="K98" s="20" t="s">
        <v>5</v>
      </c>
      <c r="L98" s="20" t="s">
        <v>5</v>
      </c>
      <c r="M98" s="20" t="s">
        <v>5</v>
      </c>
      <c r="N98" s="20" t="s">
        <v>5</v>
      </c>
      <c r="O98" s="20" t="s">
        <v>5</v>
      </c>
      <c r="P98" s="20" t="s">
        <v>5</v>
      </c>
      <c r="Q98" s="20" t="s">
        <v>5</v>
      </c>
      <c r="R98" s="20" t="s">
        <v>5</v>
      </c>
      <c r="S98" s="20">
        <f t="shared" si="1"/>
        <v>8</v>
      </c>
      <c r="T98" s="66"/>
      <c r="U98" s="94"/>
      <c r="V98" s="31"/>
    </row>
    <row r="99" spans="1:22" ht="9" customHeight="1" x14ac:dyDescent="0.4">
      <c r="A99" s="1" t="s">
        <v>107</v>
      </c>
      <c r="B99" s="19" t="s">
        <v>117</v>
      </c>
      <c r="C99" s="20">
        <v>1</v>
      </c>
      <c r="D99" s="20" t="s">
        <v>5</v>
      </c>
      <c r="E99" s="20" t="s">
        <v>5</v>
      </c>
      <c r="F99" s="20">
        <v>4</v>
      </c>
      <c r="G99" s="20" t="s">
        <v>5</v>
      </c>
      <c r="H99" s="20" t="s">
        <v>5</v>
      </c>
      <c r="I99" s="20" t="s">
        <v>5</v>
      </c>
      <c r="J99" s="20" t="s">
        <v>5</v>
      </c>
      <c r="K99" s="20" t="s">
        <v>5</v>
      </c>
      <c r="L99" s="20" t="s">
        <v>5</v>
      </c>
      <c r="M99" s="20" t="s">
        <v>5</v>
      </c>
      <c r="N99" s="20" t="s">
        <v>5</v>
      </c>
      <c r="O99" s="20" t="s">
        <v>5</v>
      </c>
      <c r="P99" s="20" t="s">
        <v>5</v>
      </c>
      <c r="Q99" s="20" t="s">
        <v>5</v>
      </c>
      <c r="R99" s="20" t="s">
        <v>5</v>
      </c>
      <c r="S99" s="20">
        <f t="shared" si="1"/>
        <v>5</v>
      </c>
      <c r="T99" s="66"/>
      <c r="U99" s="94"/>
      <c r="V99" s="31"/>
    </row>
    <row r="100" spans="1:22" ht="9" customHeight="1" x14ac:dyDescent="0.4">
      <c r="A100" s="1" t="s">
        <v>107</v>
      </c>
      <c r="B100" s="19" t="s">
        <v>118</v>
      </c>
      <c r="C100" s="20" t="s">
        <v>5</v>
      </c>
      <c r="D100" s="20" t="s">
        <v>5</v>
      </c>
      <c r="E100" s="20" t="s">
        <v>5</v>
      </c>
      <c r="F100" s="20">
        <v>4</v>
      </c>
      <c r="G100" s="20" t="s">
        <v>5</v>
      </c>
      <c r="H100" s="20" t="s">
        <v>5</v>
      </c>
      <c r="I100" s="20" t="s">
        <v>5</v>
      </c>
      <c r="J100" s="20" t="s">
        <v>5</v>
      </c>
      <c r="K100" s="20" t="s">
        <v>5</v>
      </c>
      <c r="L100" s="20" t="s">
        <v>5</v>
      </c>
      <c r="M100" s="20" t="s">
        <v>5</v>
      </c>
      <c r="N100" s="20" t="s">
        <v>5</v>
      </c>
      <c r="O100" s="20" t="s">
        <v>5</v>
      </c>
      <c r="P100" s="20" t="s">
        <v>5</v>
      </c>
      <c r="Q100" s="20" t="s">
        <v>5</v>
      </c>
      <c r="R100" s="20" t="s">
        <v>5</v>
      </c>
      <c r="S100" s="20">
        <f t="shared" si="1"/>
        <v>4</v>
      </c>
      <c r="T100" s="66"/>
      <c r="U100" s="94"/>
      <c r="V100" s="31"/>
    </row>
    <row r="101" spans="1:22" ht="9" customHeight="1" x14ac:dyDescent="0.4">
      <c r="A101" s="1" t="s">
        <v>107</v>
      </c>
      <c r="B101" s="19" t="s">
        <v>119</v>
      </c>
      <c r="C101" s="20">
        <v>2</v>
      </c>
      <c r="D101" s="20" t="s">
        <v>5</v>
      </c>
      <c r="E101" s="20">
        <v>1</v>
      </c>
      <c r="F101" s="20">
        <v>1</v>
      </c>
      <c r="G101" s="20" t="s">
        <v>5</v>
      </c>
      <c r="H101" s="20" t="s">
        <v>5</v>
      </c>
      <c r="I101" s="20" t="s">
        <v>5</v>
      </c>
      <c r="J101" s="20" t="s">
        <v>5</v>
      </c>
      <c r="K101" s="20" t="s">
        <v>5</v>
      </c>
      <c r="L101" s="20" t="s">
        <v>5</v>
      </c>
      <c r="M101" s="20" t="s">
        <v>5</v>
      </c>
      <c r="N101" s="20" t="s">
        <v>5</v>
      </c>
      <c r="O101" s="20" t="s">
        <v>5</v>
      </c>
      <c r="P101" s="20" t="s">
        <v>5</v>
      </c>
      <c r="Q101" s="20" t="s">
        <v>5</v>
      </c>
      <c r="R101" s="20" t="s">
        <v>5</v>
      </c>
      <c r="S101" s="20">
        <f t="shared" si="1"/>
        <v>3</v>
      </c>
      <c r="T101" s="67"/>
      <c r="U101" s="95"/>
      <c r="V101" s="33"/>
    </row>
    <row r="102" spans="1:22" ht="9" customHeight="1" x14ac:dyDescent="0.4">
      <c r="A102" s="1" t="s">
        <v>120</v>
      </c>
      <c r="B102" s="19" t="s">
        <v>121</v>
      </c>
      <c r="C102" s="20">
        <v>477</v>
      </c>
      <c r="D102" s="20" t="s">
        <v>5</v>
      </c>
      <c r="E102" s="20">
        <v>4</v>
      </c>
      <c r="F102" s="20">
        <v>825</v>
      </c>
      <c r="G102" s="20" t="s">
        <v>5</v>
      </c>
      <c r="H102" s="20">
        <v>2</v>
      </c>
      <c r="I102" s="20" t="s">
        <v>5</v>
      </c>
      <c r="J102" s="20" t="s">
        <v>5</v>
      </c>
      <c r="K102" s="20" t="s">
        <v>5</v>
      </c>
      <c r="L102" s="20">
        <v>26</v>
      </c>
      <c r="M102" s="20" t="s">
        <v>5</v>
      </c>
      <c r="N102" s="20" t="s">
        <v>5</v>
      </c>
      <c r="O102" s="20" t="s">
        <v>5</v>
      </c>
      <c r="P102" s="20" t="s">
        <v>5</v>
      </c>
      <c r="Q102" s="20">
        <v>25</v>
      </c>
      <c r="R102" s="20" t="s">
        <v>5</v>
      </c>
      <c r="S102" s="20">
        <f t="shared" si="1"/>
        <v>1353</v>
      </c>
      <c r="T102" s="65">
        <v>2176</v>
      </c>
      <c r="U102" s="85">
        <v>10</v>
      </c>
      <c r="V102" s="24">
        <v>5.0000000000000001E-3</v>
      </c>
    </row>
    <row r="103" spans="1:22" ht="9" customHeight="1" x14ac:dyDescent="0.4">
      <c r="A103" s="1" t="s">
        <v>120</v>
      </c>
      <c r="B103" s="19" t="s">
        <v>122</v>
      </c>
      <c r="C103" s="20">
        <v>174</v>
      </c>
      <c r="D103" s="20" t="s">
        <v>5</v>
      </c>
      <c r="E103" s="20">
        <v>1</v>
      </c>
      <c r="F103" s="20">
        <v>132</v>
      </c>
      <c r="G103" s="20" t="s">
        <v>5</v>
      </c>
      <c r="H103" s="20" t="s">
        <v>5</v>
      </c>
      <c r="I103" s="20" t="s">
        <v>5</v>
      </c>
      <c r="J103" s="20" t="s">
        <v>5</v>
      </c>
      <c r="K103" s="20" t="s">
        <v>5</v>
      </c>
      <c r="L103" s="20" t="s">
        <v>5</v>
      </c>
      <c r="M103" s="20" t="s">
        <v>5</v>
      </c>
      <c r="N103" s="20" t="s">
        <v>5</v>
      </c>
      <c r="O103" s="20" t="s">
        <v>5</v>
      </c>
      <c r="P103" s="20" t="s">
        <v>5</v>
      </c>
      <c r="Q103" s="20" t="s">
        <v>5</v>
      </c>
      <c r="R103" s="20" t="s">
        <v>5</v>
      </c>
      <c r="S103" s="20">
        <f t="shared" si="1"/>
        <v>306</v>
      </c>
      <c r="T103" s="66"/>
      <c r="U103" s="94"/>
      <c r="V103" s="25"/>
    </row>
    <row r="104" spans="1:22" ht="9" customHeight="1" x14ac:dyDescent="0.4">
      <c r="A104" s="1" t="s">
        <v>120</v>
      </c>
      <c r="B104" s="19" t="s">
        <v>123</v>
      </c>
      <c r="C104" s="20">
        <v>145</v>
      </c>
      <c r="D104" s="20" t="s">
        <v>5</v>
      </c>
      <c r="E104" s="20">
        <v>1</v>
      </c>
      <c r="F104" s="20">
        <v>122</v>
      </c>
      <c r="G104" s="20" t="s">
        <v>5</v>
      </c>
      <c r="H104" s="20" t="s">
        <v>5</v>
      </c>
      <c r="I104" s="20" t="s">
        <v>5</v>
      </c>
      <c r="J104" s="20" t="s">
        <v>5</v>
      </c>
      <c r="K104" s="20" t="s">
        <v>5</v>
      </c>
      <c r="L104" s="20" t="s">
        <v>5</v>
      </c>
      <c r="M104" s="20" t="s">
        <v>5</v>
      </c>
      <c r="N104" s="20" t="s">
        <v>5</v>
      </c>
      <c r="O104" s="20" t="s">
        <v>5</v>
      </c>
      <c r="P104" s="20" t="s">
        <v>5</v>
      </c>
      <c r="Q104" s="20" t="s">
        <v>5</v>
      </c>
      <c r="R104" s="20" t="s">
        <v>5</v>
      </c>
      <c r="S104" s="20">
        <f t="shared" si="1"/>
        <v>267</v>
      </c>
      <c r="T104" s="66"/>
      <c r="U104" s="94"/>
      <c r="V104" s="25"/>
    </row>
    <row r="105" spans="1:22" ht="9" customHeight="1" x14ac:dyDescent="0.4">
      <c r="A105" s="1" t="s">
        <v>120</v>
      </c>
      <c r="B105" s="19" t="s">
        <v>124</v>
      </c>
      <c r="C105" s="20">
        <v>125</v>
      </c>
      <c r="D105" s="20" t="s">
        <v>5</v>
      </c>
      <c r="E105" s="20">
        <v>1</v>
      </c>
      <c r="F105" s="20">
        <v>124</v>
      </c>
      <c r="G105" s="20" t="s">
        <v>5</v>
      </c>
      <c r="H105" s="20">
        <v>1</v>
      </c>
      <c r="I105" s="20" t="s">
        <v>5</v>
      </c>
      <c r="J105" s="20" t="s">
        <v>5</v>
      </c>
      <c r="K105" s="20" t="s">
        <v>5</v>
      </c>
      <c r="L105" s="20" t="s">
        <v>5</v>
      </c>
      <c r="M105" s="20" t="s">
        <v>5</v>
      </c>
      <c r="N105" s="20" t="s">
        <v>5</v>
      </c>
      <c r="O105" s="20" t="s">
        <v>5</v>
      </c>
      <c r="P105" s="20" t="s">
        <v>5</v>
      </c>
      <c r="Q105" s="20" t="s">
        <v>5</v>
      </c>
      <c r="R105" s="20" t="s">
        <v>5</v>
      </c>
      <c r="S105" s="20">
        <f t="shared" si="1"/>
        <v>249</v>
      </c>
      <c r="T105" s="66"/>
      <c r="U105" s="94"/>
      <c r="V105" s="25"/>
    </row>
    <row r="106" spans="1:22" ht="9" customHeight="1" x14ac:dyDescent="0.4">
      <c r="A106" s="1" t="s">
        <v>120</v>
      </c>
      <c r="B106" s="19" t="s">
        <v>125</v>
      </c>
      <c r="C106" s="20" t="s">
        <v>5</v>
      </c>
      <c r="D106" s="20" t="s">
        <v>5</v>
      </c>
      <c r="E106" s="20" t="s">
        <v>5</v>
      </c>
      <c r="F106" s="20">
        <v>1</v>
      </c>
      <c r="G106" s="20" t="s">
        <v>5</v>
      </c>
      <c r="H106" s="20" t="s">
        <v>5</v>
      </c>
      <c r="I106" s="20" t="s">
        <v>5</v>
      </c>
      <c r="J106" s="20" t="s">
        <v>5</v>
      </c>
      <c r="K106" s="20" t="s">
        <v>5</v>
      </c>
      <c r="L106" s="20" t="s">
        <v>5</v>
      </c>
      <c r="M106" s="20" t="s">
        <v>5</v>
      </c>
      <c r="N106" s="20" t="s">
        <v>5</v>
      </c>
      <c r="O106" s="20" t="s">
        <v>5</v>
      </c>
      <c r="P106" s="20" t="s">
        <v>5</v>
      </c>
      <c r="Q106" s="20" t="s">
        <v>5</v>
      </c>
      <c r="R106" s="20" t="s">
        <v>5</v>
      </c>
      <c r="S106" s="20">
        <f t="shared" si="1"/>
        <v>1</v>
      </c>
      <c r="T106" s="67"/>
      <c r="U106" s="95"/>
      <c r="V106" s="26"/>
    </row>
    <row r="107" spans="1:22" ht="9" customHeight="1" x14ac:dyDescent="0.4">
      <c r="A107" s="21" t="s">
        <v>126</v>
      </c>
      <c r="B107" s="19" t="s">
        <v>127</v>
      </c>
      <c r="C107" s="20">
        <v>313</v>
      </c>
      <c r="D107" s="20" t="s">
        <v>5</v>
      </c>
      <c r="E107" s="20">
        <v>3</v>
      </c>
      <c r="F107" s="20">
        <v>670</v>
      </c>
      <c r="G107" s="20">
        <v>2</v>
      </c>
      <c r="H107" s="20" t="s">
        <v>5</v>
      </c>
      <c r="I107" s="20">
        <v>13</v>
      </c>
      <c r="J107" s="20" t="s">
        <v>5</v>
      </c>
      <c r="K107" s="20" t="s">
        <v>5</v>
      </c>
      <c r="L107" s="20">
        <v>53</v>
      </c>
      <c r="M107" s="20" t="s">
        <v>5</v>
      </c>
      <c r="N107" s="20" t="s">
        <v>5</v>
      </c>
      <c r="O107" s="20" t="s">
        <v>5</v>
      </c>
      <c r="P107" s="20" t="s">
        <v>5</v>
      </c>
      <c r="Q107" s="20">
        <v>8</v>
      </c>
      <c r="R107" s="20" t="s">
        <v>5</v>
      </c>
      <c r="S107" s="20">
        <f t="shared" si="1"/>
        <v>1057</v>
      </c>
      <c r="T107" s="60">
        <v>1057</v>
      </c>
      <c r="U107" s="59">
        <v>3</v>
      </c>
      <c r="V107" s="23">
        <v>0</v>
      </c>
    </row>
    <row r="108" spans="1:22" ht="9" customHeight="1" x14ac:dyDescent="0.4">
      <c r="A108" s="1" t="s">
        <v>128</v>
      </c>
      <c r="B108" s="19" t="s">
        <v>129</v>
      </c>
      <c r="C108" s="20">
        <v>577</v>
      </c>
      <c r="D108" s="20">
        <v>1</v>
      </c>
      <c r="E108" s="20">
        <v>4</v>
      </c>
      <c r="F108" s="20">
        <v>1102</v>
      </c>
      <c r="G108" s="20">
        <v>6</v>
      </c>
      <c r="H108" s="20">
        <v>3</v>
      </c>
      <c r="I108" s="20">
        <v>33</v>
      </c>
      <c r="J108" s="20" t="s">
        <v>5</v>
      </c>
      <c r="K108" s="20" t="s">
        <v>5</v>
      </c>
      <c r="L108" s="20">
        <v>87</v>
      </c>
      <c r="M108" s="20" t="s">
        <v>5</v>
      </c>
      <c r="N108" s="20" t="s">
        <v>5</v>
      </c>
      <c r="O108" s="20" t="s">
        <v>5</v>
      </c>
      <c r="P108" s="20" t="s">
        <v>5</v>
      </c>
      <c r="Q108" s="20">
        <v>14</v>
      </c>
      <c r="R108" s="20" t="s">
        <v>5</v>
      </c>
      <c r="S108" s="20">
        <f t="shared" si="1"/>
        <v>1813</v>
      </c>
      <c r="T108" s="65">
        <v>1870</v>
      </c>
      <c r="U108" s="85">
        <v>8</v>
      </c>
      <c r="V108" s="24">
        <v>4.0000000000000001E-3</v>
      </c>
    </row>
    <row r="109" spans="1:22" ht="9" customHeight="1" x14ac:dyDescent="0.4">
      <c r="A109" s="1" t="s">
        <v>128</v>
      </c>
      <c r="B109" s="19" t="s">
        <v>130</v>
      </c>
      <c r="C109" s="20">
        <v>27</v>
      </c>
      <c r="D109" s="20" t="s">
        <v>5</v>
      </c>
      <c r="E109" s="20" t="s">
        <v>5</v>
      </c>
      <c r="F109" s="20">
        <v>16</v>
      </c>
      <c r="G109" s="20" t="s">
        <v>5</v>
      </c>
      <c r="H109" s="20">
        <v>1</v>
      </c>
      <c r="I109" s="20" t="s">
        <v>5</v>
      </c>
      <c r="J109" s="20" t="s">
        <v>5</v>
      </c>
      <c r="K109" s="20" t="s">
        <v>5</v>
      </c>
      <c r="L109" s="20">
        <v>1</v>
      </c>
      <c r="M109" s="20" t="s">
        <v>5</v>
      </c>
      <c r="N109" s="20" t="s">
        <v>5</v>
      </c>
      <c r="O109" s="20" t="s">
        <v>5</v>
      </c>
      <c r="P109" s="20" t="s">
        <v>5</v>
      </c>
      <c r="Q109" s="20" t="s">
        <v>5</v>
      </c>
      <c r="R109" s="20" t="s">
        <v>5</v>
      </c>
      <c r="S109" s="20">
        <f t="shared" si="1"/>
        <v>44</v>
      </c>
      <c r="T109" s="66"/>
      <c r="U109" s="94"/>
      <c r="V109" s="25"/>
    </row>
    <row r="110" spans="1:22" ht="9" customHeight="1" x14ac:dyDescent="0.4">
      <c r="A110" s="1" t="s">
        <v>128</v>
      </c>
      <c r="B110" s="19" t="s">
        <v>131</v>
      </c>
      <c r="C110" s="20">
        <v>6</v>
      </c>
      <c r="D110" s="20" t="s">
        <v>5</v>
      </c>
      <c r="E110" s="20" t="s">
        <v>5</v>
      </c>
      <c r="F110" s="20">
        <v>7</v>
      </c>
      <c r="G110" s="20" t="s">
        <v>5</v>
      </c>
      <c r="H110" s="20" t="s">
        <v>5</v>
      </c>
      <c r="I110" s="20" t="s">
        <v>5</v>
      </c>
      <c r="J110" s="20" t="s">
        <v>5</v>
      </c>
      <c r="K110" s="20" t="s">
        <v>5</v>
      </c>
      <c r="L110" s="20" t="s">
        <v>5</v>
      </c>
      <c r="M110" s="20" t="s">
        <v>5</v>
      </c>
      <c r="N110" s="20" t="s">
        <v>5</v>
      </c>
      <c r="O110" s="20" t="s">
        <v>5</v>
      </c>
      <c r="P110" s="20" t="s">
        <v>5</v>
      </c>
      <c r="Q110" s="20" t="s">
        <v>5</v>
      </c>
      <c r="R110" s="20" t="s">
        <v>5</v>
      </c>
      <c r="S110" s="20">
        <f t="shared" si="1"/>
        <v>13</v>
      </c>
      <c r="T110" s="67"/>
      <c r="U110" s="95"/>
      <c r="V110" s="26"/>
    </row>
    <row r="111" spans="1:22" ht="9" customHeight="1" x14ac:dyDescent="0.4">
      <c r="A111" s="21" t="s">
        <v>132</v>
      </c>
      <c r="B111" s="19" t="s">
        <v>133</v>
      </c>
      <c r="C111" s="20">
        <v>3989</v>
      </c>
      <c r="D111" s="20">
        <v>2</v>
      </c>
      <c r="E111" s="20">
        <v>27</v>
      </c>
      <c r="F111" s="20">
        <v>1358</v>
      </c>
      <c r="G111" s="20" t="s">
        <v>5</v>
      </c>
      <c r="H111" s="20">
        <v>3</v>
      </c>
      <c r="I111" s="20">
        <v>5</v>
      </c>
      <c r="J111" s="20" t="s">
        <v>5</v>
      </c>
      <c r="K111" s="20" t="s">
        <v>5</v>
      </c>
      <c r="L111" s="20">
        <v>899</v>
      </c>
      <c r="M111" s="20">
        <v>4</v>
      </c>
      <c r="N111" s="20" t="s">
        <v>5</v>
      </c>
      <c r="O111" s="20" t="s">
        <v>5</v>
      </c>
      <c r="P111" s="20" t="s">
        <v>5</v>
      </c>
      <c r="Q111" s="20">
        <v>5</v>
      </c>
      <c r="R111" s="20" t="s">
        <v>5</v>
      </c>
      <c r="S111" s="20">
        <f t="shared" si="1"/>
        <v>6256</v>
      </c>
      <c r="T111" s="60">
        <v>6256</v>
      </c>
      <c r="U111" s="59">
        <v>30</v>
      </c>
      <c r="V111" s="27">
        <v>5.0000000000000001E-3</v>
      </c>
    </row>
    <row r="112" spans="1:22" ht="9" customHeight="1" x14ac:dyDescent="0.4">
      <c r="A112" s="1" t="s">
        <v>134</v>
      </c>
      <c r="B112" s="19" t="s">
        <v>135</v>
      </c>
      <c r="C112" s="20">
        <v>1208</v>
      </c>
      <c r="D112" s="20">
        <v>1</v>
      </c>
      <c r="E112" s="20">
        <v>12</v>
      </c>
      <c r="F112" s="20">
        <v>1306</v>
      </c>
      <c r="G112" s="20">
        <v>1</v>
      </c>
      <c r="H112" s="20">
        <v>7</v>
      </c>
      <c r="I112" s="20">
        <v>100</v>
      </c>
      <c r="J112" s="20" t="s">
        <v>5</v>
      </c>
      <c r="K112" s="20" t="s">
        <v>5</v>
      </c>
      <c r="L112" s="20">
        <v>215</v>
      </c>
      <c r="M112" s="20" t="s">
        <v>5</v>
      </c>
      <c r="N112" s="20">
        <v>2</v>
      </c>
      <c r="O112" s="20">
        <v>5</v>
      </c>
      <c r="P112" s="20" t="s">
        <v>5</v>
      </c>
      <c r="Q112" s="20">
        <v>9</v>
      </c>
      <c r="R112" s="20" t="s">
        <v>5</v>
      </c>
      <c r="S112" s="20">
        <f t="shared" si="1"/>
        <v>2843</v>
      </c>
      <c r="T112" s="65">
        <v>3166</v>
      </c>
      <c r="U112" s="85">
        <v>29</v>
      </c>
      <c r="V112" s="24">
        <v>8.0000000000000002E-3</v>
      </c>
    </row>
    <row r="113" spans="1:22" ht="9" customHeight="1" x14ac:dyDescent="0.4">
      <c r="A113" s="1" t="s">
        <v>134</v>
      </c>
      <c r="B113" s="19" t="s">
        <v>136</v>
      </c>
      <c r="C113" s="20">
        <v>111</v>
      </c>
      <c r="D113" s="20">
        <v>0</v>
      </c>
      <c r="E113" s="20">
        <v>5</v>
      </c>
      <c r="F113" s="20">
        <v>33</v>
      </c>
      <c r="G113" s="20" t="s">
        <v>5</v>
      </c>
      <c r="H113" s="20">
        <v>1</v>
      </c>
      <c r="I113" s="20">
        <v>6</v>
      </c>
      <c r="J113" s="20" t="s">
        <v>5</v>
      </c>
      <c r="K113" s="20" t="s">
        <v>5</v>
      </c>
      <c r="L113" s="20">
        <v>6</v>
      </c>
      <c r="M113" s="20" t="s">
        <v>5</v>
      </c>
      <c r="N113" s="20">
        <v>1</v>
      </c>
      <c r="O113" s="20" t="s">
        <v>5</v>
      </c>
      <c r="P113" s="20" t="s">
        <v>5</v>
      </c>
      <c r="Q113" s="20" t="s">
        <v>5</v>
      </c>
      <c r="R113" s="20" t="s">
        <v>5</v>
      </c>
      <c r="S113" s="20">
        <f t="shared" si="1"/>
        <v>156</v>
      </c>
      <c r="T113" s="66"/>
      <c r="U113" s="94"/>
      <c r="V113" s="25"/>
    </row>
    <row r="114" spans="1:22" ht="9" customHeight="1" x14ac:dyDescent="0.4">
      <c r="A114" s="1" t="s">
        <v>134</v>
      </c>
      <c r="B114" s="19" t="s">
        <v>137</v>
      </c>
      <c r="C114" s="20">
        <v>38</v>
      </c>
      <c r="D114" s="20" t="s">
        <v>5</v>
      </c>
      <c r="E114" s="20" t="s">
        <v>5</v>
      </c>
      <c r="F114" s="20">
        <v>20</v>
      </c>
      <c r="G114" s="20" t="s">
        <v>5</v>
      </c>
      <c r="H114" s="20" t="s">
        <v>5</v>
      </c>
      <c r="I114" s="20">
        <v>16</v>
      </c>
      <c r="J114" s="20" t="s">
        <v>5</v>
      </c>
      <c r="K114" s="20" t="s">
        <v>5</v>
      </c>
      <c r="L114" s="20">
        <v>1</v>
      </c>
      <c r="M114" s="20" t="s">
        <v>5</v>
      </c>
      <c r="N114" s="20" t="s">
        <v>5</v>
      </c>
      <c r="O114" s="20" t="s">
        <v>5</v>
      </c>
      <c r="P114" s="20" t="s">
        <v>5</v>
      </c>
      <c r="Q114" s="20" t="s">
        <v>5</v>
      </c>
      <c r="R114" s="20" t="s">
        <v>5</v>
      </c>
      <c r="S114" s="20">
        <f t="shared" si="1"/>
        <v>75</v>
      </c>
      <c r="T114" s="66"/>
      <c r="U114" s="94"/>
      <c r="V114" s="25"/>
    </row>
    <row r="115" spans="1:22" ht="9" customHeight="1" x14ac:dyDescent="0.4">
      <c r="A115" s="1" t="s">
        <v>134</v>
      </c>
      <c r="B115" s="19" t="s">
        <v>138</v>
      </c>
      <c r="C115" s="20">
        <v>32</v>
      </c>
      <c r="D115" s="20" t="s">
        <v>5</v>
      </c>
      <c r="E115" s="20">
        <v>1</v>
      </c>
      <c r="F115" s="20">
        <v>11</v>
      </c>
      <c r="G115" s="20" t="s">
        <v>5</v>
      </c>
      <c r="H115" s="20" t="s">
        <v>5</v>
      </c>
      <c r="I115" s="20" t="s">
        <v>5</v>
      </c>
      <c r="J115" s="20" t="s">
        <v>5</v>
      </c>
      <c r="K115" s="20" t="s">
        <v>5</v>
      </c>
      <c r="L115" s="20" t="s">
        <v>5</v>
      </c>
      <c r="M115" s="20" t="s">
        <v>5</v>
      </c>
      <c r="N115" s="20" t="s">
        <v>5</v>
      </c>
      <c r="O115" s="20" t="s">
        <v>5</v>
      </c>
      <c r="P115" s="20" t="s">
        <v>5</v>
      </c>
      <c r="Q115" s="20" t="s">
        <v>5</v>
      </c>
      <c r="R115" s="20" t="s">
        <v>5</v>
      </c>
      <c r="S115" s="20">
        <f t="shared" si="1"/>
        <v>43</v>
      </c>
      <c r="T115" s="66"/>
      <c r="U115" s="94"/>
      <c r="V115" s="25"/>
    </row>
    <row r="116" spans="1:22" ht="9" customHeight="1" x14ac:dyDescent="0.4">
      <c r="A116" s="1" t="s">
        <v>134</v>
      </c>
      <c r="B116" s="19" t="s">
        <v>139</v>
      </c>
      <c r="C116" s="20">
        <v>26</v>
      </c>
      <c r="D116" s="20" t="s">
        <v>5</v>
      </c>
      <c r="E116" s="20" t="s">
        <v>5</v>
      </c>
      <c r="F116" s="20">
        <v>2</v>
      </c>
      <c r="G116" s="20" t="s">
        <v>5</v>
      </c>
      <c r="H116" s="20" t="s">
        <v>5</v>
      </c>
      <c r="I116" s="20" t="s">
        <v>5</v>
      </c>
      <c r="J116" s="20" t="s">
        <v>5</v>
      </c>
      <c r="K116" s="20" t="s">
        <v>5</v>
      </c>
      <c r="L116" s="20" t="s">
        <v>5</v>
      </c>
      <c r="M116" s="20" t="s">
        <v>5</v>
      </c>
      <c r="N116" s="20" t="s">
        <v>5</v>
      </c>
      <c r="O116" s="20" t="s">
        <v>5</v>
      </c>
      <c r="P116" s="20" t="s">
        <v>5</v>
      </c>
      <c r="Q116" s="20" t="s">
        <v>5</v>
      </c>
      <c r="R116" s="20" t="s">
        <v>5</v>
      </c>
      <c r="S116" s="20">
        <f t="shared" si="1"/>
        <v>28</v>
      </c>
      <c r="T116" s="66"/>
      <c r="U116" s="94"/>
      <c r="V116" s="25"/>
    </row>
    <row r="117" spans="1:22" ht="9" customHeight="1" x14ac:dyDescent="0.4">
      <c r="A117" s="1" t="s">
        <v>134</v>
      </c>
      <c r="B117" s="19" t="s">
        <v>140</v>
      </c>
      <c r="C117" s="20">
        <v>20</v>
      </c>
      <c r="D117" s="20" t="s">
        <v>5</v>
      </c>
      <c r="E117" s="20" t="s">
        <v>5</v>
      </c>
      <c r="F117" s="20">
        <v>1</v>
      </c>
      <c r="G117" s="20" t="s">
        <v>5</v>
      </c>
      <c r="H117" s="20" t="s">
        <v>5</v>
      </c>
      <c r="I117" s="20" t="s">
        <v>5</v>
      </c>
      <c r="J117" s="20" t="s">
        <v>5</v>
      </c>
      <c r="K117" s="20" t="s">
        <v>5</v>
      </c>
      <c r="L117" s="20" t="s">
        <v>5</v>
      </c>
      <c r="M117" s="20" t="s">
        <v>5</v>
      </c>
      <c r="N117" s="20" t="s">
        <v>5</v>
      </c>
      <c r="O117" s="20" t="s">
        <v>5</v>
      </c>
      <c r="P117" s="20" t="s">
        <v>5</v>
      </c>
      <c r="Q117" s="20" t="s">
        <v>5</v>
      </c>
      <c r="R117" s="20" t="s">
        <v>5</v>
      </c>
      <c r="S117" s="20">
        <f t="shared" si="1"/>
        <v>21</v>
      </c>
      <c r="T117" s="67"/>
      <c r="U117" s="95"/>
      <c r="V117" s="26"/>
    </row>
    <row r="118" spans="1:22" ht="9" customHeight="1" x14ac:dyDescent="0.4">
      <c r="A118" s="3" t="s">
        <v>141</v>
      </c>
      <c r="B118" s="19" t="s">
        <v>142</v>
      </c>
      <c r="C118" s="20">
        <v>1311</v>
      </c>
      <c r="D118" s="20">
        <v>1</v>
      </c>
      <c r="E118" s="20">
        <v>11</v>
      </c>
      <c r="F118" s="20">
        <v>1409</v>
      </c>
      <c r="G118" s="20">
        <v>3</v>
      </c>
      <c r="H118" s="20">
        <v>4</v>
      </c>
      <c r="I118" s="20">
        <v>35</v>
      </c>
      <c r="J118" s="20" t="s">
        <v>5</v>
      </c>
      <c r="K118" s="20" t="s">
        <v>5</v>
      </c>
      <c r="L118" s="20">
        <v>155</v>
      </c>
      <c r="M118" s="20" t="s">
        <v>5</v>
      </c>
      <c r="N118" s="20" t="s">
        <v>5</v>
      </c>
      <c r="O118" s="20" t="s">
        <v>5</v>
      </c>
      <c r="P118" s="20" t="s">
        <v>5</v>
      </c>
      <c r="Q118" s="20">
        <v>12</v>
      </c>
      <c r="R118" s="20" t="s">
        <v>5</v>
      </c>
      <c r="S118" s="20">
        <f t="shared" si="1"/>
        <v>2922</v>
      </c>
      <c r="T118" s="61">
        <v>3831</v>
      </c>
      <c r="U118" s="71">
        <v>16</v>
      </c>
      <c r="V118" s="28">
        <v>4.0000000000000001E-3</v>
      </c>
    </row>
    <row r="119" spans="1:22" ht="9" customHeight="1" x14ac:dyDescent="0.4">
      <c r="A119" s="3" t="s">
        <v>141</v>
      </c>
      <c r="B119" s="19" t="s">
        <v>96</v>
      </c>
      <c r="C119" s="20">
        <v>283</v>
      </c>
      <c r="D119" s="20" t="s">
        <v>5</v>
      </c>
      <c r="E119" s="20" t="s">
        <v>5</v>
      </c>
      <c r="F119" s="20">
        <v>532</v>
      </c>
      <c r="G119" s="20" t="s">
        <v>5</v>
      </c>
      <c r="H119" s="20">
        <v>1</v>
      </c>
      <c r="I119" s="20">
        <v>35</v>
      </c>
      <c r="J119" s="20" t="s">
        <v>5</v>
      </c>
      <c r="K119" s="20" t="s">
        <v>5</v>
      </c>
      <c r="L119" s="20">
        <v>49</v>
      </c>
      <c r="M119" s="20" t="s">
        <v>5</v>
      </c>
      <c r="N119" s="20" t="s">
        <v>5</v>
      </c>
      <c r="O119" s="20" t="s">
        <v>5</v>
      </c>
      <c r="P119" s="20" t="s">
        <v>5</v>
      </c>
      <c r="Q119" s="20">
        <v>9</v>
      </c>
      <c r="R119" s="20" t="s">
        <v>5</v>
      </c>
      <c r="S119" s="20">
        <f t="shared" si="1"/>
        <v>908</v>
      </c>
      <c r="T119" s="64"/>
      <c r="U119" s="88"/>
      <c r="V119" s="30"/>
    </row>
    <row r="120" spans="1:22" ht="9" customHeight="1" x14ac:dyDescent="0.4">
      <c r="A120" s="3" t="s">
        <v>141</v>
      </c>
      <c r="B120" s="19" t="s">
        <v>143</v>
      </c>
      <c r="C120" s="20">
        <v>1</v>
      </c>
      <c r="D120" s="20" t="s">
        <v>5</v>
      </c>
      <c r="E120" s="20" t="s">
        <v>5</v>
      </c>
      <c r="F120" s="20" t="s">
        <v>5</v>
      </c>
      <c r="G120" s="20" t="s">
        <v>5</v>
      </c>
      <c r="H120" s="20" t="s">
        <v>5</v>
      </c>
      <c r="I120" s="20" t="s">
        <v>5</v>
      </c>
      <c r="J120" s="20" t="s">
        <v>5</v>
      </c>
      <c r="K120" s="20" t="s">
        <v>5</v>
      </c>
      <c r="L120" s="20" t="s">
        <v>5</v>
      </c>
      <c r="M120" s="20" t="s">
        <v>5</v>
      </c>
      <c r="N120" s="20" t="s">
        <v>5</v>
      </c>
      <c r="O120" s="20" t="s">
        <v>5</v>
      </c>
      <c r="P120" s="20" t="s">
        <v>5</v>
      </c>
      <c r="Q120" s="20" t="s">
        <v>5</v>
      </c>
      <c r="R120" s="20" t="s">
        <v>5</v>
      </c>
      <c r="S120" s="20">
        <f t="shared" si="1"/>
        <v>1</v>
      </c>
      <c r="T120" s="62"/>
      <c r="U120" s="69"/>
      <c r="V120" s="29"/>
    </row>
    <row r="121" spans="1:22" ht="9" customHeight="1" x14ac:dyDescent="0.4">
      <c r="A121" s="21" t="s">
        <v>144</v>
      </c>
      <c r="B121" s="19" t="s">
        <v>145</v>
      </c>
      <c r="C121" s="20">
        <v>3541</v>
      </c>
      <c r="D121" s="20">
        <v>7</v>
      </c>
      <c r="E121" s="20">
        <v>72</v>
      </c>
      <c r="F121" s="20">
        <v>5359</v>
      </c>
      <c r="G121" s="20">
        <v>10</v>
      </c>
      <c r="H121" s="20">
        <v>23</v>
      </c>
      <c r="I121" s="20">
        <v>714</v>
      </c>
      <c r="J121" s="20" t="s">
        <v>5</v>
      </c>
      <c r="K121" s="20" t="s">
        <v>5</v>
      </c>
      <c r="L121" s="20">
        <v>905</v>
      </c>
      <c r="M121" s="20">
        <v>2</v>
      </c>
      <c r="N121" s="20">
        <v>3</v>
      </c>
      <c r="O121" s="20">
        <v>44</v>
      </c>
      <c r="P121" s="20">
        <v>1</v>
      </c>
      <c r="Q121" s="20">
        <v>39</v>
      </c>
      <c r="R121" s="20">
        <v>1</v>
      </c>
      <c r="S121" s="20">
        <f t="shared" si="1"/>
        <v>10602</v>
      </c>
      <c r="T121" s="60">
        <v>10602</v>
      </c>
      <c r="U121" s="59">
        <v>100</v>
      </c>
      <c r="V121" s="27">
        <v>8.9999999999999993E-3</v>
      </c>
    </row>
    <row r="122" spans="1:22" ht="9" customHeight="1" x14ac:dyDescent="0.4">
      <c r="A122" s="1" t="s">
        <v>146</v>
      </c>
      <c r="B122" s="19" t="s">
        <v>147</v>
      </c>
      <c r="C122" s="20">
        <v>619</v>
      </c>
      <c r="D122" s="20">
        <v>2</v>
      </c>
      <c r="E122" s="20">
        <v>8</v>
      </c>
      <c r="F122" s="20">
        <v>1393</v>
      </c>
      <c r="G122" s="20">
        <v>1</v>
      </c>
      <c r="H122" s="20">
        <v>1</v>
      </c>
      <c r="I122" s="20">
        <v>19</v>
      </c>
      <c r="J122" s="20" t="s">
        <v>5</v>
      </c>
      <c r="K122" s="20" t="s">
        <v>5</v>
      </c>
      <c r="L122" s="20">
        <v>131</v>
      </c>
      <c r="M122" s="20" t="s">
        <v>5</v>
      </c>
      <c r="N122" s="20" t="s">
        <v>5</v>
      </c>
      <c r="O122" s="20" t="s">
        <v>5</v>
      </c>
      <c r="P122" s="20" t="s">
        <v>5</v>
      </c>
      <c r="Q122" s="20">
        <v>21</v>
      </c>
      <c r="R122" s="20" t="s">
        <v>5</v>
      </c>
      <c r="S122" s="20">
        <f t="shared" si="1"/>
        <v>2183</v>
      </c>
      <c r="T122" s="65">
        <v>6407</v>
      </c>
      <c r="U122" s="85">
        <v>56</v>
      </c>
      <c r="V122" s="24">
        <v>8.0000000000000002E-3</v>
      </c>
    </row>
    <row r="123" spans="1:22" ht="9" customHeight="1" x14ac:dyDescent="0.4">
      <c r="A123" s="1" t="s">
        <v>146</v>
      </c>
      <c r="B123" s="19" t="s">
        <v>46</v>
      </c>
      <c r="C123" s="20">
        <v>625</v>
      </c>
      <c r="D123" s="20">
        <v>2</v>
      </c>
      <c r="E123" s="20">
        <v>12</v>
      </c>
      <c r="F123" s="20">
        <v>928</v>
      </c>
      <c r="G123" s="20">
        <v>1</v>
      </c>
      <c r="H123" s="20">
        <v>2</v>
      </c>
      <c r="I123" s="20">
        <v>32</v>
      </c>
      <c r="J123" s="20" t="s">
        <v>5</v>
      </c>
      <c r="K123" s="20" t="s">
        <v>5</v>
      </c>
      <c r="L123" s="20">
        <v>133</v>
      </c>
      <c r="M123" s="20">
        <v>1</v>
      </c>
      <c r="N123" s="20">
        <v>2</v>
      </c>
      <c r="O123" s="20" t="s">
        <v>5</v>
      </c>
      <c r="P123" s="20" t="s">
        <v>5</v>
      </c>
      <c r="Q123" s="20">
        <v>2</v>
      </c>
      <c r="R123" s="20" t="s">
        <v>5</v>
      </c>
      <c r="S123" s="20">
        <f t="shared" si="1"/>
        <v>1720</v>
      </c>
      <c r="T123" s="66"/>
      <c r="U123" s="94"/>
      <c r="V123" s="25"/>
    </row>
    <row r="124" spans="1:22" ht="9" customHeight="1" x14ac:dyDescent="0.4">
      <c r="A124" s="1" t="s">
        <v>146</v>
      </c>
      <c r="B124" s="19" t="s">
        <v>148</v>
      </c>
      <c r="C124" s="20">
        <v>612</v>
      </c>
      <c r="D124" s="20">
        <v>1</v>
      </c>
      <c r="E124" s="20">
        <v>10</v>
      </c>
      <c r="F124" s="20">
        <v>808</v>
      </c>
      <c r="G124" s="20">
        <v>5</v>
      </c>
      <c r="H124" s="20">
        <v>8</v>
      </c>
      <c r="I124" s="20">
        <v>43</v>
      </c>
      <c r="J124" s="20" t="s">
        <v>5</v>
      </c>
      <c r="K124" s="20" t="s">
        <v>5</v>
      </c>
      <c r="L124" s="20">
        <v>125</v>
      </c>
      <c r="M124" s="20">
        <v>1</v>
      </c>
      <c r="N124" s="20" t="s">
        <v>5</v>
      </c>
      <c r="O124" s="20" t="s">
        <v>5</v>
      </c>
      <c r="P124" s="20" t="s">
        <v>5</v>
      </c>
      <c r="Q124" s="20" t="s">
        <v>5</v>
      </c>
      <c r="R124" s="20" t="s">
        <v>5</v>
      </c>
      <c r="S124" s="20">
        <f t="shared" si="1"/>
        <v>1588</v>
      </c>
      <c r="T124" s="66"/>
      <c r="U124" s="94"/>
      <c r="V124" s="25"/>
    </row>
    <row r="125" spans="1:22" ht="9" customHeight="1" x14ac:dyDescent="0.4">
      <c r="A125" s="1" t="s">
        <v>146</v>
      </c>
      <c r="B125" s="19" t="s">
        <v>149</v>
      </c>
      <c r="C125" s="20">
        <v>346</v>
      </c>
      <c r="D125" s="20">
        <v>2</v>
      </c>
      <c r="E125" s="20">
        <v>2</v>
      </c>
      <c r="F125" s="20">
        <v>342</v>
      </c>
      <c r="G125" s="20">
        <v>1</v>
      </c>
      <c r="H125" s="20" t="s">
        <v>5</v>
      </c>
      <c r="I125" s="20">
        <v>10</v>
      </c>
      <c r="J125" s="20" t="s">
        <v>5</v>
      </c>
      <c r="K125" s="20" t="s">
        <v>5</v>
      </c>
      <c r="L125" s="20">
        <v>29</v>
      </c>
      <c r="M125" s="20" t="s">
        <v>5</v>
      </c>
      <c r="N125" s="20" t="s">
        <v>5</v>
      </c>
      <c r="O125" s="20" t="s">
        <v>5</v>
      </c>
      <c r="P125" s="20" t="s">
        <v>5</v>
      </c>
      <c r="Q125" s="20" t="s">
        <v>5</v>
      </c>
      <c r="R125" s="20" t="s">
        <v>5</v>
      </c>
      <c r="S125" s="20">
        <f t="shared" si="1"/>
        <v>727</v>
      </c>
      <c r="T125" s="66"/>
      <c r="U125" s="94"/>
      <c r="V125" s="25"/>
    </row>
    <row r="126" spans="1:22" ht="9" customHeight="1" x14ac:dyDescent="0.4">
      <c r="A126" s="1" t="s">
        <v>146</v>
      </c>
      <c r="B126" s="19" t="s">
        <v>150</v>
      </c>
      <c r="C126" s="20">
        <v>74</v>
      </c>
      <c r="D126" s="20" t="s">
        <v>5</v>
      </c>
      <c r="E126" s="20">
        <v>8</v>
      </c>
      <c r="F126" s="20">
        <v>66</v>
      </c>
      <c r="G126" s="20">
        <v>1</v>
      </c>
      <c r="H126" s="20" t="s">
        <v>5</v>
      </c>
      <c r="I126" s="20" t="s">
        <v>5</v>
      </c>
      <c r="J126" s="20" t="s">
        <v>5</v>
      </c>
      <c r="K126" s="20" t="s">
        <v>5</v>
      </c>
      <c r="L126" s="20" t="s">
        <v>5</v>
      </c>
      <c r="M126" s="20" t="s">
        <v>5</v>
      </c>
      <c r="N126" s="20" t="s">
        <v>5</v>
      </c>
      <c r="O126" s="20" t="s">
        <v>5</v>
      </c>
      <c r="P126" s="20" t="s">
        <v>5</v>
      </c>
      <c r="Q126" s="20" t="s">
        <v>5</v>
      </c>
      <c r="R126" s="20" t="s">
        <v>5</v>
      </c>
      <c r="S126" s="20">
        <f t="shared" si="1"/>
        <v>140</v>
      </c>
      <c r="T126" s="66"/>
      <c r="U126" s="94"/>
      <c r="V126" s="25"/>
    </row>
    <row r="127" spans="1:22" ht="9" customHeight="1" x14ac:dyDescent="0.4">
      <c r="A127" s="1" t="s">
        <v>146</v>
      </c>
      <c r="B127" s="19" t="s">
        <v>151</v>
      </c>
      <c r="C127" s="20">
        <v>30</v>
      </c>
      <c r="D127" s="20" t="s">
        <v>5</v>
      </c>
      <c r="E127" s="20">
        <v>2</v>
      </c>
      <c r="F127" s="20" t="s">
        <v>5</v>
      </c>
      <c r="G127" s="20" t="s">
        <v>5</v>
      </c>
      <c r="H127" s="20" t="s">
        <v>5</v>
      </c>
      <c r="I127" s="20" t="s">
        <v>5</v>
      </c>
      <c r="J127" s="20" t="s">
        <v>5</v>
      </c>
      <c r="K127" s="20" t="s">
        <v>5</v>
      </c>
      <c r="L127" s="20" t="s">
        <v>5</v>
      </c>
      <c r="M127" s="20" t="s">
        <v>5</v>
      </c>
      <c r="N127" s="20" t="s">
        <v>5</v>
      </c>
      <c r="O127" s="20" t="s">
        <v>5</v>
      </c>
      <c r="P127" s="20" t="s">
        <v>5</v>
      </c>
      <c r="Q127" s="20" t="s">
        <v>5</v>
      </c>
      <c r="R127" s="20" t="s">
        <v>5</v>
      </c>
      <c r="S127" s="20">
        <f t="shared" si="1"/>
        <v>30</v>
      </c>
      <c r="T127" s="66"/>
      <c r="U127" s="94"/>
      <c r="V127" s="25"/>
    </row>
    <row r="128" spans="1:22" ht="9" customHeight="1" x14ac:dyDescent="0.4">
      <c r="A128" s="1" t="s">
        <v>146</v>
      </c>
      <c r="B128" s="19" t="s">
        <v>152</v>
      </c>
      <c r="C128" s="20">
        <v>18</v>
      </c>
      <c r="D128" s="20" t="s">
        <v>5</v>
      </c>
      <c r="E128" s="20">
        <v>1</v>
      </c>
      <c r="F128" s="20" t="s">
        <v>5</v>
      </c>
      <c r="G128" s="20" t="s">
        <v>5</v>
      </c>
      <c r="H128" s="20" t="s">
        <v>5</v>
      </c>
      <c r="I128" s="20">
        <v>1</v>
      </c>
      <c r="J128" s="20" t="s">
        <v>5</v>
      </c>
      <c r="K128" s="20" t="s">
        <v>5</v>
      </c>
      <c r="L128" s="20" t="s">
        <v>5</v>
      </c>
      <c r="M128" s="20" t="s">
        <v>5</v>
      </c>
      <c r="N128" s="20" t="s">
        <v>5</v>
      </c>
      <c r="O128" s="20" t="s">
        <v>5</v>
      </c>
      <c r="P128" s="20" t="s">
        <v>5</v>
      </c>
      <c r="Q128" s="20" t="s">
        <v>5</v>
      </c>
      <c r="R128" s="20" t="s">
        <v>5</v>
      </c>
      <c r="S128" s="20">
        <f t="shared" si="1"/>
        <v>19</v>
      </c>
      <c r="T128" s="67"/>
      <c r="U128" s="95"/>
      <c r="V128" s="26"/>
    </row>
    <row r="129" spans="1:22" ht="9" customHeight="1" x14ac:dyDescent="0.4">
      <c r="A129" s="21" t="s">
        <v>153</v>
      </c>
      <c r="B129" s="19" t="s">
        <v>154</v>
      </c>
      <c r="C129" s="20">
        <v>883</v>
      </c>
      <c r="D129" s="20" t="s">
        <v>5</v>
      </c>
      <c r="E129" s="20">
        <v>5</v>
      </c>
      <c r="F129" s="20">
        <v>1769</v>
      </c>
      <c r="G129" s="20" t="s">
        <v>5</v>
      </c>
      <c r="H129" s="20">
        <v>1</v>
      </c>
      <c r="I129" s="20">
        <v>110</v>
      </c>
      <c r="J129" s="20" t="s">
        <v>5</v>
      </c>
      <c r="K129" s="20" t="s">
        <v>5</v>
      </c>
      <c r="L129" s="20">
        <v>415</v>
      </c>
      <c r="M129" s="20" t="s">
        <v>5</v>
      </c>
      <c r="N129" s="20" t="s">
        <v>5</v>
      </c>
      <c r="O129" s="20" t="s">
        <v>5</v>
      </c>
      <c r="P129" s="20" t="s">
        <v>5</v>
      </c>
      <c r="Q129" s="20" t="s">
        <v>5</v>
      </c>
      <c r="R129" s="20" t="s">
        <v>5</v>
      </c>
      <c r="S129" s="20">
        <f t="shared" si="1"/>
        <v>3177</v>
      </c>
      <c r="T129" s="60">
        <v>3177</v>
      </c>
      <c r="U129" s="59">
        <v>6</v>
      </c>
      <c r="V129" s="27">
        <v>2E-3</v>
      </c>
    </row>
    <row r="130" spans="1:22" ht="9" customHeight="1" x14ac:dyDescent="0.4">
      <c r="A130" s="3" t="s">
        <v>155</v>
      </c>
      <c r="B130" s="19" t="s">
        <v>156</v>
      </c>
      <c r="C130" s="20">
        <v>317</v>
      </c>
      <c r="D130" s="20" t="s">
        <v>5</v>
      </c>
      <c r="E130" s="20" t="s">
        <v>5</v>
      </c>
      <c r="F130" s="20">
        <v>1122</v>
      </c>
      <c r="G130" s="20">
        <v>1</v>
      </c>
      <c r="H130" s="20">
        <v>0</v>
      </c>
      <c r="I130" s="20">
        <v>32</v>
      </c>
      <c r="J130" s="20" t="s">
        <v>5</v>
      </c>
      <c r="K130" s="20" t="s">
        <v>5</v>
      </c>
      <c r="L130" s="20">
        <v>242</v>
      </c>
      <c r="M130" s="20" t="s">
        <v>5</v>
      </c>
      <c r="N130" s="20" t="s">
        <v>5</v>
      </c>
      <c r="O130" s="20" t="s">
        <v>5</v>
      </c>
      <c r="P130" s="20" t="s">
        <v>5</v>
      </c>
      <c r="Q130" s="20" t="s">
        <v>5</v>
      </c>
      <c r="R130" s="20" t="s">
        <v>5</v>
      </c>
      <c r="S130" s="20">
        <f t="shared" si="1"/>
        <v>1713</v>
      </c>
      <c r="T130" s="61">
        <v>2206</v>
      </c>
      <c r="U130" s="71">
        <v>0</v>
      </c>
      <c r="V130" s="28">
        <v>0</v>
      </c>
    </row>
    <row r="131" spans="1:22" ht="9" customHeight="1" x14ac:dyDescent="0.4">
      <c r="A131" s="3" t="s">
        <v>155</v>
      </c>
      <c r="B131" s="19" t="s">
        <v>157</v>
      </c>
      <c r="C131" s="20">
        <v>93</v>
      </c>
      <c r="D131" s="20" t="s">
        <v>5</v>
      </c>
      <c r="E131" s="20" t="s">
        <v>5</v>
      </c>
      <c r="F131" s="20">
        <v>329</v>
      </c>
      <c r="G131" s="20" t="s">
        <v>5</v>
      </c>
      <c r="H131" s="20" t="s">
        <v>5</v>
      </c>
      <c r="I131" s="20">
        <v>2</v>
      </c>
      <c r="J131" s="20" t="s">
        <v>5</v>
      </c>
      <c r="K131" s="20" t="s">
        <v>5</v>
      </c>
      <c r="L131" s="20">
        <v>69</v>
      </c>
      <c r="M131" s="20" t="s">
        <v>5</v>
      </c>
      <c r="N131" s="20" t="s">
        <v>5</v>
      </c>
      <c r="O131" s="20" t="s">
        <v>5</v>
      </c>
      <c r="P131" s="20" t="s">
        <v>5</v>
      </c>
      <c r="Q131" s="20" t="s">
        <v>5</v>
      </c>
      <c r="R131" s="20" t="s">
        <v>5</v>
      </c>
      <c r="S131" s="20">
        <f t="shared" si="1"/>
        <v>493</v>
      </c>
      <c r="T131" s="62"/>
      <c r="U131" s="69"/>
      <c r="V131" s="29"/>
    </row>
    <row r="132" spans="1:22" ht="9" customHeight="1" x14ac:dyDescent="0.4">
      <c r="A132" s="21" t="s">
        <v>158</v>
      </c>
      <c r="B132" s="19" t="s">
        <v>159</v>
      </c>
      <c r="C132" s="20">
        <v>147</v>
      </c>
      <c r="D132" s="20" t="s">
        <v>5</v>
      </c>
      <c r="E132" s="20" t="s">
        <v>5</v>
      </c>
      <c r="F132" s="20">
        <v>375</v>
      </c>
      <c r="G132" s="20" t="s">
        <v>5</v>
      </c>
      <c r="H132" s="20" t="s">
        <v>5</v>
      </c>
      <c r="I132" s="20" t="s">
        <v>5</v>
      </c>
      <c r="J132" s="20" t="s">
        <v>5</v>
      </c>
      <c r="K132" s="20" t="s">
        <v>5</v>
      </c>
      <c r="L132" s="20">
        <v>18</v>
      </c>
      <c r="M132" s="20" t="s">
        <v>5</v>
      </c>
      <c r="N132" s="20" t="s">
        <v>5</v>
      </c>
      <c r="O132" s="20" t="s">
        <v>5</v>
      </c>
      <c r="P132" s="20" t="s">
        <v>5</v>
      </c>
      <c r="Q132" s="20">
        <v>5</v>
      </c>
      <c r="R132" s="20" t="s">
        <v>5</v>
      </c>
      <c r="S132" s="20">
        <f t="shared" ref="S132:S195" si="2">SUM(C132,F132,I132,L132,O132,Q132)</f>
        <v>545</v>
      </c>
      <c r="T132" s="60">
        <v>545</v>
      </c>
      <c r="U132" s="59">
        <v>0</v>
      </c>
      <c r="V132" s="27">
        <v>0</v>
      </c>
    </row>
    <row r="133" spans="1:22" ht="9" customHeight="1" x14ac:dyDescent="0.4">
      <c r="A133" s="21" t="s">
        <v>160</v>
      </c>
      <c r="B133" s="19" t="s">
        <v>161</v>
      </c>
      <c r="C133" s="20">
        <v>1477</v>
      </c>
      <c r="D133" s="20" t="s">
        <v>5</v>
      </c>
      <c r="E133" s="20">
        <v>12</v>
      </c>
      <c r="F133" s="20">
        <v>1945</v>
      </c>
      <c r="G133" s="20">
        <v>3</v>
      </c>
      <c r="H133" s="20">
        <v>3</v>
      </c>
      <c r="I133" s="20">
        <v>56</v>
      </c>
      <c r="J133" s="20" t="s">
        <v>5</v>
      </c>
      <c r="K133" s="20" t="s">
        <v>5</v>
      </c>
      <c r="L133" s="20">
        <v>285</v>
      </c>
      <c r="M133" s="20" t="s">
        <v>5</v>
      </c>
      <c r="N133" s="20" t="s">
        <v>5</v>
      </c>
      <c r="O133" s="20" t="s">
        <v>5</v>
      </c>
      <c r="P133" s="20" t="s">
        <v>5</v>
      </c>
      <c r="Q133" s="20" t="s">
        <v>5</v>
      </c>
      <c r="R133" s="20" t="s">
        <v>5</v>
      </c>
      <c r="S133" s="20">
        <f t="shared" si="2"/>
        <v>3763</v>
      </c>
      <c r="T133" s="60">
        <v>3763</v>
      </c>
      <c r="U133" s="59">
        <v>15</v>
      </c>
      <c r="V133" s="27">
        <v>4.0000000000000001E-3</v>
      </c>
    </row>
    <row r="134" spans="1:22" ht="9" customHeight="1" x14ac:dyDescent="0.4">
      <c r="A134" s="21" t="s">
        <v>162</v>
      </c>
      <c r="B134" s="19" t="s">
        <v>163</v>
      </c>
      <c r="C134" s="20">
        <v>173</v>
      </c>
      <c r="D134" s="20" t="s">
        <v>5</v>
      </c>
      <c r="E134" s="20" t="s">
        <v>5</v>
      </c>
      <c r="F134" s="20">
        <v>480</v>
      </c>
      <c r="G134" s="20" t="s">
        <v>5</v>
      </c>
      <c r="H134" s="20" t="s">
        <v>5</v>
      </c>
      <c r="I134" s="20">
        <v>6</v>
      </c>
      <c r="J134" s="20" t="s">
        <v>5</v>
      </c>
      <c r="K134" s="20" t="s">
        <v>5</v>
      </c>
      <c r="L134" s="20">
        <v>62</v>
      </c>
      <c r="M134" s="20" t="s">
        <v>5</v>
      </c>
      <c r="N134" s="20" t="s">
        <v>5</v>
      </c>
      <c r="O134" s="20" t="s">
        <v>5</v>
      </c>
      <c r="P134" s="20" t="s">
        <v>5</v>
      </c>
      <c r="Q134" s="20" t="s">
        <v>5</v>
      </c>
      <c r="R134" s="20" t="s">
        <v>5</v>
      </c>
      <c r="S134" s="20">
        <f t="shared" si="2"/>
        <v>721</v>
      </c>
      <c r="T134" s="60">
        <v>721</v>
      </c>
      <c r="U134" s="59">
        <v>0</v>
      </c>
      <c r="V134" s="27">
        <v>0</v>
      </c>
    </row>
    <row r="135" spans="1:22" ht="9" customHeight="1" x14ac:dyDescent="0.4">
      <c r="A135" s="1" t="s">
        <v>164</v>
      </c>
      <c r="B135" s="19" t="s">
        <v>165</v>
      </c>
      <c r="C135" s="20">
        <v>327</v>
      </c>
      <c r="D135" s="20" t="s">
        <v>5</v>
      </c>
      <c r="E135" s="20" t="s">
        <v>5</v>
      </c>
      <c r="F135" s="20">
        <v>864</v>
      </c>
      <c r="G135" s="20" t="s">
        <v>5</v>
      </c>
      <c r="H135" s="20" t="s">
        <v>5</v>
      </c>
      <c r="I135" s="20">
        <v>44</v>
      </c>
      <c r="J135" s="20" t="s">
        <v>5</v>
      </c>
      <c r="K135" s="20" t="s">
        <v>5</v>
      </c>
      <c r="L135" s="20">
        <v>154</v>
      </c>
      <c r="M135" s="20" t="s">
        <v>5</v>
      </c>
      <c r="N135" s="20" t="s">
        <v>5</v>
      </c>
      <c r="O135" s="20" t="s">
        <v>5</v>
      </c>
      <c r="P135" s="20" t="s">
        <v>5</v>
      </c>
      <c r="Q135" s="20">
        <v>14</v>
      </c>
      <c r="R135" s="20" t="s">
        <v>5</v>
      </c>
      <c r="S135" s="20">
        <f t="shared" si="2"/>
        <v>1403</v>
      </c>
      <c r="T135" s="65">
        <v>4832</v>
      </c>
      <c r="U135" s="85">
        <v>16</v>
      </c>
      <c r="V135" s="24">
        <v>3.0000000000000001E-3</v>
      </c>
    </row>
    <row r="136" spans="1:22" ht="9" customHeight="1" x14ac:dyDescent="0.4">
      <c r="A136" s="1" t="s">
        <v>164</v>
      </c>
      <c r="B136" s="19" t="s">
        <v>166</v>
      </c>
      <c r="C136" s="20">
        <v>428</v>
      </c>
      <c r="D136" s="20" t="s">
        <v>5</v>
      </c>
      <c r="E136" s="20" t="s">
        <v>5</v>
      </c>
      <c r="F136" s="20">
        <v>673</v>
      </c>
      <c r="G136" s="20">
        <v>1</v>
      </c>
      <c r="H136" s="20" t="s">
        <v>5</v>
      </c>
      <c r="I136" s="20">
        <v>44</v>
      </c>
      <c r="J136" s="20" t="s">
        <v>5</v>
      </c>
      <c r="K136" s="20" t="s">
        <v>5</v>
      </c>
      <c r="L136" s="20">
        <v>130</v>
      </c>
      <c r="M136" s="20" t="s">
        <v>5</v>
      </c>
      <c r="N136" s="20" t="s">
        <v>5</v>
      </c>
      <c r="O136" s="20" t="s">
        <v>5</v>
      </c>
      <c r="P136" s="20" t="s">
        <v>5</v>
      </c>
      <c r="Q136" s="20">
        <v>19</v>
      </c>
      <c r="R136" s="20" t="s">
        <v>5</v>
      </c>
      <c r="S136" s="20">
        <f t="shared" si="2"/>
        <v>1294</v>
      </c>
      <c r="T136" s="66"/>
      <c r="U136" s="94"/>
      <c r="V136" s="25"/>
    </row>
    <row r="137" spans="1:22" ht="9" customHeight="1" x14ac:dyDescent="0.4">
      <c r="A137" s="1" t="s">
        <v>164</v>
      </c>
      <c r="B137" s="19" t="s">
        <v>167</v>
      </c>
      <c r="C137" s="20">
        <v>313</v>
      </c>
      <c r="D137" s="20" t="s">
        <v>5</v>
      </c>
      <c r="E137" s="20">
        <v>1</v>
      </c>
      <c r="F137" s="20">
        <v>661</v>
      </c>
      <c r="G137" s="20" t="s">
        <v>5</v>
      </c>
      <c r="H137" s="20">
        <v>1</v>
      </c>
      <c r="I137" s="20">
        <v>26</v>
      </c>
      <c r="J137" s="20" t="s">
        <v>5</v>
      </c>
      <c r="K137" s="20" t="s">
        <v>5</v>
      </c>
      <c r="L137" s="20">
        <v>166</v>
      </c>
      <c r="M137" s="20" t="s">
        <v>5</v>
      </c>
      <c r="N137" s="20" t="s">
        <v>5</v>
      </c>
      <c r="O137" s="20" t="s">
        <v>5</v>
      </c>
      <c r="P137" s="20" t="s">
        <v>5</v>
      </c>
      <c r="Q137" s="20">
        <v>21</v>
      </c>
      <c r="R137" s="20" t="s">
        <v>5</v>
      </c>
      <c r="S137" s="20">
        <f t="shared" si="2"/>
        <v>1187</v>
      </c>
      <c r="T137" s="66"/>
      <c r="U137" s="94"/>
      <c r="V137" s="25"/>
    </row>
    <row r="138" spans="1:22" ht="9" customHeight="1" x14ac:dyDescent="0.4">
      <c r="A138" s="1" t="s">
        <v>164</v>
      </c>
      <c r="B138" s="19" t="s">
        <v>168</v>
      </c>
      <c r="C138" s="20">
        <v>301</v>
      </c>
      <c r="D138" s="20" t="s">
        <v>5</v>
      </c>
      <c r="E138" s="20">
        <v>5</v>
      </c>
      <c r="F138" s="20">
        <v>533</v>
      </c>
      <c r="G138" s="20" t="s">
        <v>5</v>
      </c>
      <c r="H138" s="20">
        <v>9</v>
      </c>
      <c r="I138" s="20">
        <v>3</v>
      </c>
      <c r="J138" s="20" t="s">
        <v>5</v>
      </c>
      <c r="K138" s="20" t="s">
        <v>5</v>
      </c>
      <c r="L138" s="20">
        <v>82</v>
      </c>
      <c r="M138" s="20" t="s">
        <v>5</v>
      </c>
      <c r="N138" s="20" t="s">
        <v>5</v>
      </c>
      <c r="O138" s="20" t="s">
        <v>5</v>
      </c>
      <c r="P138" s="20" t="s">
        <v>5</v>
      </c>
      <c r="Q138" s="20">
        <v>19</v>
      </c>
      <c r="R138" s="20" t="s">
        <v>5</v>
      </c>
      <c r="S138" s="20">
        <f t="shared" si="2"/>
        <v>938</v>
      </c>
      <c r="T138" s="66"/>
      <c r="U138" s="94"/>
      <c r="V138" s="25"/>
    </row>
    <row r="139" spans="1:22" ht="9" customHeight="1" x14ac:dyDescent="0.4">
      <c r="A139" s="1" t="s">
        <v>164</v>
      </c>
      <c r="B139" s="19" t="s">
        <v>169</v>
      </c>
      <c r="C139" s="20">
        <v>8</v>
      </c>
      <c r="D139" s="20" t="s">
        <v>5</v>
      </c>
      <c r="E139" s="20" t="s">
        <v>5</v>
      </c>
      <c r="F139" s="20" t="s">
        <v>5</v>
      </c>
      <c r="G139" s="20" t="s">
        <v>5</v>
      </c>
      <c r="H139" s="20" t="s">
        <v>5</v>
      </c>
      <c r="I139" s="20" t="s">
        <v>5</v>
      </c>
      <c r="J139" s="20" t="s">
        <v>5</v>
      </c>
      <c r="K139" s="20" t="s">
        <v>5</v>
      </c>
      <c r="L139" s="20" t="s">
        <v>5</v>
      </c>
      <c r="M139" s="20" t="s">
        <v>5</v>
      </c>
      <c r="N139" s="20" t="s">
        <v>5</v>
      </c>
      <c r="O139" s="20" t="s">
        <v>5</v>
      </c>
      <c r="P139" s="20" t="s">
        <v>5</v>
      </c>
      <c r="Q139" s="20" t="s">
        <v>5</v>
      </c>
      <c r="R139" s="20" t="s">
        <v>5</v>
      </c>
      <c r="S139" s="20">
        <f t="shared" si="2"/>
        <v>8</v>
      </c>
      <c r="T139" s="66"/>
      <c r="U139" s="94"/>
      <c r="V139" s="25"/>
    </row>
    <row r="140" spans="1:22" ht="9" customHeight="1" x14ac:dyDescent="0.4">
      <c r="A140" s="1" t="s">
        <v>164</v>
      </c>
      <c r="B140" s="19" t="s">
        <v>170</v>
      </c>
      <c r="C140" s="20" t="s">
        <v>5</v>
      </c>
      <c r="D140" s="20" t="s">
        <v>5</v>
      </c>
      <c r="E140" s="20" t="s">
        <v>5</v>
      </c>
      <c r="F140" s="20">
        <v>2</v>
      </c>
      <c r="G140" s="20" t="s">
        <v>5</v>
      </c>
      <c r="H140" s="20" t="s">
        <v>5</v>
      </c>
      <c r="I140" s="20" t="s">
        <v>5</v>
      </c>
      <c r="J140" s="20" t="s">
        <v>5</v>
      </c>
      <c r="K140" s="20" t="s">
        <v>5</v>
      </c>
      <c r="L140" s="20" t="s">
        <v>5</v>
      </c>
      <c r="M140" s="20" t="s">
        <v>5</v>
      </c>
      <c r="N140" s="20" t="s">
        <v>5</v>
      </c>
      <c r="O140" s="20" t="s">
        <v>5</v>
      </c>
      <c r="P140" s="20" t="s">
        <v>5</v>
      </c>
      <c r="Q140" s="20" t="s">
        <v>5</v>
      </c>
      <c r="R140" s="20" t="s">
        <v>5</v>
      </c>
      <c r="S140" s="20">
        <f t="shared" si="2"/>
        <v>2</v>
      </c>
      <c r="T140" s="67"/>
      <c r="U140" s="95"/>
      <c r="V140" s="26"/>
    </row>
    <row r="141" spans="1:22" ht="9" customHeight="1" x14ac:dyDescent="0.4">
      <c r="A141" s="1" t="s">
        <v>171</v>
      </c>
      <c r="B141" s="19" t="s">
        <v>172</v>
      </c>
      <c r="C141" s="20">
        <v>652</v>
      </c>
      <c r="D141" s="20" t="s">
        <v>5</v>
      </c>
      <c r="E141" s="20">
        <v>1</v>
      </c>
      <c r="F141" s="20">
        <v>1844</v>
      </c>
      <c r="G141" s="20">
        <v>1</v>
      </c>
      <c r="H141" s="20">
        <v>2</v>
      </c>
      <c r="I141" s="20">
        <v>81</v>
      </c>
      <c r="J141" s="20" t="s">
        <v>5</v>
      </c>
      <c r="K141" s="20" t="s">
        <v>5</v>
      </c>
      <c r="L141" s="20">
        <v>467</v>
      </c>
      <c r="M141" s="20" t="s">
        <v>5</v>
      </c>
      <c r="N141" s="20" t="s">
        <v>5</v>
      </c>
      <c r="O141" s="20">
        <v>8</v>
      </c>
      <c r="P141" s="20" t="s">
        <v>5</v>
      </c>
      <c r="Q141" s="20">
        <v>14</v>
      </c>
      <c r="R141" s="20" t="s">
        <v>5</v>
      </c>
      <c r="S141" s="20">
        <f t="shared" si="2"/>
        <v>3066</v>
      </c>
      <c r="T141" s="65">
        <v>8440</v>
      </c>
      <c r="U141" s="85">
        <v>4</v>
      </c>
      <c r="V141" s="24">
        <v>0</v>
      </c>
    </row>
    <row r="142" spans="1:22" ht="9" customHeight="1" x14ac:dyDescent="0.4">
      <c r="A142" s="1" t="s">
        <v>171</v>
      </c>
      <c r="B142" s="19" t="s">
        <v>173</v>
      </c>
      <c r="C142" s="20">
        <v>292</v>
      </c>
      <c r="D142" s="20" t="s">
        <v>5</v>
      </c>
      <c r="E142" s="20" t="s">
        <v>5</v>
      </c>
      <c r="F142" s="20">
        <v>1134</v>
      </c>
      <c r="G142" s="20" t="s">
        <v>5</v>
      </c>
      <c r="H142" s="20">
        <v>1</v>
      </c>
      <c r="I142" s="20">
        <v>38</v>
      </c>
      <c r="J142" s="20" t="s">
        <v>5</v>
      </c>
      <c r="K142" s="20" t="s">
        <v>5</v>
      </c>
      <c r="L142" s="20">
        <v>163</v>
      </c>
      <c r="M142" s="20" t="s">
        <v>5</v>
      </c>
      <c r="N142" s="20" t="s">
        <v>5</v>
      </c>
      <c r="O142" s="20" t="s">
        <v>5</v>
      </c>
      <c r="P142" s="20" t="s">
        <v>5</v>
      </c>
      <c r="Q142" s="20" t="s">
        <v>5</v>
      </c>
      <c r="R142" s="20" t="s">
        <v>5</v>
      </c>
      <c r="S142" s="20">
        <f t="shared" si="2"/>
        <v>1627</v>
      </c>
      <c r="T142" s="66"/>
      <c r="U142" s="94"/>
      <c r="V142" s="25"/>
    </row>
    <row r="143" spans="1:22" ht="9" customHeight="1" x14ac:dyDescent="0.4">
      <c r="A143" s="1" t="s">
        <v>171</v>
      </c>
      <c r="B143" s="19" t="s">
        <v>46</v>
      </c>
      <c r="C143" s="20">
        <v>219</v>
      </c>
      <c r="D143" s="20" t="s">
        <v>5</v>
      </c>
      <c r="E143" s="20" t="s">
        <v>5</v>
      </c>
      <c r="F143" s="20">
        <v>1008</v>
      </c>
      <c r="G143" s="20" t="s">
        <v>5</v>
      </c>
      <c r="H143" s="20" t="s">
        <v>5</v>
      </c>
      <c r="I143" s="20" t="s">
        <v>5</v>
      </c>
      <c r="J143" s="20" t="s">
        <v>5</v>
      </c>
      <c r="K143" s="20" t="s">
        <v>5</v>
      </c>
      <c r="L143" s="20">
        <v>99</v>
      </c>
      <c r="M143" s="20" t="s">
        <v>5</v>
      </c>
      <c r="N143" s="20" t="s">
        <v>5</v>
      </c>
      <c r="O143" s="20" t="s">
        <v>5</v>
      </c>
      <c r="P143" s="20" t="s">
        <v>5</v>
      </c>
      <c r="Q143" s="20">
        <v>8</v>
      </c>
      <c r="R143" s="20" t="s">
        <v>5</v>
      </c>
      <c r="S143" s="20">
        <f t="shared" si="2"/>
        <v>1334</v>
      </c>
      <c r="T143" s="66"/>
      <c r="U143" s="94"/>
      <c r="V143" s="25"/>
    </row>
    <row r="144" spans="1:22" ht="9" customHeight="1" x14ac:dyDescent="0.4">
      <c r="A144" s="1" t="s">
        <v>171</v>
      </c>
      <c r="B144" s="19" t="s">
        <v>174</v>
      </c>
      <c r="C144" s="20">
        <v>160</v>
      </c>
      <c r="D144" s="20" t="s">
        <v>5</v>
      </c>
      <c r="E144" s="20">
        <v>0</v>
      </c>
      <c r="F144" s="20">
        <v>802</v>
      </c>
      <c r="G144" s="20" t="s">
        <v>5</v>
      </c>
      <c r="H144" s="20" t="s">
        <v>5</v>
      </c>
      <c r="I144" s="20" t="s">
        <v>5</v>
      </c>
      <c r="J144" s="20" t="s">
        <v>5</v>
      </c>
      <c r="K144" s="20" t="s">
        <v>5</v>
      </c>
      <c r="L144" s="20">
        <v>114</v>
      </c>
      <c r="M144" s="20" t="s">
        <v>5</v>
      </c>
      <c r="N144" s="20" t="s">
        <v>5</v>
      </c>
      <c r="O144" s="20" t="s">
        <v>5</v>
      </c>
      <c r="P144" s="20" t="s">
        <v>5</v>
      </c>
      <c r="Q144" s="20">
        <v>10</v>
      </c>
      <c r="R144" s="20" t="s">
        <v>5</v>
      </c>
      <c r="S144" s="20">
        <f t="shared" si="2"/>
        <v>1086</v>
      </c>
      <c r="T144" s="66"/>
      <c r="U144" s="94"/>
      <c r="V144" s="25"/>
    </row>
    <row r="145" spans="1:22" ht="9" customHeight="1" x14ac:dyDescent="0.4">
      <c r="A145" s="1" t="s">
        <v>171</v>
      </c>
      <c r="B145" s="19" t="s">
        <v>175</v>
      </c>
      <c r="C145" s="20">
        <v>141</v>
      </c>
      <c r="D145" s="20" t="s">
        <v>5</v>
      </c>
      <c r="E145" s="20">
        <v>0</v>
      </c>
      <c r="F145" s="20">
        <v>415</v>
      </c>
      <c r="G145" s="20" t="s">
        <v>5</v>
      </c>
      <c r="H145" s="20" t="s">
        <v>5</v>
      </c>
      <c r="I145" s="20">
        <v>19</v>
      </c>
      <c r="J145" s="20" t="s">
        <v>5</v>
      </c>
      <c r="K145" s="20" t="s">
        <v>5</v>
      </c>
      <c r="L145" s="20">
        <v>103</v>
      </c>
      <c r="M145" s="20" t="s">
        <v>5</v>
      </c>
      <c r="N145" s="20" t="s">
        <v>5</v>
      </c>
      <c r="O145" s="20">
        <v>5</v>
      </c>
      <c r="P145" s="20" t="s">
        <v>5</v>
      </c>
      <c r="Q145" s="20">
        <v>9</v>
      </c>
      <c r="R145" s="20" t="s">
        <v>5</v>
      </c>
      <c r="S145" s="20">
        <f t="shared" si="2"/>
        <v>692</v>
      </c>
      <c r="T145" s="66"/>
      <c r="U145" s="94"/>
      <c r="V145" s="25"/>
    </row>
    <row r="146" spans="1:22" ht="9" customHeight="1" x14ac:dyDescent="0.4">
      <c r="A146" s="1" t="s">
        <v>171</v>
      </c>
      <c r="B146" s="19" t="s">
        <v>176</v>
      </c>
      <c r="C146" s="20">
        <v>194</v>
      </c>
      <c r="D146" s="20" t="s">
        <v>5</v>
      </c>
      <c r="E146" s="20" t="s">
        <v>5</v>
      </c>
      <c r="F146" s="20">
        <v>359</v>
      </c>
      <c r="G146" s="20" t="s">
        <v>5</v>
      </c>
      <c r="H146" s="20" t="s">
        <v>5</v>
      </c>
      <c r="I146" s="20" t="s">
        <v>5</v>
      </c>
      <c r="J146" s="20" t="s">
        <v>5</v>
      </c>
      <c r="K146" s="20" t="s">
        <v>5</v>
      </c>
      <c r="L146" s="20">
        <v>45</v>
      </c>
      <c r="M146" s="20" t="s">
        <v>5</v>
      </c>
      <c r="N146" s="20" t="s">
        <v>5</v>
      </c>
      <c r="O146" s="20" t="s">
        <v>5</v>
      </c>
      <c r="P146" s="20" t="s">
        <v>5</v>
      </c>
      <c r="Q146" s="20">
        <v>6</v>
      </c>
      <c r="R146" s="20" t="s">
        <v>5</v>
      </c>
      <c r="S146" s="20">
        <f t="shared" si="2"/>
        <v>604</v>
      </c>
      <c r="T146" s="66"/>
      <c r="U146" s="94"/>
      <c r="V146" s="25"/>
    </row>
    <row r="147" spans="1:22" ht="9" customHeight="1" x14ac:dyDescent="0.4">
      <c r="A147" s="1" t="s">
        <v>171</v>
      </c>
      <c r="B147" s="19" t="s">
        <v>177</v>
      </c>
      <c r="C147" s="20">
        <v>12</v>
      </c>
      <c r="D147" s="20" t="s">
        <v>5</v>
      </c>
      <c r="E147" s="20" t="s">
        <v>5</v>
      </c>
      <c r="F147" s="20">
        <v>1</v>
      </c>
      <c r="G147" s="20" t="s">
        <v>5</v>
      </c>
      <c r="H147" s="20" t="s">
        <v>5</v>
      </c>
      <c r="I147" s="20" t="s">
        <v>5</v>
      </c>
      <c r="J147" s="20" t="s">
        <v>5</v>
      </c>
      <c r="K147" s="20" t="s">
        <v>5</v>
      </c>
      <c r="L147" s="20" t="s">
        <v>5</v>
      </c>
      <c r="M147" s="20" t="s">
        <v>5</v>
      </c>
      <c r="N147" s="20" t="s">
        <v>5</v>
      </c>
      <c r="O147" s="20" t="s">
        <v>5</v>
      </c>
      <c r="P147" s="20" t="s">
        <v>5</v>
      </c>
      <c r="Q147" s="20" t="s">
        <v>5</v>
      </c>
      <c r="R147" s="20" t="s">
        <v>5</v>
      </c>
      <c r="S147" s="20">
        <f t="shared" si="2"/>
        <v>13</v>
      </c>
      <c r="T147" s="66"/>
      <c r="U147" s="94"/>
      <c r="V147" s="25"/>
    </row>
    <row r="148" spans="1:22" ht="9" customHeight="1" x14ac:dyDescent="0.4">
      <c r="A148" s="1" t="s">
        <v>171</v>
      </c>
      <c r="B148" s="19" t="s">
        <v>178</v>
      </c>
      <c r="C148" s="20" t="s">
        <v>5</v>
      </c>
      <c r="D148" s="20" t="s">
        <v>5</v>
      </c>
      <c r="E148" s="20" t="s">
        <v>5</v>
      </c>
      <c r="F148" s="20">
        <v>11</v>
      </c>
      <c r="G148" s="20" t="s">
        <v>5</v>
      </c>
      <c r="H148" s="20" t="s">
        <v>5</v>
      </c>
      <c r="I148" s="20" t="s">
        <v>5</v>
      </c>
      <c r="J148" s="20" t="s">
        <v>5</v>
      </c>
      <c r="K148" s="20" t="s">
        <v>5</v>
      </c>
      <c r="L148" s="20" t="s">
        <v>5</v>
      </c>
      <c r="M148" s="20" t="s">
        <v>5</v>
      </c>
      <c r="N148" s="20" t="s">
        <v>5</v>
      </c>
      <c r="O148" s="20" t="s">
        <v>5</v>
      </c>
      <c r="P148" s="20" t="s">
        <v>5</v>
      </c>
      <c r="Q148" s="20" t="s">
        <v>5</v>
      </c>
      <c r="R148" s="20" t="s">
        <v>5</v>
      </c>
      <c r="S148" s="20">
        <f t="shared" si="2"/>
        <v>11</v>
      </c>
      <c r="T148" s="66"/>
      <c r="U148" s="94"/>
      <c r="V148" s="25"/>
    </row>
    <row r="149" spans="1:22" ht="9" customHeight="1" x14ac:dyDescent="0.4">
      <c r="A149" s="1" t="s">
        <v>171</v>
      </c>
      <c r="B149" s="19" t="s">
        <v>179</v>
      </c>
      <c r="C149" s="20" t="s">
        <v>5</v>
      </c>
      <c r="D149" s="20" t="s">
        <v>5</v>
      </c>
      <c r="E149" s="20">
        <v>0</v>
      </c>
      <c r="F149" s="20">
        <v>4</v>
      </c>
      <c r="G149" s="20" t="s">
        <v>5</v>
      </c>
      <c r="H149" s="20" t="s">
        <v>5</v>
      </c>
      <c r="I149" s="20" t="s">
        <v>5</v>
      </c>
      <c r="J149" s="20" t="s">
        <v>5</v>
      </c>
      <c r="K149" s="20" t="s">
        <v>5</v>
      </c>
      <c r="L149" s="20" t="s">
        <v>5</v>
      </c>
      <c r="M149" s="20" t="s">
        <v>5</v>
      </c>
      <c r="N149" s="20" t="s">
        <v>5</v>
      </c>
      <c r="O149" s="20" t="s">
        <v>5</v>
      </c>
      <c r="P149" s="20" t="s">
        <v>5</v>
      </c>
      <c r="Q149" s="20" t="s">
        <v>5</v>
      </c>
      <c r="R149" s="20" t="s">
        <v>5</v>
      </c>
      <c r="S149" s="20">
        <f t="shared" si="2"/>
        <v>4</v>
      </c>
      <c r="T149" s="66"/>
      <c r="U149" s="94"/>
      <c r="V149" s="25"/>
    </row>
    <row r="150" spans="1:22" ht="9" customHeight="1" x14ac:dyDescent="0.4">
      <c r="A150" s="1" t="s">
        <v>171</v>
      </c>
      <c r="B150" s="19" t="s">
        <v>180</v>
      </c>
      <c r="C150" s="20" t="s">
        <v>5</v>
      </c>
      <c r="D150" s="20" t="s">
        <v>5</v>
      </c>
      <c r="E150" s="20">
        <v>0</v>
      </c>
      <c r="F150" s="20">
        <v>2</v>
      </c>
      <c r="G150" s="20" t="s">
        <v>5</v>
      </c>
      <c r="H150" s="20" t="s">
        <v>5</v>
      </c>
      <c r="I150" s="20" t="s">
        <v>5</v>
      </c>
      <c r="J150" s="20" t="s">
        <v>5</v>
      </c>
      <c r="K150" s="20" t="s">
        <v>5</v>
      </c>
      <c r="L150" s="20" t="s">
        <v>5</v>
      </c>
      <c r="M150" s="20" t="s">
        <v>5</v>
      </c>
      <c r="N150" s="20" t="s">
        <v>5</v>
      </c>
      <c r="O150" s="20" t="s">
        <v>5</v>
      </c>
      <c r="P150" s="20" t="s">
        <v>5</v>
      </c>
      <c r="Q150" s="20" t="s">
        <v>5</v>
      </c>
      <c r="R150" s="20" t="s">
        <v>5</v>
      </c>
      <c r="S150" s="20">
        <f t="shared" si="2"/>
        <v>2</v>
      </c>
      <c r="T150" s="66"/>
      <c r="U150" s="94"/>
      <c r="V150" s="25"/>
    </row>
    <row r="151" spans="1:22" ht="9" customHeight="1" x14ac:dyDescent="0.4">
      <c r="A151" s="1" t="s">
        <v>171</v>
      </c>
      <c r="B151" s="19" t="s">
        <v>181</v>
      </c>
      <c r="C151" s="20" t="s">
        <v>5</v>
      </c>
      <c r="D151" s="20" t="s">
        <v>5</v>
      </c>
      <c r="E151" s="20" t="s">
        <v>5</v>
      </c>
      <c r="F151" s="20">
        <v>1</v>
      </c>
      <c r="G151" s="20" t="s">
        <v>5</v>
      </c>
      <c r="H151" s="20" t="s">
        <v>5</v>
      </c>
      <c r="I151" s="20" t="s">
        <v>5</v>
      </c>
      <c r="J151" s="20" t="s">
        <v>5</v>
      </c>
      <c r="K151" s="20" t="s">
        <v>5</v>
      </c>
      <c r="L151" s="20" t="s">
        <v>5</v>
      </c>
      <c r="M151" s="20" t="s">
        <v>5</v>
      </c>
      <c r="N151" s="20" t="s">
        <v>5</v>
      </c>
      <c r="O151" s="20" t="s">
        <v>5</v>
      </c>
      <c r="P151" s="20" t="s">
        <v>5</v>
      </c>
      <c r="Q151" s="20" t="s">
        <v>5</v>
      </c>
      <c r="R151" s="20" t="s">
        <v>5</v>
      </c>
      <c r="S151" s="20">
        <f t="shared" si="2"/>
        <v>1</v>
      </c>
      <c r="T151" s="67"/>
      <c r="U151" s="95"/>
      <c r="V151" s="26"/>
    </row>
    <row r="152" spans="1:22" ht="10.050000000000001" customHeight="1" x14ac:dyDescent="0.4">
      <c r="A152" s="3" t="s">
        <v>182</v>
      </c>
      <c r="B152" s="19" t="s">
        <v>183</v>
      </c>
      <c r="C152" s="20">
        <v>12</v>
      </c>
      <c r="D152" s="20" t="s">
        <v>5</v>
      </c>
      <c r="E152" s="20" t="s">
        <v>5</v>
      </c>
      <c r="F152" s="20">
        <v>3</v>
      </c>
      <c r="G152" s="20" t="s">
        <v>5</v>
      </c>
      <c r="H152" s="20" t="s">
        <v>5</v>
      </c>
      <c r="I152" s="20" t="s">
        <v>5</v>
      </c>
      <c r="J152" s="20" t="s">
        <v>5</v>
      </c>
      <c r="K152" s="20" t="s">
        <v>5</v>
      </c>
      <c r="L152" s="20" t="s">
        <v>5</v>
      </c>
      <c r="M152" s="20" t="s">
        <v>5</v>
      </c>
      <c r="N152" s="20" t="s">
        <v>5</v>
      </c>
      <c r="O152" s="20" t="s">
        <v>5</v>
      </c>
      <c r="P152" s="20" t="s">
        <v>5</v>
      </c>
      <c r="Q152" s="20" t="s">
        <v>5</v>
      </c>
      <c r="R152" s="20" t="s">
        <v>5</v>
      </c>
      <c r="S152" s="20">
        <f t="shared" si="2"/>
        <v>15</v>
      </c>
      <c r="T152" s="65">
        <v>37</v>
      </c>
      <c r="U152" s="85">
        <v>0</v>
      </c>
      <c r="V152" s="32">
        <v>0</v>
      </c>
    </row>
    <row r="153" spans="1:22" ht="9" customHeight="1" x14ac:dyDescent="0.4">
      <c r="A153" s="3" t="s">
        <v>182</v>
      </c>
      <c r="B153" s="19" t="s">
        <v>184</v>
      </c>
      <c r="C153" s="20">
        <v>10</v>
      </c>
      <c r="D153" s="20" t="s">
        <v>5</v>
      </c>
      <c r="E153" s="20" t="s">
        <v>5</v>
      </c>
      <c r="F153" s="20" t="s">
        <v>5</v>
      </c>
      <c r="G153" s="20" t="s">
        <v>5</v>
      </c>
      <c r="H153" s="20" t="s">
        <v>5</v>
      </c>
      <c r="I153" s="20" t="s">
        <v>5</v>
      </c>
      <c r="J153" s="20" t="s">
        <v>5</v>
      </c>
      <c r="K153" s="20" t="s">
        <v>5</v>
      </c>
      <c r="L153" s="20" t="s">
        <v>5</v>
      </c>
      <c r="M153" s="20" t="s">
        <v>5</v>
      </c>
      <c r="N153" s="20" t="s">
        <v>5</v>
      </c>
      <c r="O153" s="20" t="s">
        <v>5</v>
      </c>
      <c r="P153" s="20" t="s">
        <v>5</v>
      </c>
      <c r="Q153" s="20" t="s">
        <v>5</v>
      </c>
      <c r="R153" s="20" t="s">
        <v>5</v>
      </c>
      <c r="S153" s="20">
        <f t="shared" si="2"/>
        <v>10</v>
      </c>
      <c r="T153" s="66"/>
      <c r="U153" s="94"/>
      <c r="V153" s="31"/>
    </row>
    <row r="154" spans="1:22" ht="9" customHeight="1" x14ac:dyDescent="0.4">
      <c r="A154" s="3" t="s">
        <v>182</v>
      </c>
      <c r="B154" s="19" t="s">
        <v>185</v>
      </c>
      <c r="C154" s="20">
        <v>6</v>
      </c>
      <c r="D154" s="20" t="s">
        <v>5</v>
      </c>
      <c r="E154" s="20" t="s">
        <v>5</v>
      </c>
      <c r="F154" s="20">
        <v>1</v>
      </c>
      <c r="G154" s="20" t="s">
        <v>5</v>
      </c>
      <c r="H154" s="20" t="s">
        <v>5</v>
      </c>
      <c r="I154" s="20" t="s">
        <v>5</v>
      </c>
      <c r="J154" s="20" t="s">
        <v>5</v>
      </c>
      <c r="K154" s="20" t="s">
        <v>5</v>
      </c>
      <c r="L154" s="20" t="s">
        <v>5</v>
      </c>
      <c r="M154" s="20" t="s">
        <v>5</v>
      </c>
      <c r="N154" s="20" t="s">
        <v>5</v>
      </c>
      <c r="O154" s="20" t="s">
        <v>5</v>
      </c>
      <c r="P154" s="20" t="s">
        <v>5</v>
      </c>
      <c r="Q154" s="20" t="s">
        <v>5</v>
      </c>
      <c r="R154" s="20" t="s">
        <v>5</v>
      </c>
      <c r="S154" s="20">
        <f t="shared" si="2"/>
        <v>7</v>
      </c>
      <c r="T154" s="66"/>
      <c r="U154" s="94"/>
      <c r="V154" s="31"/>
    </row>
    <row r="155" spans="1:22" ht="10.050000000000001" customHeight="1" x14ac:dyDescent="0.4">
      <c r="A155" s="3" t="s">
        <v>182</v>
      </c>
      <c r="B155" s="19" t="s">
        <v>186</v>
      </c>
      <c r="C155" s="20" t="s">
        <v>5</v>
      </c>
      <c r="D155" s="20" t="s">
        <v>5</v>
      </c>
      <c r="E155" s="20" t="s">
        <v>5</v>
      </c>
      <c r="F155" s="20">
        <v>2</v>
      </c>
      <c r="G155" s="20" t="s">
        <v>5</v>
      </c>
      <c r="H155" s="20" t="s">
        <v>5</v>
      </c>
      <c r="I155" s="20" t="s">
        <v>5</v>
      </c>
      <c r="J155" s="20" t="s">
        <v>5</v>
      </c>
      <c r="K155" s="20" t="s">
        <v>5</v>
      </c>
      <c r="L155" s="20" t="s">
        <v>5</v>
      </c>
      <c r="M155" s="20" t="s">
        <v>5</v>
      </c>
      <c r="N155" s="20" t="s">
        <v>5</v>
      </c>
      <c r="O155" s="20" t="s">
        <v>5</v>
      </c>
      <c r="P155" s="20" t="s">
        <v>5</v>
      </c>
      <c r="Q155" s="20" t="s">
        <v>5</v>
      </c>
      <c r="R155" s="20" t="s">
        <v>5</v>
      </c>
      <c r="S155" s="20">
        <f t="shared" si="2"/>
        <v>2</v>
      </c>
      <c r="T155" s="66"/>
      <c r="U155" s="94"/>
      <c r="V155" s="31"/>
    </row>
    <row r="156" spans="1:22" ht="9" customHeight="1" x14ac:dyDescent="0.4">
      <c r="A156" s="3" t="s">
        <v>182</v>
      </c>
      <c r="B156" s="19" t="s">
        <v>187</v>
      </c>
      <c r="C156" s="20" t="s">
        <v>5</v>
      </c>
      <c r="D156" s="20" t="s">
        <v>5</v>
      </c>
      <c r="E156" s="20" t="s">
        <v>5</v>
      </c>
      <c r="F156" s="20">
        <v>2</v>
      </c>
      <c r="G156" s="20">
        <v>1</v>
      </c>
      <c r="H156" s="20" t="s">
        <v>5</v>
      </c>
      <c r="I156" s="20" t="s">
        <v>5</v>
      </c>
      <c r="J156" s="20" t="s">
        <v>5</v>
      </c>
      <c r="K156" s="20" t="s">
        <v>5</v>
      </c>
      <c r="L156" s="20" t="s">
        <v>5</v>
      </c>
      <c r="M156" s="20" t="s">
        <v>5</v>
      </c>
      <c r="N156" s="20" t="s">
        <v>5</v>
      </c>
      <c r="O156" s="20" t="s">
        <v>5</v>
      </c>
      <c r="P156" s="20" t="s">
        <v>5</v>
      </c>
      <c r="Q156" s="20" t="s">
        <v>5</v>
      </c>
      <c r="R156" s="20" t="s">
        <v>5</v>
      </c>
      <c r="S156" s="20">
        <f t="shared" si="2"/>
        <v>2</v>
      </c>
      <c r="T156" s="66"/>
      <c r="U156" s="94"/>
      <c r="V156" s="31"/>
    </row>
    <row r="157" spans="1:22" ht="10.050000000000001" customHeight="1" x14ac:dyDescent="0.4">
      <c r="A157" s="3" t="s">
        <v>182</v>
      </c>
      <c r="B157" s="19" t="s">
        <v>188</v>
      </c>
      <c r="C157" s="20">
        <v>1</v>
      </c>
      <c r="D157" s="20" t="s">
        <v>5</v>
      </c>
      <c r="E157" s="20" t="s">
        <v>5</v>
      </c>
      <c r="F157" s="20" t="s">
        <v>5</v>
      </c>
      <c r="G157" s="20" t="s">
        <v>5</v>
      </c>
      <c r="H157" s="20" t="s">
        <v>5</v>
      </c>
      <c r="I157" s="20" t="s">
        <v>5</v>
      </c>
      <c r="J157" s="20" t="s">
        <v>5</v>
      </c>
      <c r="K157" s="20" t="s">
        <v>5</v>
      </c>
      <c r="L157" s="20" t="s">
        <v>5</v>
      </c>
      <c r="M157" s="20" t="s">
        <v>5</v>
      </c>
      <c r="N157" s="20" t="s">
        <v>5</v>
      </c>
      <c r="O157" s="20" t="s">
        <v>5</v>
      </c>
      <c r="P157" s="20" t="s">
        <v>5</v>
      </c>
      <c r="Q157" s="20" t="s">
        <v>5</v>
      </c>
      <c r="R157" s="20" t="s">
        <v>5</v>
      </c>
      <c r="S157" s="20">
        <f t="shared" si="2"/>
        <v>1</v>
      </c>
      <c r="T157" s="67"/>
      <c r="U157" s="95"/>
      <c r="V157" s="33"/>
    </row>
    <row r="158" spans="1:22" ht="9" customHeight="1" x14ac:dyDescent="0.4">
      <c r="A158" s="21" t="s">
        <v>189</v>
      </c>
      <c r="B158" s="19" t="s">
        <v>190</v>
      </c>
      <c r="C158" s="20">
        <v>338</v>
      </c>
      <c r="D158" s="20">
        <v>1</v>
      </c>
      <c r="E158" s="20">
        <v>7</v>
      </c>
      <c r="F158" s="20">
        <v>227</v>
      </c>
      <c r="G158" s="20" t="s">
        <v>5</v>
      </c>
      <c r="H158" s="20">
        <v>1</v>
      </c>
      <c r="I158" s="20">
        <v>9</v>
      </c>
      <c r="J158" s="20" t="s">
        <v>5</v>
      </c>
      <c r="K158" s="20" t="s">
        <v>5</v>
      </c>
      <c r="L158" s="20">
        <v>12</v>
      </c>
      <c r="M158" s="20" t="s">
        <v>5</v>
      </c>
      <c r="N158" s="20" t="s">
        <v>5</v>
      </c>
      <c r="O158" s="20" t="s">
        <v>5</v>
      </c>
      <c r="P158" s="20" t="s">
        <v>5</v>
      </c>
      <c r="Q158" s="20" t="s">
        <v>5</v>
      </c>
      <c r="R158" s="20" t="s">
        <v>5</v>
      </c>
      <c r="S158" s="20">
        <f t="shared" si="2"/>
        <v>586</v>
      </c>
      <c r="T158" s="60">
        <v>586</v>
      </c>
      <c r="U158" s="59">
        <v>8</v>
      </c>
      <c r="V158" s="27">
        <v>1.4E-2</v>
      </c>
    </row>
    <row r="159" spans="1:22" ht="9" customHeight="1" x14ac:dyDescent="0.4">
      <c r="A159" s="3" t="s">
        <v>191</v>
      </c>
      <c r="B159" s="19" t="s">
        <v>192</v>
      </c>
      <c r="C159" s="20">
        <v>117</v>
      </c>
      <c r="D159" s="20" t="s">
        <v>5</v>
      </c>
      <c r="E159" s="20">
        <v>1</v>
      </c>
      <c r="F159" s="20">
        <v>41</v>
      </c>
      <c r="G159" s="20" t="s">
        <v>5</v>
      </c>
      <c r="H159" s="20" t="s">
        <v>5</v>
      </c>
      <c r="I159" s="20" t="s">
        <v>5</v>
      </c>
      <c r="J159" s="20" t="s">
        <v>5</v>
      </c>
      <c r="K159" s="20" t="s">
        <v>5</v>
      </c>
      <c r="L159" s="20" t="s">
        <v>5</v>
      </c>
      <c r="M159" s="20" t="s">
        <v>5</v>
      </c>
      <c r="N159" s="20" t="s">
        <v>5</v>
      </c>
      <c r="O159" s="20" t="s">
        <v>5</v>
      </c>
      <c r="P159" s="20" t="s">
        <v>5</v>
      </c>
      <c r="Q159" s="20" t="s">
        <v>5</v>
      </c>
      <c r="R159" s="20" t="s">
        <v>5</v>
      </c>
      <c r="S159" s="20">
        <f t="shared" si="2"/>
        <v>158</v>
      </c>
      <c r="T159" s="61">
        <v>277</v>
      </c>
      <c r="U159" s="71">
        <v>4</v>
      </c>
      <c r="V159" s="28">
        <v>1.4E-2</v>
      </c>
    </row>
    <row r="160" spans="1:22" ht="10.050000000000001" customHeight="1" x14ac:dyDescent="0.4">
      <c r="A160" s="3" t="s">
        <v>191</v>
      </c>
      <c r="B160" s="19" t="s">
        <v>193</v>
      </c>
      <c r="C160" s="20">
        <v>71</v>
      </c>
      <c r="D160" s="20" t="s">
        <v>5</v>
      </c>
      <c r="E160" s="20">
        <v>2</v>
      </c>
      <c r="F160" s="20">
        <v>11</v>
      </c>
      <c r="G160" s="20" t="s">
        <v>5</v>
      </c>
      <c r="H160" s="20" t="s">
        <v>5</v>
      </c>
      <c r="I160" s="20" t="s">
        <v>5</v>
      </c>
      <c r="J160" s="20" t="s">
        <v>5</v>
      </c>
      <c r="K160" s="20" t="s">
        <v>5</v>
      </c>
      <c r="L160" s="20">
        <v>1</v>
      </c>
      <c r="M160" s="20" t="s">
        <v>5</v>
      </c>
      <c r="N160" s="20" t="s">
        <v>5</v>
      </c>
      <c r="O160" s="20" t="s">
        <v>5</v>
      </c>
      <c r="P160" s="20" t="s">
        <v>5</v>
      </c>
      <c r="Q160" s="20" t="s">
        <v>5</v>
      </c>
      <c r="R160" s="20" t="s">
        <v>5</v>
      </c>
      <c r="S160" s="20">
        <f t="shared" si="2"/>
        <v>83</v>
      </c>
      <c r="T160" s="64"/>
      <c r="U160" s="88"/>
      <c r="V160" s="30"/>
    </row>
    <row r="161" spans="1:22" ht="9" customHeight="1" x14ac:dyDescent="0.4">
      <c r="A161" s="3" t="s">
        <v>191</v>
      </c>
      <c r="B161" s="19" t="s">
        <v>194</v>
      </c>
      <c r="C161" s="20">
        <v>23</v>
      </c>
      <c r="D161" s="20" t="s">
        <v>5</v>
      </c>
      <c r="E161" s="20">
        <v>1</v>
      </c>
      <c r="F161" s="20" t="s">
        <v>5</v>
      </c>
      <c r="G161" s="20" t="s">
        <v>5</v>
      </c>
      <c r="H161" s="20" t="s">
        <v>5</v>
      </c>
      <c r="I161" s="20" t="s">
        <v>5</v>
      </c>
      <c r="J161" s="20" t="s">
        <v>5</v>
      </c>
      <c r="K161" s="20" t="s">
        <v>5</v>
      </c>
      <c r="L161" s="20" t="s">
        <v>5</v>
      </c>
      <c r="M161" s="20" t="s">
        <v>5</v>
      </c>
      <c r="N161" s="20" t="s">
        <v>5</v>
      </c>
      <c r="O161" s="20" t="s">
        <v>5</v>
      </c>
      <c r="P161" s="20" t="s">
        <v>5</v>
      </c>
      <c r="Q161" s="20" t="s">
        <v>5</v>
      </c>
      <c r="R161" s="20" t="s">
        <v>5</v>
      </c>
      <c r="S161" s="20">
        <f t="shared" si="2"/>
        <v>23</v>
      </c>
      <c r="T161" s="64"/>
      <c r="U161" s="88"/>
      <c r="V161" s="30"/>
    </row>
    <row r="162" spans="1:22" ht="10.050000000000001" customHeight="1" x14ac:dyDescent="0.4">
      <c r="A162" s="3" t="s">
        <v>191</v>
      </c>
      <c r="B162" s="19" t="s">
        <v>195</v>
      </c>
      <c r="C162" s="20">
        <v>8</v>
      </c>
      <c r="D162" s="20" t="s">
        <v>5</v>
      </c>
      <c r="E162" s="20" t="s">
        <v>5</v>
      </c>
      <c r="F162" s="20">
        <v>5</v>
      </c>
      <c r="G162" s="20" t="s">
        <v>5</v>
      </c>
      <c r="H162" s="20" t="s">
        <v>5</v>
      </c>
      <c r="I162" s="20" t="s">
        <v>5</v>
      </c>
      <c r="J162" s="20" t="s">
        <v>5</v>
      </c>
      <c r="K162" s="20" t="s">
        <v>5</v>
      </c>
      <c r="L162" s="20" t="s">
        <v>5</v>
      </c>
      <c r="M162" s="20" t="s">
        <v>5</v>
      </c>
      <c r="N162" s="20" t="s">
        <v>5</v>
      </c>
      <c r="O162" s="20" t="s">
        <v>5</v>
      </c>
      <c r="P162" s="20" t="s">
        <v>5</v>
      </c>
      <c r="Q162" s="20" t="s">
        <v>5</v>
      </c>
      <c r="R162" s="20" t="s">
        <v>5</v>
      </c>
      <c r="S162" s="20">
        <f t="shared" si="2"/>
        <v>13</v>
      </c>
      <c r="T162" s="62"/>
      <c r="U162" s="69"/>
      <c r="V162" s="29"/>
    </row>
    <row r="163" spans="1:22" ht="10.050000000000001" customHeight="1" x14ac:dyDescent="0.4">
      <c r="A163" s="21" t="s">
        <v>196</v>
      </c>
      <c r="B163" s="19" t="s">
        <v>197</v>
      </c>
      <c r="C163" s="20">
        <v>47</v>
      </c>
      <c r="D163" s="20" t="s">
        <v>5</v>
      </c>
      <c r="E163" s="20">
        <v>1</v>
      </c>
      <c r="F163" s="20">
        <v>7</v>
      </c>
      <c r="G163" s="20" t="s">
        <v>5</v>
      </c>
      <c r="H163" s="20" t="s">
        <v>5</v>
      </c>
      <c r="I163" s="20" t="s">
        <v>5</v>
      </c>
      <c r="J163" s="20" t="s">
        <v>5</v>
      </c>
      <c r="K163" s="20" t="s">
        <v>5</v>
      </c>
      <c r="L163" s="20" t="s">
        <v>5</v>
      </c>
      <c r="M163" s="20" t="s">
        <v>5</v>
      </c>
      <c r="N163" s="20" t="s">
        <v>5</v>
      </c>
      <c r="O163" s="20" t="s">
        <v>5</v>
      </c>
      <c r="P163" s="20" t="s">
        <v>5</v>
      </c>
      <c r="Q163" s="20" t="s">
        <v>5</v>
      </c>
      <c r="R163" s="20" t="s">
        <v>5</v>
      </c>
      <c r="S163" s="20">
        <f t="shared" si="2"/>
        <v>54</v>
      </c>
      <c r="T163" s="60">
        <v>54</v>
      </c>
      <c r="U163" s="59">
        <v>1</v>
      </c>
      <c r="V163" s="27">
        <v>1.9E-2</v>
      </c>
    </row>
    <row r="164" spans="1:22" ht="9" customHeight="1" x14ac:dyDescent="0.4">
      <c r="A164" s="3" t="s">
        <v>198</v>
      </c>
      <c r="B164" s="19" t="s">
        <v>199</v>
      </c>
      <c r="C164" s="20">
        <v>416</v>
      </c>
      <c r="D164" s="20" t="s">
        <v>5</v>
      </c>
      <c r="E164" s="20">
        <v>14</v>
      </c>
      <c r="F164" s="20">
        <v>477</v>
      </c>
      <c r="G164" s="20">
        <v>5</v>
      </c>
      <c r="H164" s="20">
        <v>1</v>
      </c>
      <c r="I164" s="20">
        <v>21</v>
      </c>
      <c r="J164" s="20" t="s">
        <v>5</v>
      </c>
      <c r="K164" s="20" t="s">
        <v>5</v>
      </c>
      <c r="L164" s="20">
        <v>23</v>
      </c>
      <c r="M164" s="20" t="s">
        <v>5</v>
      </c>
      <c r="N164" s="20" t="s">
        <v>5</v>
      </c>
      <c r="O164" s="20" t="s">
        <v>5</v>
      </c>
      <c r="P164" s="20" t="s">
        <v>5</v>
      </c>
      <c r="Q164" s="20" t="s">
        <v>5</v>
      </c>
      <c r="R164" s="20" t="s">
        <v>5</v>
      </c>
      <c r="S164" s="20">
        <f t="shared" si="2"/>
        <v>937</v>
      </c>
      <c r="T164" s="61">
        <v>1359</v>
      </c>
      <c r="U164" s="71">
        <v>17</v>
      </c>
      <c r="V164" s="28">
        <v>1.0999999999999999E-2</v>
      </c>
    </row>
    <row r="165" spans="1:22" ht="10.050000000000001" customHeight="1" x14ac:dyDescent="0.4">
      <c r="A165" s="3" t="s">
        <v>198</v>
      </c>
      <c r="B165" s="19" t="s">
        <v>200</v>
      </c>
      <c r="C165" s="20">
        <v>121</v>
      </c>
      <c r="D165" s="20" t="s">
        <v>5</v>
      </c>
      <c r="E165" s="20">
        <v>2</v>
      </c>
      <c r="F165" s="20">
        <v>282</v>
      </c>
      <c r="G165" s="20" t="s">
        <v>5</v>
      </c>
      <c r="H165" s="20" t="s">
        <v>5</v>
      </c>
      <c r="I165" s="20">
        <v>3</v>
      </c>
      <c r="J165" s="20" t="s">
        <v>5</v>
      </c>
      <c r="K165" s="20" t="s">
        <v>5</v>
      </c>
      <c r="L165" s="20">
        <v>16</v>
      </c>
      <c r="M165" s="20" t="s">
        <v>5</v>
      </c>
      <c r="N165" s="20" t="s">
        <v>5</v>
      </c>
      <c r="O165" s="20" t="s">
        <v>5</v>
      </c>
      <c r="P165" s="20" t="s">
        <v>5</v>
      </c>
      <c r="Q165" s="20" t="s">
        <v>5</v>
      </c>
      <c r="R165" s="20" t="s">
        <v>5</v>
      </c>
      <c r="S165" s="20">
        <f t="shared" si="2"/>
        <v>422</v>
      </c>
      <c r="T165" s="62"/>
      <c r="U165" s="69"/>
      <c r="V165" s="29"/>
    </row>
    <row r="166" spans="1:22" ht="9" customHeight="1" x14ac:dyDescent="0.4">
      <c r="A166" s="21" t="s">
        <v>201</v>
      </c>
      <c r="B166" s="19" t="s">
        <v>202</v>
      </c>
      <c r="C166" s="20">
        <v>56</v>
      </c>
      <c r="D166" s="20" t="s">
        <v>5</v>
      </c>
      <c r="E166" s="20">
        <v>1</v>
      </c>
      <c r="F166" s="20">
        <v>6</v>
      </c>
      <c r="G166" s="20" t="s">
        <v>5</v>
      </c>
      <c r="H166" s="20" t="s">
        <v>5</v>
      </c>
      <c r="I166" s="20" t="s">
        <v>5</v>
      </c>
      <c r="J166" s="20" t="s">
        <v>5</v>
      </c>
      <c r="K166" s="20" t="s">
        <v>5</v>
      </c>
      <c r="L166" s="20" t="s">
        <v>5</v>
      </c>
      <c r="M166" s="20" t="s">
        <v>5</v>
      </c>
      <c r="N166" s="20" t="s">
        <v>5</v>
      </c>
      <c r="O166" s="20" t="s">
        <v>5</v>
      </c>
      <c r="P166" s="20" t="s">
        <v>5</v>
      </c>
      <c r="Q166" s="20" t="s">
        <v>5</v>
      </c>
      <c r="R166" s="20" t="s">
        <v>5</v>
      </c>
      <c r="S166" s="20">
        <f t="shared" si="2"/>
        <v>62</v>
      </c>
      <c r="T166" s="60">
        <v>62</v>
      </c>
      <c r="U166" s="59">
        <v>1</v>
      </c>
      <c r="V166" s="27">
        <v>1.6E-2</v>
      </c>
    </row>
    <row r="167" spans="1:22" ht="10.050000000000001" customHeight="1" x14ac:dyDescent="0.4">
      <c r="A167" s="3" t="s">
        <v>203</v>
      </c>
      <c r="B167" s="19" t="s">
        <v>204</v>
      </c>
      <c r="C167" s="20">
        <v>46</v>
      </c>
      <c r="D167" s="20" t="s">
        <v>5</v>
      </c>
      <c r="E167" s="20">
        <v>2</v>
      </c>
      <c r="F167" s="20">
        <v>7</v>
      </c>
      <c r="G167" s="20" t="s">
        <v>5</v>
      </c>
      <c r="H167" s="20" t="s">
        <v>5</v>
      </c>
      <c r="I167" s="20" t="s">
        <v>5</v>
      </c>
      <c r="J167" s="20" t="s">
        <v>5</v>
      </c>
      <c r="K167" s="20" t="s">
        <v>5</v>
      </c>
      <c r="L167" s="20" t="s">
        <v>5</v>
      </c>
      <c r="M167" s="20" t="s">
        <v>5</v>
      </c>
      <c r="N167" s="20" t="s">
        <v>5</v>
      </c>
      <c r="O167" s="20" t="s">
        <v>5</v>
      </c>
      <c r="P167" s="20" t="s">
        <v>5</v>
      </c>
      <c r="Q167" s="20" t="s">
        <v>5</v>
      </c>
      <c r="R167" s="20" t="s">
        <v>5</v>
      </c>
      <c r="S167" s="20">
        <f t="shared" si="2"/>
        <v>53</v>
      </c>
      <c r="T167" s="61">
        <v>77</v>
      </c>
      <c r="U167" s="71">
        <v>2</v>
      </c>
      <c r="V167" s="28">
        <v>2.5999999999999999E-2</v>
      </c>
    </row>
    <row r="168" spans="1:22" ht="9" customHeight="1" x14ac:dyDescent="0.4">
      <c r="A168" s="3" t="s">
        <v>203</v>
      </c>
      <c r="B168" s="19" t="s">
        <v>205</v>
      </c>
      <c r="C168" s="20" t="s">
        <v>5</v>
      </c>
      <c r="D168" s="20" t="s">
        <v>5</v>
      </c>
      <c r="E168" s="20" t="s">
        <v>5</v>
      </c>
      <c r="F168" s="20">
        <v>11</v>
      </c>
      <c r="G168" s="20" t="s">
        <v>5</v>
      </c>
      <c r="H168" s="20" t="s">
        <v>5</v>
      </c>
      <c r="I168" s="20" t="s">
        <v>5</v>
      </c>
      <c r="J168" s="20" t="s">
        <v>5</v>
      </c>
      <c r="K168" s="20" t="s">
        <v>5</v>
      </c>
      <c r="L168" s="20" t="s">
        <v>5</v>
      </c>
      <c r="M168" s="20" t="s">
        <v>5</v>
      </c>
      <c r="N168" s="20" t="s">
        <v>5</v>
      </c>
      <c r="O168" s="20" t="s">
        <v>5</v>
      </c>
      <c r="P168" s="20" t="s">
        <v>5</v>
      </c>
      <c r="Q168" s="20" t="s">
        <v>5</v>
      </c>
      <c r="R168" s="20" t="s">
        <v>5</v>
      </c>
      <c r="S168" s="20">
        <f t="shared" si="2"/>
        <v>11</v>
      </c>
      <c r="T168" s="64"/>
      <c r="U168" s="88"/>
      <c r="V168" s="30"/>
    </row>
    <row r="169" spans="1:22" ht="9" customHeight="1" x14ac:dyDescent="0.4">
      <c r="A169" s="3" t="s">
        <v>203</v>
      </c>
      <c r="B169" s="19" t="s">
        <v>206</v>
      </c>
      <c r="C169" s="20">
        <v>10</v>
      </c>
      <c r="D169" s="20" t="s">
        <v>5</v>
      </c>
      <c r="E169" s="20" t="s">
        <v>5</v>
      </c>
      <c r="F169" s="20">
        <v>1</v>
      </c>
      <c r="G169" s="20" t="s">
        <v>5</v>
      </c>
      <c r="H169" s="20" t="s">
        <v>5</v>
      </c>
      <c r="I169" s="20" t="s">
        <v>5</v>
      </c>
      <c r="J169" s="20" t="s">
        <v>5</v>
      </c>
      <c r="K169" s="20" t="s">
        <v>5</v>
      </c>
      <c r="L169" s="20" t="s">
        <v>5</v>
      </c>
      <c r="M169" s="20" t="s">
        <v>5</v>
      </c>
      <c r="N169" s="20" t="s">
        <v>5</v>
      </c>
      <c r="O169" s="20" t="s">
        <v>5</v>
      </c>
      <c r="P169" s="20" t="s">
        <v>5</v>
      </c>
      <c r="Q169" s="20" t="s">
        <v>5</v>
      </c>
      <c r="R169" s="20" t="s">
        <v>5</v>
      </c>
      <c r="S169" s="20">
        <f t="shared" si="2"/>
        <v>11</v>
      </c>
      <c r="T169" s="64"/>
      <c r="U169" s="88"/>
      <c r="V169" s="30"/>
    </row>
    <row r="170" spans="1:22" ht="9" customHeight="1" x14ac:dyDescent="0.4">
      <c r="A170" s="3" t="s">
        <v>203</v>
      </c>
      <c r="B170" s="19" t="s">
        <v>207</v>
      </c>
      <c r="C170" s="20" t="s">
        <v>5</v>
      </c>
      <c r="D170" s="20" t="s">
        <v>5</v>
      </c>
      <c r="E170" s="20" t="s">
        <v>5</v>
      </c>
      <c r="F170" s="20">
        <v>2</v>
      </c>
      <c r="G170" s="20" t="s">
        <v>5</v>
      </c>
      <c r="H170" s="20" t="s">
        <v>5</v>
      </c>
      <c r="I170" s="20" t="s">
        <v>5</v>
      </c>
      <c r="J170" s="20" t="s">
        <v>5</v>
      </c>
      <c r="K170" s="20" t="s">
        <v>5</v>
      </c>
      <c r="L170" s="20" t="s">
        <v>5</v>
      </c>
      <c r="M170" s="20" t="s">
        <v>5</v>
      </c>
      <c r="N170" s="20" t="s">
        <v>5</v>
      </c>
      <c r="O170" s="20" t="s">
        <v>5</v>
      </c>
      <c r="P170" s="20" t="s">
        <v>5</v>
      </c>
      <c r="Q170" s="20" t="s">
        <v>5</v>
      </c>
      <c r="R170" s="20" t="s">
        <v>5</v>
      </c>
      <c r="S170" s="20">
        <f t="shared" si="2"/>
        <v>2</v>
      </c>
      <c r="T170" s="62"/>
      <c r="U170" s="69"/>
      <c r="V170" s="29"/>
    </row>
    <row r="171" spans="1:22" ht="9" customHeight="1" x14ac:dyDescent="0.4">
      <c r="A171" s="1" t="s">
        <v>208</v>
      </c>
      <c r="B171" s="19" t="s">
        <v>209</v>
      </c>
      <c r="C171" s="20">
        <v>28</v>
      </c>
      <c r="D171" s="20" t="s">
        <v>5</v>
      </c>
      <c r="E171" s="20">
        <v>1</v>
      </c>
      <c r="F171" s="20">
        <v>1</v>
      </c>
      <c r="G171" s="20" t="s">
        <v>5</v>
      </c>
      <c r="H171" s="20" t="s">
        <v>5</v>
      </c>
      <c r="I171" s="20" t="s">
        <v>5</v>
      </c>
      <c r="J171" s="20" t="s">
        <v>5</v>
      </c>
      <c r="K171" s="20" t="s">
        <v>5</v>
      </c>
      <c r="L171" s="20" t="s">
        <v>5</v>
      </c>
      <c r="M171" s="20" t="s">
        <v>5</v>
      </c>
      <c r="N171" s="20" t="s">
        <v>5</v>
      </c>
      <c r="O171" s="20" t="s">
        <v>5</v>
      </c>
      <c r="P171" s="20" t="s">
        <v>5</v>
      </c>
      <c r="Q171" s="20" t="s">
        <v>5</v>
      </c>
      <c r="R171" s="20" t="s">
        <v>5</v>
      </c>
      <c r="S171" s="20">
        <f t="shared" si="2"/>
        <v>29</v>
      </c>
      <c r="T171" s="65">
        <v>50</v>
      </c>
      <c r="U171" s="85">
        <v>2</v>
      </c>
      <c r="V171" s="32">
        <v>0.04</v>
      </c>
    </row>
    <row r="172" spans="1:22" ht="9" customHeight="1" x14ac:dyDescent="0.4">
      <c r="A172" s="1" t="s">
        <v>208</v>
      </c>
      <c r="B172" s="19" t="s">
        <v>210</v>
      </c>
      <c r="C172" s="20">
        <v>5</v>
      </c>
      <c r="D172" s="20" t="s">
        <v>5</v>
      </c>
      <c r="E172" s="20" t="s">
        <v>5</v>
      </c>
      <c r="F172" s="20">
        <v>10</v>
      </c>
      <c r="G172" s="20" t="s">
        <v>5</v>
      </c>
      <c r="H172" s="20" t="s">
        <v>5</v>
      </c>
      <c r="I172" s="20" t="s">
        <v>5</v>
      </c>
      <c r="J172" s="20" t="s">
        <v>5</v>
      </c>
      <c r="K172" s="20" t="s">
        <v>5</v>
      </c>
      <c r="L172" s="20" t="s">
        <v>5</v>
      </c>
      <c r="M172" s="20" t="s">
        <v>5</v>
      </c>
      <c r="N172" s="20" t="s">
        <v>5</v>
      </c>
      <c r="O172" s="20" t="s">
        <v>5</v>
      </c>
      <c r="P172" s="20" t="s">
        <v>5</v>
      </c>
      <c r="Q172" s="20" t="s">
        <v>5</v>
      </c>
      <c r="R172" s="20" t="s">
        <v>5</v>
      </c>
      <c r="S172" s="20">
        <f t="shared" si="2"/>
        <v>15</v>
      </c>
      <c r="T172" s="66"/>
      <c r="U172" s="94"/>
      <c r="V172" s="31"/>
    </row>
    <row r="173" spans="1:22" ht="10.050000000000001" customHeight="1" x14ac:dyDescent="0.4">
      <c r="A173" s="1" t="s">
        <v>208</v>
      </c>
      <c r="B173" s="19" t="s">
        <v>211</v>
      </c>
      <c r="C173" s="20">
        <v>6</v>
      </c>
      <c r="D173" s="20">
        <v>1</v>
      </c>
      <c r="E173" s="20">
        <v>1</v>
      </c>
      <c r="F173" s="20" t="s">
        <v>5</v>
      </c>
      <c r="G173" s="20" t="s">
        <v>5</v>
      </c>
      <c r="H173" s="20" t="s">
        <v>5</v>
      </c>
      <c r="I173" s="20" t="s">
        <v>5</v>
      </c>
      <c r="J173" s="20" t="s">
        <v>5</v>
      </c>
      <c r="K173" s="20" t="s">
        <v>5</v>
      </c>
      <c r="L173" s="20" t="s">
        <v>5</v>
      </c>
      <c r="M173" s="20" t="s">
        <v>5</v>
      </c>
      <c r="N173" s="20" t="s">
        <v>5</v>
      </c>
      <c r="O173" s="20" t="s">
        <v>5</v>
      </c>
      <c r="P173" s="20" t="s">
        <v>5</v>
      </c>
      <c r="Q173" s="20" t="s">
        <v>5</v>
      </c>
      <c r="R173" s="20" t="s">
        <v>5</v>
      </c>
      <c r="S173" s="20">
        <f t="shared" si="2"/>
        <v>6</v>
      </c>
      <c r="T173" s="67"/>
      <c r="U173" s="95"/>
      <c r="V173" s="33"/>
    </row>
    <row r="174" spans="1:22" ht="10.050000000000001" customHeight="1" x14ac:dyDescent="0.4">
      <c r="A174" s="3" t="s">
        <v>212</v>
      </c>
      <c r="B174" s="19" t="s">
        <v>213</v>
      </c>
      <c r="C174" s="20">
        <v>19</v>
      </c>
      <c r="D174" s="20" t="s">
        <v>5</v>
      </c>
      <c r="E174" s="20" t="s">
        <v>5</v>
      </c>
      <c r="F174" s="20">
        <v>18</v>
      </c>
      <c r="G174" s="20" t="s">
        <v>5</v>
      </c>
      <c r="H174" s="20" t="s">
        <v>5</v>
      </c>
      <c r="I174" s="20" t="s">
        <v>5</v>
      </c>
      <c r="J174" s="20" t="s">
        <v>5</v>
      </c>
      <c r="K174" s="20" t="s">
        <v>5</v>
      </c>
      <c r="L174" s="20" t="s">
        <v>5</v>
      </c>
      <c r="M174" s="20" t="s">
        <v>5</v>
      </c>
      <c r="N174" s="20" t="s">
        <v>5</v>
      </c>
      <c r="O174" s="20" t="s">
        <v>5</v>
      </c>
      <c r="P174" s="20" t="s">
        <v>5</v>
      </c>
      <c r="Q174" s="20" t="s">
        <v>5</v>
      </c>
      <c r="R174" s="20" t="s">
        <v>5</v>
      </c>
      <c r="S174" s="20">
        <f t="shared" si="2"/>
        <v>37</v>
      </c>
      <c r="T174" s="61">
        <v>41</v>
      </c>
      <c r="U174" s="71">
        <v>0</v>
      </c>
      <c r="V174" s="39">
        <v>0</v>
      </c>
    </row>
    <row r="175" spans="1:22" ht="9.75" customHeight="1" x14ac:dyDescent="0.4">
      <c r="A175" s="3" t="s">
        <v>212</v>
      </c>
      <c r="B175" s="19" t="s">
        <v>214</v>
      </c>
      <c r="C175" s="20" t="s">
        <v>5</v>
      </c>
      <c r="D175" s="20" t="s">
        <v>5</v>
      </c>
      <c r="E175" s="20" t="s">
        <v>5</v>
      </c>
      <c r="F175" s="20">
        <v>4</v>
      </c>
      <c r="G175" s="20" t="s">
        <v>5</v>
      </c>
      <c r="H175" s="20" t="s">
        <v>5</v>
      </c>
      <c r="I175" s="20" t="s">
        <v>5</v>
      </c>
      <c r="J175" s="20" t="s">
        <v>5</v>
      </c>
      <c r="K175" s="20" t="s">
        <v>5</v>
      </c>
      <c r="L175" s="20" t="s">
        <v>5</v>
      </c>
      <c r="M175" s="20" t="s">
        <v>5</v>
      </c>
      <c r="N175" s="20" t="s">
        <v>5</v>
      </c>
      <c r="O175" s="20" t="s">
        <v>5</v>
      </c>
      <c r="P175" s="20" t="s">
        <v>5</v>
      </c>
      <c r="Q175" s="20" t="s">
        <v>5</v>
      </c>
      <c r="R175" s="20" t="s">
        <v>5</v>
      </c>
      <c r="S175" s="20">
        <f t="shared" si="2"/>
        <v>4</v>
      </c>
      <c r="T175" s="62"/>
      <c r="U175" s="69"/>
      <c r="V175" s="40"/>
    </row>
    <row r="176" spans="1:22" ht="10.050000000000001" customHeight="1" x14ac:dyDescent="0.4">
      <c r="A176" s="21" t="s">
        <v>215</v>
      </c>
      <c r="B176" s="19" t="s">
        <v>216</v>
      </c>
      <c r="C176" s="20">
        <v>4</v>
      </c>
      <c r="D176" s="20" t="s">
        <v>5</v>
      </c>
      <c r="E176" s="20" t="s">
        <v>5</v>
      </c>
      <c r="F176" s="20">
        <v>17</v>
      </c>
      <c r="G176" s="20" t="s">
        <v>5</v>
      </c>
      <c r="H176" s="20" t="s">
        <v>5</v>
      </c>
      <c r="I176" s="20" t="s">
        <v>5</v>
      </c>
      <c r="J176" s="20" t="s">
        <v>5</v>
      </c>
      <c r="K176" s="20" t="s">
        <v>5</v>
      </c>
      <c r="L176" s="20" t="s">
        <v>5</v>
      </c>
      <c r="M176" s="20" t="s">
        <v>5</v>
      </c>
      <c r="N176" s="20" t="s">
        <v>5</v>
      </c>
      <c r="O176" s="20" t="s">
        <v>5</v>
      </c>
      <c r="P176" s="20" t="s">
        <v>5</v>
      </c>
      <c r="Q176" s="20" t="s">
        <v>5</v>
      </c>
      <c r="R176" s="20" t="s">
        <v>5</v>
      </c>
      <c r="S176" s="20">
        <f t="shared" si="2"/>
        <v>21</v>
      </c>
      <c r="T176" s="60">
        <v>21</v>
      </c>
      <c r="U176" s="59">
        <v>0</v>
      </c>
      <c r="V176" s="23">
        <v>0</v>
      </c>
    </row>
    <row r="177" spans="1:22" ht="9.75" customHeight="1" x14ac:dyDescent="0.4">
      <c r="A177" s="21" t="s">
        <v>217</v>
      </c>
      <c r="B177" s="19" t="s">
        <v>218</v>
      </c>
      <c r="C177" s="20" t="s">
        <v>5</v>
      </c>
      <c r="D177" s="20" t="s">
        <v>5</v>
      </c>
      <c r="E177" s="20" t="s">
        <v>5</v>
      </c>
      <c r="F177" s="20">
        <v>40</v>
      </c>
      <c r="G177" s="20" t="s">
        <v>5</v>
      </c>
      <c r="H177" s="20">
        <v>1</v>
      </c>
      <c r="I177" s="20" t="s">
        <v>5</v>
      </c>
      <c r="J177" s="20" t="s">
        <v>5</v>
      </c>
      <c r="K177" s="20" t="s">
        <v>5</v>
      </c>
      <c r="L177" s="20">
        <v>3</v>
      </c>
      <c r="M177" s="20" t="s">
        <v>5</v>
      </c>
      <c r="N177" s="20" t="s">
        <v>5</v>
      </c>
      <c r="O177" s="20" t="s">
        <v>5</v>
      </c>
      <c r="P177" s="20" t="s">
        <v>5</v>
      </c>
      <c r="Q177" s="20" t="s">
        <v>5</v>
      </c>
      <c r="R177" s="20" t="s">
        <v>5</v>
      </c>
      <c r="S177" s="20">
        <f t="shared" si="2"/>
        <v>43</v>
      </c>
      <c r="T177" s="60">
        <v>43</v>
      </c>
      <c r="U177" s="59">
        <v>1</v>
      </c>
      <c r="V177" s="27">
        <v>2.3E-2</v>
      </c>
    </row>
    <row r="178" spans="1:22" ht="10.050000000000001" customHeight="1" x14ac:dyDescent="0.4">
      <c r="A178" s="21" t="s">
        <v>219</v>
      </c>
      <c r="B178" s="19" t="s">
        <v>220</v>
      </c>
      <c r="C178" s="20">
        <v>79</v>
      </c>
      <c r="D178" s="20" t="s">
        <v>5</v>
      </c>
      <c r="E178" s="20">
        <v>1</v>
      </c>
      <c r="F178" s="20">
        <v>8</v>
      </c>
      <c r="G178" s="20" t="s">
        <v>5</v>
      </c>
      <c r="H178" s="20" t="s">
        <v>5</v>
      </c>
      <c r="I178" s="20" t="s">
        <v>5</v>
      </c>
      <c r="J178" s="20" t="s">
        <v>5</v>
      </c>
      <c r="K178" s="20" t="s">
        <v>5</v>
      </c>
      <c r="L178" s="20" t="s">
        <v>5</v>
      </c>
      <c r="M178" s="20" t="s">
        <v>5</v>
      </c>
      <c r="N178" s="20" t="s">
        <v>5</v>
      </c>
      <c r="O178" s="20" t="s">
        <v>5</v>
      </c>
      <c r="P178" s="20" t="s">
        <v>5</v>
      </c>
      <c r="Q178" s="20" t="s">
        <v>5</v>
      </c>
      <c r="R178" s="20" t="s">
        <v>5</v>
      </c>
      <c r="S178" s="20">
        <f t="shared" si="2"/>
        <v>87</v>
      </c>
      <c r="T178" s="60">
        <v>87</v>
      </c>
      <c r="U178" s="59">
        <v>1</v>
      </c>
      <c r="V178" s="27">
        <v>1.0999999999999999E-2</v>
      </c>
    </row>
    <row r="179" spans="1:22" ht="10.050000000000001" customHeight="1" x14ac:dyDescent="0.4">
      <c r="A179" s="3" t="s">
        <v>221</v>
      </c>
      <c r="B179" s="19" t="s">
        <v>222</v>
      </c>
      <c r="C179" s="20">
        <v>518</v>
      </c>
      <c r="D179" s="20">
        <v>1</v>
      </c>
      <c r="E179" s="20">
        <v>2</v>
      </c>
      <c r="F179" s="20">
        <v>555</v>
      </c>
      <c r="G179" s="20" t="s">
        <v>5</v>
      </c>
      <c r="H179" s="20">
        <v>1</v>
      </c>
      <c r="I179" s="20">
        <v>35</v>
      </c>
      <c r="J179" s="20" t="s">
        <v>5</v>
      </c>
      <c r="K179" s="20" t="s">
        <v>5</v>
      </c>
      <c r="L179" s="20">
        <v>14</v>
      </c>
      <c r="M179" s="20" t="s">
        <v>5</v>
      </c>
      <c r="N179" s="20" t="s">
        <v>5</v>
      </c>
      <c r="O179" s="20" t="s">
        <v>5</v>
      </c>
      <c r="P179" s="20" t="s">
        <v>5</v>
      </c>
      <c r="Q179" s="20" t="s">
        <v>5</v>
      </c>
      <c r="R179" s="20" t="s">
        <v>5</v>
      </c>
      <c r="S179" s="20">
        <f t="shared" si="2"/>
        <v>1122</v>
      </c>
      <c r="T179" s="61">
        <v>1140</v>
      </c>
      <c r="U179" s="71">
        <v>3</v>
      </c>
      <c r="V179" s="28">
        <v>3.0000000000000001E-3</v>
      </c>
    </row>
    <row r="180" spans="1:22" ht="9" customHeight="1" x14ac:dyDescent="0.4">
      <c r="A180" s="3" t="s">
        <v>221</v>
      </c>
      <c r="B180" s="19" t="s">
        <v>223</v>
      </c>
      <c r="C180" s="20">
        <v>14</v>
      </c>
      <c r="D180" s="20" t="s">
        <v>5</v>
      </c>
      <c r="E180" s="20" t="s">
        <v>5</v>
      </c>
      <c r="F180" s="20">
        <v>4</v>
      </c>
      <c r="G180" s="20" t="s">
        <v>5</v>
      </c>
      <c r="H180" s="20" t="s">
        <v>5</v>
      </c>
      <c r="I180" s="20" t="s">
        <v>5</v>
      </c>
      <c r="J180" s="20" t="s">
        <v>5</v>
      </c>
      <c r="K180" s="20" t="s">
        <v>5</v>
      </c>
      <c r="L180" s="20" t="s">
        <v>5</v>
      </c>
      <c r="M180" s="20" t="s">
        <v>5</v>
      </c>
      <c r="N180" s="20" t="s">
        <v>5</v>
      </c>
      <c r="O180" s="20" t="s">
        <v>5</v>
      </c>
      <c r="P180" s="20" t="s">
        <v>5</v>
      </c>
      <c r="Q180" s="20" t="s">
        <v>5</v>
      </c>
      <c r="R180" s="20" t="s">
        <v>5</v>
      </c>
      <c r="S180" s="20">
        <f t="shared" si="2"/>
        <v>18</v>
      </c>
      <c r="T180" s="62"/>
      <c r="U180" s="69"/>
      <c r="V180" s="29"/>
    </row>
    <row r="181" spans="1:22" ht="9" customHeight="1" x14ac:dyDescent="0.4">
      <c r="A181" s="3" t="s">
        <v>224</v>
      </c>
      <c r="B181" s="19" t="s">
        <v>225</v>
      </c>
      <c r="C181" s="20">
        <v>69</v>
      </c>
      <c r="D181" s="20" t="s">
        <v>5</v>
      </c>
      <c r="E181" s="20">
        <v>2</v>
      </c>
      <c r="F181" s="20">
        <v>67</v>
      </c>
      <c r="G181" s="20" t="s">
        <v>5</v>
      </c>
      <c r="H181" s="20" t="s">
        <v>5</v>
      </c>
      <c r="I181" s="20" t="s">
        <v>5</v>
      </c>
      <c r="J181" s="20" t="s">
        <v>5</v>
      </c>
      <c r="K181" s="20" t="s">
        <v>5</v>
      </c>
      <c r="L181" s="20">
        <v>2</v>
      </c>
      <c r="M181" s="20" t="s">
        <v>5</v>
      </c>
      <c r="N181" s="20" t="s">
        <v>5</v>
      </c>
      <c r="O181" s="20" t="s">
        <v>5</v>
      </c>
      <c r="P181" s="20" t="s">
        <v>5</v>
      </c>
      <c r="Q181" s="20" t="s">
        <v>5</v>
      </c>
      <c r="R181" s="20" t="s">
        <v>5</v>
      </c>
      <c r="S181" s="20">
        <f t="shared" si="2"/>
        <v>138</v>
      </c>
      <c r="T181" s="65">
        <v>274</v>
      </c>
      <c r="U181" s="85">
        <v>2</v>
      </c>
      <c r="V181" s="24">
        <v>7.0000000000000001E-3</v>
      </c>
    </row>
    <row r="182" spans="1:22" ht="9" customHeight="1" x14ac:dyDescent="0.4">
      <c r="A182" s="3" t="s">
        <v>224</v>
      </c>
      <c r="B182" s="19" t="s">
        <v>226</v>
      </c>
      <c r="C182" s="20">
        <v>21</v>
      </c>
      <c r="D182" s="20" t="s">
        <v>5</v>
      </c>
      <c r="E182" s="20" t="s">
        <v>5</v>
      </c>
      <c r="F182" s="20">
        <v>20</v>
      </c>
      <c r="G182" s="20" t="s">
        <v>5</v>
      </c>
      <c r="H182" s="20" t="s">
        <v>5</v>
      </c>
      <c r="I182" s="20" t="s">
        <v>5</v>
      </c>
      <c r="J182" s="20" t="s">
        <v>5</v>
      </c>
      <c r="K182" s="20" t="s">
        <v>5</v>
      </c>
      <c r="L182" s="20" t="s">
        <v>5</v>
      </c>
      <c r="M182" s="20" t="s">
        <v>5</v>
      </c>
      <c r="N182" s="20" t="s">
        <v>5</v>
      </c>
      <c r="O182" s="20" t="s">
        <v>5</v>
      </c>
      <c r="P182" s="20" t="s">
        <v>5</v>
      </c>
      <c r="Q182" s="20" t="s">
        <v>5</v>
      </c>
      <c r="R182" s="20" t="s">
        <v>5</v>
      </c>
      <c r="S182" s="20">
        <f t="shared" si="2"/>
        <v>41</v>
      </c>
      <c r="T182" s="66"/>
      <c r="U182" s="94"/>
      <c r="V182" s="25"/>
    </row>
    <row r="183" spans="1:22" ht="9" customHeight="1" x14ac:dyDescent="0.4">
      <c r="A183" s="3" t="s">
        <v>224</v>
      </c>
      <c r="B183" s="19" t="s">
        <v>227</v>
      </c>
      <c r="C183" s="20">
        <v>26</v>
      </c>
      <c r="D183" s="20" t="s">
        <v>5</v>
      </c>
      <c r="E183" s="20" t="s">
        <v>5</v>
      </c>
      <c r="F183" s="20">
        <v>13</v>
      </c>
      <c r="G183" s="20" t="s">
        <v>5</v>
      </c>
      <c r="H183" s="20" t="s">
        <v>5</v>
      </c>
      <c r="I183" s="20" t="s">
        <v>5</v>
      </c>
      <c r="J183" s="20" t="s">
        <v>5</v>
      </c>
      <c r="K183" s="20" t="s">
        <v>5</v>
      </c>
      <c r="L183" s="20" t="s">
        <v>5</v>
      </c>
      <c r="M183" s="20" t="s">
        <v>5</v>
      </c>
      <c r="N183" s="20" t="s">
        <v>5</v>
      </c>
      <c r="O183" s="20" t="s">
        <v>5</v>
      </c>
      <c r="P183" s="20" t="s">
        <v>5</v>
      </c>
      <c r="Q183" s="20" t="s">
        <v>5</v>
      </c>
      <c r="R183" s="20" t="s">
        <v>5</v>
      </c>
      <c r="S183" s="20">
        <f t="shared" si="2"/>
        <v>39</v>
      </c>
      <c r="T183" s="66"/>
      <c r="U183" s="94"/>
      <c r="V183" s="25"/>
    </row>
    <row r="184" spans="1:22" ht="10.050000000000001" customHeight="1" x14ac:dyDescent="0.4">
      <c r="A184" s="3" t="s">
        <v>224</v>
      </c>
      <c r="B184" s="19" t="s">
        <v>228</v>
      </c>
      <c r="C184" s="20">
        <v>30</v>
      </c>
      <c r="D184" s="20" t="s">
        <v>5</v>
      </c>
      <c r="E184" s="20" t="s">
        <v>5</v>
      </c>
      <c r="F184" s="20">
        <v>7</v>
      </c>
      <c r="G184" s="20" t="s">
        <v>5</v>
      </c>
      <c r="H184" s="20" t="s">
        <v>5</v>
      </c>
      <c r="I184" s="20" t="s">
        <v>5</v>
      </c>
      <c r="J184" s="20" t="s">
        <v>5</v>
      </c>
      <c r="K184" s="20" t="s">
        <v>5</v>
      </c>
      <c r="L184" s="20" t="s">
        <v>5</v>
      </c>
      <c r="M184" s="20" t="s">
        <v>5</v>
      </c>
      <c r="N184" s="20" t="s">
        <v>5</v>
      </c>
      <c r="O184" s="20" t="s">
        <v>5</v>
      </c>
      <c r="P184" s="20" t="s">
        <v>5</v>
      </c>
      <c r="Q184" s="20" t="s">
        <v>5</v>
      </c>
      <c r="R184" s="20" t="s">
        <v>5</v>
      </c>
      <c r="S184" s="20">
        <f t="shared" si="2"/>
        <v>37</v>
      </c>
      <c r="T184" s="66"/>
      <c r="U184" s="94"/>
      <c r="V184" s="25"/>
    </row>
    <row r="185" spans="1:22" ht="9" customHeight="1" x14ac:dyDescent="0.4">
      <c r="A185" s="3" t="s">
        <v>224</v>
      </c>
      <c r="B185" s="19" t="s">
        <v>229</v>
      </c>
      <c r="C185" s="20">
        <v>18</v>
      </c>
      <c r="D185" s="20" t="s">
        <v>5</v>
      </c>
      <c r="E185" s="20" t="s">
        <v>5</v>
      </c>
      <c r="F185" s="20" t="s">
        <v>5</v>
      </c>
      <c r="G185" s="20" t="s">
        <v>5</v>
      </c>
      <c r="H185" s="20" t="s">
        <v>5</v>
      </c>
      <c r="I185" s="20" t="s">
        <v>5</v>
      </c>
      <c r="J185" s="20" t="s">
        <v>5</v>
      </c>
      <c r="K185" s="20" t="s">
        <v>5</v>
      </c>
      <c r="L185" s="20" t="s">
        <v>5</v>
      </c>
      <c r="M185" s="20" t="s">
        <v>5</v>
      </c>
      <c r="N185" s="20" t="s">
        <v>5</v>
      </c>
      <c r="O185" s="20" t="s">
        <v>5</v>
      </c>
      <c r="P185" s="20" t="s">
        <v>5</v>
      </c>
      <c r="Q185" s="20" t="s">
        <v>5</v>
      </c>
      <c r="R185" s="20" t="s">
        <v>5</v>
      </c>
      <c r="S185" s="20">
        <f t="shared" si="2"/>
        <v>18</v>
      </c>
      <c r="T185" s="66"/>
      <c r="U185" s="94"/>
      <c r="V185" s="25"/>
    </row>
    <row r="186" spans="1:22" ht="10.050000000000001" customHeight="1" x14ac:dyDescent="0.4">
      <c r="A186" s="3" t="s">
        <v>224</v>
      </c>
      <c r="B186" s="19" t="s">
        <v>230</v>
      </c>
      <c r="C186" s="20">
        <v>1</v>
      </c>
      <c r="D186" s="20" t="s">
        <v>5</v>
      </c>
      <c r="E186" s="20" t="s">
        <v>5</v>
      </c>
      <c r="F186" s="20" t="s">
        <v>5</v>
      </c>
      <c r="G186" s="20" t="s">
        <v>5</v>
      </c>
      <c r="H186" s="20" t="s">
        <v>5</v>
      </c>
      <c r="I186" s="20" t="s">
        <v>5</v>
      </c>
      <c r="J186" s="20" t="s">
        <v>5</v>
      </c>
      <c r="K186" s="20" t="s">
        <v>5</v>
      </c>
      <c r="L186" s="20" t="s">
        <v>5</v>
      </c>
      <c r="M186" s="20" t="s">
        <v>5</v>
      </c>
      <c r="N186" s="20" t="s">
        <v>5</v>
      </c>
      <c r="O186" s="20" t="s">
        <v>5</v>
      </c>
      <c r="P186" s="20" t="s">
        <v>5</v>
      </c>
      <c r="Q186" s="20" t="s">
        <v>5</v>
      </c>
      <c r="R186" s="20" t="s">
        <v>5</v>
      </c>
      <c r="S186" s="20">
        <f t="shared" si="2"/>
        <v>1</v>
      </c>
      <c r="T186" s="67"/>
      <c r="U186" s="95"/>
      <c r="V186" s="26"/>
    </row>
    <row r="187" spans="1:22" ht="10.050000000000001" customHeight="1" x14ac:dyDescent="0.4">
      <c r="A187" s="21" t="s">
        <v>231</v>
      </c>
      <c r="B187" s="19" t="s">
        <v>232</v>
      </c>
      <c r="C187" s="20">
        <v>245</v>
      </c>
      <c r="D187" s="20" t="s">
        <v>5</v>
      </c>
      <c r="E187" s="20">
        <v>3</v>
      </c>
      <c r="F187" s="20">
        <v>136</v>
      </c>
      <c r="G187" s="20" t="s">
        <v>5</v>
      </c>
      <c r="H187" s="20" t="s">
        <v>5</v>
      </c>
      <c r="I187" s="20" t="s">
        <v>5</v>
      </c>
      <c r="J187" s="20" t="s">
        <v>5</v>
      </c>
      <c r="K187" s="20" t="s">
        <v>5</v>
      </c>
      <c r="L187" s="20">
        <v>10</v>
      </c>
      <c r="M187" s="20" t="s">
        <v>5</v>
      </c>
      <c r="N187" s="20" t="s">
        <v>5</v>
      </c>
      <c r="O187" s="20" t="s">
        <v>5</v>
      </c>
      <c r="P187" s="20" t="s">
        <v>5</v>
      </c>
      <c r="Q187" s="20" t="s">
        <v>5</v>
      </c>
      <c r="R187" s="20" t="s">
        <v>5</v>
      </c>
      <c r="S187" s="20">
        <f t="shared" si="2"/>
        <v>391</v>
      </c>
      <c r="T187" s="60">
        <v>391</v>
      </c>
      <c r="U187" s="59">
        <v>3</v>
      </c>
      <c r="V187" s="27">
        <v>8.0000000000000002E-3</v>
      </c>
    </row>
    <row r="188" spans="1:22" ht="9" customHeight="1" x14ac:dyDescent="0.4">
      <c r="A188" s="3" t="s">
        <v>233</v>
      </c>
      <c r="B188" s="19" t="s">
        <v>234</v>
      </c>
      <c r="C188" s="20">
        <v>7</v>
      </c>
      <c r="D188" s="20" t="s">
        <v>5</v>
      </c>
      <c r="E188" s="20" t="s">
        <v>5</v>
      </c>
      <c r="F188" s="20">
        <v>1</v>
      </c>
      <c r="G188" s="20" t="s">
        <v>5</v>
      </c>
      <c r="H188" s="20" t="s">
        <v>5</v>
      </c>
      <c r="I188" s="20" t="s">
        <v>5</v>
      </c>
      <c r="J188" s="20" t="s">
        <v>5</v>
      </c>
      <c r="K188" s="20" t="s">
        <v>5</v>
      </c>
      <c r="L188" s="20" t="s">
        <v>5</v>
      </c>
      <c r="M188" s="20" t="s">
        <v>5</v>
      </c>
      <c r="N188" s="20" t="s">
        <v>5</v>
      </c>
      <c r="O188" s="20" t="s">
        <v>5</v>
      </c>
      <c r="P188" s="20" t="s">
        <v>5</v>
      </c>
      <c r="Q188" s="20" t="s">
        <v>5</v>
      </c>
      <c r="R188" s="20" t="s">
        <v>5</v>
      </c>
      <c r="S188" s="20">
        <f t="shared" si="2"/>
        <v>8</v>
      </c>
      <c r="T188" s="61">
        <v>9</v>
      </c>
      <c r="U188" s="71">
        <v>0</v>
      </c>
      <c r="V188" s="39">
        <v>0</v>
      </c>
    </row>
    <row r="189" spans="1:22" ht="9" customHeight="1" x14ac:dyDescent="0.4">
      <c r="A189" s="3" t="s">
        <v>233</v>
      </c>
      <c r="B189" s="19" t="s">
        <v>235</v>
      </c>
      <c r="C189" s="20" t="s">
        <v>5</v>
      </c>
      <c r="D189" s="20" t="s">
        <v>5</v>
      </c>
      <c r="E189" s="20" t="s">
        <v>5</v>
      </c>
      <c r="F189" s="20">
        <v>1</v>
      </c>
      <c r="G189" s="20" t="s">
        <v>5</v>
      </c>
      <c r="H189" s="20" t="s">
        <v>5</v>
      </c>
      <c r="I189" s="20" t="s">
        <v>5</v>
      </c>
      <c r="J189" s="20" t="s">
        <v>5</v>
      </c>
      <c r="K189" s="20" t="s">
        <v>5</v>
      </c>
      <c r="L189" s="20" t="s">
        <v>5</v>
      </c>
      <c r="M189" s="20" t="s">
        <v>5</v>
      </c>
      <c r="N189" s="20" t="s">
        <v>5</v>
      </c>
      <c r="O189" s="20" t="s">
        <v>5</v>
      </c>
      <c r="P189" s="20" t="s">
        <v>5</v>
      </c>
      <c r="Q189" s="20" t="s">
        <v>5</v>
      </c>
      <c r="R189" s="20" t="s">
        <v>5</v>
      </c>
      <c r="S189" s="20">
        <f t="shared" si="2"/>
        <v>1</v>
      </c>
      <c r="T189" s="62"/>
      <c r="U189" s="69"/>
      <c r="V189" s="40"/>
    </row>
    <row r="190" spans="1:22" ht="9" customHeight="1" x14ac:dyDescent="0.4">
      <c r="A190" s="3" t="s">
        <v>236</v>
      </c>
      <c r="B190" s="19" t="s">
        <v>237</v>
      </c>
      <c r="C190" s="20">
        <v>5</v>
      </c>
      <c r="D190" s="20" t="s">
        <v>5</v>
      </c>
      <c r="E190" s="20" t="s">
        <v>5</v>
      </c>
      <c r="F190" s="20">
        <v>6</v>
      </c>
      <c r="G190" s="20" t="s">
        <v>5</v>
      </c>
      <c r="H190" s="20" t="s">
        <v>5</v>
      </c>
      <c r="I190" s="20" t="s">
        <v>5</v>
      </c>
      <c r="J190" s="20" t="s">
        <v>5</v>
      </c>
      <c r="K190" s="20" t="s">
        <v>5</v>
      </c>
      <c r="L190" s="20">
        <v>3</v>
      </c>
      <c r="M190" s="20" t="s">
        <v>5</v>
      </c>
      <c r="N190" s="20" t="s">
        <v>5</v>
      </c>
      <c r="O190" s="20" t="s">
        <v>5</v>
      </c>
      <c r="P190" s="20" t="s">
        <v>5</v>
      </c>
      <c r="Q190" s="20" t="s">
        <v>5</v>
      </c>
      <c r="R190" s="20" t="s">
        <v>5</v>
      </c>
      <c r="S190" s="20">
        <f t="shared" si="2"/>
        <v>14</v>
      </c>
      <c r="T190" s="65">
        <v>17</v>
      </c>
      <c r="U190" s="85">
        <v>0</v>
      </c>
      <c r="V190" s="32">
        <v>0</v>
      </c>
    </row>
    <row r="191" spans="1:22" ht="10.050000000000001" customHeight="1" x14ac:dyDescent="0.4">
      <c r="A191" s="3" t="s">
        <v>236</v>
      </c>
      <c r="B191" s="19" t="s">
        <v>238</v>
      </c>
      <c r="C191" s="20" t="s">
        <v>5</v>
      </c>
      <c r="D191" s="20" t="s">
        <v>5</v>
      </c>
      <c r="E191" s="20" t="s">
        <v>5</v>
      </c>
      <c r="F191" s="20">
        <v>2</v>
      </c>
      <c r="G191" s="20" t="s">
        <v>5</v>
      </c>
      <c r="H191" s="20" t="s">
        <v>5</v>
      </c>
      <c r="I191" s="20" t="s">
        <v>5</v>
      </c>
      <c r="J191" s="20" t="s">
        <v>5</v>
      </c>
      <c r="K191" s="20" t="s">
        <v>5</v>
      </c>
      <c r="L191" s="20" t="s">
        <v>5</v>
      </c>
      <c r="M191" s="20" t="s">
        <v>5</v>
      </c>
      <c r="N191" s="20" t="s">
        <v>5</v>
      </c>
      <c r="O191" s="20" t="s">
        <v>5</v>
      </c>
      <c r="P191" s="20" t="s">
        <v>5</v>
      </c>
      <c r="Q191" s="20" t="s">
        <v>5</v>
      </c>
      <c r="R191" s="20" t="s">
        <v>5</v>
      </c>
      <c r="S191" s="20">
        <f t="shared" si="2"/>
        <v>2</v>
      </c>
      <c r="T191" s="66"/>
      <c r="U191" s="94"/>
      <c r="V191" s="31"/>
    </row>
    <row r="192" spans="1:22" ht="10.050000000000001" customHeight="1" x14ac:dyDescent="0.4">
      <c r="A192" s="3" t="s">
        <v>236</v>
      </c>
      <c r="B192" s="19" t="s">
        <v>239</v>
      </c>
      <c r="C192" s="20" t="s">
        <v>5</v>
      </c>
      <c r="D192" s="20" t="s">
        <v>5</v>
      </c>
      <c r="E192" s="20" t="s">
        <v>5</v>
      </c>
      <c r="F192" s="20">
        <v>1</v>
      </c>
      <c r="G192" s="20" t="s">
        <v>5</v>
      </c>
      <c r="H192" s="20" t="s">
        <v>5</v>
      </c>
      <c r="I192" s="20" t="s">
        <v>5</v>
      </c>
      <c r="J192" s="20" t="s">
        <v>5</v>
      </c>
      <c r="K192" s="20" t="s">
        <v>5</v>
      </c>
      <c r="L192" s="20" t="s">
        <v>5</v>
      </c>
      <c r="M192" s="20" t="s">
        <v>5</v>
      </c>
      <c r="N192" s="20" t="s">
        <v>5</v>
      </c>
      <c r="O192" s="20" t="s">
        <v>5</v>
      </c>
      <c r="P192" s="20" t="s">
        <v>5</v>
      </c>
      <c r="Q192" s="20" t="s">
        <v>5</v>
      </c>
      <c r="R192" s="20" t="s">
        <v>5</v>
      </c>
      <c r="S192" s="20">
        <f t="shared" si="2"/>
        <v>1</v>
      </c>
      <c r="T192" s="67"/>
      <c r="U192" s="95"/>
      <c r="V192" s="33"/>
    </row>
    <row r="193" spans="1:22" ht="9" customHeight="1" x14ac:dyDescent="0.4">
      <c r="A193" s="21" t="s">
        <v>240</v>
      </c>
      <c r="B193" s="19" t="s">
        <v>241</v>
      </c>
      <c r="C193" s="20">
        <v>497</v>
      </c>
      <c r="D193" s="20">
        <v>1</v>
      </c>
      <c r="E193" s="20">
        <v>4</v>
      </c>
      <c r="F193" s="20">
        <v>960</v>
      </c>
      <c r="G193" s="20">
        <v>3</v>
      </c>
      <c r="H193" s="20">
        <v>3</v>
      </c>
      <c r="I193" s="20">
        <v>14</v>
      </c>
      <c r="J193" s="20" t="s">
        <v>5</v>
      </c>
      <c r="K193" s="20" t="s">
        <v>5</v>
      </c>
      <c r="L193" s="20">
        <v>80</v>
      </c>
      <c r="M193" s="20" t="s">
        <v>5</v>
      </c>
      <c r="N193" s="20" t="s">
        <v>5</v>
      </c>
      <c r="O193" s="20" t="s">
        <v>5</v>
      </c>
      <c r="P193" s="20" t="s">
        <v>5</v>
      </c>
      <c r="Q193" s="20">
        <v>6</v>
      </c>
      <c r="R193" s="20" t="s">
        <v>5</v>
      </c>
      <c r="S193" s="20">
        <f t="shared" si="2"/>
        <v>1557</v>
      </c>
      <c r="T193" s="60">
        <v>1557</v>
      </c>
      <c r="U193" s="59">
        <v>7</v>
      </c>
      <c r="V193" s="27">
        <v>4.0000000000000001E-3</v>
      </c>
    </row>
    <row r="194" spans="1:22" ht="9" customHeight="1" x14ac:dyDescent="0.4">
      <c r="A194" s="1" t="s">
        <v>242</v>
      </c>
      <c r="B194" s="19" t="s">
        <v>243</v>
      </c>
      <c r="C194" s="20">
        <v>92</v>
      </c>
      <c r="D194" s="20" t="s">
        <v>5</v>
      </c>
      <c r="E194" s="20">
        <v>4</v>
      </c>
      <c r="F194" s="20">
        <v>144</v>
      </c>
      <c r="G194" s="20">
        <v>1</v>
      </c>
      <c r="H194" s="20">
        <v>1</v>
      </c>
      <c r="I194" s="20">
        <v>7</v>
      </c>
      <c r="J194" s="20" t="s">
        <v>5</v>
      </c>
      <c r="K194" s="20" t="s">
        <v>5</v>
      </c>
      <c r="L194" s="20">
        <v>9</v>
      </c>
      <c r="M194" s="20" t="s">
        <v>5</v>
      </c>
      <c r="N194" s="20" t="s">
        <v>5</v>
      </c>
      <c r="O194" s="20" t="s">
        <v>5</v>
      </c>
      <c r="P194" s="20" t="s">
        <v>5</v>
      </c>
      <c r="Q194" s="20" t="s">
        <v>5</v>
      </c>
      <c r="R194" s="20" t="s">
        <v>5</v>
      </c>
      <c r="S194" s="20">
        <f t="shared" si="2"/>
        <v>252</v>
      </c>
      <c r="T194" s="65">
        <v>419</v>
      </c>
      <c r="U194" s="85">
        <v>12</v>
      </c>
      <c r="V194" s="24">
        <v>2.9000000000000001E-2</v>
      </c>
    </row>
    <row r="195" spans="1:22" ht="9" customHeight="1" x14ac:dyDescent="0.4">
      <c r="A195" s="1" t="s">
        <v>242</v>
      </c>
      <c r="B195" s="19" t="s">
        <v>244</v>
      </c>
      <c r="C195" s="20">
        <v>35</v>
      </c>
      <c r="D195" s="20" t="s">
        <v>5</v>
      </c>
      <c r="E195" s="20">
        <v>2</v>
      </c>
      <c r="F195" s="20">
        <v>8</v>
      </c>
      <c r="G195" s="20" t="s">
        <v>5</v>
      </c>
      <c r="H195" s="20" t="s">
        <v>5</v>
      </c>
      <c r="I195" s="20" t="s">
        <v>5</v>
      </c>
      <c r="J195" s="20" t="s">
        <v>5</v>
      </c>
      <c r="K195" s="20" t="s">
        <v>5</v>
      </c>
      <c r="L195" s="20" t="s">
        <v>5</v>
      </c>
      <c r="M195" s="20" t="s">
        <v>5</v>
      </c>
      <c r="N195" s="20" t="s">
        <v>5</v>
      </c>
      <c r="O195" s="20">
        <v>4</v>
      </c>
      <c r="P195" s="20" t="s">
        <v>5</v>
      </c>
      <c r="Q195" s="20" t="s">
        <v>5</v>
      </c>
      <c r="R195" s="20" t="s">
        <v>5</v>
      </c>
      <c r="S195" s="20">
        <f t="shared" si="2"/>
        <v>47</v>
      </c>
      <c r="T195" s="66"/>
      <c r="U195" s="94"/>
      <c r="V195" s="25"/>
    </row>
    <row r="196" spans="1:22" ht="9" customHeight="1" x14ac:dyDescent="0.4">
      <c r="A196" s="1" t="s">
        <v>242</v>
      </c>
      <c r="B196" s="19" t="s">
        <v>245</v>
      </c>
      <c r="C196" s="20">
        <v>40</v>
      </c>
      <c r="D196" s="20" t="s">
        <v>5</v>
      </c>
      <c r="E196" s="20">
        <v>2</v>
      </c>
      <c r="F196" s="20">
        <v>4</v>
      </c>
      <c r="G196" s="20" t="s">
        <v>5</v>
      </c>
      <c r="H196" s="20">
        <v>1</v>
      </c>
      <c r="I196" s="20" t="s">
        <v>5</v>
      </c>
      <c r="J196" s="20" t="s">
        <v>5</v>
      </c>
      <c r="K196" s="20" t="s">
        <v>5</v>
      </c>
      <c r="L196" s="20" t="s">
        <v>5</v>
      </c>
      <c r="M196" s="20" t="s">
        <v>5</v>
      </c>
      <c r="N196" s="20" t="s">
        <v>5</v>
      </c>
      <c r="O196" s="20" t="s">
        <v>5</v>
      </c>
      <c r="P196" s="20" t="s">
        <v>5</v>
      </c>
      <c r="Q196" s="20" t="s">
        <v>5</v>
      </c>
      <c r="R196" s="20" t="s">
        <v>5</v>
      </c>
      <c r="S196" s="20">
        <f t="shared" ref="S196:S259" si="3">SUM(C196,F196,I196,L196,O196,Q196)</f>
        <v>44</v>
      </c>
      <c r="T196" s="66"/>
      <c r="U196" s="94"/>
      <c r="V196" s="25"/>
    </row>
    <row r="197" spans="1:22" ht="9" customHeight="1" x14ac:dyDescent="0.4">
      <c r="A197" s="1" t="s">
        <v>242</v>
      </c>
      <c r="B197" s="19" t="s">
        <v>246</v>
      </c>
      <c r="C197" s="20">
        <v>30</v>
      </c>
      <c r="D197" s="20" t="s">
        <v>5</v>
      </c>
      <c r="E197" s="20">
        <v>1</v>
      </c>
      <c r="F197" s="20">
        <v>1</v>
      </c>
      <c r="G197" s="20" t="s">
        <v>5</v>
      </c>
      <c r="H197" s="20" t="s">
        <v>5</v>
      </c>
      <c r="I197" s="20" t="s">
        <v>5</v>
      </c>
      <c r="J197" s="20" t="s">
        <v>5</v>
      </c>
      <c r="K197" s="20" t="s">
        <v>5</v>
      </c>
      <c r="L197" s="20" t="s">
        <v>5</v>
      </c>
      <c r="M197" s="20" t="s">
        <v>5</v>
      </c>
      <c r="N197" s="20" t="s">
        <v>5</v>
      </c>
      <c r="O197" s="20">
        <v>5</v>
      </c>
      <c r="P197" s="20" t="s">
        <v>5</v>
      </c>
      <c r="Q197" s="20" t="s">
        <v>5</v>
      </c>
      <c r="R197" s="20" t="s">
        <v>5</v>
      </c>
      <c r="S197" s="20">
        <f t="shared" si="3"/>
        <v>36</v>
      </c>
      <c r="T197" s="66"/>
      <c r="U197" s="94"/>
      <c r="V197" s="25"/>
    </row>
    <row r="198" spans="1:22" ht="9" customHeight="1" x14ac:dyDescent="0.4">
      <c r="A198" s="1" t="s">
        <v>242</v>
      </c>
      <c r="B198" s="19" t="s">
        <v>247</v>
      </c>
      <c r="C198" s="20">
        <v>7</v>
      </c>
      <c r="D198" s="20" t="s">
        <v>5</v>
      </c>
      <c r="E198" s="20">
        <v>1</v>
      </c>
      <c r="F198" s="20">
        <v>8</v>
      </c>
      <c r="G198" s="20" t="s">
        <v>5</v>
      </c>
      <c r="H198" s="20" t="s">
        <v>5</v>
      </c>
      <c r="I198" s="20" t="s">
        <v>5</v>
      </c>
      <c r="J198" s="20" t="s">
        <v>5</v>
      </c>
      <c r="K198" s="20" t="s">
        <v>5</v>
      </c>
      <c r="L198" s="20" t="s">
        <v>5</v>
      </c>
      <c r="M198" s="20" t="s">
        <v>5</v>
      </c>
      <c r="N198" s="20" t="s">
        <v>5</v>
      </c>
      <c r="O198" s="20">
        <v>1</v>
      </c>
      <c r="P198" s="20" t="s">
        <v>5</v>
      </c>
      <c r="Q198" s="20" t="s">
        <v>5</v>
      </c>
      <c r="R198" s="20" t="s">
        <v>5</v>
      </c>
      <c r="S198" s="20">
        <f t="shared" si="3"/>
        <v>16</v>
      </c>
      <c r="T198" s="66"/>
      <c r="U198" s="94"/>
      <c r="V198" s="25"/>
    </row>
    <row r="199" spans="1:22" ht="9" customHeight="1" x14ac:dyDescent="0.4">
      <c r="A199" s="1" t="s">
        <v>242</v>
      </c>
      <c r="B199" s="19" t="s">
        <v>248</v>
      </c>
      <c r="C199" s="20">
        <v>10</v>
      </c>
      <c r="D199" s="20" t="s">
        <v>5</v>
      </c>
      <c r="E199" s="20" t="s">
        <v>5</v>
      </c>
      <c r="F199" s="20" t="s">
        <v>5</v>
      </c>
      <c r="G199" s="20" t="s">
        <v>5</v>
      </c>
      <c r="H199" s="20" t="s">
        <v>5</v>
      </c>
      <c r="I199" s="20" t="s">
        <v>5</v>
      </c>
      <c r="J199" s="20" t="s">
        <v>5</v>
      </c>
      <c r="K199" s="20" t="s">
        <v>5</v>
      </c>
      <c r="L199" s="20" t="s">
        <v>5</v>
      </c>
      <c r="M199" s="20" t="s">
        <v>5</v>
      </c>
      <c r="N199" s="20" t="s">
        <v>5</v>
      </c>
      <c r="O199" s="20">
        <v>5</v>
      </c>
      <c r="P199" s="20" t="s">
        <v>5</v>
      </c>
      <c r="Q199" s="20" t="s">
        <v>5</v>
      </c>
      <c r="R199" s="20" t="s">
        <v>5</v>
      </c>
      <c r="S199" s="20">
        <f t="shared" si="3"/>
        <v>15</v>
      </c>
      <c r="T199" s="66"/>
      <c r="U199" s="94"/>
      <c r="V199" s="25"/>
    </row>
    <row r="200" spans="1:22" ht="9" customHeight="1" x14ac:dyDescent="0.4">
      <c r="A200" s="1" t="s">
        <v>242</v>
      </c>
      <c r="B200" s="19" t="s">
        <v>249</v>
      </c>
      <c r="C200" s="20">
        <v>1</v>
      </c>
      <c r="D200" s="20" t="s">
        <v>5</v>
      </c>
      <c r="E200" s="20" t="s">
        <v>5</v>
      </c>
      <c r="F200" s="20">
        <v>1</v>
      </c>
      <c r="G200" s="20" t="s">
        <v>5</v>
      </c>
      <c r="H200" s="20" t="s">
        <v>5</v>
      </c>
      <c r="I200" s="20" t="s">
        <v>5</v>
      </c>
      <c r="J200" s="20" t="s">
        <v>5</v>
      </c>
      <c r="K200" s="20" t="s">
        <v>5</v>
      </c>
      <c r="L200" s="20" t="s">
        <v>5</v>
      </c>
      <c r="M200" s="20" t="s">
        <v>5</v>
      </c>
      <c r="N200" s="20" t="s">
        <v>5</v>
      </c>
      <c r="O200" s="20">
        <v>2</v>
      </c>
      <c r="P200" s="20" t="s">
        <v>5</v>
      </c>
      <c r="Q200" s="20" t="s">
        <v>5</v>
      </c>
      <c r="R200" s="20" t="s">
        <v>5</v>
      </c>
      <c r="S200" s="20">
        <f t="shared" si="3"/>
        <v>4</v>
      </c>
      <c r="T200" s="66"/>
      <c r="U200" s="94"/>
      <c r="V200" s="25"/>
    </row>
    <row r="201" spans="1:22" ht="9" customHeight="1" x14ac:dyDescent="0.4">
      <c r="A201" s="1" t="s">
        <v>242</v>
      </c>
      <c r="B201" s="19" t="s">
        <v>250</v>
      </c>
      <c r="C201" s="20">
        <v>4</v>
      </c>
      <c r="D201" s="20" t="s">
        <v>5</v>
      </c>
      <c r="E201" s="20" t="s">
        <v>5</v>
      </c>
      <c r="F201" s="20" t="s">
        <v>5</v>
      </c>
      <c r="G201" s="20" t="s">
        <v>5</v>
      </c>
      <c r="H201" s="20" t="s">
        <v>5</v>
      </c>
      <c r="I201" s="20" t="s">
        <v>5</v>
      </c>
      <c r="J201" s="20" t="s">
        <v>5</v>
      </c>
      <c r="K201" s="20" t="s">
        <v>5</v>
      </c>
      <c r="L201" s="20" t="s">
        <v>5</v>
      </c>
      <c r="M201" s="20" t="s">
        <v>5</v>
      </c>
      <c r="N201" s="20" t="s">
        <v>5</v>
      </c>
      <c r="O201" s="20" t="s">
        <v>5</v>
      </c>
      <c r="P201" s="20" t="s">
        <v>5</v>
      </c>
      <c r="Q201" s="20" t="s">
        <v>5</v>
      </c>
      <c r="R201" s="20" t="s">
        <v>5</v>
      </c>
      <c r="S201" s="20">
        <f t="shared" si="3"/>
        <v>4</v>
      </c>
      <c r="T201" s="66"/>
      <c r="U201" s="94"/>
      <c r="V201" s="25"/>
    </row>
    <row r="202" spans="1:22" ht="10.050000000000001" customHeight="1" x14ac:dyDescent="0.4">
      <c r="A202" s="1" t="s">
        <v>242</v>
      </c>
      <c r="B202" s="19" t="s">
        <v>251</v>
      </c>
      <c r="C202" s="20" t="s">
        <v>5</v>
      </c>
      <c r="D202" s="20" t="s">
        <v>5</v>
      </c>
      <c r="E202" s="20" t="s">
        <v>5</v>
      </c>
      <c r="F202" s="20">
        <v>1</v>
      </c>
      <c r="G202" s="20" t="s">
        <v>5</v>
      </c>
      <c r="H202" s="20" t="s">
        <v>5</v>
      </c>
      <c r="I202" s="20" t="s">
        <v>5</v>
      </c>
      <c r="J202" s="20" t="s">
        <v>5</v>
      </c>
      <c r="K202" s="20" t="s">
        <v>5</v>
      </c>
      <c r="L202" s="20" t="s">
        <v>5</v>
      </c>
      <c r="M202" s="20" t="s">
        <v>5</v>
      </c>
      <c r="N202" s="20" t="s">
        <v>5</v>
      </c>
      <c r="O202" s="20" t="s">
        <v>5</v>
      </c>
      <c r="P202" s="20" t="s">
        <v>5</v>
      </c>
      <c r="Q202" s="20" t="s">
        <v>5</v>
      </c>
      <c r="R202" s="20" t="s">
        <v>5</v>
      </c>
      <c r="S202" s="20">
        <f t="shared" si="3"/>
        <v>1</v>
      </c>
      <c r="T202" s="67"/>
      <c r="U202" s="95"/>
      <c r="V202" s="26"/>
    </row>
    <row r="203" spans="1:22" ht="9.75" customHeight="1" x14ac:dyDescent="0.4">
      <c r="A203" s="21" t="s">
        <v>252</v>
      </c>
      <c r="B203" s="19" t="s">
        <v>253</v>
      </c>
      <c r="C203" s="20">
        <v>33</v>
      </c>
      <c r="D203" s="20" t="s">
        <v>5</v>
      </c>
      <c r="E203" s="20" t="s">
        <v>5</v>
      </c>
      <c r="F203" s="20">
        <v>11</v>
      </c>
      <c r="G203" s="20" t="s">
        <v>5</v>
      </c>
      <c r="H203" s="20" t="s">
        <v>5</v>
      </c>
      <c r="I203" s="20" t="s">
        <v>5</v>
      </c>
      <c r="J203" s="20" t="s">
        <v>5</v>
      </c>
      <c r="K203" s="20" t="s">
        <v>5</v>
      </c>
      <c r="L203" s="20" t="s">
        <v>5</v>
      </c>
      <c r="M203" s="20" t="s">
        <v>5</v>
      </c>
      <c r="N203" s="20" t="s">
        <v>5</v>
      </c>
      <c r="O203" s="20" t="s">
        <v>5</v>
      </c>
      <c r="P203" s="20" t="s">
        <v>5</v>
      </c>
      <c r="Q203" s="20" t="s">
        <v>5</v>
      </c>
      <c r="R203" s="20" t="s">
        <v>5</v>
      </c>
      <c r="S203" s="20">
        <f t="shared" si="3"/>
        <v>44</v>
      </c>
      <c r="T203" s="60">
        <v>44</v>
      </c>
      <c r="U203" s="59">
        <v>0</v>
      </c>
      <c r="V203" s="23">
        <v>0</v>
      </c>
    </row>
    <row r="204" spans="1:22" ht="9" customHeight="1" x14ac:dyDescent="0.4">
      <c r="A204" s="21" t="s">
        <v>254</v>
      </c>
      <c r="B204" s="19" t="s">
        <v>255</v>
      </c>
      <c r="C204" s="20">
        <v>151</v>
      </c>
      <c r="D204" s="20" t="s">
        <v>5</v>
      </c>
      <c r="E204" s="20">
        <v>2</v>
      </c>
      <c r="F204" s="20">
        <v>43</v>
      </c>
      <c r="G204" s="20" t="s">
        <v>5</v>
      </c>
      <c r="H204" s="20" t="s">
        <v>5</v>
      </c>
      <c r="I204" s="20">
        <v>1</v>
      </c>
      <c r="J204" s="20" t="s">
        <v>5</v>
      </c>
      <c r="K204" s="20" t="s">
        <v>5</v>
      </c>
      <c r="L204" s="20">
        <v>4</v>
      </c>
      <c r="M204" s="20" t="s">
        <v>5</v>
      </c>
      <c r="N204" s="20" t="s">
        <v>5</v>
      </c>
      <c r="O204" s="20" t="s">
        <v>5</v>
      </c>
      <c r="P204" s="20" t="s">
        <v>5</v>
      </c>
      <c r="Q204" s="20" t="s">
        <v>5</v>
      </c>
      <c r="R204" s="20" t="s">
        <v>5</v>
      </c>
      <c r="S204" s="20">
        <f t="shared" si="3"/>
        <v>199</v>
      </c>
      <c r="T204" s="60">
        <v>199</v>
      </c>
      <c r="U204" s="59">
        <v>2</v>
      </c>
      <c r="V204" s="23">
        <v>0.01</v>
      </c>
    </row>
    <row r="205" spans="1:22" ht="9" customHeight="1" x14ac:dyDescent="0.4">
      <c r="A205" s="1" t="s">
        <v>256</v>
      </c>
      <c r="B205" s="19" t="s">
        <v>257</v>
      </c>
      <c r="C205" s="20">
        <v>80</v>
      </c>
      <c r="D205" s="20" t="s">
        <v>5</v>
      </c>
      <c r="E205" s="20">
        <v>2</v>
      </c>
      <c r="F205" s="20">
        <v>6</v>
      </c>
      <c r="G205" s="20" t="s">
        <v>5</v>
      </c>
      <c r="H205" s="20" t="s">
        <v>5</v>
      </c>
      <c r="I205" s="20" t="s">
        <v>5</v>
      </c>
      <c r="J205" s="20" t="s">
        <v>5</v>
      </c>
      <c r="K205" s="20" t="s">
        <v>5</v>
      </c>
      <c r="L205" s="20" t="s">
        <v>5</v>
      </c>
      <c r="M205" s="20" t="s">
        <v>5</v>
      </c>
      <c r="N205" s="20" t="s">
        <v>5</v>
      </c>
      <c r="O205" s="20" t="s">
        <v>5</v>
      </c>
      <c r="P205" s="20" t="s">
        <v>5</v>
      </c>
      <c r="Q205" s="20" t="s">
        <v>5</v>
      </c>
      <c r="R205" s="20" t="s">
        <v>5</v>
      </c>
      <c r="S205" s="20">
        <f t="shared" si="3"/>
        <v>86</v>
      </c>
      <c r="T205" s="65">
        <v>253</v>
      </c>
      <c r="U205" s="85">
        <v>7</v>
      </c>
      <c r="V205" s="24">
        <v>2.8000000000000001E-2</v>
      </c>
    </row>
    <row r="206" spans="1:22" ht="9" customHeight="1" x14ac:dyDescent="0.4">
      <c r="A206" s="1" t="s">
        <v>256</v>
      </c>
      <c r="B206" s="19" t="s">
        <v>258</v>
      </c>
      <c r="C206" s="20">
        <v>63</v>
      </c>
      <c r="D206" s="20" t="s">
        <v>5</v>
      </c>
      <c r="E206" s="20">
        <v>1</v>
      </c>
      <c r="F206" s="20" t="s">
        <v>5</v>
      </c>
      <c r="G206" s="20" t="s">
        <v>5</v>
      </c>
      <c r="H206" s="20" t="s">
        <v>5</v>
      </c>
      <c r="I206" s="20" t="s">
        <v>5</v>
      </c>
      <c r="J206" s="20" t="s">
        <v>5</v>
      </c>
      <c r="K206" s="20" t="s">
        <v>5</v>
      </c>
      <c r="L206" s="20" t="s">
        <v>5</v>
      </c>
      <c r="M206" s="20" t="s">
        <v>5</v>
      </c>
      <c r="N206" s="20" t="s">
        <v>5</v>
      </c>
      <c r="O206" s="20" t="s">
        <v>5</v>
      </c>
      <c r="P206" s="20" t="s">
        <v>5</v>
      </c>
      <c r="Q206" s="20" t="s">
        <v>5</v>
      </c>
      <c r="R206" s="20" t="s">
        <v>5</v>
      </c>
      <c r="S206" s="20">
        <f t="shared" si="3"/>
        <v>63</v>
      </c>
      <c r="T206" s="66"/>
      <c r="U206" s="94"/>
      <c r="V206" s="25"/>
    </row>
    <row r="207" spans="1:22" ht="9" customHeight="1" x14ac:dyDescent="0.4">
      <c r="A207" s="1" t="s">
        <v>256</v>
      </c>
      <c r="B207" s="19" t="s">
        <v>259</v>
      </c>
      <c r="C207" s="20">
        <v>38</v>
      </c>
      <c r="D207" s="20" t="s">
        <v>5</v>
      </c>
      <c r="E207" s="20" t="s">
        <v>5</v>
      </c>
      <c r="F207" s="20" t="s">
        <v>5</v>
      </c>
      <c r="G207" s="20" t="s">
        <v>5</v>
      </c>
      <c r="H207" s="20" t="s">
        <v>5</v>
      </c>
      <c r="I207" s="20" t="s">
        <v>5</v>
      </c>
      <c r="J207" s="20" t="s">
        <v>5</v>
      </c>
      <c r="K207" s="20" t="s">
        <v>5</v>
      </c>
      <c r="L207" s="20" t="s">
        <v>5</v>
      </c>
      <c r="M207" s="20" t="s">
        <v>5</v>
      </c>
      <c r="N207" s="20" t="s">
        <v>5</v>
      </c>
      <c r="O207" s="20" t="s">
        <v>5</v>
      </c>
      <c r="P207" s="20" t="s">
        <v>5</v>
      </c>
      <c r="Q207" s="20" t="s">
        <v>5</v>
      </c>
      <c r="R207" s="20" t="s">
        <v>5</v>
      </c>
      <c r="S207" s="20">
        <f t="shared" si="3"/>
        <v>38</v>
      </c>
      <c r="T207" s="66"/>
      <c r="U207" s="94"/>
      <c r="V207" s="25"/>
    </row>
    <row r="208" spans="1:22" ht="9" customHeight="1" x14ac:dyDescent="0.4">
      <c r="A208" s="1" t="s">
        <v>256</v>
      </c>
      <c r="B208" s="19" t="s">
        <v>260</v>
      </c>
      <c r="C208" s="20">
        <v>19</v>
      </c>
      <c r="D208" s="20" t="s">
        <v>5</v>
      </c>
      <c r="E208" s="20">
        <v>1</v>
      </c>
      <c r="F208" s="20">
        <v>2</v>
      </c>
      <c r="G208" s="20" t="s">
        <v>5</v>
      </c>
      <c r="H208" s="20" t="s">
        <v>5</v>
      </c>
      <c r="I208" s="20" t="s">
        <v>5</v>
      </c>
      <c r="J208" s="20" t="s">
        <v>5</v>
      </c>
      <c r="K208" s="20" t="s">
        <v>5</v>
      </c>
      <c r="L208" s="20" t="s">
        <v>5</v>
      </c>
      <c r="M208" s="20" t="s">
        <v>5</v>
      </c>
      <c r="N208" s="20" t="s">
        <v>5</v>
      </c>
      <c r="O208" s="20" t="s">
        <v>5</v>
      </c>
      <c r="P208" s="20" t="s">
        <v>5</v>
      </c>
      <c r="Q208" s="20" t="s">
        <v>5</v>
      </c>
      <c r="R208" s="20" t="s">
        <v>5</v>
      </c>
      <c r="S208" s="20">
        <f t="shared" si="3"/>
        <v>21</v>
      </c>
      <c r="T208" s="66"/>
      <c r="U208" s="94"/>
      <c r="V208" s="25"/>
    </row>
    <row r="209" spans="1:22" ht="9" customHeight="1" x14ac:dyDescent="0.4">
      <c r="A209" s="1" t="s">
        <v>256</v>
      </c>
      <c r="B209" s="19" t="s">
        <v>261</v>
      </c>
      <c r="C209" s="20">
        <v>15</v>
      </c>
      <c r="D209" s="20" t="s">
        <v>5</v>
      </c>
      <c r="E209" s="20">
        <v>2</v>
      </c>
      <c r="F209" s="20" t="s">
        <v>5</v>
      </c>
      <c r="G209" s="20" t="s">
        <v>5</v>
      </c>
      <c r="H209" s="20" t="s">
        <v>5</v>
      </c>
      <c r="I209" s="20" t="s">
        <v>5</v>
      </c>
      <c r="J209" s="20" t="s">
        <v>5</v>
      </c>
      <c r="K209" s="20" t="s">
        <v>5</v>
      </c>
      <c r="L209" s="20" t="s">
        <v>5</v>
      </c>
      <c r="M209" s="20" t="s">
        <v>5</v>
      </c>
      <c r="N209" s="20" t="s">
        <v>5</v>
      </c>
      <c r="O209" s="20" t="s">
        <v>5</v>
      </c>
      <c r="P209" s="20" t="s">
        <v>5</v>
      </c>
      <c r="Q209" s="20" t="s">
        <v>5</v>
      </c>
      <c r="R209" s="20" t="s">
        <v>5</v>
      </c>
      <c r="S209" s="20">
        <f t="shared" si="3"/>
        <v>15</v>
      </c>
      <c r="T209" s="66"/>
      <c r="U209" s="94"/>
      <c r="V209" s="25"/>
    </row>
    <row r="210" spans="1:22" ht="9" customHeight="1" x14ac:dyDescent="0.4">
      <c r="A210" s="1" t="s">
        <v>256</v>
      </c>
      <c r="B210" s="19" t="s">
        <v>262</v>
      </c>
      <c r="C210" s="20">
        <v>13</v>
      </c>
      <c r="D210" s="20" t="s">
        <v>5</v>
      </c>
      <c r="E210" s="20" t="s">
        <v>5</v>
      </c>
      <c r="F210" s="20">
        <v>1</v>
      </c>
      <c r="G210" s="20" t="s">
        <v>5</v>
      </c>
      <c r="H210" s="20" t="s">
        <v>5</v>
      </c>
      <c r="I210" s="20" t="s">
        <v>5</v>
      </c>
      <c r="J210" s="20" t="s">
        <v>5</v>
      </c>
      <c r="K210" s="20" t="s">
        <v>5</v>
      </c>
      <c r="L210" s="20" t="s">
        <v>5</v>
      </c>
      <c r="M210" s="20" t="s">
        <v>5</v>
      </c>
      <c r="N210" s="20" t="s">
        <v>5</v>
      </c>
      <c r="O210" s="20" t="s">
        <v>5</v>
      </c>
      <c r="P210" s="20" t="s">
        <v>5</v>
      </c>
      <c r="Q210" s="20" t="s">
        <v>5</v>
      </c>
      <c r="R210" s="20" t="s">
        <v>5</v>
      </c>
      <c r="S210" s="20">
        <f t="shared" si="3"/>
        <v>14</v>
      </c>
      <c r="T210" s="66"/>
      <c r="U210" s="94"/>
      <c r="V210" s="25"/>
    </row>
    <row r="211" spans="1:22" ht="9" customHeight="1" x14ac:dyDescent="0.4">
      <c r="A211" s="1" t="s">
        <v>256</v>
      </c>
      <c r="B211" s="19" t="s">
        <v>263</v>
      </c>
      <c r="C211" s="20">
        <v>6</v>
      </c>
      <c r="D211" s="20" t="s">
        <v>5</v>
      </c>
      <c r="E211" s="20" t="s">
        <v>5</v>
      </c>
      <c r="F211" s="20" t="s">
        <v>5</v>
      </c>
      <c r="G211" s="20" t="s">
        <v>5</v>
      </c>
      <c r="H211" s="20" t="s">
        <v>5</v>
      </c>
      <c r="I211" s="20" t="s">
        <v>5</v>
      </c>
      <c r="J211" s="20" t="s">
        <v>5</v>
      </c>
      <c r="K211" s="20" t="s">
        <v>5</v>
      </c>
      <c r="L211" s="20" t="s">
        <v>5</v>
      </c>
      <c r="M211" s="20" t="s">
        <v>5</v>
      </c>
      <c r="N211" s="20" t="s">
        <v>5</v>
      </c>
      <c r="O211" s="20" t="s">
        <v>5</v>
      </c>
      <c r="P211" s="20" t="s">
        <v>5</v>
      </c>
      <c r="Q211" s="20" t="s">
        <v>5</v>
      </c>
      <c r="R211" s="20" t="s">
        <v>5</v>
      </c>
      <c r="S211" s="20">
        <f t="shared" si="3"/>
        <v>6</v>
      </c>
      <c r="T211" s="66"/>
      <c r="U211" s="94"/>
      <c r="V211" s="25"/>
    </row>
    <row r="212" spans="1:22" ht="9" customHeight="1" x14ac:dyDescent="0.4">
      <c r="A212" s="1" t="s">
        <v>256</v>
      </c>
      <c r="B212" s="19" t="s">
        <v>264</v>
      </c>
      <c r="C212" s="20">
        <v>4</v>
      </c>
      <c r="D212" s="20" t="s">
        <v>5</v>
      </c>
      <c r="E212" s="20" t="s">
        <v>5</v>
      </c>
      <c r="F212" s="20" t="s">
        <v>5</v>
      </c>
      <c r="G212" s="20" t="s">
        <v>5</v>
      </c>
      <c r="H212" s="20" t="s">
        <v>5</v>
      </c>
      <c r="I212" s="20" t="s">
        <v>5</v>
      </c>
      <c r="J212" s="20" t="s">
        <v>5</v>
      </c>
      <c r="K212" s="20" t="s">
        <v>5</v>
      </c>
      <c r="L212" s="20" t="s">
        <v>5</v>
      </c>
      <c r="M212" s="20" t="s">
        <v>5</v>
      </c>
      <c r="N212" s="20" t="s">
        <v>5</v>
      </c>
      <c r="O212" s="20" t="s">
        <v>5</v>
      </c>
      <c r="P212" s="20" t="s">
        <v>5</v>
      </c>
      <c r="Q212" s="20" t="s">
        <v>5</v>
      </c>
      <c r="R212" s="20" t="s">
        <v>5</v>
      </c>
      <c r="S212" s="20">
        <f t="shared" si="3"/>
        <v>4</v>
      </c>
      <c r="T212" s="66"/>
      <c r="U212" s="94"/>
      <c r="V212" s="25"/>
    </row>
    <row r="213" spans="1:22" ht="9" customHeight="1" x14ac:dyDescent="0.4">
      <c r="A213" s="1" t="s">
        <v>256</v>
      </c>
      <c r="B213" s="19" t="s">
        <v>265</v>
      </c>
      <c r="C213" s="20">
        <v>3</v>
      </c>
      <c r="D213" s="20" t="s">
        <v>5</v>
      </c>
      <c r="E213" s="20">
        <v>1</v>
      </c>
      <c r="F213" s="20" t="s">
        <v>5</v>
      </c>
      <c r="G213" s="20" t="s">
        <v>5</v>
      </c>
      <c r="H213" s="20" t="s">
        <v>5</v>
      </c>
      <c r="I213" s="20" t="s">
        <v>5</v>
      </c>
      <c r="J213" s="20" t="s">
        <v>5</v>
      </c>
      <c r="K213" s="20" t="s">
        <v>5</v>
      </c>
      <c r="L213" s="20" t="s">
        <v>5</v>
      </c>
      <c r="M213" s="20" t="s">
        <v>5</v>
      </c>
      <c r="N213" s="20" t="s">
        <v>5</v>
      </c>
      <c r="O213" s="20" t="s">
        <v>5</v>
      </c>
      <c r="P213" s="20" t="s">
        <v>5</v>
      </c>
      <c r="Q213" s="20" t="s">
        <v>5</v>
      </c>
      <c r="R213" s="20" t="s">
        <v>5</v>
      </c>
      <c r="S213" s="20">
        <f t="shared" si="3"/>
        <v>3</v>
      </c>
      <c r="T213" s="66"/>
      <c r="U213" s="94"/>
      <c r="V213" s="25"/>
    </row>
    <row r="214" spans="1:22" ht="9" customHeight="1" x14ac:dyDescent="0.4">
      <c r="A214" s="1" t="s">
        <v>256</v>
      </c>
      <c r="B214" s="19" t="s">
        <v>266</v>
      </c>
      <c r="C214" s="20">
        <v>2</v>
      </c>
      <c r="D214" s="20" t="s">
        <v>5</v>
      </c>
      <c r="E214" s="20" t="s">
        <v>5</v>
      </c>
      <c r="F214" s="20" t="s">
        <v>5</v>
      </c>
      <c r="G214" s="20" t="s">
        <v>5</v>
      </c>
      <c r="H214" s="20" t="s">
        <v>5</v>
      </c>
      <c r="I214" s="20" t="s">
        <v>5</v>
      </c>
      <c r="J214" s="20" t="s">
        <v>5</v>
      </c>
      <c r="K214" s="20" t="s">
        <v>5</v>
      </c>
      <c r="L214" s="20" t="s">
        <v>5</v>
      </c>
      <c r="M214" s="20" t="s">
        <v>5</v>
      </c>
      <c r="N214" s="20" t="s">
        <v>5</v>
      </c>
      <c r="O214" s="20" t="s">
        <v>5</v>
      </c>
      <c r="P214" s="20" t="s">
        <v>5</v>
      </c>
      <c r="Q214" s="20" t="s">
        <v>5</v>
      </c>
      <c r="R214" s="20" t="s">
        <v>5</v>
      </c>
      <c r="S214" s="20">
        <f t="shared" si="3"/>
        <v>2</v>
      </c>
      <c r="T214" s="66"/>
      <c r="U214" s="94"/>
      <c r="V214" s="25"/>
    </row>
    <row r="215" spans="1:22" ht="9" customHeight="1" x14ac:dyDescent="0.4">
      <c r="A215" s="1" t="s">
        <v>256</v>
      </c>
      <c r="B215" s="19" t="s">
        <v>267</v>
      </c>
      <c r="C215" s="20">
        <v>1</v>
      </c>
      <c r="D215" s="20" t="s">
        <v>5</v>
      </c>
      <c r="E215" s="20" t="s">
        <v>5</v>
      </c>
      <c r="F215" s="20" t="s">
        <v>5</v>
      </c>
      <c r="G215" s="20" t="s">
        <v>5</v>
      </c>
      <c r="H215" s="20" t="s">
        <v>5</v>
      </c>
      <c r="I215" s="20" t="s">
        <v>5</v>
      </c>
      <c r="J215" s="20" t="s">
        <v>5</v>
      </c>
      <c r="K215" s="20" t="s">
        <v>5</v>
      </c>
      <c r="L215" s="20" t="s">
        <v>5</v>
      </c>
      <c r="M215" s="20" t="s">
        <v>5</v>
      </c>
      <c r="N215" s="20" t="s">
        <v>5</v>
      </c>
      <c r="O215" s="20" t="s">
        <v>5</v>
      </c>
      <c r="P215" s="20" t="s">
        <v>5</v>
      </c>
      <c r="Q215" s="20" t="s">
        <v>5</v>
      </c>
      <c r="R215" s="20" t="s">
        <v>5</v>
      </c>
      <c r="S215" s="20">
        <f t="shared" si="3"/>
        <v>1</v>
      </c>
      <c r="T215" s="67"/>
      <c r="U215" s="95"/>
      <c r="V215" s="26"/>
    </row>
    <row r="216" spans="1:22" ht="10.050000000000001" customHeight="1" x14ac:dyDescent="0.4">
      <c r="A216" s="3" t="s">
        <v>268</v>
      </c>
      <c r="B216" s="19" t="s">
        <v>269</v>
      </c>
      <c r="C216" s="20">
        <v>8</v>
      </c>
      <c r="D216" s="20" t="s">
        <v>5</v>
      </c>
      <c r="E216" s="20" t="s">
        <v>5</v>
      </c>
      <c r="F216" s="20">
        <v>12</v>
      </c>
      <c r="G216" s="20" t="s">
        <v>5</v>
      </c>
      <c r="H216" s="20" t="s">
        <v>5</v>
      </c>
      <c r="I216" s="20" t="s">
        <v>5</v>
      </c>
      <c r="J216" s="20" t="s">
        <v>5</v>
      </c>
      <c r="K216" s="20" t="s">
        <v>5</v>
      </c>
      <c r="L216" s="20">
        <v>2</v>
      </c>
      <c r="M216" s="20" t="s">
        <v>5</v>
      </c>
      <c r="N216" s="20" t="s">
        <v>5</v>
      </c>
      <c r="O216" s="20" t="s">
        <v>5</v>
      </c>
      <c r="P216" s="20" t="s">
        <v>5</v>
      </c>
      <c r="Q216" s="20" t="s">
        <v>5</v>
      </c>
      <c r="R216" s="20" t="s">
        <v>5</v>
      </c>
      <c r="S216" s="20">
        <f t="shared" si="3"/>
        <v>22</v>
      </c>
      <c r="T216" s="65">
        <v>57</v>
      </c>
      <c r="U216" s="85">
        <v>1</v>
      </c>
      <c r="V216" s="32">
        <v>0.02</v>
      </c>
    </row>
    <row r="217" spans="1:22" ht="9" customHeight="1" x14ac:dyDescent="0.4">
      <c r="A217" s="3" t="s">
        <v>268</v>
      </c>
      <c r="B217" s="19" t="s">
        <v>270</v>
      </c>
      <c r="C217" s="20">
        <v>1</v>
      </c>
      <c r="D217" s="20" t="s">
        <v>5</v>
      </c>
      <c r="E217" s="20" t="s">
        <v>5</v>
      </c>
      <c r="F217" s="20">
        <v>12</v>
      </c>
      <c r="G217" s="20" t="s">
        <v>5</v>
      </c>
      <c r="H217" s="20" t="s">
        <v>5</v>
      </c>
      <c r="I217" s="20" t="s">
        <v>5</v>
      </c>
      <c r="J217" s="20" t="s">
        <v>5</v>
      </c>
      <c r="K217" s="20" t="s">
        <v>5</v>
      </c>
      <c r="L217" s="20" t="s">
        <v>5</v>
      </c>
      <c r="M217" s="20" t="s">
        <v>5</v>
      </c>
      <c r="N217" s="20" t="s">
        <v>5</v>
      </c>
      <c r="O217" s="20" t="s">
        <v>5</v>
      </c>
      <c r="P217" s="20" t="s">
        <v>5</v>
      </c>
      <c r="Q217" s="20" t="s">
        <v>5</v>
      </c>
      <c r="R217" s="20" t="s">
        <v>5</v>
      </c>
      <c r="S217" s="20">
        <f t="shared" si="3"/>
        <v>13</v>
      </c>
      <c r="T217" s="66"/>
      <c r="U217" s="94"/>
      <c r="V217" s="31"/>
    </row>
    <row r="218" spans="1:22" ht="9" customHeight="1" x14ac:dyDescent="0.4">
      <c r="A218" s="3" t="s">
        <v>268</v>
      </c>
      <c r="B218" s="19" t="s">
        <v>271</v>
      </c>
      <c r="C218" s="20">
        <v>10</v>
      </c>
      <c r="D218" s="20" t="s">
        <v>5</v>
      </c>
      <c r="E218" s="20">
        <v>1</v>
      </c>
      <c r="F218" s="20" t="s">
        <v>5</v>
      </c>
      <c r="G218" s="20" t="s">
        <v>5</v>
      </c>
      <c r="H218" s="20" t="s">
        <v>5</v>
      </c>
      <c r="I218" s="20" t="s">
        <v>5</v>
      </c>
      <c r="J218" s="20" t="s">
        <v>5</v>
      </c>
      <c r="K218" s="20" t="s">
        <v>5</v>
      </c>
      <c r="L218" s="20" t="s">
        <v>5</v>
      </c>
      <c r="M218" s="20" t="s">
        <v>5</v>
      </c>
      <c r="N218" s="20" t="s">
        <v>5</v>
      </c>
      <c r="O218" s="20" t="s">
        <v>5</v>
      </c>
      <c r="P218" s="20" t="s">
        <v>5</v>
      </c>
      <c r="Q218" s="20" t="s">
        <v>5</v>
      </c>
      <c r="R218" s="20" t="s">
        <v>5</v>
      </c>
      <c r="S218" s="20">
        <f t="shared" si="3"/>
        <v>10</v>
      </c>
      <c r="T218" s="66"/>
      <c r="U218" s="94"/>
      <c r="V218" s="31"/>
    </row>
    <row r="219" spans="1:22" ht="10.050000000000001" customHeight="1" x14ac:dyDescent="0.4">
      <c r="A219" s="3" t="s">
        <v>268</v>
      </c>
      <c r="B219" s="19" t="s">
        <v>272</v>
      </c>
      <c r="C219" s="20">
        <v>6</v>
      </c>
      <c r="D219" s="20" t="s">
        <v>5</v>
      </c>
      <c r="E219" s="20" t="s">
        <v>5</v>
      </c>
      <c r="F219" s="20">
        <v>2</v>
      </c>
      <c r="G219" s="20" t="s">
        <v>5</v>
      </c>
      <c r="H219" s="20" t="s">
        <v>5</v>
      </c>
      <c r="I219" s="20" t="s">
        <v>5</v>
      </c>
      <c r="J219" s="20" t="s">
        <v>5</v>
      </c>
      <c r="K219" s="20" t="s">
        <v>5</v>
      </c>
      <c r="L219" s="20" t="s">
        <v>5</v>
      </c>
      <c r="M219" s="20" t="s">
        <v>5</v>
      </c>
      <c r="N219" s="20" t="s">
        <v>5</v>
      </c>
      <c r="O219" s="20" t="s">
        <v>5</v>
      </c>
      <c r="P219" s="20" t="s">
        <v>5</v>
      </c>
      <c r="Q219" s="20" t="s">
        <v>5</v>
      </c>
      <c r="R219" s="20" t="s">
        <v>5</v>
      </c>
      <c r="S219" s="20">
        <f t="shared" si="3"/>
        <v>8</v>
      </c>
      <c r="T219" s="66"/>
      <c r="U219" s="94"/>
      <c r="V219" s="31"/>
    </row>
    <row r="220" spans="1:22" ht="9.75" customHeight="1" x14ac:dyDescent="0.4">
      <c r="A220" s="3" t="s">
        <v>268</v>
      </c>
      <c r="B220" s="19" t="s">
        <v>273</v>
      </c>
      <c r="C220" s="20" t="s">
        <v>5</v>
      </c>
      <c r="D220" s="20" t="s">
        <v>5</v>
      </c>
      <c r="E220" s="20" t="s">
        <v>5</v>
      </c>
      <c r="F220" s="20">
        <v>4</v>
      </c>
      <c r="G220" s="20" t="s">
        <v>5</v>
      </c>
      <c r="H220" s="20" t="s">
        <v>5</v>
      </c>
      <c r="I220" s="20" t="s">
        <v>5</v>
      </c>
      <c r="J220" s="20" t="s">
        <v>5</v>
      </c>
      <c r="K220" s="20" t="s">
        <v>5</v>
      </c>
      <c r="L220" s="20" t="s">
        <v>5</v>
      </c>
      <c r="M220" s="20" t="s">
        <v>5</v>
      </c>
      <c r="N220" s="20" t="s">
        <v>5</v>
      </c>
      <c r="O220" s="20" t="s">
        <v>5</v>
      </c>
      <c r="P220" s="20" t="s">
        <v>5</v>
      </c>
      <c r="Q220" s="20" t="s">
        <v>5</v>
      </c>
      <c r="R220" s="20" t="s">
        <v>5</v>
      </c>
      <c r="S220" s="20">
        <f t="shared" si="3"/>
        <v>4</v>
      </c>
      <c r="T220" s="67"/>
      <c r="U220" s="95"/>
      <c r="V220" s="33"/>
    </row>
    <row r="221" spans="1:22" ht="10.050000000000001" customHeight="1" x14ac:dyDescent="0.4">
      <c r="A221" s="21" t="s">
        <v>274</v>
      </c>
      <c r="B221" s="19" t="s">
        <v>275</v>
      </c>
      <c r="C221" s="20">
        <v>106</v>
      </c>
      <c r="D221" s="20" t="s">
        <v>5</v>
      </c>
      <c r="E221" s="20">
        <v>4</v>
      </c>
      <c r="F221" s="20">
        <v>78</v>
      </c>
      <c r="G221" s="20" t="s">
        <v>5</v>
      </c>
      <c r="H221" s="20" t="s">
        <v>5</v>
      </c>
      <c r="I221" s="20">
        <v>3</v>
      </c>
      <c r="J221" s="20" t="s">
        <v>5</v>
      </c>
      <c r="K221" s="20" t="s">
        <v>5</v>
      </c>
      <c r="L221" s="20">
        <v>5</v>
      </c>
      <c r="M221" s="20" t="s">
        <v>5</v>
      </c>
      <c r="N221" s="20" t="s">
        <v>5</v>
      </c>
      <c r="O221" s="20" t="s">
        <v>5</v>
      </c>
      <c r="P221" s="20" t="s">
        <v>5</v>
      </c>
      <c r="Q221" s="20" t="s">
        <v>5</v>
      </c>
      <c r="R221" s="20" t="s">
        <v>5</v>
      </c>
      <c r="S221" s="20">
        <f t="shared" si="3"/>
        <v>192</v>
      </c>
      <c r="T221" s="60">
        <v>192</v>
      </c>
      <c r="U221" s="59">
        <v>4</v>
      </c>
      <c r="V221" s="27">
        <v>2.1000000000000001E-2</v>
      </c>
    </row>
    <row r="222" spans="1:22" ht="10.050000000000001" customHeight="1" x14ac:dyDescent="0.4">
      <c r="A222" s="21" t="s">
        <v>276</v>
      </c>
      <c r="B222" s="19" t="s">
        <v>277</v>
      </c>
      <c r="C222" s="20">
        <v>74</v>
      </c>
      <c r="D222" s="20" t="s">
        <v>5</v>
      </c>
      <c r="E222" s="20" t="s">
        <v>5</v>
      </c>
      <c r="F222" s="20">
        <v>65</v>
      </c>
      <c r="G222" s="20" t="s">
        <v>5</v>
      </c>
      <c r="H222" s="20" t="s">
        <v>5</v>
      </c>
      <c r="I222" s="20" t="s">
        <v>5</v>
      </c>
      <c r="J222" s="20" t="s">
        <v>5</v>
      </c>
      <c r="K222" s="20" t="s">
        <v>5</v>
      </c>
      <c r="L222" s="20">
        <v>6</v>
      </c>
      <c r="M222" s="20" t="s">
        <v>5</v>
      </c>
      <c r="N222" s="20" t="s">
        <v>5</v>
      </c>
      <c r="O222" s="20" t="s">
        <v>5</v>
      </c>
      <c r="P222" s="20" t="s">
        <v>5</v>
      </c>
      <c r="Q222" s="20" t="s">
        <v>5</v>
      </c>
      <c r="R222" s="20" t="s">
        <v>5</v>
      </c>
      <c r="S222" s="20">
        <f t="shared" si="3"/>
        <v>145</v>
      </c>
      <c r="T222" s="60">
        <v>145</v>
      </c>
      <c r="U222" s="59">
        <v>0</v>
      </c>
      <c r="V222" s="27">
        <v>0</v>
      </c>
    </row>
    <row r="223" spans="1:22" ht="9" customHeight="1" x14ac:dyDescent="0.4">
      <c r="A223" s="3" t="s">
        <v>278</v>
      </c>
      <c r="B223" s="19" t="s">
        <v>279</v>
      </c>
      <c r="C223" s="20">
        <v>75</v>
      </c>
      <c r="D223" s="20" t="s">
        <v>5</v>
      </c>
      <c r="E223" s="20" t="s">
        <v>5</v>
      </c>
      <c r="F223" s="20">
        <v>63</v>
      </c>
      <c r="G223" s="20" t="s">
        <v>5</v>
      </c>
      <c r="H223" s="20" t="s">
        <v>5</v>
      </c>
      <c r="I223" s="20">
        <v>3</v>
      </c>
      <c r="J223" s="20" t="s">
        <v>5</v>
      </c>
      <c r="K223" s="20" t="s">
        <v>5</v>
      </c>
      <c r="L223" s="20" t="s">
        <v>5</v>
      </c>
      <c r="M223" s="20" t="s">
        <v>5</v>
      </c>
      <c r="N223" s="20" t="s">
        <v>5</v>
      </c>
      <c r="O223" s="20" t="s">
        <v>5</v>
      </c>
      <c r="P223" s="20" t="s">
        <v>5</v>
      </c>
      <c r="Q223" s="20" t="s">
        <v>5</v>
      </c>
      <c r="R223" s="20" t="s">
        <v>5</v>
      </c>
      <c r="S223" s="20">
        <f t="shared" si="3"/>
        <v>141</v>
      </c>
      <c r="T223" s="61">
        <v>280</v>
      </c>
      <c r="U223" s="71">
        <v>1</v>
      </c>
      <c r="V223" s="39">
        <v>0</v>
      </c>
    </row>
    <row r="224" spans="1:22" ht="9" customHeight="1" x14ac:dyDescent="0.4">
      <c r="A224" s="3" t="s">
        <v>278</v>
      </c>
      <c r="B224" s="19" t="s">
        <v>280</v>
      </c>
      <c r="C224" s="20">
        <v>58</v>
      </c>
      <c r="D224" s="20" t="s">
        <v>5</v>
      </c>
      <c r="E224" s="20" t="s">
        <v>5</v>
      </c>
      <c r="F224" s="20">
        <v>19</v>
      </c>
      <c r="G224" s="20" t="s">
        <v>5</v>
      </c>
      <c r="H224" s="20" t="s">
        <v>5</v>
      </c>
      <c r="I224" s="20">
        <v>3</v>
      </c>
      <c r="J224" s="20" t="s">
        <v>5</v>
      </c>
      <c r="K224" s="20" t="s">
        <v>5</v>
      </c>
      <c r="L224" s="20">
        <v>2</v>
      </c>
      <c r="M224" s="20" t="s">
        <v>5</v>
      </c>
      <c r="N224" s="20" t="s">
        <v>5</v>
      </c>
      <c r="O224" s="20" t="s">
        <v>5</v>
      </c>
      <c r="P224" s="20" t="s">
        <v>5</v>
      </c>
      <c r="Q224" s="20" t="s">
        <v>5</v>
      </c>
      <c r="R224" s="20" t="s">
        <v>5</v>
      </c>
      <c r="S224" s="20">
        <f t="shared" si="3"/>
        <v>82</v>
      </c>
      <c r="T224" s="64"/>
      <c r="U224" s="88"/>
      <c r="V224" s="41"/>
    </row>
    <row r="225" spans="1:22" ht="10.050000000000001" customHeight="1" x14ac:dyDescent="0.4">
      <c r="A225" s="3" t="s">
        <v>278</v>
      </c>
      <c r="B225" s="19" t="s">
        <v>281</v>
      </c>
      <c r="C225" s="20">
        <v>23</v>
      </c>
      <c r="D225" s="20" t="s">
        <v>5</v>
      </c>
      <c r="E225" s="20">
        <v>1</v>
      </c>
      <c r="F225" s="20">
        <v>5</v>
      </c>
      <c r="G225" s="20" t="s">
        <v>5</v>
      </c>
      <c r="H225" s="20" t="s">
        <v>5</v>
      </c>
      <c r="I225" s="20">
        <v>4</v>
      </c>
      <c r="J225" s="20" t="s">
        <v>5</v>
      </c>
      <c r="K225" s="20" t="s">
        <v>5</v>
      </c>
      <c r="L225" s="20" t="s">
        <v>5</v>
      </c>
      <c r="M225" s="20" t="s">
        <v>5</v>
      </c>
      <c r="N225" s="20" t="s">
        <v>5</v>
      </c>
      <c r="O225" s="20" t="s">
        <v>5</v>
      </c>
      <c r="P225" s="20" t="s">
        <v>5</v>
      </c>
      <c r="Q225" s="20" t="s">
        <v>5</v>
      </c>
      <c r="R225" s="20" t="s">
        <v>5</v>
      </c>
      <c r="S225" s="20">
        <f t="shared" si="3"/>
        <v>32</v>
      </c>
      <c r="T225" s="64"/>
      <c r="U225" s="88"/>
      <c r="V225" s="41"/>
    </row>
    <row r="226" spans="1:22" ht="10.050000000000001" customHeight="1" x14ac:dyDescent="0.4">
      <c r="A226" s="3" t="s">
        <v>278</v>
      </c>
      <c r="B226" s="19" t="s">
        <v>282</v>
      </c>
      <c r="C226" s="20">
        <v>15</v>
      </c>
      <c r="D226" s="20" t="s">
        <v>5</v>
      </c>
      <c r="E226" s="20" t="s">
        <v>5</v>
      </c>
      <c r="F226" s="20">
        <v>10</v>
      </c>
      <c r="G226" s="20" t="s">
        <v>5</v>
      </c>
      <c r="H226" s="20" t="s">
        <v>5</v>
      </c>
      <c r="I226" s="20" t="s">
        <v>5</v>
      </c>
      <c r="J226" s="20" t="s">
        <v>5</v>
      </c>
      <c r="K226" s="20" t="s">
        <v>5</v>
      </c>
      <c r="L226" s="20" t="s">
        <v>5</v>
      </c>
      <c r="M226" s="20" t="s">
        <v>5</v>
      </c>
      <c r="N226" s="20" t="s">
        <v>5</v>
      </c>
      <c r="O226" s="20" t="s">
        <v>5</v>
      </c>
      <c r="P226" s="20" t="s">
        <v>5</v>
      </c>
      <c r="Q226" s="20" t="s">
        <v>5</v>
      </c>
      <c r="R226" s="20" t="s">
        <v>5</v>
      </c>
      <c r="S226" s="20">
        <f t="shared" si="3"/>
        <v>25</v>
      </c>
      <c r="T226" s="62"/>
      <c r="U226" s="69"/>
      <c r="V226" s="40"/>
    </row>
    <row r="227" spans="1:22" ht="9" customHeight="1" x14ac:dyDescent="0.4">
      <c r="A227" s="21" t="s">
        <v>283</v>
      </c>
      <c r="B227" s="19" t="s">
        <v>284</v>
      </c>
      <c r="C227" s="20">
        <v>4</v>
      </c>
      <c r="D227" s="20" t="s">
        <v>5</v>
      </c>
      <c r="E227" s="20">
        <v>1</v>
      </c>
      <c r="F227" s="20" t="s">
        <v>5</v>
      </c>
      <c r="G227" s="20" t="s">
        <v>5</v>
      </c>
      <c r="H227" s="20" t="s">
        <v>5</v>
      </c>
      <c r="I227" s="20" t="s">
        <v>5</v>
      </c>
      <c r="J227" s="20" t="s">
        <v>5</v>
      </c>
      <c r="K227" s="20" t="s">
        <v>5</v>
      </c>
      <c r="L227" s="20" t="s">
        <v>5</v>
      </c>
      <c r="M227" s="20" t="s">
        <v>5</v>
      </c>
      <c r="N227" s="20" t="s">
        <v>5</v>
      </c>
      <c r="O227" s="20" t="s">
        <v>5</v>
      </c>
      <c r="P227" s="20" t="s">
        <v>5</v>
      </c>
      <c r="Q227" s="20" t="s">
        <v>5</v>
      </c>
      <c r="R227" s="20" t="s">
        <v>5</v>
      </c>
      <c r="S227" s="20">
        <f t="shared" si="3"/>
        <v>4</v>
      </c>
      <c r="T227" s="60">
        <v>4</v>
      </c>
      <c r="U227" s="59">
        <v>1</v>
      </c>
      <c r="V227" s="23">
        <v>0.25</v>
      </c>
    </row>
    <row r="228" spans="1:22" ht="10.050000000000001" customHeight="1" x14ac:dyDescent="0.4">
      <c r="A228" s="3" t="s">
        <v>285</v>
      </c>
      <c r="B228" s="19" t="s">
        <v>286</v>
      </c>
      <c r="C228" s="20">
        <v>17</v>
      </c>
      <c r="D228" s="20" t="s">
        <v>5</v>
      </c>
      <c r="E228" s="20" t="s">
        <v>5</v>
      </c>
      <c r="F228" s="20">
        <v>5</v>
      </c>
      <c r="G228" s="20" t="s">
        <v>5</v>
      </c>
      <c r="H228" s="20">
        <v>1</v>
      </c>
      <c r="I228" s="20">
        <v>4</v>
      </c>
      <c r="J228" s="20" t="s">
        <v>5</v>
      </c>
      <c r="K228" s="20" t="s">
        <v>5</v>
      </c>
      <c r="L228" s="20">
        <v>2</v>
      </c>
      <c r="M228" s="20" t="s">
        <v>5</v>
      </c>
      <c r="N228" s="20" t="s">
        <v>5</v>
      </c>
      <c r="O228" s="20" t="s">
        <v>5</v>
      </c>
      <c r="P228" s="20" t="s">
        <v>5</v>
      </c>
      <c r="Q228" s="20" t="s">
        <v>5</v>
      </c>
      <c r="R228" s="20" t="s">
        <v>5</v>
      </c>
      <c r="S228" s="20">
        <f t="shared" si="3"/>
        <v>28</v>
      </c>
      <c r="T228" s="65">
        <v>50</v>
      </c>
      <c r="U228" s="85">
        <v>1</v>
      </c>
      <c r="V228" s="32">
        <v>0.02</v>
      </c>
    </row>
    <row r="229" spans="1:22" ht="9" customHeight="1" x14ac:dyDescent="0.4">
      <c r="A229" s="3" t="s">
        <v>285</v>
      </c>
      <c r="B229" s="19" t="s">
        <v>287</v>
      </c>
      <c r="C229" s="20">
        <v>11</v>
      </c>
      <c r="D229" s="20" t="s">
        <v>5</v>
      </c>
      <c r="E229" s="20" t="s">
        <v>5</v>
      </c>
      <c r="F229" s="20" t="s">
        <v>5</v>
      </c>
      <c r="G229" s="20" t="s">
        <v>5</v>
      </c>
      <c r="H229" s="20" t="s">
        <v>5</v>
      </c>
      <c r="I229" s="20">
        <v>2</v>
      </c>
      <c r="J229" s="20" t="s">
        <v>5</v>
      </c>
      <c r="K229" s="20" t="s">
        <v>5</v>
      </c>
      <c r="L229" s="20" t="s">
        <v>5</v>
      </c>
      <c r="M229" s="20" t="s">
        <v>5</v>
      </c>
      <c r="N229" s="20" t="s">
        <v>5</v>
      </c>
      <c r="O229" s="20" t="s">
        <v>5</v>
      </c>
      <c r="P229" s="20" t="s">
        <v>5</v>
      </c>
      <c r="Q229" s="20" t="s">
        <v>5</v>
      </c>
      <c r="R229" s="20" t="s">
        <v>5</v>
      </c>
      <c r="S229" s="20">
        <f t="shared" si="3"/>
        <v>13</v>
      </c>
      <c r="T229" s="66"/>
      <c r="U229" s="94"/>
      <c r="V229" s="31"/>
    </row>
    <row r="230" spans="1:22" ht="9.75" customHeight="1" x14ac:dyDescent="0.4">
      <c r="A230" s="3" t="s">
        <v>285</v>
      </c>
      <c r="B230" s="19" t="s">
        <v>288</v>
      </c>
      <c r="C230" s="20">
        <v>7</v>
      </c>
      <c r="D230" s="20" t="s">
        <v>5</v>
      </c>
      <c r="E230" s="20" t="s">
        <v>5</v>
      </c>
      <c r="F230" s="20" t="s">
        <v>5</v>
      </c>
      <c r="G230" s="20" t="s">
        <v>5</v>
      </c>
      <c r="H230" s="20" t="s">
        <v>5</v>
      </c>
      <c r="I230" s="20">
        <v>2</v>
      </c>
      <c r="J230" s="20" t="s">
        <v>5</v>
      </c>
      <c r="K230" s="20" t="s">
        <v>5</v>
      </c>
      <c r="L230" s="20" t="s">
        <v>5</v>
      </c>
      <c r="M230" s="20" t="s">
        <v>5</v>
      </c>
      <c r="N230" s="20" t="s">
        <v>5</v>
      </c>
      <c r="O230" s="20" t="s">
        <v>5</v>
      </c>
      <c r="P230" s="20" t="s">
        <v>5</v>
      </c>
      <c r="Q230" s="20" t="s">
        <v>5</v>
      </c>
      <c r="R230" s="20" t="s">
        <v>5</v>
      </c>
      <c r="S230" s="20">
        <f t="shared" si="3"/>
        <v>9</v>
      </c>
      <c r="T230" s="67"/>
      <c r="U230" s="95"/>
      <c r="V230" s="33"/>
    </row>
    <row r="231" spans="1:22" ht="10.050000000000001" customHeight="1" x14ac:dyDescent="0.4">
      <c r="A231" s="21" t="s">
        <v>289</v>
      </c>
      <c r="B231" s="19" t="s">
        <v>290</v>
      </c>
      <c r="C231" s="20">
        <v>20</v>
      </c>
      <c r="D231" s="20">
        <v>1</v>
      </c>
      <c r="E231" s="20" t="s">
        <v>5</v>
      </c>
      <c r="F231" s="20">
        <v>15</v>
      </c>
      <c r="G231" s="20" t="s">
        <v>5</v>
      </c>
      <c r="H231" s="20" t="s">
        <v>5</v>
      </c>
      <c r="I231" s="20" t="s">
        <v>5</v>
      </c>
      <c r="J231" s="20" t="s">
        <v>5</v>
      </c>
      <c r="K231" s="20" t="s">
        <v>5</v>
      </c>
      <c r="L231" s="20" t="s">
        <v>5</v>
      </c>
      <c r="M231" s="20" t="s">
        <v>5</v>
      </c>
      <c r="N231" s="20" t="s">
        <v>5</v>
      </c>
      <c r="O231" s="20" t="s">
        <v>5</v>
      </c>
      <c r="P231" s="20" t="s">
        <v>5</v>
      </c>
      <c r="Q231" s="20" t="s">
        <v>5</v>
      </c>
      <c r="R231" s="20" t="s">
        <v>5</v>
      </c>
      <c r="S231" s="20">
        <f t="shared" si="3"/>
        <v>35</v>
      </c>
      <c r="T231" s="60">
        <v>35</v>
      </c>
      <c r="U231" s="59">
        <v>0</v>
      </c>
      <c r="V231" s="23">
        <v>0</v>
      </c>
    </row>
    <row r="232" spans="1:22" ht="9" customHeight="1" x14ac:dyDescent="0.4">
      <c r="A232" s="1" t="s">
        <v>291</v>
      </c>
      <c r="B232" s="15" t="s">
        <v>292</v>
      </c>
      <c r="C232" s="20">
        <v>108</v>
      </c>
      <c r="D232" s="20">
        <v>1</v>
      </c>
      <c r="E232" s="20">
        <v>2</v>
      </c>
      <c r="F232" s="20">
        <v>203</v>
      </c>
      <c r="G232" s="20" t="s">
        <v>5</v>
      </c>
      <c r="H232" s="20" t="s">
        <v>5</v>
      </c>
      <c r="I232" s="20">
        <v>4</v>
      </c>
      <c r="J232" s="20" t="s">
        <v>5</v>
      </c>
      <c r="K232" s="20" t="s">
        <v>5</v>
      </c>
      <c r="L232" s="20">
        <v>13</v>
      </c>
      <c r="M232" s="20" t="s">
        <v>5</v>
      </c>
      <c r="N232" s="20" t="s">
        <v>5</v>
      </c>
      <c r="O232" s="20" t="s">
        <v>5</v>
      </c>
      <c r="P232" s="20" t="s">
        <v>5</v>
      </c>
      <c r="Q232" s="20">
        <v>2</v>
      </c>
      <c r="R232" s="20" t="s">
        <v>5</v>
      </c>
      <c r="S232" s="20">
        <f t="shared" si="3"/>
        <v>330</v>
      </c>
      <c r="T232" s="65">
        <v>799</v>
      </c>
      <c r="U232" s="85">
        <v>7</v>
      </c>
      <c r="V232" s="24">
        <v>8.9999999999999993E-3</v>
      </c>
    </row>
    <row r="233" spans="1:22" ht="9" customHeight="1" x14ac:dyDescent="0.4">
      <c r="A233" s="1" t="s">
        <v>291</v>
      </c>
      <c r="B233" s="22" t="s">
        <v>293</v>
      </c>
      <c r="C233" s="20">
        <v>94</v>
      </c>
      <c r="D233" s="20" t="s">
        <v>5</v>
      </c>
      <c r="E233" s="20" t="s">
        <v>5</v>
      </c>
      <c r="F233" s="20">
        <v>52</v>
      </c>
      <c r="G233" s="20" t="s">
        <v>5</v>
      </c>
      <c r="H233" s="20" t="s">
        <v>5</v>
      </c>
      <c r="I233" s="20">
        <v>6</v>
      </c>
      <c r="J233" s="20" t="s">
        <v>5</v>
      </c>
      <c r="K233" s="20" t="s">
        <v>5</v>
      </c>
      <c r="L233" s="20">
        <v>18</v>
      </c>
      <c r="M233" s="20" t="s">
        <v>5</v>
      </c>
      <c r="N233" s="20" t="s">
        <v>5</v>
      </c>
      <c r="O233" s="20" t="s">
        <v>5</v>
      </c>
      <c r="P233" s="20" t="s">
        <v>5</v>
      </c>
      <c r="Q233" s="20" t="s">
        <v>5</v>
      </c>
      <c r="R233" s="20" t="s">
        <v>5</v>
      </c>
      <c r="S233" s="20">
        <f t="shared" si="3"/>
        <v>170</v>
      </c>
      <c r="T233" s="66"/>
      <c r="U233" s="94"/>
      <c r="V233" s="25"/>
    </row>
    <row r="234" spans="1:22" ht="10.050000000000001" customHeight="1" x14ac:dyDescent="0.4">
      <c r="A234" s="1" t="s">
        <v>291</v>
      </c>
      <c r="B234" s="15" t="s">
        <v>294</v>
      </c>
      <c r="C234" s="20">
        <v>69</v>
      </c>
      <c r="D234" s="20" t="s">
        <v>5</v>
      </c>
      <c r="E234" s="20">
        <v>3</v>
      </c>
      <c r="F234" s="20">
        <v>64</v>
      </c>
      <c r="G234" s="20" t="s">
        <v>5</v>
      </c>
      <c r="H234" s="20" t="s">
        <v>5</v>
      </c>
      <c r="I234" s="20">
        <v>6</v>
      </c>
      <c r="J234" s="20" t="s">
        <v>5</v>
      </c>
      <c r="K234" s="20" t="s">
        <v>5</v>
      </c>
      <c r="L234" s="20">
        <v>7</v>
      </c>
      <c r="M234" s="20" t="s">
        <v>5</v>
      </c>
      <c r="N234" s="20" t="s">
        <v>5</v>
      </c>
      <c r="O234" s="20" t="s">
        <v>5</v>
      </c>
      <c r="P234" s="20" t="s">
        <v>5</v>
      </c>
      <c r="Q234" s="20" t="s">
        <v>5</v>
      </c>
      <c r="R234" s="20" t="s">
        <v>5</v>
      </c>
      <c r="S234" s="20">
        <f t="shared" si="3"/>
        <v>146</v>
      </c>
      <c r="T234" s="66"/>
      <c r="U234" s="94"/>
      <c r="V234" s="25"/>
    </row>
    <row r="235" spans="1:22" ht="9" customHeight="1" x14ac:dyDescent="0.4">
      <c r="A235" s="1" t="s">
        <v>291</v>
      </c>
      <c r="B235" s="19" t="s">
        <v>295</v>
      </c>
      <c r="C235" s="20">
        <v>61</v>
      </c>
      <c r="D235" s="20" t="s">
        <v>5</v>
      </c>
      <c r="E235" s="20">
        <v>1</v>
      </c>
      <c r="F235" s="20">
        <v>21</v>
      </c>
      <c r="G235" s="20" t="s">
        <v>5</v>
      </c>
      <c r="H235" s="20" t="s">
        <v>5</v>
      </c>
      <c r="I235" s="20" t="s">
        <v>5</v>
      </c>
      <c r="J235" s="20" t="s">
        <v>5</v>
      </c>
      <c r="K235" s="20" t="s">
        <v>5</v>
      </c>
      <c r="L235" s="20" t="s">
        <v>5</v>
      </c>
      <c r="M235" s="20" t="s">
        <v>5</v>
      </c>
      <c r="N235" s="20" t="s">
        <v>5</v>
      </c>
      <c r="O235" s="20" t="s">
        <v>5</v>
      </c>
      <c r="P235" s="20" t="s">
        <v>5</v>
      </c>
      <c r="Q235" s="20" t="s">
        <v>5</v>
      </c>
      <c r="R235" s="20" t="s">
        <v>5</v>
      </c>
      <c r="S235" s="20">
        <f t="shared" si="3"/>
        <v>82</v>
      </c>
      <c r="T235" s="66"/>
      <c r="U235" s="94"/>
      <c r="V235" s="25"/>
    </row>
    <row r="236" spans="1:22" ht="9" customHeight="1" x14ac:dyDescent="0.4">
      <c r="A236" s="1" t="s">
        <v>291</v>
      </c>
      <c r="B236" s="19" t="s">
        <v>61</v>
      </c>
      <c r="C236" s="20">
        <v>28</v>
      </c>
      <c r="D236" s="20" t="s">
        <v>5</v>
      </c>
      <c r="E236" s="20" t="s">
        <v>5</v>
      </c>
      <c r="F236" s="20">
        <v>4</v>
      </c>
      <c r="G236" s="20" t="s">
        <v>5</v>
      </c>
      <c r="H236" s="20" t="s">
        <v>5</v>
      </c>
      <c r="I236" s="20" t="s">
        <v>5</v>
      </c>
      <c r="J236" s="20" t="s">
        <v>5</v>
      </c>
      <c r="K236" s="20" t="s">
        <v>5</v>
      </c>
      <c r="L236" s="20" t="s">
        <v>5</v>
      </c>
      <c r="M236" s="20" t="s">
        <v>5</v>
      </c>
      <c r="N236" s="20" t="s">
        <v>5</v>
      </c>
      <c r="O236" s="20" t="s">
        <v>5</v>
      </c>
      <c r="P236" s="20" t="s">
        <v>5</v>
      </c>
      <c r="Q236" s="20" t="s">
        <v>5</v>
      </c>
      <c r="R236" s="20" t="s">
        <v>5</v>
      </c>
      <c r="S236" s="20">
        <f t="shared" si="3"/>
        <v>32</v>
      </c>
      <c r="T236" s="66"/>
      <c r="U236" s="94"/>
      <c r="V236" s="25"/>
    </row>
    <row r="237" spans="1:22" ht="10.050000000000001" customHeight="1" x14ac:dyDescent="0.4">
      <c r="A237" s="1" t="s">
        <v>291</v>
      </c>
      <c r="B237" s="19" t="s">
        <v>296</v>
      </c>
      <c r="C237" s="20">
        <v>18</v>
      </c>
      <c r="D237" s="20" t="s">
        <v>5</v>
      </c>
      <c r="E237" s="20" t="s">
        <v>5</v>
      </c>
      <c r="F237" s="20" t="s">
        <v>5</v>
      </c>
      <c r="G237" s="20" t="s">
        <v>5</v>
      </c>
      <c r="H237" s="20" t="s">
        <v>5</v>
      </c>
      <c r="I237" s="20" t="s">
        <v>5</v>
      </c>
      <c r="J237" s="20" t="s">
        <v>5</v>
      </c>
      <c r="K237" s="20" t="s">
        <v>5</v>
      </c>
      <c r="L237" s="20" t="s">
        <v>5</v>
      </c>
      <c r="M237" s="20" t="s">
        <v>5</v>
      </c>
      <c r="N237" s="20" t="s">
        <v>5</v>
      </c>
      <c r="O237" s="20" t="s">
        <v>5</v>
      </c>
      <c r="P237" s="20" t="s">
        <v>5</v>
      </c>
      <c r="Q237" s="20" t="s">
        <v>5</v>
      </c>
      <c r="R237" s="20" t="s">
        <v>5</v>
      </c>
      <c r="S237" s="20">
        <f t="shared" si="3"/>
        <v>18</v>
      </c>
      <c r="T237" s="66"/>
      <c r="U237" s="94"/>
      <c r="V237" s="25"/>
    </row>
    <row r="238" spans="1:22" ht="9" customHeight="1" x14ac:dyDescent="0.4">
      <c r="A238" s="1" t="s">
        <v>291</v>
      </c>
      <c r="B238" s="19" t="s">
        <v>297</v>
      </c>
      <c r="C238" s="20">
        <v>12</v>
      </c>
      <c r="D238" s="20" t="s">
        <v>5</v>
      </c>
      <c r="E238" s="20">
        <v>1</v>
      </c>
      <c r="F238" s="20" t="s">
        <v>5</v>
      </c>
      <c r="G238" s="20" t="s">
        <v>5</v>
      </c>
      <c r="H238" s="20" t="s">
        <v>5</v>
      </c>
      <c r="I238" s="20" t="s">
        <v>5</v>
      </c>
      <c r="J238" s="20" t="s">
        <v>5</v>
      </c>
      <c r="K238" s="20" t="s">
        <v>5</v>
      </c>
      <c r="L238" s="20" t="s">
        <v>5</v>
      </c>
      <c r="M238" s="20" t="s">
        <v>5</v>
      </c>
      <c r="N238" s="20" t="s">
        <v>5</v>
      </c>
      <c r="O238" s="20" t="s">
        <v>5</v>
      </c>
      <c r="P238" s="20" t="s">
        <v>5</v>
      </c>
      <c r="Q238" s="20" t="s">
        <v>5</v>
      </c>
      <c r="R238" s="20" t="s">
        <v>5</v>
      </c>
      <c r="S238" s="20">
        <f t="shared" si="3"/>
        <v>12</v>
      </c>
      <c r="T238" s="66"/>
      <c r="U238" s="94"/>
      <c r="V238" s="25"/>
    </row>
    <row r="239" spans="1:22" ht="9" customHeight="1" x14ac:dyDescent="0.4">
      <c r="A239" s="1" t="s">
        <v>291</v>
      </c>
      <c r="B239" s="19" t="s">
        <v>298</v>
      </c>
      <c r="C239" s="20">
        <v>6</v>
      </c>
      <c r="D239" s="20" t="s">
        <v>5</v>
      </c>
      <c r="E239" s="20" t="s">
        <v>5</v>
      </c>
      <c r="F239" s="20" t="s">
        <v>5</v>
      </c>
      <c r="G239" s="20" t="s">
        <v>5</v>
      </c>
      <c r="H239" s="20" t="s">
        <v>5</v>
      </c>
      <c r="I239" s="20" t="s">
        <v>5</v>
      </c>
      <c r="J239" s="20" t="s">
        <v>5</v>
      </c>
      <c r="K239" s="20" t="s">
        <v>5</v>
      </c>
      <c r="L239" s="20" t="s">
        <v>5</v>
      </c>
      <c r="M239" s="20" t="s">
        <v>5</v>
      </c>
      <c r="N239" s="20" t="s">
        <v>5</v>
      </c>
      <c r="O239" s="20" t="s">
        <v>5</v>
      </c>
      <c r="P239" s="20" t="s">
        <v>5</v>
      </c>
      <c r="Q239" s="20" t="s">
        <v>5</v>
      </c>
      <c r="R239" s="20" t="s">
        <v>5</v>
      </c>
      <c r="S239" s="20">
        <f t="shared" si="3"/>
        <v>6</v>
      </c>
      <c r="T239" s="66"/>
      <c r="U239" s="94"/>
      <c r="V239" s="25"/>
    </row>
    <row r="240" spans="1:22" ht="10.050000000000001" customHeight="1" x14ac:dyDescent="0.4">
      <c r="A240" s="1" t="s">
        <v>291</v>
      </c>
      <c r="B240" s="19" t="s">
        <v>299</v>
      </c>
      <c r="C240" s="20">
        <v>3</v>
      </c>
      <c r="D240" s="20" t="s">
        <v>5</v>
      </c>
      <c r="E240" s="20" t="s">
        <v>5</v>
      </c>
      <c r="F240" s="20" t="s">
        <v>5</v>
      </c>
      <c r="G240" s="20" t="s">
        <v>5</v>
      </c>
      <c r="H240" s="20" t="s">
        <v>5</v>
      </c>
      <c r="I240" s="20" t="s">
        <v>5</v>
      </c>
      <c r="J240" s="20" t="s">
        <v>5</v>
      </c>
      <c r="K240" s="20" t="s">
        <v>5</v>
      </c>
      <c r="L240" s="20" t="s">
        <v>5</v>
      </c>
      <c r="M240" s="20" t="s">
        <v>5</v>
      </c>
      <c r="N240" s="20" t="s">
        <v>5</v>
      </c>
      <c r="O240" s="20" t="s">
        <v>5</v>
      </c>
      <c r="P240" s="20" t="s">
        <v>5</v>
      </c>
      <c r="Q240" s="20" t="s">
        <v>5</v>
      </c>
      <c r="R240" s="20" t="s">
        <v>5</v>
      </c>
      <c r="S240" s="20">
        <f t="shared" si="3"/>
        <v>3</v>
      </c>
      <c r="T240" s="67"/>
      <c r="U240" s="95"/>
      <c r="V240" s="26"/>
    </row>
    <row r="241" spans="1:22" ht="9" customHeight="1" x14ac:dyDescent="0.4">
      <c r="A241" s="21" t="s">
        <v>300</v>
      </c>
      <c r="B241" s="19" t="s">
        <v>273</v>
      </c>
      <c r="C241" s="20">
        <v>87</v>
      </c>
      <c r="D241" s="20" t="s">
        <v>5</v>
      </c>
      <c r="E241" s="20" t="s">
        <v>5</v>
      </c>
      <c r="F241" s="20">
        <v>69</v>
      </c>
      <c r="G241" s="20" t="s">
        <v>5</v>
      </c>
      <c r="H241" s="20" t="s">
        <v>5</v>
      </c>
      <c r="I241" s="20" t="s">
        <v>5</v>
      </c>
      <c r="J241" s="20" t="s">
        <v>5</v>
      </c>
      <c r="K241" s="20" t="s">
        <v>5</v>
      </c>
      <c r="L241" s="20">
        <v>22</v>
      </c>
      <c r="M241" s="20" t="s">
        <v>5</v>
      </c>
      <c r="N241" s="20" t="s">
        <v>5</v>
      </c>
      <c r="O241" s="20" t="s">
        <v>5</v>
      </c>
      <c r="P241" s="20" t="s">
        <v>5</v>
      </c>
      <c r="Q241" s="20" t="s">
        <v>5</v>
      </c>
      <c r="R241" s="20" t="s">
        <v>5</v>
      </c>
      <c r="S241" s="20">
        <f t="shared" si="3"/>
        <v>178</v>
      </c>
      <c r="T241" s="60">
        <v>178</v>
      </c>
      <c r="U241" s="59">
        <v>0</v>
      </c>
      <c r="V241" s="23">
        <v>0</v>
      </c>
    </row>
    <row r="242" spans="1:22" ht="9" customHeight="1" x14ac:dyDescent="0.4">
      <c r="A242" s="1" t="s">
        <v>301</v>
      </c>
      <c r="B242" s="19" t="s">
        <v>302</v>
      </c>
      <c r="C242" s="20">
        <v>52</v>
      </c>
      <c r="D242" s="20" t="s">
        <v>5</v>
      </c>
      <c r="E242" s="20" t="s">
        <v>5</v>
      </c>
      <c r="F242" s="20">
        <v>100</v>
      </c>
      <c r="G242" s="20" t="s">
        <v>5</v>
      </c>
      <c r="H242" s="20" t="s">
        <v>5</v>
      </c>
      <c r="I242" s="20" t="s">
        <v>5</v>
      </c>
      <c r="J242" s="20" t="s">
        <v>5</v>
      </c>
      <c r="K242" s="20" t="s">
        <v>5</v>
      </c>
      <c r="L242" s="20">
        <v>11</v>
      </c>
      <c r="M242" s="20" t="s">
        <v>5</v>
      </c>
      <c r="N242" s="20" t="s">
        <v>5</v>
      </c>
      <c r="O242" s="20" t="s">
        <v>5</v>
      </c>
      <c r="P242" s="20" t="s">
        <v>5</v>
      </c>
      <c r="Q242" s="20">
        <v>1</v>
      </c>
      <c r="R242" s="20" t="s">
        <v>5</v>
      </c>
      <c r="S242" s="20">
        <f t="shared" si="3"/>
        <v>164</v>
      </c>
      <c r="T242" s="65">
        <v>613</v>
      </c>
      <c r="U242" s="85">
        <v>1</v>
      </c>
      <c r="V242" s="32">
        <v>0</v>
      </c>
    </row>
    <row r="243" spans="1:22" ht="10.050000000000001" customHeight="1" x14ac:dyDescent="0.4">
      <c r="A243" s="1" t="s">
        <v>301</v>
      </c>
      <c r="B243" s="19" t="s">
        <v>303</v>
      </c>
      <c r="C243" s="20">
        <v>74</v>
      </c>
      <c r="D243" s="20" t="s">
        <v>5</v>
      </c>
      <c r="E243" s="20">
        <v>1</v>
      </c>
      <c r="F243" s="20">
        <v>66</v>
      </c>
      <c r="G243" s="20" t="s">
        <v>5</v>
      </c>
      <c r="H243" s="20" t="s">
        <v>5</v>
      </c>
      <c r="I243" s="20">
        <v>6</v>
      </c>
      <c r="J243" s="20" t="s">
        <v>5</v>
      </c>
      <c r="K243" s="20" t="s">
        <v>5</v>
      </c>
      <c r="L243" s="20">
        <v>4</v>
      </c>
      <c r="M243" s="20" t="s">
        <v>5</v>
      </c>
      <c r="N243" s="20" t="s">
        <v>5</v>
      </c>
      <c r="O243" s="20" t="s">
        <v>5</v>
      </c>
      <c r="P243" s="20" t="s">
        <v>5</v>
      </c>
      <c r="Q243" s="20" t="s">
        <v>5</v>
      </c>
      <c r="R243" s="20" t="s">
        <v>5</v>
      </c>
      <c r="S243" s="20">
        <f t="shared" si="3"/>
        <v>150</v>
      </c>
      <c r="T243" s="66"/>
      <c r="U243" s="94"/>
      <c r="V243" s="31"/>
    </row>
    <row r="244" spans="1:22" ht="9" customHeight="1" x14ac:dyDescent="0.4">
      <c r="A244" s="1" t="s">
        <v>301</v>
      </c>
      <c r="B244" s="19" t="s">
        <v>304</v>
      </c>
      <c r="C244" s="20">
        <v>64</v>
      </c>
      <c r="D244" s="20" t="s">
        <v>5</v>
      </c>
      <c r="E244" s="20" t="s">
        <v>5</v>
      </c>
      <c r="F244" s="20">
        <v>48</v>
      </c>
      <c r="G244" s="20" t="s">
        <v>5</v>
      </c>
      <c r="H244" s="20" t="s">
        <v>5</v>
      </c>
      <c r="I244" s="20">
        <v>1</v>
      </c>
      <c r="J244" s="20" t="s">
        <v>5</v>
      </c>
      <c r="K244" s="20" t="s">
        <v>5</v>
      </c>
      <c r="L244" s="20">
        <v>5</v>
      </c>
      <c r="M244" s="20" t="s">
        <v>5</v>
      </c>
      <c r="N244" s="20" t="s">
        <v>5</v>
      </c>
      <c r="O244" s="20" t="s">
        <v>5</v>
      </c>
      <c r="P244" s="20" t="s">
        <v>5</v>
      </c>
      <c r="Q244" s="20">
        <v>1</v>
      </c>
      <c r="R244" s="20" t="s">
        <v>5</v>
      </c>
      <c r="S244" s="20">
        <f t="shared" si="3"/>
        <v>119</v>
      </c>
      <c r="T244" s="66"/>
      <c r="U244" s="94"/>
      <c r="V244" s="31"/>
    </row>
    <row r="245" spans="1:22" ht="9" customHeight="1" x14ac:dyDescent="0.4">
      <c r="A245" s="1" t="s">
        <v>301</v>
      </c>
      <c r="B245" s="19" t="s">
        <v>305</v>
      </c>
      <c r="C245" s="20">
        <v>19</v>
      </c>
      <c r="D245" s="20" t="s">
        <v>5</v>
      </c>
      <c r="E245" s="20" t="s">
        <v>5</v>
      </c>
      <c r="F245" s="20">
        <v>71</v>
      </c>
      <c r="G245" s="20" t="s">
        <v>5</v>
      </c>
      <c r="H245" s="20" t="s">
        <v>5</v>
      </c>
      <c r="I245" s="20" t="s">
        <v>5</v>
      </c>
      <c r="J245" s="20" t="s">
        <v>5</v>
      </c>
      <c r="K245" s="20" t="s">
        <v>5</v>
      </c>
      <c r="L245" s="20">
        <v>3</v>
      </c>
      <c r="M245" s="20" t="s">
        <v>5</v>
      </c>
      <c r="N245" s="20" t="s">
        <v>5</v>
      </c>
      <c r="O245" s="20" t="s">
        <v>5</v>
      </c>
      <c r="P245" s="20" t="s">
        <v>5</v>
      </c>
      <c r="Q245" s="20" t="s">
        <v>5</v>
      </c>
      <c r="R245" s="20" t="s">
        <v>5</v>
      </c>
      <c r="S245" s="20">
        <f t="shared" si="3"/>
        <v>93</v>
      </c>
      <c r="T245" s="66"/>
      <c r="U245" s="94"/>
      <c r="V245" s="31"/>
    </row>
    <row r="246" spans="1:22" ht="10.050000000000001" customHeight="1" x14ac:dyDescent="0.4">
      <c r="A246" s="1" t="s">
        <v>301</v>
      </c>
      <c r="B246" s="19" t="s">
        <v>306</v>
      </c>
      <c r="C246" s="20">
        <v>65</v>
      </c>
      <c r="D246" s="20" t="s">
        <v>5</v>
      </c>
      <c r="E246" s="20" t="s">
        <v>5</v>
      </c>
      <c r="F246" s="20">
        <v>18</v>
      </c>
      <c r="G246" s="20" t="s">
        <v>5</v>
      </c>
      <c r="H246" s="20" t="s">
        <v>5</v>
      </c>
      <c r="I246" s="20">
        <v>3</v>
      </c>
      <c r="J246" s="20" t="s">
        <v>5</v>
      </c>
      <c r="K246" s="20" t="s">
        <v>5</v>
      </c>
      <c r="L246" s="20">
        <v>1</v>
      </c>
      <c r="M246" s="20" t="s">
        <v>5</v>
      </c>
      <c r="N246" s="20" t="s">
        <v>5</v>
      </c>
      <c r="O246" s="20" t="s">
        <v>5</v>
      </c>
      <c r="P246" s="20" t="s">
        <v>5</v>
      </c>
      <c r="Q246" s="20" t="s">
        <v>5</v>
      </c>
      <c r="R246" s="20" t="s">
        <v>5</v>
      </c>
      <c r="S246" s="20">
        <f t="shared" si="3"/>
        <v>87</v>
      </c>
      <c r="T246" s="67"/>
      <c r="U246" s="95"/>
      <c r="V246" s="33"/>
    </row>
    <row r="247" spans="1:22" ht="10.050000000000001" customHeight="1" x14ac:dyDescent="0.4">
      <c r="A247" s="21" t="s">
        <v>307</v>
      </c>
      <c r="B247" s="19" t="s">
        <v>308</v>
      </c>
      <c r="C247" s="20">
        <v>96</v>
      </c>
      <c r="D247" s="20" t="s">
        <v>5</v>
      </c>
      <c r="E247" s="20">
        <v>2</v>
      </c>
      <c r="F247" s="20">
        <v>128</v>
      </c>
      <c r="G247" s="20">
        <v>1</v>
      </c>
      <c r="H247" s="20">
        <v>1</v>
      </c>
      <c r="I247" s="20">
        <v>2</v>
      </c>
      <c r="J247" s="20" t="s">
        <v>5</v>
      </c>
      <c r="K247" s="20" t="s">
        <v>5</v>
      </c>
      <c r="L247" s="20">
        <v>6</v>
      </c>
      <c r="M247" s="20" t="s">
        <v>5</v>
      </c>
      <c r="N247" s="20" t="s">
        <v>5</v>
      </c>
      <c r="O247" s="20" t="s">
        <v>5</v>
      </c>
      <c r="P247" s="20" t="s">
        <v>5</v>
      </c>
      <c r="Q247" s="20" t="s">
        <v>5</v>
      </c>
      <c r="R247" s="20" t="s">
        <v>5</v>
      </c>
      <c r="S247" s="20">
        <f t="shared" si="3"/>
        <v>232</v>
      </c>
      <c r="T247" s="60">
        <v>232</v>
      </c>
      <c r="U247" s="59">
        <v>3</v>
      </c>
      <c r="V247" s="27">
        <v>1.2999999999999999E-2</v>
      </c>
    </row>
    <row r="248" spans="1:22" ht="9" customHeight="1" x14ac:dyDescent="0.4">
      <c r="A248" s="21" t="s">
        <v>309</v>
      </c>
      <c r="B248" s="19" t="s">
        <v>310</v>
      </c>
      <c r="C248" s="20">
        <v>41</v>
      </c>
      <c r="D248" s="20" t="s">
        <v>5</v>
      </c>
      <c r="E248" s="20">
        <v>1</v>
      </c>
      <c r="F248" s="20">
        <v>20</v>
      </c>
      <c r="G248" s="20" t="s">
        <v>5</v>
      </c>
      <c r="H248" s="20" t="s">
        <v>5</v>
      </c>
      <c r="I248" s="20" t="s">
        <v>5</v>
      </c>
      <c r="J248" s="20" t="s">
        <v>5</v>
      </c>
      <c r="K248" s="20" t="s">
        <v>5</v>
      </c>
      <c r="L248" s="20" t="s">
        <v>5</v>
      </c>
      <c r="M248" s="20" t="s">
        <v>5</v>
      </c>
      <c r="N248" s="20" t="s">
        <v>5</v>
      </c>
      <c r="O248" s="20" t="s">
        <v>5</v>
      </c>
      <c r="P248" s="20" t="s">
        <v>5</v>
      </c>
      <c r="Q248" s="20" t="s">
        <v>5</v>
      </c>
      <c r="R248" s="20" t="s">
        <v>5</v>
      </c>
      <c r="S248" s="20">
        <f t="shared" si="3"/>
        <v>61</v>
      </c>
      <c r="T248" s="60">
        <v>61</v>
      </c>
      <c r="U248" s="59">
        <v>1</v>
      </c>
      <c r="V248" s="23">
        <v>0.02</v>
      </c>
    </row>
    <row r="249" spans="1:22" ht="9" customHeight="1" x14ac:dyDescent="0.4">
      <c r="A249" s="1" t="s">
        <v>311</v>
      </c>
      <c r="B249" s="19" t="s">
        <v>312</v>
      </c>
      <c r="C249" s="20">
        <v>74</v>
      </c>
      <c r="D249" s="20">
        <v>1</v>
      </c>
      <c r="E249" s="20">
        <v>3</v>
      </c>
      <c r="F249" s="20">
        <v>126</v>
      </c>
      <c r="G249" s="20" t="s">
        <v>5</v>
      </c>
      <c r="H249" s="20" t="s">
        <v>5</v>
      </c>
      <c r="I249" s="20" t="s">
        <v>5</v>
      </c>
      <c r="J249" s="20" t="s">
        <v>5</v>
      </c>
      <c r="K249" s="20" t="s">
        <v>5</v>
      </c>
      <c r="L249" s="20" t="s">
        <v>5</v>
      </c>
      <c r="M249" s="20" t="s">
        <v>5</v>
      </c>
      <c r="N249" s="20" t="s">
        <v>5</v>
      </c>
      <c r="O249" s="20" t="s">
        <v>5</v>
      </c>
      <c r="P249" s="20" t="s">
        <v>5</v>
      </c>
      <c r="Q249" s="20" t="s">
        <v>5</v>
      </c>
      <c r="R249" s="20" t="s">
        <v>5</v>
      </c>
      <c r="S249" s="20">
        <f t="shared" si="3"/>
        <v>200</v>
      </c>
      <c r="T249" s="65">
        <v>212</v>
      </c>
      <c r="U249" s="85">
        <v>3</v>
      </c>
      <c r="V249" s="32">
        <v>0.01</v>
      </c>
    </row>
    <row r="250" spans="1:22" ht="9" customHeight="1" x14ac:dyDescent="0.4">
      <c r="A250" s="1" t="s">
        <v>311</v>
      </c>
      <c r="B250" s="19" t="s">
        <v>313</v>
      </c>
      <c r="C250" s="20" t="s">
        <v>5</v>
      </c>
      <c r="D250" s="20" t="s">
        <v>5</v>
      </c>
      <c r="E250" s="20" t="s">
        <v>5</v>
      </c>
      <c r="F250" s="20">
        <v>5</v>
      </c>
      <c r="G250" s="20" t="s">
        <v>5</v>
      </c>
      <c r="H250" s="20" t="s">
        <v>5</v>
      </c>
      <c r="I250" s="20" t="s">
        <v>5</v>
      </c>
      <c r="J250" s="20" t="s">
        <v>5</v>
      </c>
      <c r="K250" s="20" t="s">
        <v>5</v>
      </c>
      <c r="L250" s="20">
        <v>5</v>
      </c>
      <c r="M250" s="20" t="s">
        <v>5</v>
      </c>
      <c r="N250" s="20" t="s">
        <v>5</v>
      </c>
      <c r="O250" s="20" t="s">
        <v>5</v>
      </c>
      <c r="P250" s="20" t="s">
        <v>5</v>
      </c>
      <c r="Q250" s="20" t="s">
        <v>5</v>
      </c>
      <c r="R250" s="20" t="s">
        <v>5</v>
      </c>
      <c r="S250" s="20">
        <f t="shared" si="3"/>
        <v>10</v>
      </c>
      <c r="T250" s="66"/>
      <c r="U250" s="94"/>
      <c r="V250" s="31"/>
    </row>
    <row r="251" spans="1:22" ht="10.050000000000001" customHeight="1" x14ac:dyDescent="0.4">
      <c r="A251" s="1" t="s">
        <v>311</v>
      </c>
      <c r="B251" s="19" t="s">
        <v>314</v>
      </c>
      <c r="C251" s="20" t="s">
        <v>5</v>
      </c>
      <c r="D251" s="20" t="s">
        <v>5</v>
      </c>
      <c r="E251" s="20" t="s">
        <v>5</v>
      </c>
      <c r="F251" s="20">
        <v>2</v>
      </c>
      <c r="G251" s="20" t="s">
        <v>5</v>
      </c>
      <c r="H251" s="20" t="s">
        <v>5</v>
      </c>
      <c r="I251" s="20" t="s">
        <v>5</v>
      </c>
      <c r="J251" s="20" t="s">
        <v>5</v>
      </c>
      <c r="K251" s="20" t="s">
        <v>5</v>
      </c>
      <c r="L251" s="20" t="s">
        <v>5</v>
      </c>
      <c r="M251" s="20" t="s">
        <v>5</v>
      </c>
      <c r="N251" s="20" t="s">
        <v>5</v>
      </c>
      <c r="O251" s="20" t="s">
        <v>5</v>
      </c>
      <c r="P251" s="20" t="s">
        <v>5</v>
      </c>
      <c r="Q251" s="20" t="s">
        <v>5</v>
      </c>
      <c r="R251" s="20" t="s">
        <v>5</v>
      </c>
      <c r="S251" s="20">
        <f t="shared" si="3"/>
        <v>2</v>
      </c>
      <c r="T251" s="67"/>
      <c r="U251" s="95"/>
      <c r="V251" s="33"/>
    </row>
    <row r="252" spans="1:22" ht="9" customHeight="1" x14ac:dyDescent="0.4">
      <c r="A252" s="21" t="s">
        <v>315</v>
      </c>
      <c r="B252" s="19" t="s">
        <v>316</v>
      </c>
      <c r="C252" s="20">
        <v>29</v>
      </c>
      <c r="D252" s="20" t="s">
        <v>5</v>
      </c>
      <c r="E252" s="20">
        <v>1</v>
      </c>
      <c r="F252" s="20">
        <v>10</v>
      </c>
      <c r="G252" s="20" t="s">
        <v>5</v>
      </c>
      <c r="H252" s="20" t="s">
        <v>5</v>
      </c>
      <c r="I252" s="20" t="s">
        <v>5</v>
      </c>
      <c r="J252" s="20" t="s">
        <v>5</v>
      </c>
      <c r="K252" s="20" t="s">
        <v>5</v>
      </c>
      <c r="L252" s="20">
        <v>2</v>
      </c>
      <c r="M252" s="20" t="s">
        <v>5</v>
      </c>
      <c r="N252" s="20" t="s">
        <v>5</v>
      </c>
      <c r="O252" s="20" t="s">
        <v>5</v>
      </c>
      <c r="P252" s="20" t="s">
        <v>5</v>
      </c>
      <c r="Q252" s="20" t="s">
        <v>5</v>
      </c>
      <c r="R252" s="20" t="s">
        <v>5</v>
      </c>
      <c r="S252" s="20">
        <f t="shared" si="3"/>
        <v>41</v>
      </c>
      <c r="T252" s="60">
        <v>41</v>
      </c>
      <c r="U252" s="59">
        <v>1</v>
      </c>
      <c r="V252" s="27">
        <v>2.4E-2</v>
      </c>
    </row>
    <row r="253" spans="1:22" ht="10.050000000000001" customHeight="1" x14ac:dyDescent="0.4">
      <c r="A253" s="1" t="s">
        <v>317</v>
      </c>
      <c r="B253" s="19" t="s">
        <v>318</v>
      </c>
      <c r="C253" s="20">
        <v>131</v>
      </c>
      <c r="D253" s="20" t="s">
        <v>5</v>
      </c>
      <c r="E253" s="20">
        <v>1</v>
      </c>
      <c r="F253" s="20">
        <v>25</v>
      </c>
      <c r="G253" s="20" t="s">
        <v>5</v>
      </c>
      <c r="H253" s="20" t="s">
        <v>5</v>
      </c>
      <c r="I253" s="20">
        <v>5</v>
      </c>
      <c r="J253" s="20" t="s">
        <v>5</v>
      </c>
      <c r="K253" s="20" t="s">
        <v>5</v>
      </c>
      <c r="L253" s="20">
        <v>1</v>
      </c>
      <c r="M253" s="20" t="s">
        <v>5</v>
      </c>
      <c r="N253" s="20" t="s">
        <v>5</v>
      </c>
      <c r="O253" s="20" t="s">
        <v>5</v>
      </c>
      <c r="P253" s="20" t="s">
        <v>5</v>
      </c>
      <c r="Q253" s="20" t="s">
        <v>5</v>
      </c>
      <c r="R253" s="20" t="s">
        <v>5</v>
      </c>
      <c r="S253" s="20">
        <f t="shared" si="3"/>
        <v>162</v>
      </c>
      <c r="T253" s="65">
        <v>369</v>
      </c>
      <c r="U253" s="85">
        <v>2</v>
      </c>
      <c r="V253" s="24">
        <v>5.0000000000000001E-3</v>
      </c>
    </row>
    <row r="254" spans="1:22" ht="9" customHeight="1" x14ac:dyDescent="0.4">
      <c r="A254" s="1" t="s">
        <v>317</v>
      </c>
      <c r="B254" s="19" t="s">
        <v>319</v>
      </c>
      <c r="C254" s="20">
        <v>67</v>
      </c>
      <c r="D254" s="20" t="s">
        <v>5</v>
      </c>
      <c r="E254" s="20" t="s">
        <v>5</v>
      </c>
      <c r="F254" s="20">
        <v>12</v>
      </c>
      <c r="G254" s="20" t="s">
        <v>5</v>
      </c>
      <c r="H254" s="20" t="s">
        <v>5</v>
      </c>
      <c r="I254" s="20" t="s">
        <v>5</v>
      </c>
      <c r="J254" s="20" t="s">
        <v>5</v>
      </c>
      <c r="K254" s="20" t="s">
        <v>5</v>
      </c>
      <c r="L254" s="20">
        <v>2</v>
      </c>
      <c r="M254" s="20" t="s">
        <v>5</v>
      </c>
      <c r="N254" s="20" t="s">
        <v>5</v>
      </c>
      <c r="O254" s="20" t="s">
        <v>5</v>
      </c>
      <c r="P254" s="20" t="s">
        <v>5</v>
      </c>
      <c r="Q254" s="20" t="s">
        <v>5</v>
      </c>
      <c r="R254" s="20" t="s">
        <v>5</v>
      </c>
      <c r="S254" s="20">
        <f t="shared" si="3"/>
        <v>81</v>
      </c>
      <c r="T254" s="66"/>
      <c r="U254" s="94"/>
      <c r="V254" s="25"/>
    </row>
    <row r="255" spans="1:22" ht="9" customHeight="1" x14ac:dyDescent="0.4">
      <c r="A255" s="1" t="s">
        <v>317</v>
      </c>
      <c r="B255" s="19" t="s">
        <v>320</v>
      </c>
      <c r="C255" s="20">
        <v>40</v>
      </c>
      <c r="D255" s="20" t="s">
        <v>5</v>
      </c>
      <c r="E255" s="20" t="s">
        <v>5</v>
      </c>
      <c r="F255" s="20">
        <v>12</v>
      </c>
      <c r="G255" s="20" t="s">
        <v>5</v>
      </c>
      <c r="H255" s="20" t="s">
        <v>5</v>
      </c>
      <c r="I255" s="20">
        <v>4</v>
      </c>
      <c r="J255" s="20" t="s">
        <v>5</v>
      </c>
      <c r="K255" s="20" t="s">
        <v>5</v>
      </c>
      <c r="L255" s="20">
        <v>3</v>
      </c>
      <c r="M255" s="20" t="s">
        <v>5</v>
      </c>
      <c r="N255" s="20" t="s">
        <v>5</v>
      </c>
      <c r="O255" s="20" t="s">
        <v>5</v>
      </c>
      <c r="P255" s="20" t="s">
        <v>5</v>
      </c>
      <c r="Q255" s="20" t="s">
        <v>5</v>
      </c>
      <c r="R255" s="20" t="s">
        <v>5</v>
      </c>
      <c r="S255" s="20">
        <f t="shared" si="3"/>
        <v>59</v>
      </c>
      <c r="T255" s="66"/>
      <c r="U255" s="94"/>
      <c r="V255" s="25"/>
    </row>
    <row r="256" spans="1:22" ht="10.050000000000001" customHeight="1" x14ac:dyDescent="0.4">
      <c r="A256" s="1" t="s">
        <v>317</v>
      </c>
      <c r="B256" s="19" t="s">
        <v>321</v>
      </c>
      <c r="C256" s="20">
        <v>22</v>
      </c>
      <c r="D256" s="20" t="s">
        <v>5</v>
      </c>
      <c r="E256" s="20" t="s">
        <v>5</v>
      </c>
      <c r="F256" s="20" t="s">
        <v>5</v>
      </c>
      <c r="G256" s="20" t="s">
        <v>5</v>
      </c>
      <c r="H256" s="20" t="s">
        <v>5</v>
      </c>
      <c r="I256" s="20">
        <v>2</v>
      </c>
      <c r="J256" s="20" t="s">
        <v>5</v>
      </c>
      <c r="K256" s="20" t="s">
        <v>5</v>
      </c>
      <c r="L256" s="20" t="s">
        <v>5</v>
      </c>
      <c r="M256" s="20" t="s">
        <v>5</v>
      </c>
      <c r="N256" s="20" t="s">
        <v>5</v>
      </c>
      <c r="O256" s="20" t="s">
        <v>5</v>
      </c>
      <c r="P256" s="20" t="s">
        <v>5</v>
      </c>
      <c r="Q256" s="20" t="s">
        <v>5</v>
      </c>
      <c r="R256" s="20" t="s">
        <v>5</v>
      </c>
      <c r="S256" s="20">
        <f t="shared" si="3"/>
        <v>24</v>
      </c>
      <c r="T256" s="66"/>
      <c r="U256" s="94"/>
      <c r="V256" s="25"/>
    </row>
    <row r="257" spans="1:22" ht="9" customHeight="1" x14ac:dyDescent="0.4">
      <c r="A257" s="1" t="s">
        <v>317</v>
      </c>
      <c r="B257" s="19" t="s">
        <v>322</v>
      </c>
      <c r="C257" s="20">
        <v>12</v>
      </c>
      <c r="D257" s="20" t="s">
        <v>5</v>
      </c>
      <c r="E257" s="20" t="s">
        <v>5</v>
      </c>
      <c r="F257" s="20" t="s">
        <v>5</v>
      </c>
      <c r="G257" s="20" t="s">
        <v>5</v>
      </c>
      <c r="H257" s="20" t="s">
        <v>5</v>
      </c>
      <c r="I257" s="20" t="s">
        <v>5</v>
      </c>
      <c r="J257" s="20" t="s">
        <v>5</v>
      </c>
      <c r="K257" s="20" t="s">
        <v>5</v>
      </c>
      <c r="L257" s="20" t="s">
        <v>5</v>
      </c>
      <c r="M257" s="20" t="s">
        <v>5</v>
      </c>
      <c r="N257" s="20" t="s">
        <v>5</v>
      </c>
      <c r="O257" s="20" t="s">
        <v>5</v>
      </c>
      <c r="P257" s="20" t="s">
        <v>5</v>
      </c>
      <c r="Q257" s="20" t="s">
        <v>5</v>
      </c>
      <c r="R257" s="20" t="s">
        <v>5</v>
      </c>
      <c r="S257" s="20">
        <f t="shared" si="3"/>
        <v>12</v>
      </c>
      <c r="T257" s="66"/>
      <c r="U257" s="94"/>
      <c r="V257" s="25"/>
    </row>
    <row r="258" spans="1:22" ht="10.050000000000001" customHeight="1" x14ac:dyDescent="0.4">
      <c r="A258" s="1" t="s">
        <v>317</v>
      </c>
      <c r="B258" s="19" t="s">
        <v>323</v>
      </c>
      <c r="C258" s="20">
        <v>8</v>
      </c>
      <c r="D258" s="20" t="s">
        <v>5</v>
      </c>
      <c r="E258" s="20">
        <v>1</v>
      </c>
      <c r="F258" s="20">
        <v>1</v>
      </c>
      <c r="G258" s="20" t="s">
        <v>5</v>
      </c>
      <c r="H258" s="20" t="s">
        <v>5</v>
      </c>
      <c r="I258" s="20" t="s">
        <v>5</v>
      </c>
      <c r="J258" s="20" t="s">
        <v>5</v>
      </c>
      <c r="K258" s="20" t="s">
        <v>5</v>
      </c>
      <c r="L258" s="20" t="s">
        <v>5</v>
      </c>
      <c r="M258" s="20" t="s">
        <v>5</v>
      </c>
      <c r="N258" s="20" t="s">
        <v>5</v>
      </c>
      <c r="O258" s="20" t="s">
        <v>5</v>
      </c>
      <c r="P258" s="20" t="s">
        <v>5</v>
      </c>
      <c r="Q258" s="20" t="s">
        <v>5</v>
      </c>
      <c r="R258" s="20" t="s">
        <v>5</v>
      </c>
      <c r="S258" s="20">
        <f t="shared" si="3"/>
        <v>9</v>
      </c>
      <c r="T258" s="66"/>
      <c r="U258" s="94"/>
      <c r="V258" s="25"/>
    </row>
    <row r="259" spans="1:22" ht="9" customHeight="1" x14ac:dyDescent="0.4">
      <c r="A259" s="1" t="s">
        <v>317</v>
      </c>
      <c r="B259" s="19" t="s">
        <v>324</v>
      </c>
      <c r="C259" s="20">
        <v>9</v>
      </c>
      <c r="D259" s="20" t="s">
        <v>5</v>
      </c>
      <c r="E259" s="20" t="s">
        <v>5</v>
      </c>
      <c r="F259" s="20" t="s">
        <v>5</v>
      </c>
      <c r="G259" s="20" t="s">
        <v>5</v>
      </c>
      <c r="H259" s="20" t="s">
        <v>5</v>
      </c>
      <c r="I259" s="20" t="s">
        <v>5</v>
      </c>
      <c r="J259" s="20" t="s">
        <v>5</v>
      </c>
      <c r="K259" s="20" t="s">
        <v>5</v>
      </c>
      <c r="L259" s="20" t="s">
        <v>5</v>
      </c>
      <c r="M259" s="20" t="s">
        <v>5</v>
      </c>
      <c r="N259" s="20" t="s">
        <v>5</v>
      </c>
      <c r="O259" s="20" t="s">
        <v>5</v>
      </c>
      <c r="P259" s="20" t="s">
        <v>5</v>
      </c>
      <c r="Q259" s="20" t="s">
        <v>5</v>
      </c>
      <c r="R259" s="20" t="s">
        <v>5</v>
      </c>
      <c r="S259" s="20">
        <f t="shared" si="3"/>
        <v>9</v>
      </c>
      <c r="T259" s="66"/>
      <c r="U259" s="94"/>
      <c r="V259" s="25"/>
    </row>
    <row r="260" spans="1:22" ht="9" customHeight="1" x14ac:dyDescent="0.4">
      <c r="A260" s="1" t="s">
        <v>317</v>
      </c>
      <c r="B260" s="19" t="s">
        <v>325</v>
      </c>
      <c r="C260" s="20">
        <v>8</v>
      </c>
      <c r="D260" s="20" t="s">
        <v>5</v>
      </c>
      <c r="E260" s="20" t="s">
        <v>5</v>
      </c>
      <c r="F260" s="20" t="s">
        <v>5</v>
      </c>
      <c r="G260" s="20" t="s">
        <v>5</v>
      </c>
      <c r="H260" s="20" t="s">
        <v>5</v>
      </c>
      <c r="I260" s="20" t="s">
        <v>5</v>
      </c>
      <c r="J260" s="20" t="s">
        <v>5</v>
      </c>
      <c r="K260" s="20" t="s">
        <v>5</v>
      </c>
      <c r="L260" s="20" t="s">
        <v>5</v>
      </c>
      <c r="M260" s="20" t="s">
        <v>5</v>
      </c>
      <c r="N260" s="20" t="s">
        <v>5</v>
      </c>
      <c r="O260" s="20" t="s">
        <v>5</v>
      </c>
      <c r="P260" s="20" t="s">
        <v>5</v>
      </c>
      <c r="Q260" s="20" t="s">
        <v>5</v>
      </c>
      <c r="R260" s="20" t="s">
        <v>5</v>
      </c>
      <c r="S260" s="20">
        <f t="shared" ref="S260:S323" si="4">SUM(C260,F260,I260,L260,O260,Q260)</f>
        <v>8</v>
      </c>
      <c r="T260" s="66"/>
      <c r="U260" s="94"/>
      <c r="V260" s="25"/>
    </row>
    <row r="261" spans="1:22" ht="10.050000000000001" customHeight="1" x14ac:dyDescent="0.4">
      <c r="A261" s="1" t="s">
        <v>317</v>
      </c>
      <c r="B261" s="19" t="s">
        <v>326</v>
      </c>
      <c r="C261" s="20">
        <v>2</v>
      </c>
      <c r="D261" s="20" t="s">
        <v>5</v>
      </c>
      <c r="E261" s="20" t="s">
        <v>5</v>
      </c>
      <c r="F261" s="20">
        <v>1</v>
      </c>
      <c r="G261" s="20" t="s">
        <v>5</v>
      </c>
      <c r="H261" s="20" t="s">
        <v>5</v>
      </c>
      <c r="I261" s="20">
        <v>1</v>
      </c>
      <c r="J261" s="20" t="s">
        <v>5</v>
      </c>
      <c r="K261" s="20" t="s">
        <v>5</v>
      </c>
      <c r="L261" s="20" t="s">
        <v>5</v>
      </c>
      <c r="M261" s="20" t="s">
        <v>5</v>
      </c>
      <c r="N261" s="20" t="s">
        <v>5</v>
      </c>
      <c r="O261" s="20" t="s">
        <v>5</v>
      </c>
      <c r="P261" s="20" t="s">
        <v>5</v>
      </c>
      <c r="Q261" s="20" t="s">
        <v>5</v>
      </c>
      <c r="R261" s="20" t="s">
        <v>5</v>
      </c>
      <c r="S261" s="20">
        <f t="shared" si="4"/>
        <v>4</v>
      </c>
      <c r="T261" s="66"/>
      <c r="U261" s="94"/>
      <c r="V261" s="25"/>
    </row>
    <row r="262" spans="1:22" ht="9" customHeight="1" x14ac:dyDescent="0.4">
      <c r="A262" s="1" t="s">
        <v>317</v>
      </c>
      <c r="B262" s="19" t="s">
        <v>327</v>
      </c>
      <c r="C262" s="20" t="s">
        <v>5</v>
      </c>
      <c r="D262" s="20" t="s">
        <v>5</v>
      </c>
      <c r="E262" s="20" t="s">
        <v>5</v>
      </c>
      <c r="F262" s="20">
        <v>1</v>
      </c>
      <c r="G262" s="20" t="s">
        <v>5</v>
      </c>
      <c r="H262" s="20" t="s">
        <v>5</v>
      </c>
      <c r="I262" s="20" t="s">
        <v>5</v>
      </c>
      <c r="J262" s="20" t="s">
        <v>5</v>
      </c>
      <c r="K262" s="20" t="s">
        <v>5</v>
      </c>
      <c r="L262" s="20" t="s">
        <v>5</v>
      </c>
      <c r="M262" s="20" t="s">
        <v>5</v>
      </c>
      <c r="N262" s="20" t="s">
        <v>5</v>
      </c>
      <c r="O262" s="20" t="s">
        <v>5</v>
      </c>
      <c r="P262" s="20" t="s">
        <v>5</v>
      </c>
      <c r="Q262" s="20" t="s">
        <v>5</v>
      </c>
      <c r="R262" s="20" t="s">
        <v>5</v>
      </c>
      <c r="S262" s="20">
        <f t="shared" si="4"/>
        <v>1</v>
      </c>
      <c r="T262" s="67"/>
      <c r="U262" s="95"/>
      <c r="V262" s="26"/>
    </row>
    <row r="263" spans="1:22" ht="9" customHeight="1" x14ac:dyDescent="0.4">
      <c r="A263" s="3" t="s">
        <v>328</v>
      </c>
      <c r="B263" s="19" t="s">
        <v>329</v>
      </c>
      <c r="C263" s="20">
        <v>49</v>
      </c>
      <c r="D263" s="20" t="s">
        <v>5</v>
      </c>
      <c r="E263" s="20">
        <v>1</v>
      </c>
      <c r="F263" s="20">
        <v>16</v>
      </c>
      <c r="G263" s="20" t="s">
        <v>5</v>
      </c>
      <c r="H263" s="20" t="s">
        <v>5</v>
      </c>
      <c r="I263" s="20" t="s">
        <v>5</v>
      </c>
      <c r="J263" s="20" t="s">
        <v>5</v>
      </c>
      <c r="K263" s="20" t="s">
        <v>5</v>
      </c>
      <c r="L263" s="20">
        <v>2</v>
      </c>
      <c r="M263" s="20" t="s">
        <v>5</v>
      </c>
      <c r="N263" s="20" t="s">
        <v>5</v>
      </c>
      <c r="O263" s="20" t="s">
        <v>5</v>
      </c>
      <c r="P263" s="20" t="s">
        <v>5</v>
      </c>
      <c r="Q263" s="20" t="s">
        <v>5</v>
      </c>
      <c r="R263" s="20" t="s">
        <v>5</v>
      </c>
      <c r="S263" s="20">
        <f t="shared" si="4"/>
        <v>67</v>
      </c>
      <c r="T263" s="65">
        <v>143</v>
      </c>
      <c r="U263" s="85">
        <v>2</v>
      </c>
      <c r="V263" s="32">
        <v>0.01</v>
      </c>
    </row>
    <row r="264" spans="1:22" ht="10.050000000000001" customHeight="1" x14ac:dyDescent="0.4">
      <c r="A264" s="3" t="s">
        <v>328</v>
      </c>
      <c r="B264" s="19" t="s">
        <v>330</v>
      </c>
      <c r="C264" s="20">
        <v>20</v>
      </c>
      <c r="D264" s="20" t="s">
        <v>5</v>
      </c>
      <c r="E264" s="20">
        <v>1</v>
      </c>
      <c r="F264" s="20">
        <v>14</v>
      </c>
      <c r="G264" s="20" t="s">
        <v>5</v>
      </c>
      <c r="H264" s="20" t="s">
        <v>5</v>
      </c>
      <c r="I264" s="20" t="s">
        <v>5</v>
      </c>
      <c r="J264" s="20" t="s">
        <v>5</v>
      </c>
      <c r="K264" s="20" t="s">
        <v>5</v>
      </c>
      <c r="L264" s="20" t="s">
        <v>5</v>
      </c>
      <c r="M264" s="20" t="s">
        <v>5</v>
      </c>
      <c r="N264" s="20" t="s">
        <v>5</v>
      </c>
      <c r="O264" s="20" t="s">
        <v>5</v>
      </c>
      <c r="P264" s="20" t="s">
        <v>5</v>
      </c>
      <c r="Q264" s="20" t="s">
        <v>5</v>
      </c>
      <c r="R264" s="20" t="s">
        <v>5</v>
      </c>
      <c r="S264" s="20">
        <f t="shared" si="4"/>
        <v>34</v>
      </c>
      <c r="T264" s="66"/>
      <c r="U264" s="94"/>
      <c r="V264" s="31"/>
    </row>
    <row r="265" spans="1:22" ht="9" customHeight="1" x14ac:dyDescent="0.4">
      <c r="A265" s="3" t="s">
        <v>328</v>
      </c>
      <c r="B265" s="19" t="s">
        <v>331</v>
      </c>
      <c r="C265" s="20">
        <v>7</v>
      </c>
      <c r="D265" s="20" t="s">
        <v>5</v>
      </c>
      <c r="E265" s="20" t="s">
        <v>5</v>
      </c>
      <c r="F265" s="20">
        <v>8</v>
      </c>
      <c r="G265" s="20" t="s">
        <v>5</v>
      </c>
      <c r="H265" s="20" t="s">
        <v>5</v>
      </c>
      <c r="I265" s="20" t="s">
        <v>5</v>
      </c>
      <c r="J265" s="20" t="s">
        <v>5</v>
      </c>
      <c r="K265" s="20" t="s">
        <v>5</v>
      </c>
      <c r="L265" s="20">
        <v>2</v>
      </c>
      <c r="M265" s="20" t="s">
        <v>5</v>
      </c>
      <c r="N265" s="20" t="s">
        <v>5</v>
      </c>
      <c r="O265" s="20" t="s">
        <v>5</v>
      </c>
      <c r="P265" s="20" t="s">
        <v>5</v>
      </c>
      <c r="Q265" s="20" t="s">
        <v>5</v>
      </c>
      <c r="R265" s="20" t="s">
        <v>5</v>
      </c>
      <c r="S265" s="20">
        <f t="shared" si="4"/>
        <v>17</v>
      </c>
      <c r="T265" s="66"/>
      <c r="U265" s="94"/>
      <c r="V265" s="31"/>
    </row>
    <row r="266" spans="1:22" ht="9" customHeight="1" x14ac:dyDescent="0.4">
      <c r="A266" s="3" t="s">
        <v>328</v>
      </c>
      <c r="B266" s="19" t="s">
        <v>332</v>
      </c>
      <c r="C266" s="20">
        <v>7</v>
      </c>
      <c r="D266" s="20" t="s">
        <v>5</v>
      </c>
      <c r="E266" s="20" t="s">
        <v>5</v>
      </c>
      <c r="F266" s="20">
        <v>6</v>
      </c>
      <c r="G266" s="20" t="s">
        <v>5</v>
      </c>
      <c r="H266" s="20" t="s">
        <v>5</v>
      </c>
      <c r="I266" s="20" t="s">
        <v>5</v>
      </c>
      <c r="J266" s="20" t="s">
        <v>5</v>
      </c>
      <c r="K266" s="20" t="s">
        <v>5</v>
      </c>
      <c r="L266" s="20" t="s">
        <v>5</v>
      </c>
      <c r="M266" s="20" t="s">
        <v>5</v>
      </c>
      <c r="N266" s="20" t="s">
        <v>5</v>
      </c>
      <c r="O266" s="20" t="s">
        <v>5</v>
      </c>
      <c r="P266" s="20" t="s">
        <v>5</v>
      </c>
      <c r="Q266" s="20" t="s">
        <v>5</v>
      </c>
      <c r="R266" s="20" t="s">
        <v>5</v>
      </c>
      <c r="S266" s="20">
        <f t="shared" si="4"/>
        <v>13</v>
      </c>
      <c r="T266" s="66"/>
      <c r="U266" s="94"/>
      <c r="V266" s="31"/>
    </row>
    <row r="267" spans="1:22" ht="10.050000000000001" customHeight="1" x14ac:dyDescent="0.4">
      <c r="A267" s="3" t="s">
        <v>328</v>
      </c>
      <c r="B267" s="19" t="s">
        <v>333</v>
      </c>
      <c r="C267" s="20" t="s">
        <v>5</v>
      </c>
      <c r="D267" s="20" t="s">
        <v>5</v>
      </c>
      <c r="E267" s="20" t="s">
        <v>5</v>
      </c>
      <c r="F267" s="20">
        <v>6</v>
      </c>
      <c r="G267" s="20" t="s">
        <v>5</v>
      </c>
      <c r="H267" s="20" t="s">
        <v>5</v>
      </c>
      <c r="I267" s="20" t="s">
        <v>5</v>
      </c>
      <c r="J267" s="20" t="s">
        <v>5</v>
      </c>
      <c r="K267" s="20" t="s">
        <v>5</v>
      </c>
      <c r="L267" s="20" t="s">
        <v>5</v>
      </c>
      <c r="M267" s="20" t="s">
        <v>5</v>
      </c>
      <c r="N267" s="20" t="s">
        <v>5</v>
      </c>
      <c r="O267" s="20" t="s">
        <v>5</v>
      </c>
      <c r="P267" s="20" t="s">
        <v>5</v>
      </c>
      <c r="Q267" s="20" t="s">
        <v>5</v>
      </c>
      <c r="R267" s="20" t="s">
        <v>5</v>
      </c>
      <c r="S267" s="20">
        <f t="shared" si="4"/>
        <v>6</v>
      </c>
      <c r="T267" s="66"/>
      <c r="U267" s="94"/>
      <c r="V267" s="31"/>
    </row>
    <row r="268" spans="1:22" ht="9" customHeight="1" x14ac:dyDescent="0.4">
      <c r="A268" s="3" t="s">
        <v>328</v>
      </c>
      <c r="B268" s="19" t="s">
        <v>334</v>
      </c>
      <c r="C268" s="20">
        <v>6</v>
      </c>
      <c r="D268" s="20" t="s">
        <v>5</v>
      </c>
      <c r="E268" s="20" t="s">
        <v>5</v>
      </c>
      <c r="F268" s="20" t="s">
        <v>5</v>
      </c>
      <c r="G268" s="20" t="s">
        <v>5</v>
      </c>
      <c r="H268" s="20" t="s">
        <v>5</v>
      </c>
      <c r="I268" s="20" t="s">
        <v>5</v>
      </c>
      <c r="J268" s="20" t="s">
        <v>5</v>
      </c>
      <c r="K268" s="20" t="s">
        <v>5</v>
      </c>
      <c r="L268" s="20" t="s">
        <v>5</v>
      </c>
      <c r="M268" s="20" t="s">
        <v>5</v>
      </c>
      <c r="N268" s="20" t="s">
        <v>5</v>
      </c>
      <c r="O268" s="20" t="s">
        <v>5</v>
      </c>
      <c r="P268" s="20" t="s">
        <v>5</v>
      </c>
      <c r="Q268" s="20" t="s">
        <v>5</v>
      </c>
      <c r="R268" s="20" t="s">
        <v>5</v>
      </c>
      <c r="S268" s="20">
        <f t="shared" si="4"/>
        <v>6</v>
      </c>
      <c r="T268" s="67"/>
      <c r="U268" s="95"/>
      <c r="V268" s="33"/>
    </row>
    <row r="269" spans="1:22" ht="10.050000000000001" customHeight="1" x14ac:dyDescent="0.4">
      <c r="A269" s="3" t="s">
        <v>335</v>
      </c>
      <c r="B269" s="19" t="s">
        <v>336</v>
      </c>
      <c r="C269" s="20">
        <v>76</v>
      </c>
      <c r="D269" s="20" t="s">
        <v>5</v>
      </c>
      <c r="E269" s="20">
        <v>2</v>
      </c>
      <c r="F269" s="20">
        <v>124</v>
      </c>
      <c r="G269" s="20" t="s">
        <v>5</v>
      </c>
      <c r="H269" s="20" t="s">
        <v>5</v>
      </c>
      <c r="I269" s="20">
        <v>1</v>
      </c>
      <c r="J269" s="20" t="s">
        <v>5</v>
      </c>
      <c r="K269" s="20" t="s">
        <v>5</v>
      </c>
      <c r="L269" s="20">
        <v>1</v>
      </c>
      <c r="M269" s="20" t="s">
        <v>5</v>
      </c>
      <c r="N269" s="20" t="s">
        <v>5</v>
      </c>
      <c r="O269" s="20" t="s">
        <v>5</v>
      </c>
      <c r="P269" s="20" t="s">
        <v>5</v>
      </c>
      <c r="Q269" s="20" t="s">
        <v>5</v>
      </c>
      <c r="R269" s="20" t="s">
        <v>5</v>
      </c>
      <c r="S269" s="20">
        <f t="shared" si="4"/>
        <v>202</v>
      </c>
      <c r="T269" s="61">
        <v>332</v>
      </c>
      <c r="U269" s="71">
        <v>3</v>
      </c>
      <c r="V269" s="28">
        <v>8.9999999999999993E-3</v>
      </c>
    </row>
    <row r="270" spans="1:22" ht="10.050000000000001" customHeight="1" x14ac:dyDescent="0.4">
      <c r="A270" s="3" t="s">
        <v>335</v>
      </c>
      <c r="B270" s="19" t="s">
        <v>337</v>
      </c>
      <c r="C270" s="20">
        <v>29</v>
      </c>
      <c r="D270" s="20" t="s">
        <v>5</v>
      </c>
      <c r="E270" s="20">
        <v>1</v>
      </c>
      <c r="F270" s="20">
        <v>101</v>
      </c>
      <c r="G270" s="20" t="s">
        <v>5</v>
      </c>
      <c r="H270" s="20" t="s">
        <v>5</v>
      </c>
      <c r="I270" s="20" t="s">
        <v>5</v>
      </c>
      <c r="J270" s="20" t="s">
        <v>5</v>
      </c>
      <c r="K270" s="20" t="s">
        <v>5</v>
      </c>
      <c r="L270" s="20" t="s">
        <v>5</v>
      </c>
      <c r="M270" s="20" t="s">
        <v>5</v>
      </c>
      <c r="N270" s="20" t="s">
        <v>5</v>
      </c>
      <c r="O270" s="20" t="s">
        <v>5</v>
      </c>
      <c r="P270" s="20" t="s">
        <v>5</v>
      </c>
      <c r="Q270" s="20" t="s">
        <v>5</v>
      </c>
      <c r="R270" s="20" t="s">
        <v>5</v>
      </c>
      <c r="S270" s="20">
        <f t="shared" si="4"/>
        <v>130</v>
      </c>
      <c r="T270" s="62"/>
      <c r="U270" s="69"/>
      <c r="V270" s="29"/>
    </row>
    <row r="271" spans="1:22" ht="9.75" customHeight="1" x14ac:dyDescent="0.4">
      <c r="A271" s="18" t="s">
        <v>338</v>
      </c>
      <c r="B271" s="7" t="s">
        <v>339</v>
      </c>
      <c r="C271" s="20">
        <v>113</v>
      </c>
      <c r="D271" s="20" t="s">
        <v>340</v>
      </c>
      <c r="E271" s="20">
        <v>10</v>
      </c>
      <c r="F271" s="20">
        <v>62</v>
      </c>
      <c r="G271" s="20" t="s">
        <v>340</v>
      </c>
      <c r="H271" s="20">
        <v>6</v>
      </c>
      <c r="I271" s="20" t="s">
        <v>340</v>
      </c>
      <c r="J271" s="20" t="s">
        <v>340</v>
      </c>
      <c r="K271" s="20" t="s">
        <v>340</v>
      </c>
      <c r="L271" s="20">
        <v>2</v>
      </c>
      <c r="M271" s="20" t="s">
        <v>340</v>
      </c>
      <c r="N271" s="20" t="s">
        <v>340</v>
      </c>
      <c r="O271" s="20" t="s">
        <v>340</v>
      </c>
      <c r="P271" s="20" t="s">
        <v>340</v>
      </c>
      <c r="Q271" s="20" t="s">
        <v>340</v>
      </c>
      <c r="R271" s="20" t="s">
        <v>340</v>
      </c>
      <c r="S271" s="20">
        <f t="shared" si="4"/>
        <v>177</v>
      </c>
      <c r="T271" s="60">
        <v>177</v>
      </c>
      <c r="U271" s="59">
        <v>16</v>
      </c>
      <c r="V271" s="27">
        <v>0.09</v>
      </c>
    </row>
    <row r="272" spans="1:22" ht="10.050000000000001" customHeight="1" x14ac:dyDescent="0.4">
      <c r="A272" s="17" t="s">
        <v>341</v>
      </c>
      <c r="B272" s="7" t="s">
        <v>342</v>
      </c>
      <c r="C272" s="20">
        <v>202</v>
      </c>
      <c r="D272" s="20">
        <v>3</v>
      </c>
      <c r="E272" s="20">
        <v>51</v>
      </c>
      <c r="F272" s="20">
        <v>131</v>
      </c>
      <c r="G272" s="20">
        <v>1</v>
      </c>
      <c r="H272" s="20">
        <v>16</v>
      </c>
      <c r="I272" s="20">
        <v>18</v>
      </c>
      <c r="J272" s="20" t="s">
        <v>340</v>
      </c>
      <c r="K272" s="20" t="s">
        <v>340</v>
      </c>
      <c r="L272" s="20">
        <v>27</v>
      </c>
      <c r="M272" s="20" t="s">
        <v>340</v>
      </c>
      <c r="N272" s="20" t="s">
        <v>340</v>
      </c>
      <c r="O272" s="20" t="s">
        <v>340</v>
      </c>
      <c r="P272" s="20" t="s">
        <v>340</v>
      </c>
      <c r="Q272" s="20" t="s">
        <v>340</v>
      </c>
      <c r="R272" s="20" t="s">
        <v>340</v>
      </c>
      <c r="S272" s="20">
        <f t="shared" si="4"/>
        <v>378</v>
      </c>
      <c r="T272" s="61">
        <v>676</v>
      </c>
      <c r="U272" s="71">
        <v>97</v>
      </c>
      <c r="V272" s="39">
        <v>0.14000000000000001</v>
      </c>
    </row>
    <row r="273" spans="1:22" ht="9.75" customHeight="1" x14ac:dyDescent="0.4">
      <c r="A273" s="17" t="s">
        <v>341</v>
      </c>
      <c r="B273" s="7" t="s">
        <v>343</v>
      </c>
      <c r="C273" s="20">
        <v>140</v>
      </c>
      <c r="D273" s="20">
        <v>4</v>
      </c>
      <c r="E273" s="20">
        <v>23</v>
      </c>
      <c r="F273" s="20">
        <v>91</v>
      </c>
      <c r="G273" s="20">
        <v>1</v>
      </c>
      <c r="H273" s="20">
        <v>5</v>
      </c>
      <c r="I273" s="20">
        <v>42</v>
      </c>
      <c r="J273" s="20" t="s">
        <v>340</v>
      </c>
      <c r="K273" s="20" t="s">
        <v>340</v>
      </c>
      <c r="L273" s="20">
        <v>25</v>
      </c>
      <c r="M273" s="20" t="s">
        <v>340</v>
      </c>
      <c r="N273" s="20">
        <v>2</v>
      </c>
      <c r="O273" s="20" t="s">
        <v>340</v>
      </c>
      <c r="P273" s="20" t="s">
        <v>340</v>
      </c>
      <c r="Q273" s="20" t="s">
        <v>340</v>
      </c>
      <c r="R273" s="20" t="s">
        <v>340</v>
      </c>
      <c r="S273" s="20">
        <f t="shared" si="4"/>
        <v>298</v>
      </c>
      <c r="T273" s="62"/>
      <c r="U273" s="69"/>
      <c r="V273" s="40"/>
    </row>
    <row r="274" spans="1:22" ht="10.050000000000001" customHeight="1" x14ac:dyDescent="0.4">
      <c r="A274" s="18" t="s">
        <v>344</v>
      </c>
      <c r="B274" s="7" t="s">
        <v>345</v>
      </c>
      <c r="C274" s="20">
        <v>2</v>
      </c>
      <c r="D274" s="20" t="s">
        <v>340</v>
      </c>
      <c r="E274" s="20" t="s">
        <v>340</v>
      </c>
      <c r="F274" s="20" t="s">
        <v>340</v>
      </c>
      <c r="G274" s="20" t="s">
        <v>340</v>
      </c>
      <c r="H274" s="20" t="s">
        <v>340</v>
      </c>
      <c r="I274" s="20" t="s">
        <v>340</v>
      </c>
      <c r="J274" s="20" t="s">
        <v>340</v>
      </c>
      <c r="K274" s="20" t="s">
        <v>340</v>
      </c>
      <c r="L274" s="20" t="s">
        <v>340</v>
      </c>
      <c r="M274" s="20" t="s">
        <v>340</v>
      </c>
      <c r="N274" s="20" t="s">
        <v>340</v>
      </c>
      <c r="O274" s="20" t="s">
        <v>340</v>
      </c>
      <c r="P274" s="20" t="s">
        <v>340</v>
      </c>
      <c r="Q274" s="20" t="s">
        <v>340</v>
      </c>
      <c r="R274" s="20" t="s">
        <v>340</v>
      </c>
      <c r="S274" s="20">
        <f t="shared" si="4"/>
        <v>2</v>
      </c>
      <c r="T274" s="60">
        <v>2</v>
      </c>
      <c r="U274" s="59">
        <v>0</v>
      </c>
      <c r="V274" s="23">
        <v>0</v>
      </c>
    </row>
    <row r="275" spans="1:22" ht="10.050000000000001" customHeight="1" x14ac:dyDescent="0.4">
      <c r="A275" s="18" t="s">
        <v>346</v>
      </c>
      <c r="B275" s="7" t="s">
        <v>347</v>
      </c>
      <c r="C275" s="20">
        <v>6</v>
      </c>
      <c r="D275" s="20" t="s">
        <v>340</v>
      </c>
      <c r="E275" s="20" t="s">
        <v>340</v>
      </c>
      <c r="F275" s="20" t="s">
        <v>340</v>
      </c>
      <c r="G275" s="20" t="s">
        <v>340</v>
      </c>
      <c r="H275" s="20" t="s">
        <v>340</v>
      </c>
      <c r="I275" s="20" t="s">
        <v>340</v>
      </c>
      <c r="J275" s="20" t="s">
        <v>340</v>
      </c>
      <c r="K275" s="20" t="s">
        <v>340</v>
      </c>
      <c r="L275" s="20" t="s">
        <v>340</v>
      </c>
      <c r="M275" s="20" t="s">
        <v>340</v>
      </c>
      <c r="N275" s="20" t="s">
        <v>340</v>
      </c>
      <c r="O275" s="20" t="s">
        <v>340</v>
      </c>
      <c r="P275" s="20" t="s">
        <v>340</v>
      </c>
      <c r="Q275" s="20" t="s">
        <v>340</v>
      </c>
      <c r="R275" s="20" t="s">
        <v>340</v>
      </c>
      <c r="S275" s="20">
        <f t="shared" si="4"/>
        <v>6</v>
      </c>
      <c r="T275" s="60">
        <v>6</v>
      </c>
      <c r="U275" s="59">
        <v>0</v>
      </c>
      <c r="V275" s="23">
        <v>0</v>
      </c>
    </row>
    <row r="276" spans="1:22" ht="9.75" customHeight="1" x14ac:dyDescent="0.4">
      <c r="A276" s="18" t="s">
        <v>348</v>
      </c>
      <c r="B276" s="7" t="s">
        <v>349</v>
      </c>
      <c r="C276" s="20">
        <v>8</v>
      </c>
      <c r="D276" s="20" t="s">
        <v>340</v>
      </c>
      <c r="E276" s="20" t="s">
        <v>340</v>
      </c>
      <c r="F276" s="20">
        <v>28</v>
      </c>
      <c r="G276" s="20" t="s">
        <v>340</v>
      </c>
      <c r="H276" s="20" t="s">
        <v>340</v>
      </c>
      <c r="I276" s="20" t="s">
        <v>340</v>
      </c>
      <c r="J276" s="20" t="s">
        <v>340</v>
      </c>
      <c r="K276" s="20" t="s">
        <v>340</v>
      </c>
      <c r="L276" s="20" t="s">
        <v>340</v>
      </c>
      <c r="M276" s="20" t="s">
        <v>340</v>
      </c>
      <c r="N276" s="20" t="s">
        <v>340</v>
      </c>
      <c r="O276" s="20" t="s">
        <v>340</v>
      </c>
      <c r="P276" s="20" t="s">
        <v>340</v>
      </c>
      <c r="Q276" s="20" t="s">
        <v>340</v>
      </c>
      <c r="R276" s="20" t="s">
        <v>340</v>
      </c>
      <c r="S276" s="20">
        <f t="shared" si="4"/>
        <v>36</v>
      </c>
      <c r="T276" s="60">
        <v>36</v>
      </c>
      <c r="U276" s="59">
        <v>0</v>
      </c>
      <c r="V276" s="23">
        <v>0</v>
      </c>
    </row>
    <row r="277" spans="1:22" ht="10.050000000000001" customHeight="1" x14ac:dyDescent="0.4">
      <c r="A277" s="18" t="s">
        <v>350</v>
      </c>
      <c r="B277" s="7" t="s">
        <v>351</v>
      </c>
      <c r="C277" s="20" t="s">
        <v>340</v>
      </c>
      <c r="D277" s="20" t="s">
        <v>340</v>
      </c>
      <c r="E277" s="20" t="s">
        <v>340</v>
      </c>
      <c r="F277" s="20">
        <v>1</v>
      </c>
      <c r="G277" s="20" t="s">
        <v>340</v>
      </c>
      <c r="H277" s="20" t="s">
        <v>340</v>
      </c>
      <c r="I277" s="20" t="s">
        <v>340</v>
      </c>
      <c r="J277" s="20" t="s">
        <v>340</v>
      </c>
      <c r="K277" s="20" t="s">
        <v>340</v>
      </c>
      <c r="L277" s="20" t="s">
        <v>340</v>
      </c>
      <c r="M277" s="20" t="s">
        <v>340</v>
      </c>
      <c r="N277" s="20" t="s">
        <v>340</v>
      </c>
      <c r="O277" s="20" t="s">
        <v>340</v>
      </c>
      <c r="P277" s="20" t="s">
        <v>340</v>
      </c>
      <c r="Q277" s="20" t="s">
        <v>340</v>
      </c>
      <c r="R277" s="20" t="s">
        <v>340</v>
      </c>
      <c r="S277" s="20">
        <f t="shared" si="4"/>
        <v>1</v>
      </c>
      <c r="T277" s="60">
        <v>1</v>
      </c>
      <c r="U277" s="59">
        <v>0</v>
      </c>
      <c r="V277" s="23">
        <v>0</v>
      </c>
    </row>
    <row r="278" spans="1:22" ht="9.75" customHeight="1" x14ac:dyDescent="0.4">
      <c r="A278" s="18" t="s">
        <v>352</v>
      </c>
      <c r="B278" s="7" t="s">
        <v>353</v>
      </c>
      <c r="C278" s="20">
        <v>4</v>
      </c>
      <c r="D278" s="20" t="s">
        <v>340</v>
      </c>
      <c r="E278" s="20" t="s">
        <v>340</v>
      </c>
      <c r="F278" s="20">
        <v>21</v>
      </c>
      <c r="G278" s="20" t="s">
        <v>340</v>
      </c>
      <c r="H278" s="20" t="s">
        <v>340</v>
      </c>
      <c r="I278" s="20" t="s">
        <v>340</v>
      </c>
      <c r="J278" s="20" t="s">
        <v>340</v>
      </c>
      <c r="K278" s="20" t="s">
        <v>340</v>
      </c>
      <c r="L278" s="20">
        <v>4</v>
      </c>
      <c r="M278" s="20" t="s">
        <v>340</v>
      </c>
      <c r="N278" s="20" t="s">
        <v>340</v>
      </c>
      <c r="O278" s="20" t="s">
        <v>340</v>
      </c>
      <c r="P278" s="20" t="s">
        <v>340</v>
      </c>
      <c r="Q278" s="20" t="s">
        <v>340</v>
      </c>
      <c r="R278" s="20" t="s">
        <v>340</v>
      </c>
      <c r="S278" s="20">
        <f t="shared" si="4"/>
        <v>29</v>
      </c>
      <c r="T278" s="60">
        <v>29</v>
      </c>
      <c r="U278" s="59">
        <v>0</v>
      </c>
      <c r="V278" s="23">
        <v>0</v>
      </c>
    </row>
    <row r="279" spans="1:22" ht="10.050000000000001" customHeight="1" x14ac:dyDescent="0.4">
      <c r="A279" s="18" t="s">
        <v>354</v>
      </c>
      <c r="B279" s="7" t="s">
        <v>355</v>
      </c>
      <c r="C279" s="20">
        <v>6</v>
      </c>
      <c r="D279" s="20" t="s">
        <v>340</v>
      </c>
      <c r="E279" s="20" t="s">
        <v>340</v>
      </c>
      <c r="F279" s="20" t="s">
        <v>340</v>
      </c>
      <c r="G279" s="20" t="s">
        <v>340</v>
      </c>
      <c r="H279" s="20" t="s">
        <v>340</v>
      </c>
      <c r="I279" s="20" t="s">
        <v>340</v>
      </c>
      <c r="J279" s="20" t="s">
        <v>340</v>
      </c>
      <c r="K279" s="20" t="s">
        <v>340</v>
      </c>
      <c r="L279" s="20" t="s">
        <v>340</v>
      </c>
      <c r="M279" s="20" t="s">
        <v>340</v>
      </c>
      <c r="N279" s="20" t="s">
        <v>340</v>
      </c>
      <c r="O279" s="20" t="s">
        <v>340</v>
      </c>
      <c r="P279" s="20" t="s">
        <v>340</v>
      </c>
      <c r="Q279" s="20" t="s">
        <v>340</v>
      </c>
      <c r="R279" s="20" t="s">
        <v>340</v>
      </c>
      <c r="S279" s="20">
        <f t="shared" si="4"/>
        <v>6</v>
      </c>
      <c r="T279" s="60">
        <v>6</v>
      </c>
      <c r="U279" s="59">
        <v>0</v>
      </c>
      <c r="V279" s="23">
        <v>0</v>
      </c>
    </row>
    <row r="280" spans="1:22" ht="10.050000000000001" customHeight="1" x14ac:dyDescent="0.4">
      <c r="A280" s="18" t="s">
        <v>356</v>
      </c>
      <c r="B280" s="7" t="s">
        <v>357</v>
      </c>
      <c r="C280" s="20">
        <v>200</v>
      </c>
      <c r="D280" s="20" t="s">
        <v>340</v>
      </c>
      <c r="E280" s="20">
        <v>9</v>
      </c>
      <c r="F280" s="20">
        <v>93</v>
      </c>
      <c r="G280" s="20" t="s">
        <v>340</v>
      </c>
      <c r="H280" s="20">
        <v>2</v>
      </c>
      <c r="I280" s="20">
        <v>2</v>
      </c>
      <c r="J280" s="20" t="s">
        <v>340</v>
      </c>
      <c r="K280" s="20" t="s">
        <v>340</v>
      </c>
      <c r="L280" s="20">
        <v>7</v>
      </c>
      <c r="M280" s="20" t="s">
        <v>340</v>
      </c>
      <c r="N280" s="20" t="s">
        <v>340</v>
      </c>
      <c r="O280" s="20" t="s">
        <v>340</v>
      </c>
      <c r="P280" s="20" t="s">
        <v>340</v>
      </c>
      <c r="Q280" s="20" t="s">
        <v>340</v>
      </c>
      <c r="R280" s="20" t="s">
        <v>340</v>
      </c>
      <c r="S280" s="20">
        <f t="shared" si="4"/>
        <v>302</v>
      </c>
      <c r="T280" s="60">
        <v>302</v>
      </c>
      <c r="U280" s="59">
        <v>11</v>
      </c>
      <c r="V280" s="23">
        <v>0.04</v>
      </c>
    </row>
    <row r="281" spans="1:22" ht="9.75" customHeight="1" x14ac:dyDescent="0.4">
      <c r="A281" s="18" t="s">
        <v>358</v>
      </c>
      <c r="B281" s="7" t="s">
        <v>359</v>
      </c>
      <c r="C281" s="20">
        <v>21</v>
      </c>
      <c r="D281" s="20" t="s">
        <v>340</v>
      </c>
      <c r="E281" s="20" t="s">
        <v>340</v>
      </c>
      <c r="F281" s="20">
        <v>9</v>
      </c>
      <c r="G281" s="20" t="s">
        <v>340</v>
      </c>
      <c r="H281" s="20" t="s">
        <v>340</v>
      </c>
      <c r="I281" s="20" t="s">
        <v>340</v>
      </c>
      <c r="J281" s="20" t="s">
        <v>340</v>
      </c>
      <c r="K281" s="20" t="s">
        <v>340</v>
      </c>
      <c r="L281" s="20" t="s">
        <v>340</v>
      </c>
      <c r="M281" s="20" t="s">
        <v>340</v>
      </c>
      <c r="N281" s="20" t="s">
        <v>340</v>
      </c>
      <c r="O281" s="20" t="s">
        <v>340</v>
      </c>
      <c r="P281" s="20" t="s">
        <v>340</v>
      </c>
      <c r="Q281" s="20" t="s">
        <v>340</v>
      </c>
      <c r="R281" s="20" t="s">
        <v>340</v>
      </c>
      <c r="S281" s="20">
        <f t="shared" si="4"/>
        <v>30</v>
      </c>
      <c r="T281" s="60">
        <v>30</v>
      </c>
      <c r="U281" s="59">
        <v>0</v>
      </c>
      <c r="V281" s="23">
        <v>0</v>
      </c>
    </row>
    <row r="282" spans="1:22" ht="10.050000000000001" customHeight="1" x14ac:dyDescent="0.4">
      <c r="A282" s="18" t="s">
        <v>360</v>
      </c>
      <c r="B282" s="7" t="s">
        <v>361</v>
      </c>
      <c r="C282" s="20">
        <v>8</v>
      </c>
      <c r="D282" s="20" t="s">
        <v>340</v>
      </c>
      <c r="E282" s="20" t="s">
        <v>340</v>
      </c>
      <c r="F282" s="20">
        <v>8</v>
      </c>
      <c r="G282" s="20" t="s">
        <v>340</v>
      </c>
      <c r="H282" s="20" t="s">
        <v>340</v>
      </c>
      <c r="I282" s="20" t="s">
        <v>340</v>
      </c>
      <c r="J282" s="20" t="s">
        <v>340</v>
      </c>
      <c r="K282" s="20" t="s">
        <v>340</v>
      </c>
      <c r="L282" s="20" t="s">
        <v>340</v>
      </c>
      <c r="M282" s="20" t="s">
        <v>340</v>
      </c>
      <c r="N282" s="20" t="s">
        <v>340</v>
      </c>
      <c r="O282" s="20" t="s">
        <v>340</v>
      </c>
      <c r="P282" s="20" t="s">
        <v>340</v>
      </c>
      <c r="Q282" s="20" t="s">
        <v>340</v>
      </c>
      <c r="R282" s="20" t="s">
        <v>340</v>
      </c>
      <c r="S282" s="20">
        <f t="shared" si="4"/>
        <v>16</v>
      </c>
      <c r="T282" s="60">
        <v>16</v>
      </c>
      <c r="U282" s="59">
        <v>0</v>
      </c>
      <c r="V282" s="23">
        <v>0</v>
      </c>
    </row>
    <row r="283" spans="1:22" ht="9.75" customHeight="1" x14ac:dyDescent="0.4">
      <c r="A283" s="17" t="s">
        <v>362</v>
      </c>
      <c r="B283" s="7" t="s">
        <v>363</v>
      </c>
      <c r="C283" s="20">
        <v>1074</v>
      </c>
      <c r="D283" s="20">
        <v>3</v>
      </c>
      <c r="E283" s="20">
        <v>67</v>
      </c>
      <c r="F283" s="20">
        <v>732</v>
      </c>
      <c r="G283" s="20">
        <v>4</v>
      </c>
      <c r="H283" s="20">
        <v>15</v>
      </c>
      <c r="I283" s="20">
        <v>98</v>
      </c>
      <c r="J283" s="20" t="s">
        <v>340</v>
      </c>
      <c r="K283" s="20" t="s">
        <v>340</v>
      </c>
      <c r="L283" s="20">
        <v>98</v>
      </c>
      <c r="M283" s="20">
        <v>1</v>
      </c>
      <c r="N283" s="20" t="s">
        <v>340</v>
      </c>
      <c r="O283" s="20" t="s">
        <v>340</v>
      </c>
      <c r="P283" s="20" t="s">
        <v>340</v>
      </c>
      <c r="Q283" s="20">
        <v>1</v>
      </c>
      <c r="R283" s="20" t="s">
        <v>340</v>
      </c>
      <c r="S283" s="20">
        <f t="shared" si="4"/>
        <v>2003</v>
      </c>
      <c r="T283" s="61">
        <v>2228</v>
      </c>
      <c r="U283" s="71">
        <v>94</v>
      </c>
      <c r="V283" s="28">
        <v>4.2000000000000003E-2</v>
      </c>
    </row>
    <row r="284" spans="1:22" ht="10.050000000000001" customHeight="1" x14ac:dyDescent="0.4">
      <c r="A284" s="17" t="s">
        <v>362</v>
      </c>
      <c r="B284" s="7" t="s">
        <v>364</v>
      </c>
      <c r="C284" s="20">
        <v>101</v>
      </c>
      <c r="D284" s="20">
        <v>1</v>
      </c>
      <c r="E284" s="20">
        <v>2</v>
      </c>
      <c r="F284" s="20">
        <v>40</v>
      </c>
      <c r="G284" s="20" t="s">
        <v>340</v>
      </c>
      <c r="H284" s="20" t="s">
        <v>340</v>
      </c>
      <c r="I284" s="20">
        <v>2</v>
      </c>
      <c r="J284" s="20" t="s">
        <v>340</v>
      </c>
      <c r="K284" s="20" t="s">
        <v>340</v>
      </c>
      <c r="L284" s="20">
        <v>15</v>
      </c>
      <c r="M284" s="20" t="s">
        <v>340</v>
      </c>
      <c r="N284" s="20" t="s">
        <v>340</v>
      </c>
      <c r="O284" s="20" t="s">
        <v>340</v>
      </c>
      <c r="P284" s="20" t="s">
        <v>340</v>
      </c>
      <c r="Q284" s="20" t="s">
        <v>340</v>
      </c>
      <c r="R284" s="20" t="s">
        <v>340</v>
      </c>
      <c r="S284" s="20">
        <f t="shared" si="4"/>
        <v>158</v>
      </c>
      <c r="T284" s="64"/>
      <c r="U284" s="88"/>
      <c r="V284" s="30"/>
    </row>
    <row r="285" spans="1:22" ht="10.050000000000001" customHeight="1" x14ac:dyDescent="0.4">
      <c r="A285" s="17" t="s">
        <v>362</v>
      </c>
      <c r="B285" s="7" t="s">
        <v>365</v>
      </c>
      <c r="C285" s="20">
        <v>51</v>
      </c>
      <c r="D285" s="20" t="s">
        <v>340</v>
      </c>
      <c r="E285" s="20">
        <v>10</v>
      </c>
      <c r="F285" s="20">
        <v>3</v>
      </c>
      <c r="G285" s="20" t="s">
        <v>340</v>
      </c>
      <c r="H285" s="20" t="s">
        <v>340</v>
      </c>
      <c r="I285" s="20">
        <v>12</v>
      </c>
      <c r="J285" s="20" t="s">
        <v>340</v>
      </c>
      <c r="K285" s="20" t="s">
        <v>340</v>
      </c>
      <c r="L285" s="20">
        <v>1</v>
      </c>
      <c r="M285" s="20" t="s">
        <v>340</v>
      </c>
      <c r="N285" s="20" t="s">
        <v>340</v>
      </c>
      <c r="O285" s="20" t="s">
        <v>340</v>
      </c>
      <c r="P285" s="20" t="s">
        <v>340</v>
      </c>
      <c r="Q285" s="20" t="s">
        <v>340</v>
      </c>
      <c r="R285" s="20" t="s">
        <v>340</v>
      </c>
      <c r="S285" s="20">
        <f t="shared" si="4"/>
        <v>67</v>
      </c>
      <c r="T285" s="62"/>
      <c r="U285" s="69"/>
      <c r="V285" s="29"/>
    </row>
    <row r="286" spans="1:22" ht="9.75" customHeight="1" x14ac:dyDescent="0.4">
      <c r="A286" s="18" t="s">
        <v>366</v>
      </c>
      <c r="B286" s="7" t="s">
        <v>367</v>
      </c>
      <c r="C286" s="20">
        <v>283</v>
      </c>
      <c r="D286" s="20" t="s">
        <v>340</v>
      </c>
      <c r="E286" s="20">
        <v>13</v>
      </c>
      <c r="F286" s="20">
        <v>155</v>
      </c>
      <c r="G286" s="20" t="s">
        <v>340</v>
      </c>
      <c r="H286" s="20">
        <v>1</v>
      </c>
      <c r="I286" s="20">
        <v>21</v>
      </c>
      <c r="J286" s="20" t="s">
        <v>340</v>
      </c>
      <c r="K286" s="20" t="s">
        <v>340</v>
      </c>
      <c r="L286" s="20">
        <v>7</v>
      </c>
      <c r="M286" s="20" t="s">
        <v>340</v>
      </c>
      <c r="N286" s="20" t="s">
        <v>340</v>
      </c>
      <c r="O286" s="20" t="s">
        <v>340</v>
      </c>
      <c r="P286" s="20" t="s">
        <v>340</v>
      </c>
      <c r="Q286" s="20" t="s">
        <v>340</v>
      </c>
      <c r="R286" s="20" t="s">
        <v>340</v>
      </c>
      <c r="S286" s="20">
        <f t="shared" si="4"/>
        <v>466</v>
      </c>
      <c r="T286" s="60">
        <v>466</v>
      </c>
      <c r="U286" s="59">
        <v>14</v>
      </c>
      <c r="V286" s="23">
        <v>0.03</v>
      </c>
    </row>
    <row r="287" spans="1:22" ht="10.050000000000001" customHeight="1" x14ac:dyDescent="0.4">
      <c r="A287" s="17" t="s">
        <v>368</v>
      </c>
      <c r="B287" s="7" t="s">
        <v>369</v>
      </c>
      <c r="C287" s="20">
        <v>26</v>
      </c>
      <c r="D287" s="20" t="s">
        <v>340</v>
      </c>
      <c r="E287" s="20">
        <v>1</v>
      </c>
      <c r="F287" s="20">
        <v>14</v>
      </c>
      <c r="G287" s="20" t="s">
        <v>340</v>
      </c>
      <c r="H287" s="20" t="s">
        <v>340</v>
      </c>
      <c r="I287" s="20">
        <v>2</v>
      </c>
      <c r="J287" s="20" t="s">
        <v>340</v>
      </c>
      <c r="K287" s="20" t="s">
        <v>340</v>
      </c>
      <c r="L287" s="20">
        <v>1</v>
      </c>
      <c r="M287" s="20" t="s">
        <v>340</v>
      </c>
      <c r="N287" s="20" t="s">
        <v>340</v>
      </c>
      <c r="O287" s="20" t="s">
        <v>340</v>
      </c>
      <c r="P287" s="20" t="s">
        <v>340</v>
      </c>
      <c r="Q287" s="20" t="s">
        <v>340</v>
      </c>
      <c r="R287" s="20" t="s">
        <v>340</v>
      </c>
      <c r="S287" s="20">
        <f t="shared" si="4"/>
        <v>43</v>
      </c>
      <c r="T287" s="61">
        <v>54</v>
      </c>
      <c r="U287" s="71">
        <v>1</v>
      </c>
      <c r="V287" s="39">
        <v>0.02</v>
      </c>
    </row>
    <row r="288" spans="1:22" ht="9.75" customHeight="1" x14ac:dyDescent="0.4">
      <c r="A288" s="17" t="s">
        <v>368</v>
      </c>
      <c r="B288" s="7" t="s">
        <v>370</v>
      </c>
      <c r="C288" s="20">
        <v>6</v>
      </c>
      <c r="D288" s="20" t="s">
        <v>340</v>
      </c>
      <c r="E288" s="20" t="s">
        <v>340</v>
      </c>
      <c r="F288" s="20">
        <v>1</v>
      </c>
      <c r="G288" s="20" t="s">
        <v>340</v>
      </c>
      <c r="H288" s="20" t="s">
        <v>340</v>
      </c>
      <c r="I288" s="20">
        <v>1</v>
      </c>
      <c r="J288" s="20" t="s">
        <v>340</v>
      </c>
      <c r="K288" s="20" t="s">
        <v>340</v>
      </c>
      <c r="L288" s="20" t="s">
        <v>340</v>
      </c>
      <c r="M288" s="20" t="s">
        <v>340</v>
      </c>
      <c r="N288" s="20" t="s">
        <v>340</v>
      </c>
      <c r="O288" s="20" t="s">
        <v>340</v>
      </c>
      <c r="P288" s="20" t="s">
        <v>340</v>
      </c>
      <c r="Q288" s="20" t="s">
        <v>340</v>
      </c>
      <c r="R288" s="20" t="s">
        <v>340</v>
      </c>
      <c r="S288" s="20">
        <f t="shared" si="4"/>
        <v>8</v>
      </c>
      <c r="T288" s="64"/>
      <c r="U288" s="88"/>
      <c r="V288" s="41"/>
    </row>
    <row r="289" spans="1:22" ht="10.050000000000001" customHeight="1" x14ac:dyDescent="0.4">
      <c r="A289" s="17" t="s">
        <v>368</v>
      </c>
      <c r="B289" s="7" t="s">
        <v>371</v>
      </c>
      <c r="C289" s="20">
        <v>1</v>
      </c>
      <c r="D289" s="20" t="s">
        <v>340</v>
      </c>
      <c r="E289" s="20" t="s">
        <v>340</v>
      </c>
      <c r="F289" s="20">
        <v>2</v>
      </c>
      <c r="G289" s="20" t="s">
        <v>340</v>
      </c>
      <c r="H289" s="20" t="s">
        <v>340</v>
      </c>
      <c r="I289" s="20" t="s">
        <v>340</v>
      </c>
      <c r="J289" s="20" t="s">
        <v>340</v>
      </c>
      <c r="K289" s="20" t="s">
        <v>340</v>
      </c>
      <c r="L289" s="20" t="s">
        <v>340</v>
      </c>
      <c r="M289" s="20" t="s">
        <v>340</v>
      </c>
      <c r="N289" s="20" t="s">
        <v>340</v>
      </c>
      <c r="O289" s="20" t="s">
        <v>340</v>
      </c>
      <c r="P289" s="20" t="s">
        <v>340</v>
      </c>
      <c r="Q289" s="20" t="s">
        <v>340</v>
      </c>
      <c r="R289" s="20" t="s">
        <v>340</v>
      </c>
      <c r="S289" s="20">
        <f t="shared" si="4"/>
        <v>3</v>
      </c>
      <c r="T289" s="62"/>
      <c r="U289" s="69"/>
      <c r="V289" s="40"/>
    </row>
    <row r="290" spans="1:22" ht="10.050000000000001" customHeight="1" x14ac:dyDescent="0.4">
      <c r="A290" s="17" t="s">
        <v>372</v>
      </c>
      <c r="B290" s="7" t="s">
        <v>373</v>
      </c>
      <c r="C290" s="20">
        <v>13</v>
      </c>
      <c r="D290" s="20" t="s">
        <v>340</v>
      </c>
      <c r="E290" s="20" t="s">
        <v>340</v>
      </c>
      <c r="F290" s="20">
        <v>29</v>
      </c>
      <c r="G290" s="20" t="s">
        <v>340</v>
      </c>
      <c r="H290" s="20" t="s">
        <v>340</v>
      </c>
      <c r="I290" s="20" t="s">
        <v>340</v>
      </c>
      <c r="J290" s="20" t="s">
        <v>340</v>
      </c>
      <c r="K290" s="20" t="s">
        <v>340</v>
      </c>
      <c r="L290" s="20" t="s">
        <v>340</v>
      </c>
      <c r="M290" s="20" t="s">
        <v>340</v>
      </c>
      <c r="N290" s="20" t="s">
        <v>340</v>
      </c>
      <c r="O290" s="20" t="s">
        <v>340</v>
      </c>
      <c r="P290" s="20" t="s">
        <v>340</v>
      </c>
      <c r="Q290" s="20" t="s">
        <v>340</v>
      </c>
      <c r="R290" s="20" t="s">
        <v>340</v>
      </c>
      <c r="S290" s="20">
        <f t="shared" si="4"/>
        <v>42</v>
      </c>
      <c r="T290" s="61">
        <v>43</v>
      </c>
      <c r="U290" s="71">
        <v>0</v>
      </c>
      <c r="V290" s="39">
        <v>0</v>
      </c>
    </row>
    <row r="291" spans="1:22" ht="9.75" customHeight="1" x14ac:dyDescent="0.4">
      <c r="A291" s="17" t="s">
        <v>372</v>
      </c>
      <c r="B291" s="7" t="s">
        <v>374</v>
      </c>
      <c r="C291" s="20">
        <v>1</v>
      </c>
      <c r="D291" s="20" t="s">
        <v>340</v>
      </c>
      <c r="E291" s="20" t="s">
        <v>340</v>
      </c>
      <c r="F291" s="20" t="s">
        <v>340</v>
      </c>
      <c r="G291" s="20" t="s">
        <v>340</v>
      </c>
      <c r="H291" s="20" t="s">
        <v>340</v>
      </c>
      <c r="I291" s="20" t="s">
        <v>340</v>
      </c>
      <c r="J291" s="20" t="s">
        <v>340</v>
      </c>
      <c r="K291" s="20" t="s">
        <v>340</v>
      </c>
      <c r="L291" s="20" t="s">
        <v>340</v>
      </c>
      <c r="M291" s="20" t="s">
        <v>340</v>
      </c>
      <c r="N291" s="20" t="s">
        <v>340</v>
      </c>
      <c r="O291" s="20" t="s">
        <v>340</v>
      </c>
      <c r="P291" s="20" t="s">
        <v>340</v>
      </c>
      <c r="Q291" s="20" t="s">
        <v>340</v>
      </c>
      <c r="R291" s="20" t="s">
        <v>340</v>
      </c>
      <c r="S291" s="20">
        <f t="shared" si="4"/>
        <v>1</v>
      </c>
      <c r="T291" s="62"/>
      <c r="U291" s="69"/>
      <c r="V291" s="40"/>
    </row>
    <row r="292" spans="1:22" ht="10.050000000000001" customHeight="1" x14ac:dyDescent="0.4">
      <c r="A292" s="18" t="s">
        <v>375</v>
      </c>
      <c r="B292" s="7" t="s">
        <v>376</v>
      </c>
      <c r="C292" s="20" t="s">
        <v>340</v>
      </c>
      <c r="D292" s="20" t="s">
        <v>340</v>
      </c>
      <c r="E292" s="20" t="s">
        <v>340</v>
      </c>
      <c r="F292" s="20">
        <v>4</v>
      </c>
      <c r="G292" s="20" t="s">
        <v>340</v>
      </c>
      <c r="H292" s="20" t="s">
        <v>340</v>
      </c>
      <c r="I292" s="20" t="s">
        <v>340</v>
      </c>
      <c r="J292" s="20" t="s">
        <v>340</v>
      </c>
      <c r="K292" s="20" t="s">
        <v>340</v>
      </c>
      <c r="L292" s="20" t="s">
        <v>340</v>
      </c>
      <c r="M292" s="20" t="s">
        <v>340</v>
      </c>
      <c r="N292" s="20" t="s">
        <v>340</v>
      </c>
      <c r="O292" s="20" t="s">
        <v>340</v>
      </c>
      <c r="P292" s="20" t="s">
        <v>340</v>
      </c>
      <c r="Q292" s="20" t="s">
        <v>340</v>
      </c>
      <c r="R292" s="20" t="s">
        <v>340</v>
      </c>
      <c r="S292" s="20">
        <f t="shared" si="4"/>
        <v>4</v>
      </c>
      <c r="T292" s="60">
        <v>4</v>
      </c>
      <c r="U292" s="59">
        <v>0</v>
      </c>
      <c r="V292" s="23">
        <v>0</v>
      </c>
    </row>
    <row r="293" spans="1:22" ht="9.75" customHeight="1" x14ac:dyDescent="0.4">
      <c r="A293" s="18" t="s">
        <v>377</v>
      </c>
      <c r="B293" s="7" t="s">
        <v>378</v>
      </c>
      <c r="C293" s="20">
        <v>8</v>
      </c>
      <c r="D293" s="20" t="s">
        <v>340</v>
      </c>
      <c r="E293" s="20" t="s">
        <v>340</v>
      </c>
      <c r="F293" s="20">
        <v>5</v>
      </c>
      <c r="G293" s="20" t="s">
        <v>340</v>
      </c>
      <c r="H293" s="20" t="s">
        <v>340</v>
      </c>
      <c r="I293" s="20" t="s">
        <v>340</v>
      </c>
      <c r="J293" s="20" t="s">
        <v>340</v>
      </c>
      <c r="K293" s="20" t="s">
        <v>340</v>
      </c>
      <c r="L293" s="20" t="s">
        <v>340</v>
      </c>
      <c r="M293" s="20" t="s">
        <v>340</v>
      </c>
      <c r="N293" s="20" t="s">
        <v>340</v>
      </c>
      <c r="O293" s="20" t="s">
        <v>340</v>
      </c>
      <c r="P293" s="20" t="s">
        <v>340</v>
      </c>
      <c r="Q293" s="20" t="s">
        <v>340</v>
      </c>
      <c r="R293" s="20" t="s">
        <v>340</v>
      </c>
      <c r="S293" s="20">
        <f t="shared" si="4"/>
        <v>13</v>
      </c>
      <c r="T293" s="60">
        <v>13</v>
      </c>
      <c r="U293" s="59">
        <v>0</v>
      </c>
      <c r="V293" s="23">
        <v>0</v>
      </c>
    </row>
    <row r="294" spans="1:22" ht="10.050000000000001" customHeight="1" x14ac:dyDescent="0.4">
      <c r="A294" s="17" t="s">
        <v>379</v>
      </c>
      <c r="B294" s="7" t="s">
        <v>380</v>
      </c>
      <c r="C294" s="20">
        <v>2</v>
      </c>
      <c r="D294" s="20" t="s">
        <v>340</v>
      </c>
      <c r="E294" s="20" t="s">
        <v>340</v>
      </c>
      <c r="F294" s="20">
        <v>6</v>
      </c>
      <c r="G294" s="20" t="s">
        <v>340</v>
      </c>
      <c r="H294" s="20">
        <v>1</v>
      </c>
      <c r="I294" s="20" t="s">
        <v>340</v>
      </c>
      <c r="J294" s="20" t="s">
        <v>340</v>
      </c>
      <c r="K294" s="20" t="s">
        <v>340</v>
      </c>
      <c r="L294" s="20" t="s">
        <v>340</v>
      </c>
      <c r="M294" s="20" t="s">
        <v>340</v>
      </c>
      <c r="N294" s="20" t="s">
        <v>340</v>
      </c>
      <c r="O294" s="20" t="s">
        <v>340</v>
      </c>
      <c r="P294" s="20" t="s">
        <v>340</v>
      </c>
      <c r="Q294" s="20" t="s">
        <v>340</v>
      </c>
      <c r="R294" s="20" t="s">
        <v>340</v>
      </c>
      <c r="S294" s="20">
        <f t="shared" si="4"/>
        <v>8</v>
      </c>
      <c r="T294" s="61">
        <v>26</v>
      </c>
      <c r="U294" s="71">
        <v>2</v>
      </c>
      <c r="V294" s="28">
        <v>7.6999999999999999E-2</v>
      </c>
    </row>
    <row r="295" spans="1:22" ht="10.050000000000001" customHeight="1" x14ac:dyDescent="0.4">
      <c r="A295" s="17" t="s">
        <v>379</v>
      </c>
      <c r="B295" s="7" t="s">
        <v>381</v>
      </c>
      <c r="C295" s="20">
        <v>5</v>
      </c>
      <c r="D295" s="20" t="s">
        <v>340</v>
      </c>
      <c r="E295" s="20" t="s">
        <v>340</v>
      </c>
      <c r="F295" s="20">
        <v>2</v>
      </c>
      <c r="G295" s="20" t="s">
        <v>340</v>
      </c>
      <c r="H295" s="20">
        <v>1</v>
      </c>
      <c r="I295" s="20" t="s">
        <v>340</v>
      </c>
      <c r="J295" s="20" t="s">
        <v>340</v>
      </c>
      <c r="K295" s="20" t="s">
        <v>340</v>
      </c>
      <c r="L295" s="20" t="s">
        <v>340</v>
      </c>
      <c r="M295" s="20" t="s">
        <v>340</v>
      </c>
      <c r="N295" s="20" t="s">
        <v>340</v>
      </c>
      <c r="O295" s="20" t="s">
        <v>340</v>
      </c>
      <c r="P295" s="20" t="s">
        <v>340</v>
      </c>
      <c r="Q295" s="20" t="s">
        <v>340</v>
      </c>
      <c r="R295" s="20" t="s">
        <v>340</v>
      </c>
      <c r="S295" s="20">
        <f t="shared" si="4"/>
        <v>7</v>
      </c>
      <c r="T295" s="64"/>
      <c r="U295" s="88"/>
      <c r="V295" s="30"/>
    </row>
    <row r="296" spans="1:22" ht="9.75" customHeight="1" x14ac:dyDescent="0.4">
      <c r="A296" s="17" t="s">
        <v>379</v>
      </c>
      <c r="B296" s="7" t="s">
        <v>382</v>
      </c>
      <c r="C296" s="20">
        <v>7</v>
      </c>
      <c r="D296" s="20" t="s">
        <v>340</v>
      </c>
      <c r="E296" s="20" t="s">
        <v>340</v>
      </c>
      <c r="F296" s="20" t="s">
        <v>340</v>
      </c>
      <c r="G296" s="20" t="s">
        <v>340</v>
      </c>
      <c r="H296" s="20" t="s">
        <v>340</v>
      </c>
      <c r="I296" s="20" t="s">
        <v>340</v>
      </c>
      <c r="J296" s="20" t="s">
        <v>340</v>
      </c>
      <c r="K296" s="20" t="s">
        <v>340</v>
      </c>
      <c r="L296" s="20" t="s">
        <v>340</v>
      </c>
      <c r="M296" s="20" t="s">
        <v>340</v>
      </c>
      <c r="N296" s="20" t="s">
        <v>340</v>
      </c>
      <c r="O296" s="20" t="s">
        <v>340</v>
      </c>
      <c r="P296" s="20" t="s">
        <v>340</v>
      </c>
      <c r="Q296" s="20" t="s">
        <v>340</v>
      </c>
      <c r="R296" s="20" t="s">
        <v>340</v>
      </c>
      <c r="S296" s="20">
        <f t="shared" si="4"/>
        <v>7</v>
      </c>
      <c r="T296" s="64"/>
      <c r="U296" s="88"/>
      <c r="V296" s="30"/>
    </row>
    <row r="297" spans="1:22" ht="10.050000000000001" customHeight="1" x14ac:dyDescent="0.4">
      <c r="A297" s="17" t="s">
        <v>379</v>
      </c>
      <c r="B297" s="7" t="s">
        <v>383</v>
      </c>
      <c r="C297" s="20">
        <v>4</v>
      </c>
      <c r="D297" s="20" t="s">
        <v>340</v>
      </c>
      <c r="E297" s="20" t="s">
        <v>340</v>
      </c>
      <c r="F297" s="20" t="s">
        <v>340</v>
      </c>
      <c r="G297" s="20" t="s">
        <v>340</v>
      </c>
      <c r="H297" s="20" t="s">
        <v>340</v>
      </c>
      <c r="I297" s="20" t="s">
        <v>340</v>
      </c>
      <c r="J297" s="20" t="s">
        <v>340</v>
      </c>
      <c r="K297" s="20" t="s">
        <v>340</v>
      </c>
      <c r="L297" s="20" t="s">
        <v>340</v>
      </c>
      <c r="M297" s="20" t="s">
        <v>340</v>
      </c>
      <c r="N297" s="20" t="s">
        <v>340</v>
      </c>
      <c r="O297" s="20" t="s">
        <v>340</v>
      </c>
      <c r="P297" s="20" t="s">
        <v>340</v>
      </c>
      <c r="Q297" s="20" t="s">
        <v>340</v>
      </c>
      <c r="R297" s="20" t="s">
        <v>340</v>
      </c>
      <c r="S297" s="20">
        <f t="shared" si="4"/>
        <v>4</v>
      </c>
      <c r="T297" s="62"/>
      <c r="U297" s="69"/>
      <c r="V297" s="29"/>
    </row>
    <row r="298" spans="1:22" ht="11.25" customHeight="1" x14ac:dyDescent="0.4">
      <c r="A298" s="18" t="s">
        <v>379</v>
      </c>
      <c r="B298" s="7" t="s">
        <v>384</v>
      </c>
      <c r="C298" s="20">
        <v>34</v>
      </c>
      <c r="D298" s="20">
        <v>1</v>
      </c>
      <c r="E298" s="20" t="s">
        <v>340</v>
      </c>
      <c r="F298" s="20">
        <v>14</v>
      </c>
      <c r="G298" s="20" t="s">
        <v>340</v>
      </c>
      <c r="H298" s="20" t="s">
        <v>340</v>
      </c>
      <c r="I298" s="20" t="s">
        <v>340</v>
      </c>
      <c r="J298" s="20" t="s">
        <v>340</v>
      </c>
      <c r="K298" s="20" t="s">
        <v>340</v>
      </c>
      <c r="L298" s="20" t="s">
        <v>340</v>
      </c>
      <c r="M298" s="20" t="s">
        <v>340</v>
      </c>
      <c r="N298" s="20" t="s">
        <v>340</v>
      </c>
      <c r="O298" s="367" t="s">
        <v>1383</v>
      </c>
      <c r="P298" s="20" t="s">
        <v>340</v>
      </c>
      <c r="Q298" s="20" t="s">
        <v>340</v>
      </c>
      <c r="R298" s="20" t="s">
        <v>340</v>
      </c>
      <c r="S298" s="20">
        <f t="shared" si="4"/>
        <v>48</v>
      </c>
      <c r="T298" s="60">
        <v>48</v>
      </c>
      <c r="U298" s="59">
        <v>0</v>
      </c>
      <c r="V298" s="23">
        <v>0</v>
      </c>
    </row>
    <row r="299" spans="1:22" ht="11.25" customHeight="1" x14ac:dyDescent="0.4">
      <c r="A299" s="14" t="s">
        <v>385</v>
      </c>
      <c r="B299" s="7" t="s">
        <v>386</v>
      </c>
      <c r="C299" s="20">
        <v>14</v>
      </c>
      <c r="D299" s="20" t="s">
        <v>387</v>
      </c>
      <c r="E299" s="20" t="s">
        <v>387</v>
      </c>
      <c r="F299" s="20">
        <v>11</v>
      </c>
      <c r="G299" s="20">
        <v>1</v>
      </c>
      <c r="H299" s="20" t="s">
        <v>387</v>
      </c>
      <c r="I299" s="20" t="s">
        <v>387</v>
      </c>
      <c r="J299" s="20" t="s">
        <v>387</v>
      </c>
      <c r="K299" s="20" t="s">
        <v>387</v>
      </c>
      <c r="L299" s="20" t="s">
        <v>387</v>
      </c>
      <c r="M299" s="20" t="s">
        <v>387</v>
      </c>
      <c r="N299" s="20" t="s">
        <v>387</v>
      </c>
      <c r="O299" s="367" t="s">
        <v>1383</v>
      </c>
      <c r="P299" s="20" t="s">
        <v>340</v>
      </c>
      <c r="Q299" s="20" t="s">
        <v>340</v>
      </c>
      <c r="R299" s="20" t="s">
        <v>340</v>
      </c>
      <c r="S299" s="20">
        <f t="shared" si="4"/>
        <v>25</v>
      </c>
      <c r="T299" s="65">
        <v>60</v>
      </c>
      <c r="U299" s="85">
        <v>0</v>
      </c>
      <c r="V299" s="32">
        <v>0</v>
      </c>
    </row>
    <row r="300" spans="1:22" ht="11.25" customHeight="1" x14ac:dyDescent="0.4">
      <c r="A300" s="14" t="s">
        <v>385</v>
      </c>
      <c r="B300" s="7" t="s">
        <v>388</v>
      </c>
      <c r="C300" s="20">
        <v>11</v>
      </c>
      <c r="D300" s="20" t="s">
        <v>387</v>
      </c>
      <c r="E300" s="20" t="s">
        <v>387</v>
      </c>
      <c r="F300" s="20">
        <v>10</v>
      </c>
      <c r="G300" s="20" t="s">
        <v>387</v>
      </c>
      <c r="H300" s="20" t="s">
        <v>387</v>
      </c>
      <c r="I300" s="20" t="s">
        <v>387</v>
      </c>
      <c r="J300" s="20" t="s">
        <v>387</v>
      </c>
      <c r="K300" s="20" t="s">
        <v>387</v>
      </c>
      <c r="L300" s="20" t="s">
        <v>387</v>
      </c>
      <c r="M300" s="20" t="s">
        <v>387</v>
      </c>
      <c r="N300" s="20" t="s">
        <v>387</v>
      </c>
      <c r="O300" s="367" t="s">
        <v>1383</v>
      </c>
      <c r="P300" s="20" t="s">
        <v>340</v>
      </c>
      <c r="Q300" s="20" t="s">
        <v>340</v>
      </c>
      <c r="R300" s="20" t="s">
        <v>340</v>
      </c>
      <c r="S300" s="20">
        <f t="shared" si="4"/>
        <v>21</v>
      </c>
      <c r="T300" s="66"/>
      <c r="U300" s="94"/>
      <c r="V300" s="31"/>
    </row>
    <row r="301" spans="1:22" ht="11.25" customHeight="1" x14ac:dyDescent="0.4">
      <c r="A301" s="14" t="s">
        <v>385</v>
      </c>
      <c r="B301" s="6" t="s">
        <v>389</v>
      </c>
      <c r="C301" s="20">
        <v>7</v>
      </c>
      <c r="D301" s="20" t="s">
        <v>387</v>
      </c>
      <c r="E301" s="20" t="s">
        <v>387</v>
      </c>
      <c r="F301" s="20" t="s">
        <v>387</v>
      </c>
      <c r="G301" s="20" t="s">
        <v>387</v>
      </c>
      <c r="H301" s="20" t="s">
        <v>387</v>
      </c>
      <c r="I301" s="20">
        <v>2</v>
      </c>
      <c r="J301" s="20" t="s">
        <v>387</v>
      </c>
      <c r="K301" s="20" t="s">
        <v>387</v>
      </c>
      <c r="L301" s="20" t="s">
        <v>387</v>
      </c>
      <c r="M301" s="20" t="s">
        <v>387</v>
      </c>
      <c r="N301" s="20" t="s">
        <v>387</v>
      </c>
      <c r="O301" s="367" t="s">
        <v>1383</v>
      </c>
      <c r="P301" s="20" t="s">
        <v>340</v>
      </c>
      <c r="Q301" s="20" t="s">
        <v>340</v>
      </c>
      <c r="R301" s="20" t="s">
        <v>340</v>
      </c>
      <c r="S301" s="20">
        <f t="shared" si="4"/>
        <v>9</v>
      </c>
      <c r="T301" s="66"/>
      <c r="U301" s="94"/>
      <c r="V301" s="31"/>
    </row>
    <row r="302" spans="1:22" ht="11.25" customHeight="1" x14ac:dyDescent="0.4">
      <c r="A302" s="14" t="s">
        <v>385</v>
      </c>
      <c r="B302" s="7" t="s">
        <v>390</v>
      </c>
      <c r="C302" s="20">
        <v>1</v>
      </c>
      <c r="D302" s="20" t="s">
        <v>387</v>
      </c>
      <c r="E302" s="20" t="s">
        <v>387</v>
      </c>
      <c r="F302" s="20">
        <v>1</v>
      </c>
      <c r="G302" s="20" t="s">
        <v>387</v>
      </c>
      <c r="H302" s="20" t="s">
        <v>387</v>
      </c>
      <c r="I302" s="20" t="s">
        <v>387</v>
      </c>
      <c r="J302" s="20" t="s">
        <v>387</v>
      </c>
      <c r="K302" s="20" t="s">
        <v>387</v>
      </c>
      <c r="L302" s="20" t="s">
        <v>387</v>
      </c>
      <c r="M302" s="20" t="s">
        <v>387</v>
      </c>
      <c r="N302" s="20" t="s">
        <v>387</v>
      </c>
      <c r="O302" s="367" t="s">
        <v>1383</v>
      </c>
      <c r="P302" s="20" t="s">
        <v>340</v>
      </c>
      <c r="Q302" s="20" t="s">
        <v>340</v>
      </c>
      <c r="R302" s="20" t="s">
        <v>340</v>
      </c>
      <c r="S302" s="20">
        <f t="shared" si="4"/>
        <v>2</v>
      </c>
      <c r="T302" s="66"/>
      <c r="U302" s="94"/>
      <c r="V302" s="31"/>
    </row>
    <row r="303" spans="1:22" ht="11.25" customHeight="1" x14ac:dyDescent="0.4">
      <c r="A303" s="14" t="s">
        <v>385</v>
      </c>
      <c r="B303" s="7" t="s">
        <v>391</v>
      </c>
      <c r="C303" s="20">
        <v>1</v>
      </c>
      <c r="D303" s="20" t="s">
        <v>387</v>
      </c>
      <c r="E303" s="20" t="s">
        <v>387</v>
      </c>
      <c r="F303" s="20">
        <v>1</v>
      </c>
      <c r="G303" s="20" t="s">
        <v>387</v>
      </c>
      <c r="H303" s="20" t="s">
        <v>387</v>
      </c>
      <c r="I303" s="20" t="s">
        <v>387</v>
      </c>
      <c r="J303" s="20" t="s">
        <v>387</v>
      </c>
      <c r="K303" s="20" t="s">
        <v>387</v>
      </c>
      <c r="L303" s="20" t="s">
        <v>387</v>
      </c>
      <c r="M303" s="20" t="s">
        <v>387</v>
      </c>
      <c r="N303" s="20" t="s">
        <v>387</v>
      </c>
      <c r="O303" s="367" t="s">
        <v>1383</v>
      </c>
      <c r="P303" s="20" t="s">
        <v>340</v>
      </c>
      <c r="Q303" s="20" t="s">
        <v>340</v>
      </c>
      <c r="R303" s="20" t="s">
        <v>340</v>
      </c>
      <c r="S303" s="20">
        <f t="shared" si="4"/>
        <v>2</v>
      </c>
      <c r="T303" s="66"/>
      <c r="U303" s="94"/>
      <c r="V303" s="31"/>
    </row>
    <row r="304" spans="1:22" ht="11.25" customHeight="1" x14ac:dyDescent="0.4">
      <c r="A304" s="14" t="s">
        <v>385</v>
      </c>
      <c r="B304" s="5" t="s">
        <v>392</v>
      </c>
      <c r="C304" s="20">
        <v>1</v>
      </c>
      <c r="D304" s="20" t="s">
        <v>387</v>
      </c>
      <c r="E304" s="20" t="s">
        <v>387</v>
      </c>
      <c r="F304" s="20" t="s">
        <v>387</v>
      </c>
      <c r="G304" s="20" t="s">
        <v>387</v>
      </c>
      <c r="H304" s="20" t="s">
        <v>387</v>
      </c>
      <c r="I304" s="20" t="s">
        <v>387</v>
      </c>
      <c r="J304" s="20" t="s">
        <v>387</v>
      </c>
      <c r="K304" s="20" t="s">
        <v>387</v>
      </c>
      <c r="L304" s="20" t="s">
        <v>387</v>
      </c>
      <c r="M304" s="20" t="s">
        <v>387</v>
      </c>
      <c r="N304" s="20" t="s">
        <v>387</v>
      </c>
      <c r="O304" s="367" t="s">
        <v>1383</v>
      </c>
      <c r="P304" s="20" t="s">
        <v>340</v>
      </c>
      <c r="Q304" s="20" t="s">
        <v>340</v>
      </c>
      <c r="R304" s="20" t="s">
        <v>340</v>
      </c>
      <c r="S304" s="20">
        <f t="shared" si="4"/>
        <v>1</v>
      </c>
      <c r="T304" s="67"/>
      <c r="U304" s="95"/>
      <c r="V304" s="33"/>
    </row>
    <row r="305" spans="1:22" ht="11.25" customHeight="1" x14ac:dyDescent="0.4">
      <c r="A305" s="12" t="s">
        <v>393</v>
      </c>
      <c r="B305" s="5" t="s">
        <v>394</v>
      </c>
      <c r="C305" s="20">
        <v>109</v>
      </c>
      <c r="D305" s="20">
        <v>1</v>
      </c>
      <c r="E305" s="20">
        <v>1</v>
      </c>
      <c r="F305" s="20">
        <v>182</v>
      </c>
      <c r="G305" s="20" t="s">
        <v>387</v>
      </c>
      <c r="H305" s="20">
        <v>6</v>
      </c>
      <c r="I305" s="20" t="s">
        <v>387</v>
      </c>
      <c r="J305" s="20" t="s">
        <v>387</v>
      </c>
      <c r="K305" s="20" t="s">
        <v>387</v>
      </c>
      <c r="L305" s="20">
        <v>1</v>
      </c>
      <c r="M305" s="20" t="s">
        <v>387</v>
      </c>
      <c r="N305" s="20" t="s">
        <v>387</v>
      </c>
      <c r="O305" s="367" t="s">
        <v>1383</v>
      </c>
      <c r="P305" s="20" t="s">
        <v>340</v>
      </c>
      <c r="Q305" s="20" t="s">
        <v>340</v>
      </c>
      <c r="R305" s="20" t="s">
        <v>340</v>
      </c>
      <c r="S305" s="20">
        <f t="shared" si="4"/>
        <v>292</v>
      </c>
      <c r="T305" s="60">
        <v>292</v>
      </c>
      <c r="U305" s="59">
        <v>7</v>
      </c>
      <c r="V305" s="27">
        <v>2.4E-2</v>
      </c>
    </row>
    <row r="306" spans="1:22" ht="11.25" customHeight="1" x14ac:dyDescent="0.4">
      <c r="A306" s="12" t="s">
        <v>395</v>
      </c>
      <c r="B306" s="5" t="s">
        <v>396</v>
      </c>
      <c r="C306" s="20">
        <v>4</v>
      </c>
      <c r="D306" s="20" t="s">
        <v>387</v>
      </c>
      <c r="E306" s="20" t="s">
        <v>387</v>
      </c>
      <c r="F306" s="20">
        <v>2</v>
      </c>
      <c r="G306" s="20" t="s">
        <v>387</v>
      </c>
      <c r="H306" s="20" t="s">
        <v>387</v>
      </c>
      <c r="I306" s="20" t="s">
        <v>387</v>
      </c>
      <c r="J306" s="20" t="s">
        <v>387</v>
      </c>
      <c r="K306" s="20" t="s">
        <v>387</v>
      </c>
      <c r="L306" s="20" t="s">
        <v>387</v>
      </c>
      <c r="M306" s="20" t="s">
        <v>387</v>
      </c>
      <c r="N306" s="20" t="s">
        <v>387</v>
      </c>
      <c r="O306" s="367" t="s">
        <v>1383</v>
      </c>
      <c r="P306" s="20" t="s">
        <v>340</v>
      </c>
      <c r="Q306" s="20" t="s">
        <v>340</v>
      </c>
      <c r="R306" s="20" t="s">
        <v>340</v>
      </c>
      <c r="S306" s="20">
        <f t="shared" si="4"/>
        <v>6</v>
      </c>
      <c r="T306" s="60">
        <v>6</v>
      </c>
      <c r="U306" s="59">
        <v>0</v>
      </c>
      <c r="V306" s="23">
        <v>0</v>
      </c>
    </row>
    <row r="307" spans="1:22" ht="11.25" customHeight="1" x14ac:dyDescent="0.4">
      <c r="A307" s="14" t="s">
        <v>397</v>
      </c>
      <c r="B307" s="5" t="s">
        <v>398</v>
      </c>
      <c r="C307" s="20">
        <v>21</v>
      </c>
      <c r="D307" s="20" t="s">
        <v>387</v>
      </c>
      <c r="E307" s="20" t="s">
        <v>387</v>
      </c>
      <c r="F307" s="20">
        <v>19</v>
      </c>
      <c r="G307" s="20" t="s">
        <v>387</v>
      </c>
      <c r="H307" s="20" t="s">
        <v>387</v>
      </c>
      <c r="I307" s="20" t="s">
        <v>387</v>
      </c>
      <c r="J307" s="20" t="s">
        <v>387</v>
      </c>
      <c r="K307" s="20" t="s">
        <v>387</v>
      </c>
      <c r="L307" s="20">
        <v>1</v>
      </c>
      <c r="M307" s="20" t="s">
        <v>387</v>
      </c>
      <c r="N307" s="20" t="s">
        <v>387</v>
      </c>
      <c r="O307" s="367" t="s">
        <v>1383</v>
      </c>
      <c r="P307" s="20" t="s">
        <v>340</v>
      </c>
      <c r="Q307" s="20" t="s">
        <v>340</v>
      </c>
      <c r="R307" s="20" t="s">
        <v>340</v>
      </c>
      <c r="S307" s="20">
        <f t="shared" si="4"/>
        <v>41</v>
      </c>
      <c r="T307" s="65">
        <v>118</v>
      </c>
      <c r="U307" s="85">
        <v>2</v>
      </c>
      <c r="V307" s="24">
        <v>8.0000000000000002E-3</v>
      </c>
    </row>
    <row r="308" spans="1:22" ht="11.25" customHeight="1" x14ac:dyDescent="0.4">
      <c r="A308" s="14" t="s">
        <v>397</v>
      </c>
      <c r="B308" s="5" t="s">
        <v>399</v>
      </c>
      <c r="C308" s="20">
        <v>15</v>
      </c>
      <c r="D308" s="20" t="s">
        <v>387</v>
      </c>
      <c r="E308" s="20" t="s">
        <v>387</v>
      </c>
      <c r="F308" s="20">
        <v>9</v>
      </c>
      <c r="G308" s="20" t="s">
        <v>387</v>
      </c>
      <c r="H308" s="20" t="s">
        <v>387</v>
      </c>
      <c r="I308" s="20">
        <v>1</v>
      </c>
      <c r="J308" s="20" t="s">
        <v>387</v>
      </c>
      <c r="K308" s="20" t="s">
        <v>387</v>
      </c>
      <c r="L308" s="20">
        <v>1</v>
      </c>
      <c r="M308" s="20" t="s">
        <v>387</v>
      </c>
      <c r="N308" s="20" t="s">
        <v>387</v>
      </c>
      <c r="O308" s="367" t="s">
        <v>1383</v>
      </c>
      <c r="P308" s="20" t="s">
        <v>340</v>
      </c>
      <c r="Q308" s="20" t="s">
        <v>340</v>
      </c>
      <c r="R308" s="20" t="s">
        <v>340</v>
      </c>
      <c r="S308" s="20">
        <f t="shared" si="4"/>
        <v>26</v>
      </c>
      <c r="T308" s="66"/>
      <c r="U308" s="94"/>
      <c r="V308" s="25"/>
    </row>
    <row r="309" spans="1:22" ht="11.25" customHeight="1" x14ac:dyDescent="0.4">
      <c r="A309" s="14" t="s">
        <v>397</v>
      </c>
      <c r="B309" s="5" t="s">
        <v>400</v>
      </c>
      <c r="C309" s="20">
        <v>5</v>
      </c>
      <c r="D309" s="20" t="s">
        <v>387</v>
      </c>
      <c r="E309" s="20" t="s">
        <v>387</v>
      </c>
      <c r="F309" s="20">
        <v>14</v>
      </c>
      <c r="G309" s="20" t="s">
        <v>387</v>
      </c>
      <c r="H309" s="20" t="s">
        <v>387</v>
      </c>
      <c r="I309" s="20" t="s">
        <v>387</v>
      </c>
      <c r="J309" s="20" t="s">
        <v>387</v>
      </c>
      <c r="K309" s="20" t="s">
        <v>387</v>
      </c>
      <c r="L309" s="20">
        <v>1</v>
      </c>
      <c r="M309" s="20" t="s">
        <v>387</v>
      </c>
      <c r="N309" s="20" t="s">
        <v>387</v>
      </c>
      <c r="O309" s="367" t="s">
        <v>1383</v>
      </c>
      <c r="P309" s="20" t="s">
        <v>340</v>
      </c>
      <c r="Q309" s="20" t="s">
        <v>340</v>
      </c>
      <c r="R309" s="20" t="s">
        <v>340</v>
      </c>
      <c r="S309" s="20">
        <f t="shared" si="4"/>
        <v>20</v>
      </c>
      <c r="T309" s="66"/>
      <c r="U309" s="94"/>
      <c r="V309" s="25"/>
    </row>
    <row r="310" spans="1:22" ht="11.25" customHeight="1" x14ac:dyDescent="0.4">
      <c r="A310" s="14" t="s">
        <v>397</v>
      </c>
      <c r="B310" s="7" t="s">
        <v>401</v>
      </c>
      <c r="C310" s="20">
        <v>6</v>
      </c>
      <c r="D310" s="20">
        <v>3</v>
      </c>
      <c r="E310" s="20" t="s">
        <v>387</v>
      </c>
      <c r="F310" s="20">
        <v>2</v>
      </c>
      <c r="G310" s="20" t="s">
        <v>387</v>
      </c>
      <c r="H310" s="20">
        <v>1</v>
      </c>
      <c r="I310" s="20" t="s">
        <v>387</v>
      </c>
      <c r="J310" s="20" t="s">
        <v>387</v>
      </c>
      <c r="K310" s="20" t="s">
        <v>387</v>
      </c>
      <c r="L310" s="20">
        <v>1</v>
      </c>
      <c r="M310" s="20" t="s">
        <v>387</v>
      </c>
      <c r="N310" s="20">
        <v>1</v>
      </c>
      <c r="O310" s="367" t="s">
        <v>1383</v>
      </c>
      <c r="P310" s="20" t="s">
        <v>340</v>
      </c>
      <c r="Q310" s="20" t="s">
        <v>340</v>
      </c>
      <c r="R310" s="20" t="s">
        <v>340</v>
      </c>
      <c r="S310" s="20">
        <f t="shared" si="4"/>
        <v>9</v>
      </c>
      <c r="T310" s="66"/>
      <c r="U310" s="94"/>
      <c r="V310" s="25"/>
    </row>
    <row r="311" spans="1:22" ht="11.25" customHeight="1" x14ac:dyDescent="0.4">
      <c r="A311" s="14" t="s">
        <v>397</v>
      </c>
      <c r="B311" s="5" t="s">
        <v>402</v>
      </c>
      <c r="C311" s="20">
        <v>5</v>
      </c>
      <c r="D311" s="20" t="s">
        <v>387</v>
      </c>
      <c r="E311" s="20" t="s">
        <v>387</v>
      </c>
      <c r="F311" s="20">
        <v>2</v>
      </c>
      <c r="G311" s="20" t="s">
        <v>387</v>
      </c>
      <c r="H311" s="20" t="s">
        <v>387</v>
      </c>
      <c r="I311" s="20" t="s">
        <v>387</v>
      </c>
      <c r="J311" s="20" t="s">
        <v>387</v>
      </c>
      <c r="K311" s="20" t="s">
        <v>387</v>
      </c>
      <c r="L311" s="20" t="s">
        <v>387</v>
      </c>
      <c r="M311" s="20" t="s">
        <v>387</v>
      </c>
      <c r="N311" s="20" t="s">
        <v>387</v>
      </c>
      <c r="O311" s="367" t="s">
        <v>1383</v>
      </c>
      <c r="P311" s="20" t="s">
        <v>340</v>
      </c>
      <c r="Q311" s="20" t="s">
        <v>340</v>
      </c>
      <c r="R311" s="20" t="s">
        <v>340</v>
      </c>
      <c r="S311" s="20">
        <f t="shared" si="4"/>
        <v>7</v>
      </c>
      <c r="T311" s="66"/>
      <c r="U311" s="94"/>
      <c r="V311" s="25"/>
    </row>
    <row r="312" spans="1:22" ht="11.25" customHeight="1" x14ac:dyDescent="0.4">
      <c r="A312" s="14" t="s">
        <v>397</v>
      </c>
      <c r="B312" s="5" t="s">
        <v>403</v>
      </c>
      <c r="C312" s="20">
        <v>5</v>
      </c>
      <c r="D312" s="20" t="s">
        <v>387</v>
      </c>
      <c r="E312" s="20" t="s">
        <v>387</v>
      </c>
      <c r="F312" s="20">
        <v>2</v>
      </c>
      <c r="G312" s="20" t="s">
        <v>387</v>
      </c>
      <c r="H312" s="20" t="s">
        <v>387</v>
      </c>
      <c r="I312" s="20" t="s">
        <v>387</v>
      </c>
      <c r="J312" s="20" t="s">
        <v>387</v>
      </c>
      <c r="K312" s="20" t="s">
        <v>387</v>
      </c>
      <c r="L312" s="20" t="s">
        <v>387</v>
      </c>
      <c r="M312" s="20" t="s">
        <v>387</v>
      </c>
      <c r="N312" s="20" t="s">
        <v>387</v>
      </c>
      <c r="O312" s="367" t="s">
        <v>1383</v>
      </c>
      <c r="P312" s="20" t="s">
        <v>340</v>
      </c>
      <c r="Q312" s="20" t="s">
        <v>340</v>
      </c>
      <c r="R312" s="20" t="s">
        <v>340</v>
      </c>
      <c r="S312" s="20">
        <f t="shared" si="4"/>
        <v>7</v>
      </c>
      <c r="T312" s="66"/>
      <c r="U312" s="94"/>
      <c r="V312" s="25"/>
    </row>
    <row r="313" spans="1:22" ht="11.25" customHeight="1" x14ac:dyDescent="0.4">
      <c r="A313" s="14" t="s">
        <v>397</v>
      </c>
      <c r="B313" s="5" t="s">
        <v>404</v>
      </c>
      <c r="C313" s="20">
        <v>5</v>
      </c>
      <c r="D313" s="20" t="s">
        <v>387</v>
      </c>
      <c r="E313" s="20" t="s">
        <v>387</v>
      </c>
      <c r="F313" s="20">
        <v>1</v>
      </c>
      <c r="G313" s="20" t="s">
        <v>387</v>
      </c>
      <c r="H313" s="20" t="s">
        <v>387</v>
      </c>
      <c r="I313" s="20" t="s">
        <v>387</v>
      </c>
      <c r="J313" s="20" t="s">
        <v>387</v>
      </c>
      <c r="K313" s="20" t="s">
        <v>387</v>
      </c>
      <c r="L313" s="20" t="s">
        <v>387</v>
      </c>
      <c r="M313" s="20" t="s">
        <v>387</v>
      </c>
      <c r="N313" s="20" t="s">
        <v>387</v>
      </c>
      <c r="O313" s="367" t="s">
        <v>1383</v>
      </c>
      <c r="P313" s="20" t="s">
        <v>340</v>
      </c>
      <c r="Q313" s="20" t="s">
        <v>340</v>
      </c>
      <c r="R313" s="20" t="s">
        <v>340</v>
      </c>
      <c r="S313" s="20">
        <f t="shared" si="4"/>
        <v>6</v>
      </c>
      <c r="T313" s="66"/>
      <c r="U313" s="94"/>
      <c r="V313" s="25"/>
    </row>
    <row r="314" spans="1:22" ht="11.25" customHeight="1" x14ac:dyDescent="0.4">
      <c r="A314" s="14" t="s">
        <v>397</v>
      </c>
      <c r="B314" s="5" t="s">
        <v>405</v>
      </c>
      <c r="C314" s="20">
        <v>2</v>
      </c>
      <c r="D314" s="20" t="s">
        <v>387</v>
      </c>
      <c r="E314" s="20" t="s">
        <v>387</v>
      </c>
      <c r="F314" s="20" t="s">
        <v>387</v>
      </c>
      <c r="G314" s="20" t="s">
        <v>387</v>
      </c>
      <c r="H314" s="20" t="s">
        <v>387</v>
      </c>
      <c r="I314" s="20" t="s">
        <v>387</v>
      </c>
      <c r="J314" s="20" t="s">
        <v>387</v>
      </c>
      <c r="K314" s="20" t="s">
        <v>387</v>
      </c>
      <c r="L314" s="20" t="s">
        <v>387</v>
      </c>
      <c r="M314" s="20" t="s">
        <v>387</v>
      </c>
      <c r="N314" s="20" t="s">
        <v>387</v>
      </c>
      <c r="O314" s="367" t="s">
        <v>1383</v>
      </c>
      <c r="P314" s="20" t="s">
        <v>340</v>
      </c>
      <c r="Q314" s="20" t="s">
        <v>340</v>
      </c>
      <c r="R314" s="20" t="s">
        <v>340</v>
      </c>
      <c r="S314" s="20">
        <f t="shared" si="4"/>
        <v>2</v>
      </c>
      <c r="T314" s="67"/>
      <c r="U314" s="95"/>
      <c r="V314" s="26"/>
    </row>
    <row r="315" spans="1:22" ht="11.25" customHeight="1" x14ac:dyDescent="0.4">
      <c r="A315" s="12" t="s">
        <v>406</v>
      </c>
      <c r="B315" s="5" t="s">
        <v>407</v>
      </c>
      <c r="C315" s="20">
        <v>87</v>
      </c>
      <c r="D315" s="20" t="s">
        <v>387</v>
      </c>
      <c r="E315" s="20" t="s">
        <v>387</v>
      </c>
      <c r="F315" s="20">
        <v>188</v>
      </c>
      <c r="G315" s="20" t="s">
        <v>387</v>
      </c>
      <c r="H315" s="20">
        <v>2</v>
      </c>
      <c r="I315" s="20">
        <v>3</v>
      </c>
      <c r="J315" s="20" t="s">
        <v>387</v>
      </c>
      <c r="K315" s="20" t="s">
        <v>387</v>
      </c>
      <c r="L315" s="20">
        <v>12</v>
      </c>
      <c r="M315" s="20" t="s">
        <v>387</v>
      </c>
      <c r="N315" s="20" t="s">
        <v>387</v>
      </c>
      <c r="O315" s="367" t="s">
        <v>1383</v>
      </c>
      <c r="P315" s="20" t="s">
        <v>340</v>
      </c>
      <c r="Q315" s="20" t="s">
        <v>340</v>
      </c>
      <c r="R315" s="20" t="s">
        <v>340</v>
      </c>
      <c r="S315" s="20">
        <f t="shared" si="4"/>
        <v>290</v>
      </c>
      <c r="T315" s="60">
        <v>290</v>
      </c>
      <c r="U315" s="59">
        <v>2</v>
      </c>
      <c r="V315" s="27">
        <v>7.0000000000000001E-3</v>
      </c>
    </row>
    <row r="316" spans="1:22" ht="11.25" customHeight="1" x14ac:dyDescent="0.4">
      <c r="A316" s="13" t="s">
        <v>408</v>
      </c>
      <c r="B316" s="5" t="s">
        <v>409</v>
      </c>
      <c r="C316" s="20">
        <v>69</v>
      </c>
      <c r="D316" s="20" t="s">
        <v>387</v>
      </c>
      <c r="E316" s="20">
        <v>2</v>
      </c>
      <c r="F316" s="20">
        <v>368</v>
      </c>
      <c r="G316" s="20">
        <v>1</v>
      </c>
      <c r="H316" s="20">
        <v>2</v>
      </c>
      <c r="I316" s="20">
        <v>5</v>
      </c>
      <c r="J316" s="20" t="s">
        <v>387</v>
      </c>
      <c r="K316" s="20" t="s">
        <v>387</v>
      </c>
      <c r="L316" s="20">
        <v>13</v>
      </c>
      <c r="M316" s="20" t="s">
        <v>387</v>
      </c>
      <c r="N316" s="20" t="s">
        <v>387</v>
      </c>
      <c r="O316" s="367" t="s">
        <v>1383</v>
      </c>
      <c r="P316" s="20" t="s">
        <v>340</v>
      </c>
      <c r="Q316" s="20" t="s">
        <v>340</v>
      </c>
      <c r="R316" s="20" t="s">
        <v>340</v>
      </c>
      <c r="S316" s="20">
        <f t="shared" si="4"/>
        <v>455</v>
      </c>
      <c r="T316" s="61">
        <v>484</v>
      </c>
      <c r="U316" s="71">
        <v>4</v>
      </c>
      <c r="V316" s="28">
        <v>8.0000000000000002E-3</v>
      </c>
    </row>
    <row r="317" spans="1:22" ht="11.25" customHeight="1" x14ac:dyDescent="0.4">
      <c r="A317" s="13" t="s">
        <v>408</v>
      </c>
      <c r="B317" s="5" t="s">
        <v>410</v>
      </c>
      <c r="C317" s="20">
        <v>14</v>
      </c>
      <c r="D317" s="20" t="s">
        <v>387</v>
      </c>
      <c r="E317" s="20" t="s">
        <v>387</v>
      </c>
      <c r="F317" s="20">
        <v>14</v>
      </c>
      <c r="G317" s="20" t="s">
        <v>387</v>
      </c>
      <c r="H317" s="20" t="s">
        <v>387</v>
      </c>
      <c r="I317" s="20">
        <v>1</v>
      </c>
      <c r="J317" s="20" t="s">
        <v>387</v>
      </c>
      <c r="K317" s="20" t="s">
        <v>387</v>
      </c>
      <c r="L317" s="20" t="s">
        <v>387</v>
      </c>
      <c r="M317" s="20" t="s">
        <v>387</v>
      </c>
      <c r="N317" s="20" t="s">
        <v>387</v>
      </c>
      <c r="O317" s="367" t="s">
        <v>1383</v>
      </c>
      <c r="P317" s="20" t="s">
        <v>340</v>
      </c>
      <c r="Q317" s="20" t="s">
        <v>340</v>
      </c>
      <c r="R317" s="20" t="s">
        <v>340</v>
      </c>
      <c r="S317" s="20">
        <f t="shared" si="4"/>
        <v>29</v>
      </c>
      <c r="T317" s="62"/>
      <c r="U317" s="69"/>
      <c r="V317" s="29"/>
    </row>
    <row r="318" spans="1:22" ht="11.25" customHeight="1" x14ac:dyDescent="0.4">
      <c r="A318" s="12" t="s">
        <v>411</v>
      </c>
      <c r="B318" s="5" t="s">
        <v>412</v>
      </c>
      <c r="C318" s="20">
        <v>9</v>
      </c>
      <c r="D318" s="20" t="s">
        <v>387</v>
      </c>
      <c r="E318" s="20" t="s">
        <v>387</v>
      </c>
      <c r="F318" s="20" t="s">
        <v>387</v>
      </c>
      <c r="G318" s="20" t="s">
        <v>387</v>
      </c>
      <c r="H318" s="20" t="s">
        <v>387</v>
      </c>
      <c r="I318" s="20">
        <v>1</v>
      </c>
      <c r="J318" s="20" t="s">
        <v>387</v>
      </c>
      <c r="K318" s="20" t="s">
        <v>387</v>
      </c>
      <c r="L318" s="20" t="s">
        <v>387</v>
      </c>
      <c r="M318" s="20" t="s">
        <v>387</v>
      </c>
      <c r="N318" s="20" t="s">
        <v>387</v>
      </c>
      <c r="O318" s="367" t="s">
        <v>1383</v>
      </c>
      <c r="P318" s="20" t="s">
        <v>340</v>
      </c>
      <c r="Q318" s="20" t="s">
        <v>340</v>
      </c>
      <c r="R318" s="20" t="s">
        <v>340</v>
      </c>
      <c r="S318" s="20">
        <f t="shared" si="4"/>
        <v>10</v>
      </c>
      <c r="T318" s="60">
        <v>10</v>
      </c>
      <c r="U318" s="59">
        <v>0</v>
      </c>
      <c r="V318" s="23">
        <v>0</v>
      </c>
    </row>
    <row r="319" spans="1:22" ht="11.25" customHeight="1" x14ac:dyDescent="0.4">
      <c r="A319" s="12" t="s">
        <v>413</v>
      </c>
      <c r="B319" s="5" t="s">
        <v>414</v>
      </c>
      <c r="C319" s="20">
        <v>42</v>
      </c>
      <c r="D319" s="20" t="s">
        <v>387</v>
      </c>
      <c r="E319" s="20" t="s">
        <v>387</v>
      </c>
      <c r="F319" s="20">
        <v>97</v>
      </c>
      <c r="G319" s="20" t="s">
        <v>387</v>
      </c>
      <c r="H319" s="20">
        <v>3</v>
      </c>
      <c r="I319" s="20" t="s">
        <v>387</v>
      </c>
      <c r="J319" s="20" t="s">
        <v>387</v>
      </c>
      <c r="K319" s="20" t="s">
        <v>387</v>
      </c>
      <c r="L319" s="20">
        <v>1</v>
      </c>
      <c r="M319" s="20" t="s">
        <v>387</v>
      </c>
      <c r="N319" s="20" t="s">
        <v>387</v>
      </c>
      <c r="O319" s="367" t="s">
        <v>1383</v>
      </c>
      <c r="P319" s="20" t="s">
        <v>340</v>
      </c>
      <c r="Q319" s="20" t="s">
        <v>340</v>
      </c>
      <c r="R319" s="20" t="s">
        <v>340</v>
      </c>
      <c r="S319" s="20">
        <f t="shared" si="4"/>
        <v>140</v>
      </c>
      <c r="T319" s="60">
        <v>140</v>
      </c>
      <c r="U319" s="59">
        <v>3</v>
      </c>
      <c r="V319" s="27">
        <v>2.1000000000000001E-2</v>
      </c>
    </row>
    <row r="320" spans="1:22" ht="11.25" customHeight="1" x14ac:dyDescent="0.4">
      <c r="A320" s="12" t="s">
        <v>415</v>
      </c>
      <c r="B320" s="5" t="s">
        <v>416</v>
      </c>
      <c r="C320" s="20">
        <v>75</v>
      </c>
      <c r="D320" s="20" t="s">
        <v>387</v>
      </c>
      <c r="E320" s="20" t="s">
        <v>387</v>
      </c>
      <c r="F320" s="20">
        <v>204</v>
      </c>
      <c r="G320" s="20" t="s">
        <v>387</v>
      </c>
      <c r="H320" s="20" t="s">
        <v>387</v>
      </c>
      <c r="I320" s="20">
        <v>1</v>
      </c>
      <c r="J320" s="20" t="s">
        <v>387</v>
      </c>
      <c r="K320" s="20" t="s">
        <v>387</v>
      </c>
      <c r="L320" s="20">
        <v>14</v>
      </c>
      <c r="M320" s="20" t="s">
        <v>387</v>
      </c>
      <c r="N320" s="20" t="s">
        <v>387</v>
      </c>
      <c r="O320" s="367" t="s">
        <v>1383</v>
      </c>
      <c r="P320" s="20" t="s">
        <v>340</v>
      </c>
      <c r="Q320" s="20" t="s">
        <v>340</v>
      </c>
      <c r="R320" s="20" t="s">
        <v>340</v>
      </c>
      <c r="S320" s="20">
        <f t="shared" si="4"/>
        <v>294</v>
      </c>
      <c r="T320" s="60">
        <v>294</v>
      </c>
      <c r="U320" s="59">
        <v>0</v>
      </c>
      <c r="V320" s="23">
        <v>0</v>
      </c>
    </row>
    <row r="321" spans="1:22" ht="11.25" customHeight="1" x14ac:dyDescent="0.4">
      <c r="A321" s="13" t="s">
        <v>417</v>
      </c>
      <c r="B321" s="5" t="s">
        <v>418</v>
      </c>
      <c r="C321" s="20">
        <v>28</v>
      </c>
      <c r="D321" s="20" t="s">
        <v>387</v>
      </c>
      <c r="E321" s="20" t="s">
        <v>387</v>
      </c>
      <c r="F321" s="20">
        <v>52</v>
      </c>
      <c r="G321" s="20" t="s">
        <v>387</v>
      </c>
      <c r="H321" s="20" t="s">
        <v>387</v>
      </c>
      <c r="I321" s="20" t="s">
        <v>387</v>
      </c>
      <c r="J321" s="20" t="s">
        <v>387</v>
      </c>
      <c r="K321" s="20" t="s">
        <v>387</v>
      </c>
      <c r="L321" s="20" t="s">
        <v>387</v>
      </c>
      <c r="M321" s="20" t="s">
        <v>387</v>
      </c>
      <c r="N321" s="20" t="s">
        <v>387</v>
      </c>
      <c r="O321" s="367" t="s">
        <v>1383</v>
      </c>
      <c r="P321" s="20" t="s">
        <v>340</v>
      </c>
      <c r="Q321" s="20" t="s">
        <v>340</v>
      </c>
      <c r="R321" s="20" t="s">
        <v>340</v>
      </c>
      <c r="S321" s="20">
        <f t="shared" si="4"/>
        <v>80</v>
      </c>
      <c r="T321" s="61">
        <v>84</v>
      </c>
      <c r="U321" s="71">
        <v>0</v>
      </c>
      <c r="V321" s="39">
        <v>0</v>
      </c>
    </row>
    <row r="322" spans="1:22" ht="11.25" customHeight="1" x14ac:dyDescent="0.4">
      <c r="A322" s="13" t="s">
        <v>417</v>
      </c>
      <c r="B322" s="5" t="s">
        <v>419</v>
      </c>
      <c r="C322" s="20">
        <v>4</v>
      </c>
      <c r="D322" s="20" t="s">
        <v>387</v>
      </c>
      <c r="E322" s="20" t="s">
        <v>387</v>
      </c>
      <c r="F322" s="20" t="s">
        <v>387</v>
      </c>
      <c r="G322" s="20" t="s">
        <v>387</v>
      </c>
      <c r="H322" s="20" t="s">
        <v>387</v>
      </c>
      <c r="I322" s="20" t="s">
        <v>387</v>
      </c>
      <c r="J322" s="20" t="s">
        <v>387</v>
      </c>
      <c r="K322" s="20" t="s">
        <v>387</v>
      </c>
      <c r="L322" s="20" t="s">
        <v>387</v>
      </c>
      <c r="M322" s="20" t="s">
        <v>387</v>
      </c>
      <c r="N322" s="20" t="s">
        <v>387</v>
      </c>
      <c r="O322" s="367" t="s">
        <v>1383</v>
      </c>
      <c r="P322" s="20" t="s">
        <v>340</v>
      </c>
      <c r="Q322" s="20" t="s">
        <v>340</v>
      </c>
      <c r="R322" s="20" t="s">
        <v>340</v>
      </c>
      <c r="S322" s="20">
        <f t="shared" si="4"/>
        <v>4</v>
      </c>
      <c r="T322" s="62"/>
      <c r="U322" s="69"/>
      <c r="V322" s="40"/>
    </row>
    <row r="323" spans="1:22" ht="11.25" customHeight="1" x14ac:dyDescent="0.4">
      <c r="A323" s="14" t="s">
        <v>420</v>
      </c>
      <c r="B323" s="5" t="s">
        <v>421</v>
      </c>
      <c r="C323" s="20">
        <v>101</v>
      </c>
      <c r="D323" s="20" t="s">
        <v>387</v>
      </c>
      <c r="E323" s="20" t="s">
        <v>387</v>
      </c>
      <c r="F323" s="20">
        <v>376</v>
      </c>
      <c r="G323" s="20" t="s">
        <v>387</v>
      </c>
      <c r="H323" s="20">
        <v>4</v>
      </c>
      <c r="I323" s="20">
        <v>2</v>
      </c>
      <c r="J323" s="20" t="s">
        <v>387</v>
      </c>
      <c r="K323" s="20" t="s">
        <v>387</v>
      </c>
      <c r="L323" s="20">
        <v>66</v>
      </c>
      <c r="M323" s="20" t="s">
        <v>387</v>
      </c>
      <c r="N323" s="20" t="s">
        <v>387</v>
      </c>
      <c r="O323" s="367" t="s">
        <v>1383</v>
      </c>
      <c r="P323" s="20" t="s">
        <v>340</v>
      </c>
      <c r="Q323" s="20" t="s">
        <v>340</v>
      </c>
      <c r="R323" s="20" t="s">
        <v>340</v>
      </c>
      <c r="S323" s="20">
        <f t="shared" si="4"/>
        <v>545</v>
      </c>
      <c r="T323" s="65">
        <v>1117</v>
      </c>
      <c r="U323" s="85">
        <v>17</v>
      </c>
      <c r="V323" s="24">
        <v>1.2E-2</v>
      </c>
    </row>
    <row r="324" spans="1:22" ht="11.25" customHeight="1" x14ac:dyDescent="0.4">
      <c r="A324" s="14" t="s">
        <v>420</v>
      </c>
      <c r="B324" s="5" t="s">
        <v>422</v>
      </c>
      <c r="C324" s="20">
        <v>160</v>
      </c>
      <c r="D324" s="20" t="s">
        <v>387</v>
      </c>
      <c r="E324" s="20">
        <v>6</v>
      </c>
      <c r="F324" s="20">
        <v>269</v>
      </c>
      <c r="G324" s="20" t="s">
        <v>387</v>
      </c>
      <c r="H324" s="20">
        <v>6</v>
      </c>
      <c r="I324" s="20">
        <v>6</v>
      </c>
      <c r="J324" s="20">
        <v>2</v>
      </c>
      <c r="K324" s="20" t="s">
        <v>387</v>
      </c>
      <c r="L324" s="20">
        <v>39</v>
      </c>
      <c r="M324" s="20">
        <v>2</v>
      </c>
      <c r="N324" s="20" t="s">
        <v>387</v>
      </c>
      <c r="O324" s="367" t="s">
        <v>1383</v>
      </c>
      <c r="P324" s="20" t="s">
        <v>340</v>
      </c>
      <c r="Q324" s="20" t="s">
        <v>340</v>
      </c>
      <c r="R324" s="20" t="s">
        <v>340</v>
      </c>
      <c r="S324" s="20">
        <f t="shared" ref="S324:S387" si="5">SUM(C324,F324,I324,L324,O324,Q324)</f>
        <v>474</v>
      </c>
      <c r="T324" s="66"/>
      <c r="U324" s="94"/>
      <c r="V324" s="25"/>
    </row>
    <row r="325" spans="1:22" ht="11.25" customHeight="1" x14ac:dyDescent="0.4">
      <c r="A325" s="14" t="s">
        <v>420</v>
      </c>
      <c r="B325" s="5" t="s">
        <v>423</v>
      </c>
      <c r="C325" s="20">
        <v>14</v>
      </c>
      <c r="D325" s="20" t="s">
        <v>387</v>
      </c>
      <c r="E325" s="20" t="s">
        <v>387</v>
      </c>
      <c r="F325" s="20">
        <v>38</v>
      </c>
      <c r="G325" s="20" t="s">
        <v>387</v>
      </c>
      <c r="H325" s="20">
        <v>1</v>
      </c>
      <c r="I325" s="20" t="s">
        <v>387</v>
      </c>
      <c r="J325" s="20" t="s">
        <v>387</v>
      </c>
      <c r="K325" s="20" t="s">
        <v>387</v>
      </c>
      <c r="L325" s="20">
        <v>2</v>
      </c>
      <c r="M325" s="20" t="s">
        <v>387</v>
      </c>
      <c r="N325" s="20" t="s">
        <v>387</v>
      </c>
      <c r="O325" s="367" t="s">
        <v>1383</v>
      </c>
      <c r="P325" s="20" t="s">
        <v>340</v>
      </c>
      <c r="Q325" s="20" t="s">
        <v>340</v>
      </c>
      <c r="R325" s="20" t="s">
        <v>340</v>
      </c>
      <c r="S325" s="20">
        <f t="shared" si="5"/>
        <v>54</v>
      </c>
      <c r="T325" s="66"/>
      <c r="U325" s="94"/>
      <c r="V325" s="25"/>
    </row>
    <row r="326" spans="1:22" ht="11.25" customHeight="1" x14ac:dyDescent="0.4">
      <c r="A326" s="14" t="s">
        <v>420</v>
      </c>
      <c r="B326" s="5" t="s">
        <v>424</v>
      </c>
      <c r="C326" s="20">
        <v>8</v>
      </c>
      <c r="D326" s="20" t="s">
        <v>387</v>
      </c>
      <c r="E326" s="20" t="s">
        <v>387</v>
      </c>
      <c r="F326" s="20">
        <v>17</v>
      </c>
      <c r="G326" s="20" t="s">
        <v>387</v>
      </c>
      <c r="H326" s="20" t="s">
        <v>387</v>
      </c>
      <c r="I326" s="20" t="s">
        <v>387</v>
      </c>
      <c r="J326" s="20" t="s">
        <v>387</v>
      </c>
      <c r="K326" s="20" t="s">
        <v>387</v>
      </c>
      <c r="L326" s="20">
        <v>3</v>
      </c>
      <c r="M326" s="20" t="s">
        <v>387</v>
      </c>
      <c r="N326" s="20" t="s">
        <v>387</v>
      </c>
      <c r="O326" s="367" t="s">
        <v>1383</v>
      </c>
      <c r="P326" s="20" t="s">
        <v>340</v>
      </c>
      <c r="Q326" s="20" t="s">
        <v>340</v>
      </c>
      <c r="R326" s="20" t="s">
        <v>340</v>
      </c>
      <c r="S326" s="20">
        <f t="shared" si="5"/>
        <v>28</v>
      </c>
      <c r="T326" s="66"/>
      <c r="U326" s="94"/>
      <c r="V326" s="25"/>
    </row>
    <row r="327" spans="1:22" ht="11.25" customHeight="1" x14ac:dyDescent="0.4">
      <c r="A327" s="14" t="s">
        <v>420</v>
      </c>
      <c r="B327" s="5" t="s">
        <v>425</v>
      </c>
      <c r="C327" s="20">
        <v>2</v>
      </c>
      <c r="D327" s="20" t="s">
        <v>387</v>
      </c>
      <c r="E327" s="20" t="s">
        <v>387</v>
      </c>
      <c r="F327" s="20">
        <v>7</v>
      </c>
      <c r="G327" s="20" t="s">
        <v>387</v>
      </c>
      <c r="H327" s="20" t="s">
        <v>387</v>
      </c>
      <c r="I327" s="20" t="s">
        <v>387</v>
      </c>
      <c r="J327" s="20" t="s">
        <v>387</v>
      </c>
      <c r="K327" s="20" t="s">
        <v>387</v>
      </c>
      <c r="L327" s="20" t="s">
        <v>387</v>
      </c>
      <c r="M327" s="20" t="s">
        <v>387</v>
      </c>
      <c r="N327" s="20" t="s">
        <v>387</v>
      </c>
      <c r="O327" s="367" t="s">
        <v>1383</v>
      </c>
      <c r="P327" s="20" t="s">
        <v>340</v>
      </c>
      <c r="Q327" s="20" t="s">
        <v>340</v>
      </c>
      <c r="R327" s="20" t="s">
        <v>340</v>
      </c>
      <c r="S327" s="20">
        <f t="shared" si="5"/>
        <v>9</v>
      </c>
      <c r="T327" s="66"/>
      <c r="U327" s="94"/>
      <c r="V327" s="25"/>
    </row>
    <row r="328" spans="1:22" ht="11.25" customHeight="1" x14ac:dyDescent="0.4">
      <c r="A328" s="14" t="s">
        <v>420</v>
      </c>
      <c r="B328" s="5" t="s">
        <v>426</v>
      </c>
      <c r="C328" s="20" t="s">
        <v>387</v>
      </c>
      <c r="D328" s="20" t="s">
        <v>387</v>
      </c>
      <c r="E328" s="20" t="s">
        <v>387</v>
      </c>
      <c r="F328" s="20">
        <v>2</v>
      </c>
      <c r="G328" s="20" t="s">
        <v>387</v>
      </c>
      <c r="H328" s="20" t="s">
        <v>387</v>
      </c>
      <c r="I328" s="20" t="s">
        <v>387</v>
      </c>
      <c r="J328" s="20" t="s">
        <v>387</v>
      </c>
      <c r="K328" s="20" t="s">
        <v>387</v>
      </c>
      <c r="L328" s="20">
        <v>2</v>
      </c>
      <c r="M328" s="20" t="s">
        <v>387</v>
      </c>
      <c r="N328" s="20" t="s">
        <v>387</v>
      </c>
      <c r="O328" s="367" t="s">
        <v>1383</v>
      </c>
      <c r="P328" s="20" t="s">
        <v>340</v>
      </c>
      <c r="Q328" s="20" t="s">
        <v>340</v>
      </c>
      <c r="R328" s="20" t="s">
        <v>340</v>
      </c>
      <c r="S328" s="20">
        <f t="shared" si="5"/>
        <v>4</v>
      </c>
      <c r="T328" s="66"/>
      <c r="U328" s="94"/>
      <c r="V328" s="25"/>
    </row>
    <row r="329" spans="1:22" ht="11.25" customHeight="1" x14ac:dyDescent="0.4">
      <c r="A329" s="14" t="s">
        <v>420</v>
      </c>
      <c r="B329" s="5" t="s">
        <v>427</v>
      </c>
      <c r="C329" s="20">
        <v>2</v>
      </c>
      <c r="D329" s="20" t="s">
        <v>387</v>
      </c>
      <c r="E329" s="20" t="s">
        <v>387</v>
      </c>
      <c r="F329" s="20" t="s">
        <v>387</v>
      </c>
      <c r="G329" s="20" t="s">
        <v>387</v>
      </c>
      <c r="H329" s="20" t="s">
        <v>387</v>
      </c>
      <c r="I329" s="20" t="s">
        <v>387</v>
      </c>
      <c r="J329" s="20" t="s">
        <v>387</v>
      </c>
      <c r="K329" s="20" t="s">
        <v>387</v>
      </c>
      <c r="L329" s="20" t="s">
        <v>387</v>
      </c>
      <c r="M329" s="20" t="s">
        <v>387</v>
      </c>
      <c r="N329" s="20" t="s">
        <v>387</v>
      </c>
      <c r="O329" s="367" t="s">
        <v>1383</v>
      </c>
      <c r="P329" s="20" t="s">
        <v>340</v>
      </c>
      <c r="Q329" s="20" t="s">
        <v>340</v>
      </c>
      <c r="R329" s="20" t="s">
        <v>340</v>
      </c>
      <c r="S329" s="20">
        <f t="shared" si="5"/>
        <v>2</v>
      </c>
      <c r="T329" s="66"/>
      <c r="U329" s="94"/>
      <c r="V329" s="25"/>
    </row>
    <row r="330" spans="1:22" ht="11.25" customHeight="1" x14ac:dyDescent="0.4">
      <c r="A330" s="14" t="s">
        <v>420</v>
      </c>
      <c r="B330" s="5" t="s">
        <v>428</v>
      </c>
      <c r="C330" s="20" t="s">
        <v>387</v>
      </c>
      <c r="D330" s="20" t="s">
        <v>387</v>
      </c>
      <c r="E330" s="20" t="s">
        <v>387</v>
      </c>
      <c r="F330" s="20">
        <v>1</v>
      </c>
      <c r="G330" s="20" t="s">
        <v>387</v>
      </c>
      <c r="H330" s="20" t="s">
        <v>387</v>
      </c>
      <c r="I330" s="20" t="s">
        <v>387</v>
      </c>
      <c r="J330" s="20" t="s">
        <v>387</v>
      </c>
      <c r="K330" s="20" t="s">
        <v>387</v>
      </c>
      <c r="L330" s="20" t="s">
        <v>387</v>
      </c>
      <c r="M330" s="20" t="s">
        <v>387</v>
      </c>
      <c r="N330" s="20" t="s">
        <v>387</v>
      </c>
      <c r="O330" s="367" t="s">
        <v>1383</v>
      </c>
      <c r="P330" s="20" t="s">
        <v>340</v>
      </c>
      <c r="Q330" s="20" t="s">
        <v>340</v>
      </c>
      <c r="R330" s="20" t="s">
        <v>340</v>
      </c>
      <c r="S330" s="20">
        <f t="shared" si="5"/>
        <v>1</v>
      </c>
      <c r="T330" s="67"/>
      <c r="U330" s="95"/>
      <c r="V330" s="26"/>
    </row>
    <row r="331" spans="1:22" ht="11.25" customHeight="1" x14ac:dyDescent="0.4">
      <c r="A331" s="12" t="s">
        <v>429</v>
      </c>
      <c r="B331" s="5" t="s">
        <v>430</v>
      </c>
      <c r="C331" s="20">
        <v>16</v>
      </c>
      <c r="D331" s="20" t="s">
        <v>387</v>
      </c>
      <c r="E331" s="20" t="s">
        <v>387</v>
      </c>
      <c r="F331" s="20">
        <v>61</v>
      </c>
      <c r="G331" s="20" t="s">
        <v>387</v>
      </c>
      <c r="H331" s="20" t="s">
        <v>387</v>
      </c>
      <c r="I331" s="20" t="s">
        <v>387</v>
      </c>
      <c r="J331" s="20" t="s">
        <v>387</v>
      </c>
      <c r="K331" s="20" t="s">
        <v>387</v>
      </c>
      <c r="L331" s="20" t="s">
        <v>387</v>
      </c>
      <c r="M331" s="20" t="s">
        <v>387</v>
      </c>
      <c r="N331" s="20" t="s">
        <v>387</v>
      </c>
      <c r="O331" s="367" t="s">
        <v>1383</v>
      </c>
      <c r="P331" s="20" t="s">
        <v>340</v>
      </c>
      <c r="Q331" s="20" t="s">
        <v>340</v>
      </c>
      <c r="R331" s="20" t="s">
        <v>340</v>
      </c>
      <c r="S331" s="20">
        <f t="shared" si="5"/>
        <v>77</v>
      </c>
      <c r="T331" s="60">
        <v>77</v>
      </c>
      <c r="U331" s="59">
        <v>0</v>
      </c>
      <c r="V331" s="23">
        <v>0</v>
      </c>
    </row>
    <row r="332" spans="1:22" ht="11.25" customHeight="1" x14ac:dyDescent="0.4">
      <c r="A332" s="12" t="s">
        <v>431</v>
      </c>
      <c r="B332" s="5" t="s">
        <v>432</v>
      </c>
      <c r="C332" s="20">
        <v>50</v>
      </c>
      <c r="D332" s="20" t="s">
        <v>387</v>
      </c>
      <c r="E332" s="20">
        <v>1</v>
      </c>
      <c r="F332" s="20">
        <v>139</v>
      </c>
      <c r="G332" s="20">
        <v>1</v>
      </c>
      <c r="H332" s="20" t="s">
        <v>387</v>
      </c>
      <c r="I332" s="20" t="s">
        <v>387</v>
      </c>
      <c r="J332" s="20" t="s">
        <v>387</v>
      </c>
      <c r="K332" s="20" t="s">
        <v>387</v>
      </c>
      <c r="L332" s="20">
        <v>2</v>
      </c>
      <c r="M332" s="20" t="s">
        <v>387</v>
      </c>
      <c r="N332" s="20" t="s">
        <v>387</v>
      </c>
      <c r="O332" s="367" t="s">
        <v>1383</v>
      </c>
      <c r="P332" s="20" t="s">
        <v>340</v>
      </c>
      <c r="Q332" s="20" t="s">
        <v>340</v>
      </c>
      <c r="R332" s="20" t="s">
        <v>340</v>
      </c>
      <c r="S332" s="20">
        <f t="shared" si="5"/>
        <v>191</v>
      </c>
      <c r="T332" s="60">
        <v>191</v>
      </c>
      <c r="U332" s="59">
        <v>1</v>
      </c>
      <c r="V332" s="27">
        <v>5.0000000000000001E-3</v>
      </c>
    </row>
    <row r="333" spans="1:22" ht="11.25" customHeight="1" x14ac:dyDescent="0.4">
      <c r="A333" s="13" t="s">
        <v>433</v>
      </c>
      <c r="B333" s="5" t="s">
        <v>434</v>
      </c>
      <c r="C333" s="20">
        <v>39</v>
      </c>
      <c r="D333" s="20" t="s">
        <v>387</v>
      </c>
      <c r="E333" s="20" t="s">
        <v>387</v>
      </c>
      <c r="F333" s="20" t="s">
        <v>387</v>
      </c>
      <c r="G333" s="20" t="s">
        <v>387</v>
      </c>
      <c r="H333" s="20" t="s">
        <v>387</v>
      </c>
      <c r="I333" s="20" t="s">
        <v>387</v>
      </c>
      <c r="J333" s="20" t="s">
        <v>387</v>
      </c>
      <c r="K333" s="20" t="s">
        <v>387</v>
      </c>
      <c r="L333" s="20" t="s">
        <v>387</v>
      </c>
      <c r="M333" s="20" t="s">
        <v>387</v>
      </c>
      <c r="N333" s="20" t="s">
        <v>387</v>
      </c>
      <c r="O333" s="367" t="s">
        <v>1383</v>
      </c>
      <c r="P333" s="20" t="s">
        <v>340</v>
      </c>
      <c r="Q333" s="20" t="s">
        <v>340</v>
      </c>
      <c r="R333" s="20" t="s">
        <v>340</v>
      </c>
      <c r="S333" s="20">
        <f t="shared" si="5"/>
        <v>39</v>
      </c>
      <c r="T333" s="61">
        <v>41</v>
      </c>
      <c r="U333" s="71">
        <v>0</v>
      </c>
      <c r="V333" s="39">
        <v>0</v>
      </c>
    </row>
    <row r="334" spans="1:22" ht="11.25" customHeight="1" x14ac:dyDescent="0.4">
      <c r="A334" s="13" t="s">
        <v>433</v>
      </c>
      <c r="B334" s="5" t="s">
        <v>435</v>
      </c>
      <c r="C334" s="20">
        <v>1</v>
      </c>
      <c r="D334" s="20" t="s">
        <v>387</v>
      </c>
      <c r="E334" s="20" t="s">
        <v>387</v>
      </c>
      <c r="F334" s="20">
        <v>1</v>
      </c>
      <c r="G334" s="20" t="s">
        <v>387</v>
      </c>
      <c r="H334" s="20" t="s">
        <v>387</v>
      </c>
      <c r="I334" s="20" t="s">
        <v>387</v>
      </c>
      <c r="J334" s="20" t="s">
        <v>387</v>
      </c>
      <c r="K334" s="20" t="s">
        <v>387</v>
      </c>
      <c r="L334" s="20" t="s">
        <v>387</v>
      </c>
      <c r="M334" s="20" t="s">
        <v>387</v>
      </c>
      <c r="N334" s="20" t="s">
        <v>387</v>
      </c>
      <c r="O334" s="367" t="s">
        <v>1383</v>
      </c>
      <c r="P334" s="20" t="s">
        <v>340</v>
      </c>
      <c r="Q334" s="20" t="s">
        <v>340</v>
      </c>
      <c r="R334" s="20" t="s">
        <v>340</v>
      </c>
      <c r="S334" s="20">
        <f t="shared" si="5"/>
        <v>2</v>
      </c>
      <c r="T334" s="62"/>
      <c r="U334" s="69"/>
      <c r="V334" s="40"/>
    </row>
    <row r="335" spans="1:22" ht="11.25" customHeight="1" x14ac:dyDescent="0.4">
      <c r="A335" s="12" t="s">
        <v>436</v>
      </c>
      <c r="B335" s="5" t="s">
        <v>437</v>
      </c>
      <c r="C335" s="20">
        <v>54</v>
      </c>
      <c r="D335" s="20" t="s">
        <v>387</v>
      </c>
      <c r="E335" s="20" t="s">
        <v>387</v>
      </c>
      <c r="F335" s="20">
        <v>96</v>
      </c>
      <c r="G335" s="20" t="s">
        <v>387</v>
      </c>
      <c r="H335" s="20">
        <v>2</v>
      </c>
      <c r="I335" s="20">
        <v>2</v>
      </c>
      <c r="J335" s="20" t="s">
        <v>387</v>
      </c>
      <c r="K335" s="20" t="s">
        <v>387</v>
      </c>
      <c r="L335" s="20">
        <v>1</v>
      </c>
      <c r="M335" s="20" t="s">
        <v>387</v>
      </c>
      <c r="N335" s="20" t="s">
        <v>387</v>
      </c>
      <c r="O335" s="367" t="s">
        <v>1383</v>
      </c>
      <c r="P335" s="20" t="s">
        <v>340</v>
      </c>
      <c r="Q335" s="20" t="s">
        <v>340</v>
      </c>
      <c r="R335" s="20" t="s">
        <v>340</v>
      </c>
      <c r="S335" s="20">
        <f t="shared" si="5"/>
        <v>153</v>
      </c>
      <c r="T335" s="60">
        <v>153</v>
      </c>
      <c r="U335" s="59">
        <v>2</v>
      </c>
      <c r="V335" s="27">
        <v>1.2999999999999999E-2</v>
      </c>
    </row>
    <row r="336" spans="1:22" ht="11.25" customHeight="1" x14ac:dyDescent="0.4">
      <c r="A336" s="12" t="s">
        <v>438</v>
      </c>
      <c r="B336" s="5" t="s">
        <v>439</v>
      </c>
      <c r="C336" s="20" t="s">
        <v>387</v>
      </c>
      <c r="D336" s="20" t="s">
        <v>387</v>
      </c>
      <c r="E336" s="20" t="s">
        <v>387</v>
      </c>
      <c r="F336" s="20">
        <v>20</v>
      </c>
      <c r="G336" s="20" t="s">
        <v>387</v>
      </c>
      <c r="H336" s="20" t="s">
        <v>387</v>
      </c>
      <c r="I336" s="20" t="s">
        <v>387</v>
      </c>
      <c r="J336" s="20" t="s">
        <v>387</v>
      </c>
      <c r="K336" s="20" t="s">
        <v>387</v>
      </c>
      <c r="L336" s="20" t="s">
        <v>387</v>
      </c>
      <c r="M336" s="20" t="s">
        <v>387</v>
      </c>
      <c r="N336" s="20" t="s">
        <v>387</v>
      </c>
      <c r="O336" s="367" t="s">
        <v>1383</v>
      </c>
      <c r="P336" s="20" t="s">
        <v>340</v>
      </c>
      <c r="Q336" s="20" t="s">
        <v>340</v>
      </c>
      <c r="R336" s="20" t="s">
        <v>340</v>
      </c>
      <c r="S336" s="20">
        <f t="shared" si="5"/>
        <v>20</v>
      </c>
      <c r="T336" s="60">
        <v>20</v>
      </c>
      <c r="U336" s="59">
        <v>0</v>
      </c>
      <c r="V336" s="23">
        <v>0</v>
      </c>
    </row>
    <row r="337" spans="1:22" ht="11.25" customHeight="1" x14ac:dyDescent="0.4">
      <c r="A337" s="12" t="s">
        <v>440</v>
      </c>
      <c r="B337" s="5" t="s">
        <v>441</v>
      </c>
      <c r="C337" s="20">
        <v>66</v>
      </c>
      <c r="D337" s="20" t="s">
        <v>387</v>
      </c>
      <c r="E337" s="20">
        <v>5</v>
      </c>
      <c r="F337" s="20">
        <v>119</v>
      </c>
      <c r="G337" s="20" t="s">
        <v>387</v>
      </c>
      <c r="H337" s="20">
        <v>4</v>
      </c>
      <c r="I337" s="20">
        <v>1</v>
      </c>
      <c r="J337" s="20" t="s">
        <v>387</v>
      </c>
      <c r="K337" s="20" t="s">
        <v>387</v>
      </c>
      <c r="L337" s="20">
        <v>3</v>
      </c>
      <c r="M337" s="20" t="s">
        <v>387</v>
      </c>
      <c r="N337" s="20" t="s">
        <v>387</v>
      </c>
      <c r="O337" s="367" t="s">
        <v>1383</v>
      </c>
      <c r="P337" s="20" t="s">
        <v>340</v>
      </c>
      <c r="Q337" s="20" t="s">
        <v>340</v>
      </c>
      <c r="R337" s="20" t="s">
        <v>340</v>
      </c>
      <c r="S337" s="20">
        <f t="shared" si="5"/>
        <v>189</v>
      </c>
      <c r="T337" s="60">
        <v>189</v>
      </c>
      <c r="U337" s="59">
        <v>9</v>
      </c>
      <c r="V337" s="27">
        <v>4.8000000000000001E-2</v>
      </c>
    </row>
    <row r="338" spans="1:22" ht="11.25" customHeight="1" x14ac:dyDescent="0.4">
      <c r="A338" s="13" t="s">
        <v>442</v>
      </c>
      <c r="B338" s="5" t="s">
        <v>443</v>
      </c>
      <c r="C338" s="20">
        <v>10</v>
      </c>
      <c r="D338" s="20" t="s">
        <v>387</v>
      </c>
      <c r="E338" s="20" t="s">
        <v>387</v>
      </c>
      <c r="F338" s="20" t="s">
        <v>387</v>
      </c>
      <c r="G338" s="20" t="s">
        <v>387</v>
      </c>
      <c r="H338" s="20" t="s">
        <v>387</v>
      </c>
      <c r="I338" s="20" t="s">
        <v>387</v>
      </c>
      <c r="J338" s="20" t="s">
        <v>387</v>
      </c>
      <c r="K338" s="20" t="s">
        <v>387</v>
      </c>
      <c r="L338" s="20" t="s">
        <v>387</v>
      </c>
      <c r="M338" s="20" t="s">
        <v>387</v>
      </c>
      <c r="N338" s="20" t="s">
        <v>387</v>
      </c>
      <c r="O338" s="367" t="s">
        <v>1383</v>
      </c>
      <c r="P338" s="20" t="s">
        <v>340</v>
      </c>
      <c r="Q338" s="20" t="s">
        <v>340</v>
      </c>
      <c r="R338" s="20" t="s">
        <v>340</v>
      </c>
      <c r="S338" s="20">
        <f t="shared" si="5"/>
        <v>10</v>
      </c>
      <c r="T338" s="61">
        <v>16</v>
      </c>
      <c r="U338" s="71">
        <v>1</v>
      </c>
      <c r="V338" s="28">
        <v>6.3E-2</v>
      </c>
    </row>
    <row r="339" spans="1:22" ht="11.25" customHeight="1" x14ac:dyDescent="0.4">
      <c r="A339" s="13" t="s">
        <v>442</v>
      </c>
      <c r="B339" s="5" t="s">
        <v>444</v>
      </c>
      <c r="C339" s="20">
        <v>6</v>
      </c>
      <c r="D339" s="20" t="s">
        <v>387</v>
      </c>
      <c r="E339" s="20">
        <v>1</v>
      </c>
      <c r="F339" s="20" t="s">
        <v>387</v>
      </c>
      <c r="G339" s="20" t="s">
        <v>387</v>
      </c>
      <c r="H339" s="20" t="s">
        <v>387</v>
      </c>
      <c r="I339" s="20" t="s">
        <v>387</v>
      </c>
      <c r="J339" s="20" t="s">
        <v>387</v>
      </c>
      <c r="K339" s="20" t="s">
        <v>387</v>
      </c>
      <c r="L339" s="20" t="s">
        <v>387</v>
      </c>
      <c r="M339" s="20" t="s">
        <v>387</v>
      </c>
      <c r="N339" s="20" t="s">
        <v>387</v>
      </c>
      <c r="O339" s="367" t="s">
        <v>1383</v>
      </c>
      <c r="P339" s="20" t="s">
        <v>340</v>
      </c>
      <c r="Q339" s="20" t="s">
        <v>340</v>
      </c>
      <c r="R339" s="20" t="s">
        <v>340</v>
      </c>
      <c r="S339" s="20">
        <f t="shared" si="5"/>
        <v>6</v>
      </c>
      <c r="T339" s="62"/>
      <c r="U339" s="69"/>
      <c r="V339" s="29"/>
    </row>
    <row r="340" spans="1:22" ht="11.25" customHeight="1" x14ac:dyDescent="0.4">
      <c r="A340" s="12" t="s">
        <v>445</v>
      </c>
      <c r="B340" s="5" t="s">
        <v>446</v>
      </c>
      <c r="C340" s="20" t="s">
        <v>387</v>
      </c>
      <c r="D340" s="20" t="s">
        <v>387</v>
      </c>
      <c r="E340" s="20" t="s">
        <v>387</v>
      </c>
      <c r="F340" s="20">
        <v>1</v>
      </c>
      <c r="G340" s="20" t="s">
        <v>387</v>
      </c>
      <c r="H340" s="20" t="s">
        <v>387</v>
      </c>
      <c r="I340" s="20" t="s">
        <v>387</v>
      </c>
      <c r="J340" s="20" t="s">
        <v>387</v>
      </c>
      <c r="K340" s="20" t="s">
        <v>387</v>
      </c>
      <c r="L340" s="20" t="s">
        <v>387</v>
      </c>
      <c r="M340" s="20" t="s">
        <v>387</v>
      </c>
      <c r="N340" s="20" t="s">
        <v>387</v>
      </c>
      <c r="O340" s="367" t="s">
        <v>1383</v>
      </c>
      <c r="P340" s="20" t="s">
        <v>340</v>
      </c>
      <c r="Q340" s="20" t="s">
        <v>340</v>
      </c>
      <c r="R340" s="20" t="s">
        <v>340</v>
      </c>
      <c r="S340" s="20">
        <f t="shared" si="5"/>
        <v>1</v>
      </c>
      <c r="T340" s="60">
        <v>1</v>
      </c>
      <c r="U340" s="59">
        <v>0</v>
      </c>
      <c r="V340" s="23">
        <v>0</v>
      </c>
    </row>
    <row r="341" spans="1:22" ht="11.25" customHeight="1" x14ac:dyDescent="0.4">
      <c r="A341" s="13" t="s">
        <v>447</v>
      </c>
      <c r="B341" s="5" t="s">
        <v>448</v>
      </c>
      <c r="C341" s="20">
        <v>135</v>
      </c>
      <c r="D341" s="20" t="s">
        <v>387</v>
      </c>
      <c r="E341" s="20">
        <v>2</v>
      </c>
      <c r="F341" s="20">
        <v>223</v>
      </c>
      <c r="G341" s="20">
        <v>1</v>
      </c>
      <c r="H341" s="20">
        <v>2</v>
      </c>
      <c r="I341" s="20">
        <v>6</v>
      </c>
      <c r="J341" s="20" t="s">
        <v>387</v>
      </c>
      <c r="K341" s="20" t="s">
        <v>387</v>
      </c>
      <c r="L341" s="20">
        <v>25</v>
      </c>
      <c r="M341" s="20" t="s">
        <v>387</v>
      </c>
      <c r="N341" s="20" t="s">
        <v>387</v>
      </c>
      <c r="O341" s="367" t="s">
        <v>1383</v>
      </c>
      <c r="P341" s="20" t="s">
        <v>340</v>
      </c>
      <c r="Q341" s="20" t="s">
        <v>340</v>
      </c>
      <c r="R341" s="20" t="s">
        <v>340</v>
      </c>
      <c r="S341" s="20">
        <f t="shared" si="5"/>
        <v>389</v>
      </c>
      <c r="T341" s="61">
        <v>390</v>
      </c>
      <c r="U341" s="71">
        <v>4</v>
      </c>
      <c r="V341" s="28">
        <v>0.01</v>
      </c>
    </row>
    <row r="342" spans="1:22" ht="11.25" customHeight="1" x14ac:dyDescent="0.4">
      <c r="A342" s="13" t="s">
        <v>447</v>
      </c>
      <c r="B342" s="5" t="s">
        <v>449</v>
      </c>
      <c r="C342" s="20">
        <v>1</v>
      </c>
      <c r="D342" s="20" t="s">
        <v>387</v>
      </c>
      <c r="E342" s="20" t="s">
        <v>387</v>
      </c>
      <c r="F342" s="20" t="s">
        <v>387</v>
      </c>
      <c r="G342" s="20" t="s">
        <v>387</v>
      </c>
      <c r="H342" s="20" t="s">
        <v>387</v>
      </c>
      <c r="I342" s="20" t="s">
        <v>387</v>
      </c>
      <c r="J342" s="20" t="s">
        <v>387</v>
      </c>
      <c r="K342" s="20" t="s">
        <v>387</v>
      </c>
      <c r="L342" s="20" t="s">
        <v>387</v>
      </c>
      <c r="M342" s="20" t="s">
        <v>387</v>
      </c>
      <c r="N342" s="20" t="s">
        <v>387</v>
      </c>
      <c r="O342" s="367" t="s">
        <v>1383</v>
      </c>
      <c r="P342" s="20" t="s">
        <v>340</v>
      </c>
      <c r="Q342" s="20" t="s">
        <v>340</v>
      </c>
      <c r="R342" s="20" t="s">
        <v>340</v>
      </c>
      <c r="S342" s="20">
        <f t="shared" si="5"/>
        <v>1</v>
      </c>
      <c r="T342" s="62"/>
      <c r="U342" s="69"/>
      <c r="V342" s="29"/>
    </row>
    <row r="343" spans="1:22" ht="11.25" customHeight="1" x14ac:dyDescent="0.4">
      <c r="A343" s="12" t="s">
        <v>450</v>
      </c>
      <c r="B343" s="5" t="s">
        <v>451</v>
      </c>
      <c r="C343" s="20">
        <v>8</v>
      </c>
      <c r="D343" s="20" t="s">
        <v>387</v>
      </c>
      <c r="E343" s="20" t="s">
        <v>387</v>
      </c>
      <c r="F343" s="20" t="s">
        <v>387</v>
      </c>
      <c r="G343" s="20" t="s">
        <v>387</v>
      </c>
      <c r="H343" s="20" t="s">
        <v>387</v>
      </c>
      <c r="I343" s="20" t="s">
        <v>387</v>
      </c>
      <c r="J343" s="20" t="s">
        <v>387</v>
      </c>
      <c r="K343" s="20" t="s">
        <v>387</v>
      </c>
      <c r="L343" s="20" t="s">
        <v>387</v>
      </c>
      <c r="M343" s="20" t="s">
        <v>387</v>
      </c>
      <c r="N343" s="20" t="s">
        <v>387</v>
      </c>
      <c r="O343" s="367" t="s">
        <v>1383</v>
      </c>
      <c r="P343" s="20" t="s">
        <v>340</v>
      </c>
      <c r="Q343" s="20" t="s">
        <v>340</v>
      </c>
      <c r="R343" s="20" t="s">
        <v>340</v>
      </c>
      <c r="S343" s="20">
        <f t="shared" si="5"/>
        <v>8</v>
      </c>
      <c r="T343" s="60">
        <v>8</v>
      </c>
      <c r="U343" s="59">
        <v>0</v>
      </c>
      <c r="V343" s="23">
        <v>0</v>
      </c>
    </row>
    <row r="344" spans="1:22" ht="11.25" customHeight="1" x14ac:dyDescent="0.4">
      <c r="A344" s="12" t="s">
        <v>452</v>
      </c>
      <c r="B344" s="5" t="s">
        <v>453</v>
      </c>
      <c r="C344" s="20">
        <v>13</v>
      </c>
      <c r="D344" s="20" t="s">
        <v>387</v>
      </c>
      <c r="E344" s="20" t="s">
        <v>387</v>
      </c>
      <c r="F344" s="20" t="s">
        <v>387</v>
      </c>
      <c r="G344" s="20" t="s">
        <v>387</v>
      </c>
      <c r="H344" s="20" t="s">
        <v>387</v>
      </c>
      <c r="I344" s="20" t="s">
        <v>387</v>
      </c>
      <c r="J344" s="20" t="s">
        <v>387</v>
      </c>
      <c r="K344" s="20" t="s">
        <v>387</v>
      </c>
      <c r="L344" s="20" t="s">
        <v>387</v>
      </c>
      <c r="M344" s="20" t="s">
        <v>387</v>
      </c>
      <c r="N344" s="20" t="s">
        <v>387</v>
      </c>
      <c r="O344" s="367" t="s">
        <v>1383</v>
      </c>
      <c r="P344" s="20" t="s">
        <v>340</v>
      </c>
      <c r="Q344" s="20" t="s">
        <v>340</v>
      </c>
      <c r="R344" s="20" t="s">
        <v>340</v>
      </c>
      <c r="S344" s="20">
        <f t="shared" si="5"/>
        <v>13</v>
      </c>
      <c r="T344" s="60">
        <v>13</v>
      </c>
      <c r="U344" s="59">
        <v>0</v>
      </c>
      <c r="V344" s="23">
        <v>0</v>
      </c>
    </row>
    <row r="345" spans="1:22" ht="11.25" customHeight="1" x14ac:dyDescent="0.4">
      <c r="A345" s="13" t="s">
        <v>454</v>
      </c>
      <c r="B345" s="5" t="s">
        <v>455</v>
      </c>
      <c r="C345" s="20">
        <v>52</v>
      </c>
      <c r="D345" s="20" t="s">
        <v>387</v>
      </c>
      <c r="E345" s="20">
        <v>1</v>
      </c>
      <c r="F345" s="20">
        <v>269</v>
      </c>
      <c r="G345" s="20" t="s">
        <v>387</v>
      </c>
      <c r="H345" s="20" t="s">
        <v>387</v>
      </c>
      <c r="I345" s="20">
        <v>3</v>
      </c>
      <c r="J345" s="20" t="s">
        <v>387</v>
      </c>
      <c r="K345" s="20" t="s">
        <v>387</v>
      </c>
      <c r="L345" s="20">
        <v>3</v>
      </c>
      <c r="M345" s="20" t="s">
        <v>387</v>
      </c>
      <c r="N345" s="20" t="s">
        <v>387</v>
      </c>
      <c r="O345" s="367" t="s">
        <v>1383</v>
      </c>
      <c r="P345" s="20" t="s">
        <v>340</v>
      </c>
      <c r="Q345" s="20" t="s">
        <v>340</v>
      </c>
      <c r="R345" s="20" t="s">
        <v>340</v>
      </c>
      <c r="S345" s="20">
        <f t="shared" si="5"/>
        <v>327</v>
      </c>
      <c r="T345" s="61">
        <v>330</v>
      </c>
      <c r="U345" s="71">
        <v>1</v>
      </c>
      <c r="V345" s="28">
        <v>3.0000000000000001E-3</v>
      </c>
    </row>
    <row r="346" spans="1:22" ht="11.25" customHeight="1" x14ac:dyDescent="0.4">
      <c r="A346" s="13" t="s">
        <v>454</v>
      </c>
      <c r="B346" s="5" t="s">
        <v>456</v>
      </c>
      <c r="C346" s="20">
        <v>2</v>
      </c>
      <c r="D346" s="20" t="s">
        <v>387</v>
      </c>
      <c r="E346" s="20" t="s">
        <v>387</v>
      </c>
      <c r="F346" s="20">
        <v>1</v>
      </c>
      <c r="G346" s="20" t="s">
        <v>387</v>
      </c>
      <c r="H346" s="20" t="s">
        <v>387</v>
      </c>
      <c r="I346" s="20" t="s">
        <v>387</v>
      </c>
      <c r="J346" s="20" t="s">
        <v>387</v>
      </c>
      <c r="K346" s="20" t="s">
        <v>387</v>
      </c>
      <c r="L346" s="20" t="s">
        <v>387</v>
      </c>
      <c r="M346" s="20" t="s">
        <v>387</v>
      </c>
      <c r="N346" s="20" t="s">
        <v>387</v>
      </c>
      <c r="O346" s="367" t="s">
        <v>1383</v>
      </c>
      <c r="P346" s="20" t="s">
        <v>340</v>
      </c>
      <c r="Q346" s="20" t="s">
        <v>340</v>
      </c>
      <c r="R346" s="20" t="s">
        <v>340</v>
      </c>
      <c r="S346" s="20">
        <f t="shared" si="5"/>
        <v>3</v>
      </c>
      <c r="T346" s="62"/>
      <c r="U346" s="69"/>
      <c r="V346" s="29"/>
    </row>
    <row r="347" spans="1:22" ht="11.25" customHeight="1" x14ac:dyDescent="0.4">
      <c r="A347" s="12" t="s">
        <v>457</v>
      </c>
      <c r="B347" s="5" t="s">
        <v>458</v>
      </c>
      <c r="C347" s="20">
        <v>8</v>
      </c>
      <c r="D347" s="20" t="s">
        <v>387</v>
      </c>
      <c r="E347" s="20" t="s">
        <v>387</v>
      </c>
      <c r="F347" s="20">
        <v>3</v>
      </c>
      <c r="G347" s="20" t="s">
        <v>387</v>
      </c>
      <c r="H347" s="20" t="s">
        <v>387</v>
      </c>
      <c r="I347" s="20" t="s">
        <v>387</v>
      </c>
      <c r="J347" s="20" t="s">
        <v>387</v>
      </c>
      <c r="K347" s="20" t="s">
        <v>387</v>
      </c>
      <c r="L347" s="20" t="s">
        <v>387</v>
      </c>
      <c r="M347" s="20" t="s">
        <v>387</v>
      </c>
      <c r="N347" s="20" t="s">
        <v>387</v>
      </c>
      <c r="O347" s="367" t="s">
        <v>1383</v>
      </c>
      <c r="P347" s="20" t="s">
        <v>340</v>
      </c>
      <c r="Q347" s="20" t="s">
        <v>340</v>
      </c>
      <c r="R347" s="20" t="s">
        <v>340</v>
      </c>
      <c r="S347" s="20">
        <f t="shared" si="5"/>
        <v>11</v>
      </c>
      <c r="T347" s="60">
        <v>11</v>
      </c>
      <c r="U347" s="59">
        <v>0</v>
      </c>
      <c r="V347" s="23">
        <v>0</v>
      </c>
    </row>
    <row r="348" spans="1:22" ht="11.25" customHeight="1" x14ac:dyDescent="0.4">
      <c r="A348" s="13" t="s">
        <v>459</v>
      </c>
      <c r="B348" s="5" t="s">
        <v>460</v>
      </c>
      <c r="C348" s="20">
        <v>71</v>
      </c>
      <c r="D348" s="20" t="s">
        <v>387</v>
      </c>
      <c r="E348" s="20">
        <v>1</v>
      </c>
      <c r="F348" s="20">
        <v>284</v>
      </c>
      <c r="G348" s="20">
        <v>1</v>
      </c>
      <c r="H348" s="20">
        <v>1</v>
      </c>
      <c r="I348" s="20">
        <v>4</v>
      </c>
      <c r="J348" s="20" t="s">
        <v>387</v>
      </c>
      <c r="K348" s="20" t="s">
        <v>387</v>
      </c>
      <c r="L348" s="20">
        <v>20</v>
      </c>
      <c r="M348" s="20" t="s">
        <v>387</v>
      </c>
      <c r="N348" s="20" t="s">
        <v>387</v>
      </c>
      <c r="O348" s="367" t="s">
        <v>1383</v>
      </c>
      <c r="P348" s="20" t="s">
        <v>340</v>
      </c>
      <c r="Q348" s="20" t="s">
        <v>340</v>
      </c>
      <c r="R348" s="20" t="s">
        <v>340</v>
      </c>
      <c r="S348" s="20">
        <f t="shared" si="5"/>
        <v>379</v>
      </c>
      <c r="T348" s="61">
        <v>380</v>
      </c>
      <c r="U348" s="71">
        <v>2</v>
      </c>
      <c r="V348" s="28">
        <v>5.0000000000000001E-3</v>
      </c>
    </row>
    <row r="349" spans="1:22" ht="11.25" customHeight="1" x14ac:dyDescent="0.4">
      <c r="A349" s="13" t="s">
        <v>459</v>
      </c>
      <c r="B349" s="5" t="s">
        <v>461</v>
      </c>
      <c r="C349" s="20" t="s">
        <v>387</v>
      </c>
      <c r="D349" s="20" t="s">
        <v>387</v>
      </c>
      <c r="E349" s="20" t="s">
        <v>387</v>
      </c>
      <c r="F349" s="20">
        <v>1</v>
      </c>
      <c r="G349" s="20" t="s">
        <v>387</v>
      </c>
      <c r="H349" s="20" t="s">
        <v>387</v>
      </c>
      <c r="I349" s="20" t="s">
        <v>387</v>
      </c>
      <c r="J349" s="20" t="s">
        <v>387</v>
      </c>
      <c r="K349" s="20" t="s">
        <v>387</v>
      </c>
      <c r="L349" s="20" t="s">
        <v>387</v>
      </c>
      <c r="M349" s="20" t="s">
        <v>387</v>
      </c>
      <c r="N349" s="20" t="s">
        <v>387</v>
      </c>
      <c r="O349" s="367" t="s">
        <v>1383</v>
      </c>
      <c r="P349" s="20" t="s">
        <v>340</v>
      </c>
      <c r="Q349" s="20" t="s">
        <v>340</v>
      </c>
      <c r="R349" s="20" t="s">
        <v>340</v>
      </c>
      <c r="S349" s="20">
        <f t="shared" si="5"/>
        <v>1</v>
      </c>
      <c r="T349" s="62"/>
      <c r="U349" s="69"/>
      <c r="V349" s="29"/>
    </row>
    <row r="350" spans="1:22" ht="11.25" customHeight="1" x14ac:dyDescent="0.4">
      <c r="A350" s="12" t="s">
        <v>462</v>
      </c>
      <c r="B350" s="5" t="s">
        <v>463</v>
      </c>
      <c r="C350" s="20">
        <v>54</v>
      </c>
      <c r="D350" s="20" t="s">
        <v>387</v>
      </c>
      <c r="E350" s="20">
        <v>1</v>
      </c>
      <c r="F350" s="20">
        <v>120</v>
      </c>
      <c r="G350" s="20" t="s">
        <v>387</v>
      </c>
      <c r="H350" s="20" t="s">
        <v>387</v>
      </c>
      <c r="I350" s="20">
        <v>1</v>
      </c>
      <c r="J350" s="20" t="s">
        <v>387</v>
      </c>
      <c r="K350" s="20" t="s">
        <v>387</v>
      </c>
      <c r="L350" s="20">
        <v>10</v>
      </c>
      <c r="M350" s="20" t="s">
        <v>387</v>
      </c>
      <c r="N350" s="20" t="s">
        <v>387</v>
      </c>
      <c r="O350" s="367" t="s">
        <v>1383</v>
      </c>
      <c r="P350" s="20" t="s">
        <v>340</v>
      </c>
      <c r="Q350" s="20" t="s">
        <v>340</v>
      </c>
      <c r="R350" s="20" t="s">
        <v>340</v>
      </c>
      <c r="S350" s="20">
        <f t="shared" si="5"/>
        <v>185</v>
      </c>
      <c r="T350" s="60">
        <v>185</v>
      </c>
      <c r="U350" s="59">
        <v>1</v>
      </c>
      <c r="V350" s="27">
        <v>5.0000000000000001E-3</v>
      </c>
    </row>
    <row r="351" spans="1:22" ht="11.25" customHeight="1" x14ac:dyDescent="0.4">
      <c r="A351" s="12" t="s">
        <v>464</v>
      </c>
      <c r="B351" s="5" t="s">
        <v>465</v>
      </c>
      <c r="C351" s="20">
        <v>1</v>
      </c>
      <c r="D351" s="20" t="s">
        <v>387</v>
      </c>
      <c r="E351" s="20" t="s">
        <v>387</v>
      </c>
      <c r="F351" s="20" t="s">
        <v>387</v>
      </c>
      <c r="G351" s="20" t="s">
        <v>387</v>
      </c>
      <c r="H351" s="20" t="s">
        <v>387</v>
      </c>
      <c r="I351" s="20" t="s">
        <v>387</v>
      </c>
      <c r="J351" s="20" t="s">
        <v>387</v>
      </c>
      <c r="K351" s="20" t="s">
        <v>387</v>
      </c>
      <c r="L351" s="20" t="s">
        <v>387</v>
      </c>
      <c r="M351" s="20" t="s">
        <v>387</v>
      </c>
      <c r="N351" s="20" t="s">
        <v>387</v>
      </c>
      <c r="O351" s="367" t="s">
        <v>1383</v>
      </c>
      <c r="P351" s="20" t="s">
        <v>340</v>
      </c>
      <c r="Q351" s="20" t="s">
        <v>340</v>
      </c>
      <c r="R351" s="20" t="s">
        <v>340</v>
      </c>
      <c r="S351" s="20">
        <f t="shared" si="5"/>
        <v>1</v>
      </c>
      <c r="T351" s="60">
        <v>1</v>
      </c>
      <c r="U351" s="59">
        <v>0</v>
      </c>
      <c r="V351" s="23">
        <v>0</v>
      </c>
    </row>
    <row r="352" spans="1:22" ht="11.25" customHeight="1" x14ac:dyDescent="0.4">
      <c r="A352" s="12" t="s">
        <v>466</v>
      </c>
      <c r="B352" s="5" t="s">
        <v>467</v>
      </c>
      <c r="C352" s="20" t="s">
        <v>387</v>
      </c>
      <c r="D352" s="20" t="s">
        <v>387</v>
      </c>
      <c r="E352" s="20" t="s">
        <v>387</v>
      </c>
      <c r="F352" s="20">
        <v>7</v>
      </c>
      <c r="G352" s="20" t="s">
        <v>387</v>
      </c>
      <c r="H352" s="20" t="s">
        <v>387</v>
      </c>
      <c r="I352" s="20" t="s">
        <v>387</v>
      </c>
      <c r="J352" s="20" t="s">
        <v>387</v>
      </c>
      <c r="K352" s="20" t="s">
        <v>387</v>
      </c>
      <c r="L352" s="20" t="s">
        <v>387</v>
      </c>
      <c r="M352" s="20" t="s">
        <v>387</v>
      </c>
      <c r="N352" s="20" t="s">
        <v>387</v>
      </c>
      <c r="O352" s="367" t="s">
        <v>1383</v>
      </c>
      <c r="P352" s="20" t="s">
        <v>340</v>
      </c>
      <c r="Q352" s="20" t="s">
        <v>340</v>
      </c>
      <c r="R352" s="20" t="s">
        <v>340</v>
      </c>
      <c r="S352" s="20">
        <f t="shared" si="5"/>
        <v>7</v>
      </c>
      <c r="T352" s="60">
        <v>7</v>
      </c>
      <c r="U352" s="59">
        <v>0</v>
      </c>
      <c r="V352" s="23">
        <v>0</v>
      </c>
    </row>
    <row r="353" spans="1:22" ht="11.25" customHeight="1" x14ac:dyDescent="0.4">
      <c r="A353" s="12" t="s">
        <v>468</v>
      </c>
      <c r="B353" s="5" t="s">
        <v>469</v>
      </c>
      <c r="C353" s="20">
        <v>17</v>
      </c>
      <c r="D353" s="20" t="s">
        <v>387</v>
      </c>
      <c r="E353" s="20" t="s">
        <v>387</v>
      </c>
      <c r="F353" s="20" t="s">
        <v>387</v>
      </c>
      <c r="G353" s="20" t="s">
        <v>387</v>
      </c>
      <c r="H353" s="20" t="s">
        <v>387</v>
      </c>
      <c r="I353" s="20" t="s">
        <v>387</v>
      </c>
      <c r="J353" s="20" t="s">
        <v>387</v>
      </c>
      <c r="K353" s="20" t="s">
        <v>387</v>
      </c>
      <c r="L353" s="20" t="s">
        <v>387</v>
      </c>
      <c r="M353" s="20" t="s">
        <v>387</v>
      </c>
      <c r="N353" s="20" t="s">
        <v>387</v>
      </c>
      <c r="O353" s="367" t="s">
        <v>1383</v>
      </c>
      <c r="P353" s="20" t="s">
        <v>340</v>
      </c>
      <c r="Q353" s="20" t="s">
        <v>340</v>
      </c>
      <c r="R353" s="20" t="s">
        <v>340</v>
      </c>
      <c r="S353" s="20">
        <f t="shared" si="5"/>
        <v>17</v>
      </c>
      <c r="T353" s="60">
        <v>17</v>
      </c>
      <c r="U353" s="59">
        <v>0</v>
      </c>
      <c r="V353" s="23">
        <v>0</v>
      </c>
    </row>
    <row r="354" spans="1:22" ht="11.25" customHeight="1" x14ac:dyDescent="0.4">
      <c r="A354" s="12" t="s">
        <v>470</v>
      </c>
      <c r="B354" s="5" t="s">
        <v>471</v>
      </c>
      <c r="C354" s="20">
        <v>140</v>
      </c>
      <c r="D354" s="20">
        <v>1</v>
      </c>
      <c r="E354" s="20">
        <v>2</v>
      </c>
      <c r="F354" s="20">
        <v>336</v>
      </c>
      <c r="G354" s="20">
        <v>1</v>
      </c>
      <c r="H354" s="20">
        <v>1</v>
      </c>
      <c r="I354" s="20">
        <v>1</v>
      </c>
      <c r="J354" s="20" t="s">
        <v>387</v>
      </c>
      <c r="K354" s="20" t="s">
        <v>387</v>
      </c>
      <c r="L354" s="20">
        <v>5</v>
      </c>
      <c r="M354" s="20" t="s">
        <v>387</v>
      </c>
      <c r="N354" s="20" t="s">
        <v>387</v>
      </c>
      <c r="O354" s="367" t="s">
        <v>1383</v>
      </c>
      <c r="P354" s="20" t="s">
        <v>340</v>
      </c>
      <c r="Q354" s="20" t="s">
        <v>340</v>
      </c>
      <c r="R354" s="20" t="s">
        <v>340</v>
      </c>
      <c r="S354" s="20">
        <f t="shared" si="5"/>
        <v>482</v>
      </c>
      <c r="T354" s="60">
        <v>482</v>
      </c>
      <c r="U354" s="59">
        <v>3</v>
      </c>
      <c r="V354" s="27">
        <v>6.0000000000000001E-3</v>
      </c>
    </row>
    <row r="355" spans="1:22" ht="11.25" customHeight="1" x14ac:dyDescent="0.4">
      <c r="A355" s="14" t="s">
        <v>472</v>
      </c>
      <c r="B355" s="5" t="s">
        <v>473</v>
      </c>
      <c r="C355" s="20">
        <v>45</v>
      </c>
      <c r="D355" s="20" t="s">
        <v>387</v>
      </c>
      <c r="E355" s="20" t="s">
        <v>387</v>
      </c>
      <c r="F355" s="20">
        <v>176</v>
      </c>
      <c r="G355" s="20">
        <v>2</v>
      </c>
      <c r="H355" s="20">
        <v>2</v>
      </c>
      <c r="I355" s="20">
        <v>2</v>
      </c>
      <c r="J355" s="20" t="s">
        <v>387</v>
      </c>
      <c r="K355" s="20" t="s">
        <v>387</v>
      </c>
      <c r="L355" s="20">
        <v>14</v>
      </c>
      <c r="M355" s="20" t="s">
        <v>387</v>
      </c>
      <c r="N355" s="20" t="s">
        <v>387</v>
      </c>
      <c r="O355" s="367" t="s">
        <v>1383</v>
      </c>
      <c r="P355" s="20" t="s">
        <v>340</v>
      </c>
      <c r="Q355" s="20" t="s">
        <v>340</v>
      </c>
      <c r="R355" s="20" t="s">
        <v>340</v>
      </c>
      <c r="S355" s="20">
        <f t="shared" si="5"/>
        <v>237</v>
      </c>
      <c r="T355" s="65">
        <v>255</v>
      </c>
      <c r="U355" s="85">
        <v>2</v>
      </c>
      <c r="V355" s="24">
        <v>8.0000000000000002E-3</v>
      </c>
    </row>
    <row r="356" spans="1:22" ht="11.25" customHeight="1" x14ac:dyDescent="0.4">
      <c r="A356" s="14" t="s">
        <v>472</v>
      </c>
      <c r="B356" s="5" t="s">
        <v>474</v>
      </c>
      <c r="C356" s="20" t="s">
        <v>387</v>
      </c>
      <c r="D356" s="20" t="s">
        <v>387</v>
      </c>
      <c r="E356" s="20" t="s">
        <v>387</v>
      </c>
      <c r="F356" s="20">
        <v>11</v>
      </c>
      <c r="G356" s="20" t="s">
        <v>387</v>
      </c>
      <c r="H356" s="20" t="s">
        <v>387</v>
      </c>
      <c r="I356" s="20" t="s">
        <v>387</v>
      </c>
      <c r="J356" s="20" t="s">
        <v>387</v>
      </c>
      <c r="K356" s="20" t="s">
        <v>387</v>
      </c>
      <c r="L356" s="20" t="s">
        <v>387</v>
      </c>
      <c r="M356" s="20" t="s">
        <v>387</v>
      </c>
      <c r="N356" s="20" t="s">
        <v>387</v>
      </c>
      <c r="O356" s="367" t="s">
        <v>1383</v>
      </c>
      <c r="P356" s="20" t="s">
        <v>340</v>
      </c>
      <c r="Q356" s="20" t="s">
        <v>340</v>
      </c>
      <c r="R356" s="20" t="s">
        <v>340</v>
      </c>
      <c r="S356" s="20">
        <f t="shared" si="5"/>
        <v>11</v>
      </c>
      <c r="T356" s="66"/>
      <c r="U356" s="94"/>
      <c r="V356" s="25"/>
    </row>
    <row r="357" spans="1:22" ht="11.25" customHeight="1" x14ac:dyDescent="0.4">
      <c r="A357" s="14" t="s">
        <v>472</v>
      </c>
      <c r="B357" s="5" t="s">
        <v>475</v>
      </c>
      <c r="C357" s="20">
        <v>7</v>
      </c>
      <c r="D357" s="20" t="s">
        <v>387</v>
      </c>
      <c r="E357" s="20" t="s">
        <v>387</v>
      </c>
      <c r="F357" s="20" t="s">
        <v>387</v>
      </c>
      <c r="G357" s="20" t="s">
        <v>387</v>
      </c>
      <c r="H357" s="20" t="s">
        <v>387</v>
      </c>
      <c r="I357" s="20" t="s">
        <v>387</v>
      </c>
      <c r="J357" s="20" t="s">
        <v>387</v>
      </c>
      <c r="K357" s="20" t="s">
        <v>387</v>
      </c>
      <c r="L357" s="20" t="s">
        <v>387</v>
      </c>
      <c r="M357" s="20" t="s">
        <v>387</v>
      </c>
      <c r="N357" s="20" t="s">
        <v>387</v>
      </c>
      <c r="O357" s="367" t="s">
        <v>1383</v>
      </c>
      <c r="P357" s="20" t="s">
        <v>340</v>
      </c>
      <c r="Q357" s="20" t="s">
        <v>340</v>
      </c>
      <c r="R357" s="20" t="s">
        <v>340</v>
      </c>
      <c r="S357" s="20">
        <f t="shared" si="5"/>
        <v>7</v>
      </c>
      <c r="T357" s="67"/>
      <c r="U357" s="95"/>
      <c r="V357" s="26"/>
    </row>
    <row r="358" spans="1:22" ht="11.25" customHeight="1" x14ac:dyDescent="0.4">
      <c r="A358" s="13" t="s">
        <v>476</v>
      </c>
      <c r="B358" s="5" t="s">
        <v>477</v>
      </c>
      <c r="C358" s="20">
        <v>96</v>
      </c>
      <c r="D358" s="20" t="s">
        <v>387</v>
      </c>
      <c r="E358" s="20">
        <v>1</v>
      </c>
      <c r="F358" s="20">
        <v>190</v>
      </c>
      <c r="G358" s="20" t="s">
        <v>387</v>
      </c>
      <c r="H358" s="20" t="s">
        <v>387</v>
      </c>
      <c r="I358" s="20" t="s">
        <v>387</v>
      </c>
      <c r="J358" s="20" t="s">
        <v>387</v>
      </c>
      <c r="K358" s="20" t="s">
        <v>387</v>
      </c>
      <c r="L358" s="20">
        <v>74</v>
      </c>
      <c r="M358" s="20" t="s">
        <v>387</v>
      </c>
      <c r="N358" s="20" t="s">
        <v>387</v>
      </c>
      <c r="O358" s="367" t="s">
        <v>1383</v>
      </c>
      <c r="P358" s="20" t="s">
        <v>340</v>
      </c>
      <c r="Q358" s="20" t="s">
        <v>340</v>
      </c>
      <c r="R358" s="20" t="s">
        <v>340</v>
      </c>
      <c r="S358" s="20">
        <f t="shared" si="5"/>
        <v>360</v>
      </c>
      <c r="T358" s="61">
        <v>362</v>
      </c>
      <c r="U358" s="71">
        <v>1</v>
      </c>
      <c r="V358" s="28">
        <v>3.0000000000000001E-3</v>
      </c>
    </row>
    <row r="359" spans="1:22" ht="11.25" customHeight="1" x14ac:dyDescent="0.4">
      <c r="A359" s="13" t="s">
        <v>476</v>
      </c>
      <c r="B359" s="5" t="s">
        <v>478</v>
      </c>
      <c r="C359" s="20">
        <v>2</v>
      </c>
      <c r="D359" s="20" t="s">
        <v>387</v>
      </c>
      <c r="E359" s="20" t="s">
        <v>387</v>
      </c>
      <c r="F359" s="20" t="s">
        <v>387</v>
      </c>
      <c r="G359" s="20" t="s">
        <v>387</v>
      </c>
      <c r="H359" s="20" t="s">
        <v>387</v>
      </c>
      <c r="I359" s="20" t="s">
        <v>387</v>
      </c>
      <c r="J359" s="20" t="s">
        <v>387</v>
      </c>
      <c r="K359" s="20" t="s">
        <v>387</v>
      </c>
      <c r="L359" s="20" t="s">
        <v>387</v>
      </c>
      <c r="M359" s="20" t="s">
        <v>387</v>
      </c>
      <c r="N359" s="20" t="s">
        <v>387</v>
      </c>
      <c r="O359" s="367" t="s">
        <v>1383</v>
      </c>
      <c r="P359" s="20" t="s">
        <v>340</v>
      </c>
      <c r="Q359" s="20" t="s">
        <v>340</v>
      </c>
      <c r="R359" s="20" t="s">
        <v>340</v>
      </c>
      <c r="S359" s="20">
        <f t="shared" si="5"/>
        <v>2</v>
      </c>
      <c r="T359" s="62"/>
      <c r="U359" s="69"/>
      <c r="V359" s="29"/>
    </row>
    <row r="360" spans="1:22" ht="11.25" customHeight="1" x14ac:dyDescent="0.4">
      <c r="A360" s="12" t="s">
        <v>479</v>
      </c>
      <c r="B360" s="5" t="s">
        <v>480</v>
      </c>
      <c r="C360" s="20">
        <v>133</v>
      </c>
      <c r="D360" s="20">
        <v>1</v>
      </c>
      <c r="E360" s="20">
        <v>3</v>
      </c>
      <c r="F360" s="20">
        <v>257</v>
      </c>
      <c r="G360" s="20" t="s">
        <v>387</v>
      </c>
      <c r="H360" s="20">
        <v>1</v>
      </c>
      <c r="I360" s="20">
        <v>12</v>
      </c>
      <c r="J360" s="20" t="s">
        <v>387</v>
      </c>
      <c r="K360" s="20" t="s">
        <v>387</v>
      </c>
      <c r="L360" s="20">
        <v>39</v>
      </c>
      <c r="M360" s="20" t="s">
        <v>387</v>
      </c>
      <c r="N360" s="20" t="s">
        <v>387</v>
      </c>
      <c r="O360" s="367" t="s">
        <v>1383</v>
      </c>
      <c r="P360" s="20" t="s">
        <v>340</v>
      </c>
      <c r="Q360" s="20" t="s">
        <v>340</v>
      </c>
      <c r="R360" s="20" t="s">
        <v>340</v>
      </c>
      <c r="S360" s="20">
        <f t="shared" si="5"/>
        <v>441</v>
      </c>
      <c r="T360" s="60">
        <v>441</v>
      </c>
      <c r="U360" s="59">
        <v>4</v>
      </c>
      <c r="V360" s="27">
        <v>8.9999999999999993E-3</v>
      </c>
    </row>
    <row r="361" spans="1:22" ht="11.25" customHeight="1" x14ac:dyDescent="0.4">
      <c r="A361" s="12" t="s">
        <v>481</v>
      </c>
      <c r="B361" s="5" t="s">
        <v>482</v>
      </c>
      <c r="C361" s="20">
        <v>8</v>
      </c>
      <c r="D361" s="20" t="s">
        <v>387</v>
      </c>
      <c r="E361" s="20" t="s">
        <v>387</v>
      </c>
      <c r="F361" s="20" t="s">
        <v>387</v>
      </c>
      <c r="G361" s="20" t="s">
        <v>387</v>
      </c>
      <c r="H361" s="20" t="s">
        <v>387</v>
      </c>
      <c r="I361" s="20" t="s">
        <v>387</v>
      </c>
      <c r="J361" s="20" t="s">
        <v>387</v>
      </c>
      <c r="K361" s="20" t="s">
        <v>387</v>
      </c>
      <c r="L361" s="20" t="s">
        <v>387</v>
      </c>
      <c r="M361" s="20" t="s">
        <v>387</v>
      </c>
      <c r="N361" s="20" t="s">
        <v>387</v>
      </c>
      <c r="O361" s="367" t="s">
        <v>1383</v>
      </c>
      <c r="P361" s="20" t="s">
        <v>340</v>
      </c>
      <c r="Q361" s="20" t="s">
        <v>340</v>
      </c>
      <c r="R361" s="20" t="s">
        <v>340</v>
      </c>
      <c r="S361" s="20">
        <f t="shared" si="5"/>
        <v>8</v>
      </c>
      <c r="T361" s="60">
        <v>8</v>
      </c>
      <c r="U361" s="59">
        <v>0</v>
      </c>
      <c r="V361" s="23">
        <v>0</v>
      </c>
    </row>
    <row r="362" spans="1:22" ht="12" customHeight="1" x14ac:dyDescent="0.4">
      <c r="A362" s="12" t="s">
        <v>483</v>
      </c>
      <c r="B362" s="5" t="s">
        <v>484</v>
      </c>
      <c r="C362" s="20">
        <v>1</v>
      </c>
      <c r="D362" s="20" t="s">
        <v>387</v>
      </c>
      <c r="E362" s="20" t="s">
        <v>387</v>
      </c>
      <c r="F362" s="20" t="s">
        <v>387</v>
      </c>
      <c r="G362" s="20" t="s">
        <v>387</v>
      </c>
      <c r="H362" s="20" t="s">
        <v>387</v>
      </c>
      <c r="I362" s="20" t="s">
        <v>387</v>
      </c>
      <c r="J362" s="20" t="s">
        <v>387</v>
      </c>
      <c r="K362" s="20" t="s">
        <v>387</v>
      </c>
      <c r="L362" s="20" t="s">
        <v>387</v>
      </c>
      <c r="M362" s="20" t="s">
        <v>387</v>
      </c>
      <c r="N362" s="20" t="s">
        <v>387</v>
      </c>
      <c r="O362" s="367" t="s">
        <v>1383</v>
      </c>
      <c r="P362" s="20" t="s">
        <v>340</v>
      </c>
      <c r="Q362" s="20" t="s">
        <v>340</v>
      </c>
      <c r="R362" s="20" t="s">
        <v>340</v>
      </c>
      <c r="S362" s="20">
        <f t="shared" si="5"/>
        <v>1</v>
      </c>
      <c r="T362" s="60">
        <v>1</v>
      </c>
      <c r="U362" s="59">
        <v>0</v>
      </c>
      <c r="V362" s="23">
        <v>0</v>
      </c>
    </row>
    <row r="363" spans="1:22" ht="11.25" customHeight="1" x14ac:dyDescent="0.4">
      <c r="A363" s="13" t="s">
        <v>485</v>
      </c>
      <c r="B363" s="16" t="s">
        <v>486</v>
      </c>
      <c r="C363" s="20">
        <v>15</v>
      </c>
      <c r="D363" s="20" t="s">
        <v>387</v>
      </c>
      <c r="E363" s="20" t="s">
        <v>387</v>
      </c>
      <c r="F363" s="20">
        <v>5</v>
      </c>
      <c r="G363" s="20" t="s">
        <v>387</v>
      </c>
      <c r="H363" s="20" t="s">
        <v>387</v>
      </c>
      <c r="I363" s="20" t="s">
        <v>387</v>
      </c>
      <c r="J363" s="20" t="s">
        <v>387</v>
      </c>
      <c r="K363" s="20" t="s">
        <v>387</v>
      </c>
      <c r="L363" s="20" t="s">
        <v>387</v>
      </c>
      <c r="M363" s="20" t="s">
        <v>387</v>
      </c>
      <c r="N363" s="20" t="s">
        <v>387</v>
      </c>
      <c r="O363" s="367" t="s">
        <v>1383</v>
      </c>
      <c r="P363" s="20" t="s">
        <v>340</v>
      </c>
      <c r="Q363" s="20" t="s">
        <v>340</v>
      </c>
      <c r="R363" s="20" t="s">
        <v>340</v>
      </c>
      <c r="S363" s="20">
        <f t="shared" si="5"/>
        <v>20</v>
      </c>
      <c r="T363" s="61">
        <v>23</v>
      </c>
      <c r="U363" s="71">
        <v>0</v>
      </c>
      <c r="V363" s="39">
        <v>0</v>
      </c>
    </row>
    <row r="364" spans="1:22" ht="11.25" customHeight="1" x14ac:dyDescent="0.4">
      <c r="A364" s="13" t="s">
        <v>485</v>
      </c>
      <c r="B364" s="5" t="s">
        <v>487</v>
      </c>
      <c r="C364" s="20">
        <v>3</v>
      </c>
      <c r="D364" s="20" t="s">
        <v>387</v>
      </c>
      <c r="E364" s="20" t="s">
        <v>387</v>
      </c>
      <c r="F364" s="20" t="s">
        <v>387</v>
      </c>
      <c r="G364" s="20" t="s">
        <v>387</v>
      </c>
      <c r="H364" s="20" t="s">
        <v>387</v>
      </c>
      <c r="I364" s="20" t="s">
        <v>387</v>
      </c>
      <c r="J364" s="20" t="s">
        <v>387</v>
      </c>
      <c r="K364" s="20" t="s">
        <v>387</v>
      </c>
      <c r="L364" s="20" t="s">
        <v>387</v>
      </c>
      <c r="M364" s="20" t="s">
        <v>387</v>
      </c>
      <c r="N364" s="20" t="s">
        <v>387</v>
      </c>
      <c r="O364" s="367" t="s">
        <v>1383</v>
      </c>
      <c r="P364" s="20" t="s">
        <v>340</v>
      </c>
      <c r="Q364" s="20" t="s">
        <v>340</v>
      </c>
      <c r="R364" s="20" t="s">
        <v>340</v>
      </c>
      <c r="S364" s="20">
        <f t="shared" si="5"/>
        <v>3</v>
      </c>
      <c r="T364" s="62"/>
      <c r="U364" s="69"/>
      <c r="V364" s="40"/>
    </row>
    <row r="365" spans="1:22" ht="11.25" customHeight="1" x14ac:dyDescent="0.4">
      <c r="A365" s="12" t="s">
        <v>489</v>
      </c>
      <c r="B365" s="5" t="s">
        <v>490</v>
      </c>
      <c r="C365" s="20">
        <v>29</v>
      </c>
      <c r="D365" s="20" t="s">
        <v>387</v>
      </c>
      <c r="E365" s="20" t="s">
        <v>387</v>
      </c>
      <c r="F365" s="20">
        <v>196</v>
      </c>
      <c r="G365" s="20" t="s">
        <v>387</v>
      </c>
      <c r="H365" s="20">
        <v>1</v>
      </c>
      <c r="I365" s="20" t="s">
        <v>387</v>
      </c>
      <c r="J365" s="20" t="s">
        <v>387</v>
      </c>
      <c r="K365" s="20" t="s">
        <v>387</v>
      </c>
      <c r="L365" s="20">
        <v>11</v>
      </c>
      <c r="M365" s="20" t="s">
        <v>387</v>
      </c>
      <c r="N365" s="20" t="s">
        <v>387</v>
      </c>
      <c r="O365" s="367" t="s">
        <v>1383</v>
      </c>
      <c r="P365" s="20" t="s">
        <v>340</v>
      </c>
      <c r="Q365" s="20" t="s">
        <v>340</v>
      </c>
      <c r="R365" s="20" t="s">
        <v>340</v>
      </c>
      <c r="S365" s="20">
        <f t="shared" si="5"/>
        <v>236</v>
      </c>
      <c r="T365" s="60">
        <v>236</v>
      </c>
      <c r="U365" s="59">
        <v>1</v>
      </c>
      <c r="V365" s="23">
        <v>0</v>
      </c>
    </row>
    <row r="366" spans="1:22" ht="11.25" customHeight="1" x14ac:dyDescent="0.4">
      <c r="A366" s="14" t="s">
        <v>491</v>
      </c>
      <c r="B366" s="7" t="s">
        <v>492</v>
      </c>
      <c r="C366" s="20">
        <v>395</v>
      </c>
      <c r="D366" s="20">
        <v>2</v>
      </c>
      <c r="E366" s="20">
        <v>7</v>
      </c>
      <c r="F366" s="20">
        <v>728</v>
      </c>
      <c r="G366" s="20">
        <v>1</v>
      </c>
      <c r="H366" s="20">
        <v>5</v>
      </c>
      <c r="I366" s="20">
        <v>20</v>
      </c>
      <c r="J366" s="20" t="s">
        <v>387</v>
      </c>
      <c r="K366" s="20" t="s">
        <v>387</v>
      </c>
      <c r="L366" s="20">
        <v>65</v>
      </c>
      <c r="M366" s="20" t="s">
        <v>387</v>
      </c>
      <c r="N366" s="20" t="s">
        <v>387</v>
      </c>
      <c r="O366" s="367" t="s">
        <v>1383</v>
      </c>
      <c r="P366" s="20" t="s">
        <v>340</v>
      </c>
      <c r="Q366" s="20" t="s">
        <v>340</v>
      </c>
      <c r="R366" s="20" t="s">
        <v>340</v>
      </c>
      <c r="S366" s="20">
        <f t="shared" si="5"/>
        <v>1208</v>
      </c>
      <c r="T366" s="65">
        <v>4050</v>
      </c>
      <c r="U366" s="85">
        <v>39</v>
      </c>
      <c r="V366" s="24">
        <v>0.01</v>
      </c>
    </row>
    <row r="367" spans="1:22" ht="11.25" customHeight="1" x14ac:dyDescent="0.4">
      <c r="A367" s="14" t="s">
        <v>491</v>
      </c>
      <c r="B367" s="5" t="s">
        <v>493</v>
      </c>
      <c r="C367" s="20">
        <v>219</v>
      </c>
      <c r="D367" s="20">
        <v>3</v>
      </c>
      <c r="E367" s="20">
        <v>1</v>
      </c>
      <c r="F367" s="20">
        <v>511</v>
      </c>
      <c r="G367" s="20">
        <v>3</v>
      </c>
      <c r="H367" s="20">
        <v>2</v>
      </c>
      <c r="I367" s="20">
        <v>5</v>
      </c>
      <c r="J367" s="20" t="s">
        <v>387</v>
      </c>
      <c r="K367" s="20" t="s">
        <v>387</v>
      </c>
      <c r="L367" s="20">
        <v>52</v>
      </c>
      <c r="M367" s="20" t="s">
        <v>387</v>
      </c>
      <c r="N367" s="20" t="s">
        <v>387</v>
      </c>
      <c r="O367" s="367" t="s">
        <v>1383</v>
      </c>
      <c r="P367" s="20" t="s">
        <v>340</v>
      </c>
      <c r="Q367" s="20" t="s">
        <v>340</v>
      </c>
      <c r="R367" s="20" t="s">
        <v>340</v>
      </c>
      <c r="S367" s="20">
        <f t="shared" si="5"/>
        <v>787</v>
      </c>
      <c r="T367" s="66"/>
      <c r="U367" s="94"/>
      <c r="V367" s="25"/>
    </row>
    <row r="368" spans="1:22" ht="11.25" customHeight="1" x14ac:dyDescent="0.4">
      <c r="A368" s="14" t="s">
        <v>491</v>
      </c>
      <c r="B368" s="5" t="s">
        <v>494</v>
      </c>
      <c r="C368" s="20">
        <v>160</v>
      </c>
      <c r="D368" s="20">
        <v>1</v>
      </c>
      <c r="E368" s="20">
        <v>6</v>
      </c>
      <c r="F368" s="20">
        <v>287</v>
      </c>
      <c r="G368" s="20" t="s">
        <v>387</v>
      </c>
      <c r="H368" s="20">
        <v>3</v>
      </c>
      <c r="I368" s="20">
        <v>1</v>
      </c>
      <c r="J368" s="20" t="s">
        <v>387</v>
      </c>
      <c r="K368" s="20" t="s">
        <v>387</v>
      </c>
      <c r="L368" s="20">
        <v>15</v>
      </c>
      <c r="M368" s="20" t="s">
        <v>387</v>
      </c>
      <c r="N368" s="20" t="s">
        <v>387</v>
      </c>
      <c r="O368" s="367" t="s">
        <v>1383</v>
      </c>
      <c r="P368" s="20" t="s">
        <v>340</v>
      </c>
      <c r="Q368" s="20" t="s">
        <v>340</v>
      </c>
      <c r="R368" s="20" t="s">
        <v>340</v>
      </c>
      <c r="S368" s="20">
        <f t="shared" si="5"/>
        <v>463</v>
      </c>
      <c r="T368" s="66"/>
      <c r="U368" s="94"/>
      <c r="V368" s="25"/>
    </row>
    <row r="369" spans="1:22" ht="11.25" customHeight="1" x14ac:dyDescent="0.4">
      <c r="A369" s="14" t="s">
        <v>491</v>
      </c>
      <c r="B369" s="15" t="s">
        <v>495</v>
      </c>
      <c r="C369" s="20">
        <v>141</v>
      </c>
      <c r="D369" s="20" t="s">
        <v>387</v>
      </c>
      <c r="E369" s="20">
        <v>1</v>
      </c>
      <c r="F369" s="20">
        <v>241</v>
      </c>
      <c r="G369" s="20" t="s">
        <v>387</v>
      </c>
      <c r="H369" s="20" t="s">
        <v>387</v>
      </c>
      <c r="I369" s="20">
        <v>4</v>
      </c>
      <c r="J369" s="20" t="s">
        <v>387</v>
      </c>
      <c r="K369" s="20" t="s">
        <v>387</v>
      </c>
      <c r="L369" s="20">
        <v>38</v>
      </c>
      <c r="M369" s="20" t="s">
        <v>387</v>
      </c>
      <c r="N369" s="20" t="s">
        <v>387</v>
      </c>
      <c r="O369" s="367" t="s">
        <v>1383</v>
      </c>
      <c r="P369" s="20" t="s">
        <v>340</v>
      </c>
      <c r="Q369" s="20" t="s">
        <v>340</v>
      </c>
      <c r="R369" s="20" t="s">
        <v>340</v>
      </c>
      <c r="S369" s="20">
        <f t="shared" si="5"/>
        <v>424</v>
      </c>
      <c r="T369" s="66"/>
      <c r="U369" s="94"/>
      <c r="V369" s="25"/>
    </row>
    <row r="370" spans="1:22" ht="11.25" customHeight="1" x14ac:dyDescent="0.4">
      <c r="A370" s="14" t="s">
        <v>491</v>
      </c>
      <c r="B370" s="6" t="s">
        <v>496</v>
      </c>
      <c r="C370" s="20">
        <v>95</v>
      </c>
      <c r="D370" s="20" t="s">
        <v>387</v>
      </c>
      <c r="E370" s="20">
        <v>2</v>
      </c>
      <c r="F370" s="20">
        <v>284</v>
      </c>
      <c r="G370" s="20" t="s">
        <v>387</v>
      </c>
      <c r="H370" s="20">
        <v>2</v>
      </c>
      <c r="I370" s="20">
        <v>2</v>
      </c>
      <c r="J370" s="20" t="s">
        <v>387</v>
      </c>
      <c r="K370" s="20" t="s">
        <v>387</v>
      </c>
      <c r="L370" s="20">
        <v>26</v>
      </c>
      <c r="M370" s="20" t="s">
        <v>387</v>
      </c>
      <c r="N370" s="20" t="s">
        <v>387</v>
      </c>
      <c r="O370" s="367" t="s">
        <v>1383</v>
      </c>
      <c r="P370" s="20" t="s">
        <v>340</v>
      </c>
      <c r="Q370" s="20" t="s">
        <v>340</v>
      </c>
      <c r="R370" s="20" t="s">
        <v>340</v>
      </c>
      <c r="S370" s="20">
        <f t="shared" si="5"/>
        <v>407</v>
      </c>
      <c r="T370" s="66"/>
      <c r="U370" s="94"/>
      <c r="V370" s="25"/>
    </row>
    <row r="371" spans="1:22" ht="11.25" customHeight="1" x14ac:dyDescent="0.4">
      <c r="A371" s="14" t="s">
        <v>491</v>
      </c>
      <c r="B371" s="15" t="s">
        <v>497</v>
      </c>
      <c r="C371" s="20">
        <v>87</v>
      </c>
      <c r="D371" s="20" t="s">
        <v>387</v>
      </c>
      <c r="E371" s="20">
        <v>2</v>
      </c>
      <c r="F371" s="20">
        <v>185</v>
      </c>
      <c r="G371" s="20" t="s">
        <v>387</v>
      </c>
      <c r="H371" s="20">
        <v>2</v>
      </c>
      <c r="I371" s="20">
        <v>1</v>
      </c>
      <c r="J371" s="20" t="s">
        <v>387</v>
      </c>
      <c r="K371" s="20" t="s">
        <v>387</v>
      </c>
      <c r="L371" s="20">
        <v>8</v>
      </c>
      <c r="M371" s="20" t="s">
        <v>387</v>
      </c>
      <c r="N371" s="20" t="s">
        <v>387</v>
      </c>
      <c r="O371" s="367" t="s">
        <v>1383</v>
      </c>
      <c r="P371" s="20" t="s">
        <v>340</v>
      </c>
      <c r="Q371" s="20" t="s">
        <v>340</v>
      </c>
      <c r="R371" s="20" t="s">
        <v>340</v>
      </c>
      <c r="S371" s="20">
        <f t="shared" si="5"/>
        <v>281</v>
      </c>
      <c r="T371" s="66"/>
      <c r="U371" s="94"/>
      <c r="V371" s="25"/>
    </row>
    <row r="372" spans="1:22" ht="11.25" customHeight="1" x14ac:dyDescent="0.4">
      <c r="A372" s="14" t="s">
        <v>491</v>
      </c>
      <c r="B372" s="15" t="s">
        <v>498</v>
      </c>
      <c r="C372" s="20">
        <v>71</v>
      </c>
      <c r="D372" s="20" t="s">
        <v>387</v>
      </c>
      <c r="E372" s="20">
        <v>1</v>
      </c>
      <c r="F372" s="20">
        <v>159</v>
      </c>
      <c r="G372" s="20" t="s">
        <v>387</v>
      </c>
      <c r="H372" s="20">
        <v>3</v>
      </c>
      <c r="I372" s="20">
        <v>1</v>
      </c>
      <c r="J372" s="20" t="s">
        <v>387</v>
      </c>
      <c r="K372" s="20" t="s">
        <v>387</v>
      </c>
      <c r="L372" s="20">
        <v>12</v>
      </c>
      <c r="M372" s="20" t="s">
        <v>387</v>
      </c>
      <c r="N372" s="20" t="s">
        <v>387</v>
      </c>
      <c r="O372" s="367" t="s">
        <v>1383</v>
      </c>
      <c r="P372" s="20" t="s">
        <v>340</v>
      </c>
      <c r="Q372" s="20" t="s">
        <v>340</v>
      </c>
      <c r="R372" s="20" t="s">
        <v>340</v>
      </c>
      <c r="S372" s="20">
        <f t="shared" si="5"/>
        <v>243</v>
      </c>
      <c r="T372" s="66"/>
      <c r="U372" s="94"/>
      <c r="V372" s="25"/>
    </row>
    <row r="373" spans="1:22" ht="11.25" customHeight="1" x14ac:dyDescent="0.4">
      <c r="A373" s="14" t="s">
        <v>491</v>
      </c>
      <c r="B373" s="6" t="s">
        <v>499</v>
      </c>
      <c r="C373" s="20">
        <v>64</v>
      </c>
      <c r="D373" s="20" t="s">
        <v>387</v>
      </c>
      <c r="E373" s="20">
        <v>1</v>
      </c>
      <c r="F373" s="20">
        <v>139</v>
      </c>
      <c r="G373" s="20" t="s">
        <v>387</v>
      </c>
      <c r="H373" s="20">
        <v>1</v>
      </c>
      <c r="I373" s="20">
        <v>2</v>
      </c>
      <c r="J373" s="20" t="s">
        <v>387</v>
      </c>
      <c r="K373" s="20" t="s">
        <v>387</v>
      </c>
      <c r="L373" s="20">
        <v>26</v>
      </c>
      <c r="M373" s="20" t="s">
        <v>387</v>
      </c>
      <c r="N373" s="20" t="s">
        <v>387</v>
      </c>
      <c r="O373" s="367" t="s">
        <v>1383</v>
      </c>
      <c r="P373" s="20" t="s">
        <v>340</v>
      </c>
      <c r="Q373" s="20" t="s">
        <v>340</v>
      </c>
      <c r="R373" s="20" t="s">
        <v>340</v>
      </c>
      <c r="S373" s="20">
        <f t="shared" si="5"/>
        <v>231</v>
      </c>
      <c r="T373" s="66"/>
      <c r="U373" s="94"/>
      <c r="V373" s="25"/>
    </row>
    <row r="374" spans="1:22" ht="11.25" customHeight="1" x14ac:dyDescent="0.4">
      <c r="A374" s="14" t="s">
        <v>491</v>
      </c>
      <c r="B374" s="5" t="s">
        <v>500</v>
      </c>
      <c r="C374" s="20">
        <v>1</v>
      </c>
      <c r="D374" s="20" t="s">
        <v>387</v>
      </c>
      <c r="E374" s="20" t="s">
        <v>387</v>
      </c>
      <c r="F374" s="20">
        <v>2</v>
      </c>
      <c r="G374" s="20" t="s">
        <v>387</v>
      </c>
      <c r="H374" s="20" t="s">
        <v>387</v>
      </c>
      <c r="I374" s="20" t="s">
        <v>387</v>
      </c>
      <c r="J374" s="20" t="s">
        <v>387</v>
      </c>
      <c r="K374" s="20" t="s">
        <v>387</v>
      </c>
      <c r="L374" s="20" t="s">
        <v>387</v>
      </c>
      <c r="M374" s="20" t="s">
        <v>387</v>
      </c>
      <c r="N374" s="20" t="s">
        <v>387</v>
      </c>
      <c r="O374" s="367" t="s">
        <v>1383</v>
      </c>
      <c r="P374" s="20" t="s">
        <v>340</v>
      </c>
      <c r="Q374" s="20" t="s">
        <v>340</v>
      </c>
      <c r="R374" s="20" t="s">
        <v>340</v>
      </c>
      <c r="S374" s="20">
        <f t="shared" si="5"/>
        <v>3</v>
      </c>
      <c r="T374" s="66"/>
      <c r="U374" s="94"/>
      <c r="V374" s="25"/>
    </row>
    <row r="375" spans="1:22" ht="11.25" customHeight="1" x14ac:dyDescent="0.4">
      <c r="A375" s="13" t="s">
        <v>397</v>
      </c>
      <c r="B375" s="5" t="s">
        <v>501</v>
      </c>
      <c r="C375" s="20" t="s">
        <v>387</v>
      </c>
      <c r="D375" s="20" t="s">
        <v>387</v>
      </c>
      <c r="E375" s="20" t="s">
        <v>387</v>
      </c>
      <c r="F375" s="20">
        <v>1</v>
      </c>
      <c r="G375" s="20" t="s">
        <v>387</v>
      </c>
      <c r="H375" s="20" t="s">
        <v>387</v>
      </c>
      <c r="I375" s="20" t="s">
        <v>387</v>
      </c>
      <c r="J375" s="20" t="s">
        <v>387</v>
      </c>
      <c r="K375" s="20" t="s">
        <v>387</v>
      </c>
      <c r="L375" s="20">
        <v>1</v>
      </c>
      <c r="M375" s="20" t="s">
        <v>387</v>
      </c>
      <c r="N375" s="20" t="s">
        <v>387</v>
      </c>
      <c r="O375" s="367" t="s">
        <v>1383</v>
      </c>
      <c r="P375" s="20" t="s">
        <v>340</v>
      </c>
      <c r="Q375" s="20" t="s">
        <v>340</v>
      </c>
      <c r="R375" s="20" t="s">
        <v>340</v>
      </c>
      <c r="S375" s="20">
        <f t="shared" si="5"/>
        <v>2</v>
      </c>
      <c r="T375" s="66"/>
      <c r="U375" s="94"/>
      <c r="V375" s="25"/>
    </row>
    <row r="376" spans="1:22" ht="11.25" customHeight="1" x14ac:dyDescent="0.4">
      <c r="A376" s="13" t="s">
        <v>397</v>
      </c>
      <c r="B376" s="5" t="s">
        <v>502</v>
      </c>
      <c r="C376" s="20" t="s">
        <v>387</v>
      </c>
      <c r="D376" s="20" t="s">
        <v>387</v>
      </c>
      <c r="E376" s="20" t="s">
        <v>387</v>
      </c>
      <c r="F376" s="20">
        <v>1</v>
      </c>
      <c r="G376" s="20" t="s">
        <v>387</v>
      </c>
      <c r="H376" s="20" t="s">
        <v>387</v>
      </c>
      <c r="I376" s="20" t="s">
        <v>387</v>
      </c>
      <c r="J376" s="20" t="s">
        <v>387</v>
      </c>
      <c r="K376" s="20" t="s">
        <v>387</v>
      </c>
      <c r="L376" s="20" t="s">
        <v>387</v>
      </c>
      <c r="M376" s="20" t="s">
        <v>387</v>
      </c>
      <c r="N376" s="20" t="s">
        <v>387</v>
      </c>
      <c r="O376" s="367" t="s">
        <v>1383</v>
      </c>
      <c r="P376" s="20" t="s">
        <v>340</v>
      </c>
      <c r="Q376" s="20" t="s">
        <v>340</v>
      </c>
      <c r="R376" s="20" t="s">
        <v>340</v>
      </c>
      <c r="S376" s="20">
        <f t="shared" si="5"/>
        <v>1</v>
      </c>
      <c r="T376" s="67"/>
      <c r="U376" s="95"/>
      <c r="V376" s="26"/>
    </row>
    <row r="377" spans="1:22" ht="11.25" customHeight="1" x14ac:dyDescent="0.4">
      <c r="A377" s="12" t="s">
        <v>503</v>
      </c>
      <c r="B377" s="5" t="s">
        <v>504</v>
      </c>
      <c r="C377" s="20">
        <v>10</v>
      </c>
      <c r="D377" s="20" t="s">
        <v>387</v>
      </c>
      <c r="E377" s="20" t="s">
        <v>387</v>
      </c>
      <c r="F377" s="20">
        <v>15</v>
      </c>
      <c r="G377" s="20">
        <v>1</v>
      </c>
      <c r="H377" s="20" t="s">
        <v>387</v>
      </c>
      <c r="I377" s="20" t="s">
        <v>387</v>
      </c>
      <c r="J377" s="20" t="s">
        <v>387</v>
      </c>
      <c r="K377" s="20" t="s">
        <v>387</v>
      </c>
      <c r="L377" s="20" t="s">
        <v>387</v>
      </c>
      <c r="M377" s="20" t="s">
        <v>387</v>
      </c>
      <c r="N377" s="20" t="s">
        <v>387</v>
      </c>
      <c r="O377" s="367" t="s">
        <v>1383</v>
      </c>
      <c r="P377" s="20" t="s">
        <v>340</v>
      </c>
      <c r="Q377" s="20" t="s">
        <v>340</v>
      </c>
      <c r="R377" s="20" t="s">
        <v>340</v>
      </c>
      <c r="S377" s="20">
        <f t="shared" si="5"/>
        <v>25</v>
      </c>
      <c r="T377" s="60">
        <v>25</v>
      </c>
      <c r="U377" s="59">
        <v>0</v>
      </c>
      <c r="V377" s="23">
        <v>0</v>
      </c>
    </row>
    <row r="378" spans="1:22" ht="11.25" customHeight="1" x14ac:dyDescent="0.4">
      <c r="A378" s="12" t="s">
        <v>505</v>
      </c>
      <c r="B378" s="5" t="s">
        <v>506</v>
      </c>
      <c r="C378" s="20">
        <v>4</v>
      </c>
      <c r="D378" s="20" t="s">
        <v>387</v>
      </c>
      <c r="E378" s="20" t="s">
        <v>387</v>
      </c>
      <c r="F378" s="20" t="s">
        <v>387</v>
      </c>
      <c r="G378" s="20" t="s">
        <v>387</v>
      </c>
      <c r="H378" s="20" t="s">
        <v>387</v>
      </c>
      <c r="I378" s="20" t="s">
        <v>387</v>
      </c>
      <c r="J378" s="20" t="s">
        <v>387</v>
      </c>
      <c r="K378" s="20" t="s">
        <v>387</v>
      </c>
      <c r="L378" s="20" t="s">
        <v>387</v>
      </c>
      <c r="M378" s="20" t="s">
        <v>387</v>
      </c>
      <c r="N378" s="20" t="s">
        <v>387</v>
      </c>
      <c r="O378" s="367" t="s">
        <v>1383</v>
      </c>
      <c r="P378" s="20" t="s">
        <v>340</v>
      </c>
      <c r="Q378" s="20" t="s">
        <v>340</v>
      </c>
      <c r="R378" s="20" t="s">
        <v>340</v>
      </c>
      <c r="S378" s="20">
        <f t="shared" si="5"/>
        <v>4</v>
      </c>
      <c r="T378" s="60">
        <v>4</v>
      </c>
      <c r="U378" s="59">
        <v>0</v>
      </c>
      <c r="V378" s="23">
        <v>0</v>
      </c>
    </row>
    <row r="379" spans="1:22" ht="11.25" customHeight="1" x14ac:dyDescent="0.4">
      <c r="A379" s="12" t="s">
        <v>507</v>
      </c>
      <c r="B379" s="5" t="s">
        <v>508</v>
      </c>
      <c r="C379" s="20">
        <v>93</v>
      </c>
      <c r="D379" s="20" t="s">
        <v>387</v>
      </c>
      <c r="E379" s="20">
        <v>1</v>
      </c>
      <c r="F379" s="20">
        <v>138</v>
      </c>
      <c r="G379" s="20">
        <v>1</v>
      </c>
      <c r="H379" s="20" t="s">
        <v>387</v>
      </c>
      <c r="I379" s="20">
        <v>2</v>
      </c>
      <c r="J379" s="20" t="s">
        <v>387</v>
      </c>
      <c r="K379" s="20" t="s">
        <v>387</v>
      </c>
      <c r="L379" s="20">
        <v>3</v>
      </c>
      <c r="M379" s="20" t="s">
        <v>387</v>
      </c>
      <c r="N379" s="20" t="s">
        <v>387</v>
      </c>
      <c r="O379" s="367" t="s">
        <v>1383</v>
      </c>
      <c r="P379" s="20" t="s">
        <v>340</v>
      </c>
      <c r="Q379" s="20" t="s">
        <v>340</v>
      </c>
      <c r="R379" s="20" t="s">
        <v>340</v>
      </c>
      <c r="S379" s="20">
        <f t="shared" si="5"/>
        <v>236</v>
      </c>
      <c r="T379" s="60">
        <v>236</v>
      </c>
      <c r="U379" s="59">
        <v>1</v>
      </c>
      <c r="V379" s="27">
        <v>4.0000000000000001E-3</v>
      </c>
    </row>
    <row r="380" spans="1:22" ht="11.25" customHeight="1" x14ac:dyDescent="0.4">
      <c r="A380" s="13" t="s">
        <v>509</v>
      </c>
      <c r="B380" s="5" t="s">
        <v>510</v>
      </c>
      <c r="C380" s="20">
        <v>52</v>
      </c>
      <c r="D380" s="20" t="s">
        <v>387</v>
      </c>
      <c r="E380" s="20" t="s">
        <v>387</v>
      </c>
      <c r="F380" s="20">
        <v>233</v>
      </c>
      <c r="G380" s="20" t="s">
        <v>387</v>
      </c>
      <c r="H380" s="20">
        <v>1</v>
      </c>
      <c r="I380" s="20" t="s">
        <v>387</v>
      </c>
      <c r="J380" s="20" t="s">
        <v>387</v>
      </c>
      <c r="K380" s="20" t="s">
        <v>387</v>
      </c>
      <c r="L380" s="20">
        <v>15</v>
      </c>
      <c r="M380" s="20" t="s">
        <v>387</v>
      </c>
      <c r="N380" s="20" t="s">
        <v>387</v>
      </c>
      <c r="O380" s="367" t="s">
        <v>1383</v>
      </c>
      <c r="P380" s="20" t="s">
        <v>340</v>
      </c>
      <c r="Q380" s="20" t="s">
        <v>340</v>
      </c>
      <c r="R380" s="20" t="s">
        <v>340</v>
      </c>
      <c r="S380" s="20">
        <f t="shared" si="5"/>
        <v>300</v>
      </c>
      <c r="T380" s="61">
        <v>546</v>
      </c>
      <c r="U380" s="71">
        <v>1</v>
      </c>
      <c r="V380" s="39">
        <v>0</v>
      </c>
    </row>
    <row r="381" spans="1:22" ht="11.25" customHeight="1" x14ac:dyDescent="0.4">
      <c r="A381" s="13" t="s">
        <v>509</v>
      </c>
      <c r="B381" s="5" t="s">
        <v>504</v>
      </c>
      <c r="C381" s="20" t="s">
        <v>387</v>
      </c>
      <c r="D381" s="20" t="s">
        <v>387</v>
      </c>
      <c r="E381" s="20" t="s">
        <v>387</v>
      </c>
      <c r="F381" s="20">
        <v>125</v>
      </c>
      <c r="G381" s="20" t="s">
        <v>387</v>
      </c>
      <c r="H381" s="20" t="s">
        <v>387</v>
      </c>
      <c r="I381" s="20" t="s">
        <v>387</v>
      </c>
      <c r="J381" s="20" t="s">
        <v>387</v>
      </c>
      <c r="K381" s="20" t="s">
        <v>387</v>
      </c>
      <c r="L381" s="20">
        <v>5</v>
      </c>
      <c r="M381" s="20" t="s">
        <v>387</v>
      </c>
      <c r="N381" s="20" t="s">
        <v>387</v>
      </c>
      <c r="O381" s="367" t="s">
        <v>1383</v>
      </c>
      <c r="P381" s="20" t="s">
        <v>340</v>
      </c>
      <c r="Q381" s="20" t="s">
        <v>340</v>
      </c>
      <c r="R381" s="20" t="s">
        <v>340</v>
      </c>
      <c r="S381" s="20">
        <f t="shared" si="5"/>
        <v>130</v>
      </c>
      <c r="T381" s="64"/>
      <c r="U381" s="88"/>
      <c r="V381" s="41"/>
    </row>
    <row r="382" spans="1:22" ht="11.25" customHeight="1" x14ac:dyDescent="0.4">
      <c r="A382" s="13" t="s">
        <v>509</v>
      </c>
      <c r="B382" s="6" t="s">
        <v>511</v>
      </c>
      <c r="C382" s="20">
        <v>23</v>
      </c>
      <c r="D382" s="20" t="s">
        <v>387</v>
      </c>
      <c r="E382" s="20" t="s">
        <v>387</v>
      </c>
      <c r="F382" s="20">
        <v>58</v>
      </c>
      <c r="G382" s="20" t="s">
        <v>387</v>
      </c>
      <c r="H382" s="20" t="s">
        <v>387</v>
      </c>
      <c r="I382" s="20" t="s">
        <v>387</v>
      </c>
      <c r="J382" s="20" t="s">
        <v>387</v>
      </c>
      <c r="K382" s="20" t="s">
        <v>387</v>
      </c>
      <c r="L382" s="20">
        <v>9</v>
      </c>
      <c r="M382" s="20" t="s">
        <v>387</v>
      </c>
      <c r="N382" s="20" t="s">
        <v>387</v>
      </c>
      <c r="O382" s="367" t="s">
        <v>1383</v>
      </c>
      <c r="P382" s="20" t="s">
        <v>340</v>
      </c>
      <c r="Q382" s="20" t="s">
        <v>340</v>
      </c>
      <c r="R382" s="20" t="s">
        <v>340</v>
      </c>
      <c r="S382" s="20">
        <f t="shared" si="5"/>
        <v>90</v>
      </c>
      <c r="T382" s="64"/>
      <c r="U382" s="88"/>
      <c r="V382" s="41"/>
    </row>
    <row r="383" spans="1:22" ht="11.25" customHeight="1" x14ac:dyDescent="0.4">
      <c r="A383" s="13" t="s">
        <v>509</v>
      </c>
      <c r="B383" s="6" t="s">
        <v>512</v>
      </c>
      <c r="C383" s="20">
        <v>9</v>
      </c>
      <c r="D383" s="20" t="s">
        <v>387</v>
      </c>
      <c r="E383" s="20" t="s">
        <v>387</v>
      </c>
      <c r="F383" s="20">
        <v>17</v>
      </c>
      <c r="G383" s="20" t="s">
        <v>387</v>
      </c>
      <c r="H383" s="20" t="s">
        <v>387</v>
      </c>
      <c r="I383" s="20" t="s">
        <v>387</v>
      </c>
      <c r="J383" s="20" t="s">
        <v>387</v>
      </c>
      <c r="K383" s="20" t="s">
        <v>387</v>
      </c>
      <c r="L383" s="20" t="s">
        <v>387</v>
      </c>
      <c r="M383" s="20" t="s">
        <v>387</v>
      </c>
      <c r="N383" s="20" t="s">
        <v>387</v>
      </c>
      <c r="O383" s="367" t="s">
        <v>1383</v>
      </c>
      <c r="P383" s="20" t="s">
        <v>340</v>
      </c>
      <c r="Q383" s="20" t="s">
        <v>340</v>
      </c>
      <c r="R383" s="20" t="s">
        <v>340</v>
      </c>
      <c r="S383" s="20">
        <f t="shared" si="5"/>
        <v>26</v>
      </c>
      <c r="T383" s="62"/>
      <c r="U383" s="69"/>
      <c r="V383" s="40"/>
    </row>
    <row r="384" spans="1:22" ht="11.25" customHeight="1" x14ac:dyDescent="0.4">
      <c r="A384" s="12" t="s">
        <v>513</v>
      </c>
      <c r="B384" s="5" t="s">
        <v>514</v>
      </c>
      <c r="C384" s="20">
        <v>573</v>
      </c>
      <c r="D384" s="20" t="s">
        <v>387</v>
      </c>
      <c r="E384" s="20">
        <v>9</v>
      </c>
      <c r="F384" s="20">
        <v>871</v>
      </c>
      <c r="G384" s="20" t="s">
        <v>387</v>
      </c>
      <c r="H384" s="20">
        <v>7</v>
      </c>
      <c r="I384" s="20">
        <v>17</v>
      </c>
      <c r="J384" s="20" t="s">
        <v>387</v>
      </c>
      <c r="K384" s="20" t="s">
        <v>387</v>
      </c>
      <c r="L384" s="20">
        <v>128</v>
      </c>
      <c r="M384" s="20" t="s">
        <v>387</v>
      </c>
      <c r="N384" s="20" t="s">
        <v>387</v>
      </c>
      <c r="O384" s="367" t="s">
        <v>1383</v>
      </c>
      <c r="P384" s="20" t="s">
        <v>340</v>
      </c>
      <c r="Q384" s="20" t="s">
        <v>340</v>
      </c>
      <c r="R384" s="20" t="s">
        <v>340</v>
      </c>
      <c r="S384" s="20">
        <f t="shared" si="5"/>
        <v>1589</v>
      </c>
      <c r="T384" s="61">
        <v>1592</v>
      </c>
      <c r="U384" s="71">
        <v>16</v>
      </c>
      <c r="V384" s="28">
        <v>0.01</v>
      </c>
    </row>
    <row r="385" spans="1:22" ht="11.25" customHeight="1" x14ac:dyDescent="0.4">
      <c r="A385" s="12" t="s">
        <v>457</v>
      </c>
      <c r="B385" s="5" t="s">
        <v>515</v>
      </c>
      <c r="C385" s="20" t="s">
        <v>387</v>
      </c>
      <c r="D385" s="20" t="s">
        <v>387</v>
      </c>
      <c r="E385" s="20" t="s">
        <v>387</v>
      </c>
      <c r="F385" s="20">
        <v>3</v>
      </c>
      <c r="G385" s="20" t="s">
        <v>387</v>
      </c>
      <c r="H385" s="20" t="s">
        <v>387</v>
      </c>
      <c r="I385" s="20" t="s">
        <v>387</v>
      </c>
      <c r="J385" s="20" t="s">
        <v>387</v>
      </c>
      <c r="K385" s="20" t="s">
        <v>387</v>
      </c>
      <c r="L385" s="20" t="s">
        <v>387</v>
      </c>
      <c r="M385" s="20" t="s">
        <v>387</v>
      </c>
      <c r="N385" s="20" t="s">
        <v>387</v>
      </c>
      <c r="O385" s="367" t="s">
        <v>1383</v>
      </c>
      <c r="P385" s="20" t="s">
        <v>340</v>
      </c>
      <c r="Q385" s="20" t="s">
        <v>340</v>
      </c>
      <c r="R385" s="20" t="s">
        <v>340</v>
      </c>
      <c r="S385" s="20">
        <f t="shared" si="5"/>
        <v>3</v>
      </c>
      <c r="T385" s="62"/>
      <c r="U385" s="69"/>
      <c r="V385" s="29"/>
    </row>
    <row r="386" spans="1:22" ht="11.25" customHeight="1" x14ac:dyDescent="0.4">
      <c r="A386" s="12" t="s">
        <v>516</v>
      </c>
      <c r="B386" s="5" t="s">
        <v>517</v>
      </c>
      <c r="C386" s="20">
        <v>26</v>
      </c>
      <c r="D386" s="20" t="s">
        <v>387</v>
      </c>
      <c r="E386" s="20">
        <v>1</v>
      </c>
      <c r="F386" s="20">
        <v>78</v>
      </c>
      <c r="G386" s="20" t="s">
        <v>387</v>
      </c>
      <c r="H386" s="20" t="s">
        <v>387</v>
      </c>
      <c r="I386" s="20" t="s">
        <v>387</v>
      </c>
      <c r="J386" s="20" t="s">
        <v>387</v>
      </c>
      <c r="K386" s="20" t="s">
        <v>387</v>
      </c>
      <c r="L386" s="20" t="s">
        <v>387</v>
      </c>
      <c r="M386" s="20" t="s">
        <v>387</v>
      </c>
      <c r="N386" s="20" t="s">
        <v>387</v>
      </c>
      <c r="O386" s="367" t="s">
        <v>1383</v>
      </c>
      <c r="P386" s="20" t="s">
        <v>340</v>
      </c>
      <c r="Q386" s="20" t="s">
        <v>340</v>
      </c>
      <c r="R386" s="20" t="s">
        <v>340</v>
      </c>
      <c r="S386" s="20">
        <f t="shared" si="5"/>
        <v>104</v>
      </c>
      <c r="T386" s="60">
        <v>104</v>
      </c>
      <c r="U386" s="59">
        <v>1</v>
      </c>
      <c r="V386" s="27">
        <v>0.01</v>
      </c>
    </row>
    <row r="387" spans="1:22" ht="11.25" customHeight="1" x14ac:dyDescent="0.4">
      <c r="A387" s="14" t="s">
        <v>518</v>
      </c>
      <c r="B387" s="5" t="s">
        <v>519</v>
      </c>
      <c r="C387" s="20">
        <v>344</v>
      </c>
      <c r="D387" s="20" t="s">
        <v>387</v>
      </c>
      <c r="E387" s="20">
        <v>3</v>
      </c>
      <c r="F387" s="20">
        <v>656</v>
      </c>
      <c r="G387" s="20">
        <v>1</v>
      </c>
      <c r="H387" s="20">
        <v>4</v>
      </c>
      <c r="I387" s="20">
        <v>8</v>
      </c>
      <c r="J387" s="20" t="s">
        <v>387</v>
      </c>
      <c r="K387" s="20" t="s">
        <v>387</v>
      </c>
      <c r="L387" s="20">
        <v>39</v>
      </c>
      <c r="M387" s="20" t="s">
        <v>387</v>
      </c>
      <c r="N387" s="20" t="s">
        <v>387</v>
      </c>
      <c r="O387" s="367" t="s">
        <v>1383</v>
      </c>
      <c r="P387" s="20" t="s">
        <v>340</v>
      </c>
      <c r="Q387" s="20" t="s">
        <v>340</v>
      </c>
      <c r="R387" s="20" t="s">
        <v>340</v>
      </c>
      <c r="S387" s="20">
        <f t="shared" si="5"/>
        <v>1047</v>
      </c>
      <c r="T387" s="65">
        <v>2157</v>
      </c>
      <c r="U387" s="85">
        <v>18</v>
      </c>
      <c r="V387" s="32">
        <v>0.01</v>
      </c>
    </row>
    <row r="388" spans="1:22" ht="11.25" customHeight="1" x14ac:dyDescent="0.4">
      <c r="A388" s="14" t="s">
        <v>518</v>
      </c>
      <c r="B388" s="5" t="s">
        <v>520</v>
      </c>
      <c r="C388" s="20">
        <v>341</v>
      </c>
      <c r="D388" s="20" t="s">
        <v>387</v>
      </c>
      <c r="E388" s="20">
        <v>3</v>
      </c>
      <c r="F388" s="20">
        <v>500</v>
      </c>
      <c r="G388" s="20" t="s">
        <v>387</v>
      </c>
      <c r="H388" s="20">
        <v>8</v>
      </c>
      <c r="I388" s="20">
        <v>12</v>
      </c>
      <c r="J388" s="20" t="s">
        <v>387</v>
      </c>
      <c r="K388" s="20" t="s">
        <v>387</v>
      </c>
      <c r="L388" s="20">
        <v>46</v>
      </c>
      <c r="M388" s="20" t="s">
        <v>387</v>
      </c>
      <c r="N388" s="20" t="s">
        <v>387</v>
      </c>
      <c r="O388" s="367" t="s">
        <v>1383</v>
      </c>
      <c r="P388" s="20" t="s">
        <v>340</v>
      </c>
      <c r="Q388" s="20" t="s">
        <v>340</v>
      </c>
      <c r="R388" s="20" t="s">
        <v>340</v>
      </c>
      <c r="S388" s="20">
        <f t="shared" ref="S388:S451" si="6">SUM(C388,F388,I388,L388,O388,Q388)</f>
        <v>899</v>
      </c>
      <c r="T388" s="66"/>
      <c r="U388" s="94"/>
      <c r="V388" s="31"/>
    </row>
    <row r="389" spans="1:22" ht="11.25" customHeight="1" x14ac:dyDescent="0.4">
      <c r="A389" s="14" t="s">
        <v>518</v>
      </c>
      <c r="B389" s="5" t="s">
        <v>521</v>
      </c>
      <c r="C389" s="20">
        <v>52</v>
      </c>
      <c r="D389" s="20" t="s">
        <v>387</v>
      </c>
      <c r="E389" s="20" t="s">
        <v>387</v>
      </c>
      <c r="F389" s="20">
        <v>137</v>
      </c>
      <c r="G389" s="20" t="s">
        <v>387</v>
      </c>
      <c r="H389" s="20" t="s">
        <v>387</v>
      </c>
      <c r="I389" s="20">
        <v>2</v>
      </c>
      <c r="J389" s="20" t="s">
        <v>387</v>
      </c>
      <c r="K389" s="20" t="s">
        <v>387</v>
      </c>
      <c r="L389" s="20">
        <v>7</v>
      </c>
      <c r="M389" s="20" t="s">
        <v>387</v>
      </c>
      <c r="N389" s="20" t="s">
        <v>387</v>
      </c>
      <c r="O389" s="367" t="s">
        <v>1383</v>
      </c>
      <c r="P389" s="20" t="s">
        <v>340</v>
      </c>
      <c r="Q389" s="20" t="s">
        <v>340</v>
      </c>
      <c r="R389" s="20" t="s">
        <v>340</v>
      </c>
      <c r="S389" s="20">
        <f t="shared" si="6"/>
        <v>198</v>
      </c>
      <c r="T389" s="66"/>
      <c r="U389" s="94"/>
      <c r="V389" s="31"/>
    </row>
    <row r="390" spans="1:22" ht="11.25" customHeight="1" x14ac:dyDescent="0.4">
      <c r="A390" s="14" t="s">
        <v>518</v>
      </c>
      <c r="B390" s="5" t="s">
        <v>522</v>
      </c>
      <c r="C390" s="20">
        <v>1</v>
      </c>
      <c r="D390" s="20" t="s">
        <v>387</v>
      </c>
      <c r="E390" s="20" t="s">
        <v>387</v>
      </c>
      <c r="F390" s="20">
        <v>9</v>
      </c>
      <c r="G390" s="20" t="s">
        <v>387</v>
      </c>
      <c r="H390" s="20" t="s">
        <v>387</v>
      </c>
      <c r="I390" s="20" t="s">
        <v>387</v>
      </c>
      <c r="J390" s="20" t="s">
        <v>387</v>
      </c>
      <c r="K390" s="20" t="s">
        <v>387</v>
      </c>
      <c r="L390" s="20" t="s">
        <v>387</v>
      </c>
      <c r="M390" s="20" t="s">
        <v>387</v>
      </c>
      <c r="N390" s="20" t="s">
        <v>387</v>
      </c>
      <c r="O390" s="367" t="s">
        <v>1383</v>
      </c>
      <c r="P390" s="20" t="s">
        <v>340</v>
      </c>
      <c r="Q390" s="20" t="s">
        <v>340</v>
      </c>
      <c r="R390" s="20" t="s">
        <v>340</v>
      </c>
      <c r="S390" s="20">
        <f t="shared" si="6"/>
        <v>10</v>
      </c>
      <c r="T390" s="66"/>
      <c r="U390" s="94"/>
      <c r="V390" s="31"/>
    </row>
    <row r="391" spans="1:22" ht="11.25" customHeight="1" x14ac:dyDescent="0.4">
      <c r="A391" s="14" t="s">
        <v>518</v>
      </c>
      <c r="B391" s="5" t="s">
        <v>523</v>
      </c>
      <c r="C391" s="20" t="s">
        <v>387</v>
      </c>
      <c r="D391" s="20" t="s">
        <v>387</v>
      </c>
      <c r="E391" s="20" t="s">
        <v>387</v>
      </c>
      <c r="F391" s="20">
        <v>1</v>
      </c>
      <c r="G391" s="20" t="s">
        <v>387</v>
      </c>
      <c r="H391" s="20" t="s">
        <v>387</v>
      </c>
      <c r="I391" s="20" t="s">
        <v>387</v>
      </c>
      <c r="J391" s="20" t="s">
        <v>387</v>
      </c>
      <c r="K391" s="20" t="s">
        <v>387</v>
      </c>
      <c r="L391" s="20" t="s">
        <v>387</v>
      </c>
      <c r="M391" s="20" t="s">
        <v>387</v>
      </c>
      <c r="N391" s="20" t="s">
        <v>387</v>
      </c>
      <c r="O391" s="367" t="s">
        <v>1383</v>
      </c>
      <c r="P391" s="20" t="s">
        <v>340</v>
      </c>
      <c r="Q391" s="20" t="s">
        <v>340</v>
      </c>
      <c r="R391" s="20" t="s">
        <v>340</v>
      </c>
      <c r="S391" s="20">
        <f t="shared" si="6"/>
        <v>1</v>
      </c>
      <c r="T391" s="66"/>
      <c r="U391" s="94"/>
      <c r="V391" s="31"/>
    </row>
    <row r="392" spans="1:22" ht="11.25" customHeight="1" x14ac:dyDescent="0.4">
      <c r="A392" s="12" t="s">
        <v>385</v>
      </c>
      <c r="B392" s="7" t="s">
        <v>524</v>
      </c>
      <c r="C392" s="20" t="s">
        <v>387</v>
      </c>
      <c r="D392" s="20" t="s">
        <v>387</v>
      </c>
      <c r="E392" s="20" t="s">
        <v>387</v>
      </c>
      <c r="F392" s="20">
        <v>1</v>
      </c>
      <c r="G392" s="20" t="s">
        <v>387</v>
      </c>
      <c r="H392" s="20" t="s">
        <v>387</v>
      </c>
      <c r="I392" s="20" t="s">
        <v>387</v>
      </c>
      <c r="J392" s="20" t="s">
        <v>387</v>
      </c>
      <c r="K392" s="20" t="s">
        <v>387</v>
      </c>
      <c r="L392" s="20">
        <v>1</v>
      </c>
      <c r="M392" s="20" t="s">
        <v>387</v>
      </c>
      <c r="N392" s="20" t="s">
        <v>387</v>
      </c>
      <c r="O392" s="367" t="s">
        <v>1383</v>
      </c>
      <c r="P392" s="20" t="s">
        <v>340</v>
      </c>
      <c r="Q392" s="20" t="s">
        <v>340</v>
      </c>
      <c r="R392" s="20" t="s">
        <v>340</v>
      </c>
      <c r="S392" s="20">
        <f t="shared" si="6"/>
        <v>2</v>
      </c>
      <c r="T392" s="67"/>
      <c r="U392" s="95"/>
      <c r="V392" s="33"/>
    </row>
    <row r="393" spans="1:22" ht="11.25" customHeight="1" x14ac:dyDescent="0.4">
      <c r="A393" s="12" t="s">
        <v>466</v>
      </c>
      <c r="B393" s="5" t="s">
        <v>525</v>
      </c>
      <c r="C393" s="20" t="s">
        <v>387</v>
      </c>
      <c r="D393" s="20" t="s">
        <v>387</v>
      </c>
      <c r="E393" s="20" t="s">
        <v>387</v>
      </c>
      <c r="F393" s="20">
        <v>2</v>
      </c>
      <c r="G393" s="20" t="s">
        <v>387</v>
      </c>
      <c r="H393" s="20" t="s">
        <v>387</v>
      </c>
      <c r="I393" s="20" t="s">
        <v>387</v>
      </c>
      <c r="J393" s="20" t="s">
        <v>387</v>
      </c>
      <c r="K393" s="20" t="s">
        <v>387</v>
      </c>
      <c r="L393" s="20" t="s">
        <v>387</v>
      </c>
      <c r="M393" s="20" t="s">
        <v>387</v>
      </c>
      <c r="N393" s="20" t="s">
        <v>387</v>
      </c>
      <c r="O393" s="367" t="s">
        <v>1383</v>
      </c>
      <c r="P393" s="20" t="s">
        <v>340</v>
      </c>
      <c r="Q393" s="20" t="s">
        <v>340</v>
      </c>
      <c r="R393" s="20" t="s">
        <v>340</v>
      </c>
      <c r="S393" s="20">
        <f t="shared" si="6"/>
        <v>2</v>
      </c>
      <c r="T393" s="61">
        <v>300</v>
      </c>
      <c r="U393" s="71">
        <v>1</v>
      </c>
      <c r="V393" s="28">
        <v>3.0000000000000001E-3</v>
      </c>
    </row>
    <row r="394" spans="1:22" ht="11.25" customHeight="1" x14ac:dyDescent="0.4">
      <c r="A394" s="12" t="s">
        <v>526</v>
      </c>
      <c r="B394" s="5" t="s">
        <v>527</v>
      </c>
      <c r="C394" s="20">
        <v>124</v>
      </c>
      <c r="D394" s="20" t="s">
        <v>387</v>
      </c>
      <c r="E394" s="20" t="s">
        <v>387</v>
      </c>
      <c r="F394" s="20">
        <v>174</v>
      </c>
      <c r="G394" s="20" t="s">
        <v>387</v>
      </c>
      <c r="H394" s="20">
        <v>1</v>
      </c>
      <c r="I394" s="20" t="s">
        <v>387</v>
      </c>
      <c r="J394" s="20" t="s">
        <v>387</v>
      </c>
      <c r="K394" s="20" t="s">
        <v>387</v>
      </c>
      <c r="L394" s="20" t="s">
        <v>387</v>
      </c>
      <c r="M394" s="20" t="s">
        <v>387</v>
      </c>
      <c r="N394" s="20" t="s">
        <v>387</v>
      </c>
      <c r="O394" s="367" t="s">
        <v>1383</v>
      </c>
      <c r="P394" s="20" t="s">
        <v>340</v>
      </c>
      <c r="Q394" s="20" t="s">
        <v>340</v>
      </c>
      <c r="R394" s="20" t="s">
        <v>340</v>
      </c>
      <c r="S394" s="20">
        <f t="shared" si="6"/>
        <v>298</v>
      </c>
      <c r="T394" s="62"/>
      <c r="U394" s="69"/>
      <c r="V394" s="29"/>
    </row>
    <row r="395" spans="1:22" ht="11.25" customHeight="1" x14ac:dyDescent="0.4">
      <c r="A395" s="12" t="s">
        <v>528</v>
      </c>
      <c r="B395" s="5" t="s">
        <v>529</v>
      </c>
      <c r="C395" s="20">
        <v>86</v>
      </c>
      <c r="D395" s="20" t="s">
        <v>387</v>
      </c>
      <c r="E395" s="20">
        <v>3</v>
      </c>
      <c r="F395" s="20">
        <v>179</v>
      </c>
      <c r="G395" s="20" t="s">
        <v>387</v>
      </c>
      <c r="H395" s="20">
        <v>1</v>
      </c>
      <c r="I395" s="20" t="s">
        <v>387</v>
      </c>
      <c r="J395" s="20" t="s">
        <v>387</v>
      </c>
      <c r="K395" s="20" t="s">
        <v>387</v>
      </c>
      <c r="L395" s="20">
        <v>8</v>
      </c>
      <c r="M395" s="20" t="s">
        <v>387</v>
      </c>
      <c r="N395" s="20" t="s">
        <v>387</v>
      </c>
      <c r="O395" s="367" t="s">
        <v>1383</v>
      </c>
      <c r="P395" s="20" t="s">
        <v>340</v>
      </c>
      <c r="Q395" s="20" t="s">
        <v>340</v>
      </c>
      <c r="R395" s="20" t="s">
        <v>340</v>
      </c>
      <c r="S395" s="20">
        <f t="shared" si="6"/>
        <v>273</v>
      </c>
      <c r="T395" s="60">
        <v>273</v>
      </c>
      <c r="U395" s="59">
        <v>4</v>
      </c>
      <c r="V395" s="23">
        <v>0.01</v>
      </c>
    </row>
    <row r="396" spans="1:22" ht="11.25" customHeight="1" x14ac:dyDescent="0.4">
      <c r="A396" s="12" t="s">
        <v>530</v>
      </c>
      <c r="B396" s="5" t="s">
        <v>531</v>
      </c>
      <c r="C396" s="20">
        <v>8</v>
      </c>
      <c r="D396" s="20" t="s">
        <v>387</v>
      </c>
      <c r="E396" s="20" t="s">
        <v>387</v>
      </c>
      <c r="F396" s="20" t="s">
        <v>387</v>
      </c>
      <c r="G396" s="20" t="s">
        <v>387</v>
      </c>
      <c r="H396" s="20" t="s">
        <v>387</v>
      </c>
      <c r="I396" s="20" t="s">
        <v>387</v>
      </c>
      <c r="J396" s="20" t="s">
        <v>387</v>
      </c>
      <c r="K396" s="20" t="s">
        <v>387</v>
      </c>
      <c r="L396" s="20" t="s">
        <v>387</v>
      </c>
      <c r="M396" s="20" t="s">
        <v>387</v>
      </c>
      <c r="N396" s="20" t="s">
        <v>387</v>
      </c>
      <c r="O396" s="367" t="s">
        <v>1383</v>
      </c>
      <c r="P396" s="20" t="s">
        <v>340</v>
      </c>
      <c r="Q396" s="20" t="s">
        <v>340</v>
      </c>
      <c r="R396" s="20" t="s">
        <v>340</v>
      </c>
      <c r="S396" s="20">
        <f t="shared" si="6"/>
        <v>8</v>
      </c>
      <c r="T396" s="60">
        <v>8</v>
      </c>
      <c r="U396" s="59">
        <v>0</v>
      </c>
      <c r="V396" s="23">
        <v>0</v>
      </c>
    </row>
    <row r="397" spans="1:22" ht="11.25" customHeight="1" x14ac:dyDescent="0.4">
      <c r="A397" s="12" t="s">
        <v>532</v>
      </c>
      <c r="B397" s="5" t="s">
        <v>533</v>
      </c>
      <c r="C397" s="20">
        <v>4</v>
      </c>
      <c r="D397" s="20" t="s">
        <v>387</v>
      </c>
      <c r="E397" s="20" t="s">
        <v>387</v>
      </c>
      <c r="F397" s="20">
        <v>11</v>
      </c>
      <c r="G397" s="20" t="s">
        <v>387</v>
      </c>
      <c r="H397" s="20" t="s">
        <v>387</v>
      </c>
      <c r="I397" s="20" t="s">
        <v>387</v>
      </c>
      <c r="J397" s="20" t="s">
        <v>387</v>
      </c>
      <c r="K397" s="20" t="s">
        <v>387</v>
      </c>
      <c r="L397" s="20" t="s">
        <v>387</v>
      </c>
      <c r="M397" s="20" t="s">
        <v>387</v>
      </c>
      <c r="N397" s="20" t="s">
        <v>387</v>
      </c>
      <c r="O397" s="367" t="s">
        <v>1383</v>
      </c>
      <c r="P397" s="20" t="s">
        <v>340</v>
      </c>
      <c r="Q397" s="20" t="s">
        <v>340</v>
      </c>
      <c r="R397" s="20" t="s">
        <v>340</v>
      </c>
      <c r="S397" s="20">
        <f t="shared" si="6"/>
        <v>15</v>
      </c>
      <c r="T397" s="60">
        <v>15</v>
      </c>
      <c r="U397" s="59">
        <v>0</v>
      </c>
      <c r="V397" s="23">
        <v>0</v>
      </c>
    </row>
    <row r="398" spans="1:22" ht="11.25" customHeight="1" x14ac:dyDescent="0.4">
      <c r="A398" s="12" t="s">
        <v>534</v>
      </c>
      <c r="B398" s="5" t="s">
        <v>535</v>
      </c>
      <c r="C398" s="20">
        <v>4</v>
      </c>
      <c r="D398" s="20" t="s">
        <v>387</v>
      </c>
      <c r="E398" s="20" t="s">
        <v>387</v>
      </c>
      <c r="F398" s="20" t="s">
        <v>387</v>
      </c>
      <c r="G398" s="20" t="s">
        <v>387</v>
      </c>
      <c r="H398" s="20" t="s">
        <v>387</v>
      </c>
      <c r="I398" s="20" t="s">
        <v>387</v>
      </c>
      <c r="J398" s="20" t="s">
        <v>387</v>
      </c>
      <c r="K398" s="20" t="s">
        <v>387</v>
      </c>
      <c r="L398" s="20" t="s">
        <v>387</v>
      </c>
      <c r="M398" s="20" t="s">
        <v>387</v>
      </c>
      <c r="N398" s="20" t="s">
        <v>387</v>
      </c>
      <c r="O398" s="367" t="s">
        <v>1383</v>
      </c>
      <c r="P398" s="20" t="s">
        <v>340</v>
      </c>
      <c r="Q398" s="20" t="s">
        <v>340</v>
      </c>
      <c r="R398" s="20" t="s">
        <v>340</v>
      </c>
      <c r="S398" s="20">
        <f t="shared" si="6"/>
        <v>4</v>
      </c>
      <c r="T398" s="60">
        <v>4</v>
      </c>
      <c r="U398" s="59">
        <v>0</v>
      </c>
      <c r="V398" s="27">
        <v>0</v>
      </c>
    </row>
    <row r="399" spans="1:22" ht="12" customHeight="1" x14ac:dyDescent="0.4">
      <c r="A399" s="12" t="s">
        <v>536</v>
      </c>
      <c r="B399" s="5" t="s">
        <v>537</v>
      </c>
      <c r="C399" s="20" t="s">
        <v>387</v>
      </c>
      <c r="D399" s="20" t="s">
        <v>387</v>
      </c>
      <c r="E399" s="20" t="s">
        <v>387</v>
      </c>
      <c r="F399" s="20">
        <v>2</v>
      </c>
      <c r="G399" s="20" t="s">
        <v>387</v>
      </c>
      <c r="H399" s="20" t="s">
        <v>387</v>
      </c>
      <c r="I399" s="20" t="s">
        <v>387</v>
      </c>
      <c r="J399" s="20" t="s">
        <v>387</v>
      </c>
      <c r="K399" s="20" t="s">
        <v>387</v>
      </c>
      <c r="L399" s="20" t="s">
        <v>387</v>
      </c>
      <c r="M399" s="20" t="s">
        <v>387</v>
      </c>
      <c r="N399" s="20" t="s">
        <v>387</v>
      </c>
      <c r="O399" s="367" t="s">
        <v>1383</v>
      </c>
      <c r="P399" s="20" t="s">
        <v>340</v>
      </c>
      <c r="Q399" s="20" t="s">
        <v>340</v>
      </c>
      <c r="R399" s="20" t="s">
        <v>340</v>
      </c>
      <c r="S399" s="20">
        <f t="shared" si="6"/>
        <v>2</v>
      </c>
      <c r="T399" s="60">
        <v>2</v>
      </c>
      <c r="U399" s="59">
        <v>0</v>
      </c>
      <c r="V399" s="23">
        <v>0</v>
      </c>
    </row>
    <row r="400" spans="1:22" ht="11.25" customHeight="1" x14ac:dyDescent="0.4">
      <c r="A400" s="12" t="s">
        <v>450</v>
      </c>
      <c r="B400" s="5" t="s">
        <v>538</v>
      </c>
      <c r="C400" s="20">
        <v>62</v>
      </c>
      <c r="D400" s="20">
        <v>1</v>
      </c>
      <c r="E400" s="20">
        <v>1</v>
      </c>
      <c r="F400" s="20" t="s">
        <v>387</v>
      </c>
      <c r="G400" s="20" t="s">
        <v>387</v>
      </c>
      <c r="H400" s="20" t="s">
        <v>387</v>
      </c>
      <c r="I400" s="20" t="s">
        <v>387</v>
      </c>
      <c r="J400" s="20" t="s">
        <v>387</v>
      </c>
      <c r="K400" s="20" t="s">
        <v>387</v>
      </c>
      <c r="L400" s="20" t="s">
        <v>387</v>
      </c>
      <c r="M400" s="20" t="s">
        <v>387</v>
      </c>
      <c r="N400" s="20" t="s">
        <v>387</v>
      </c>
      <c r="O400" s="367" t="s">
        <v>1383</v>
      </c>
      <c r="P400" s="20" t="s">
        <v>340</v>
      </c>
      <c r="Q400" s="20" t="s">
        <v>340</v>
      </c>
      <c r="R400" s="20" t="s">
        <v>340</v>
      </c>
      <c r="S400" s="20">
        <f t="shared" si="6"/>
        <v>62</v>
      </c>
      <c r="T400" s="60">
        <v>62</v>
      </c>
      <c r="U400" s="59">
        <v>1</v>
      </c>
      <c r="V400" s="27">
        <v>1.6E-2</v>
      </c>
    </row>
    <row r="401" spans="1:22" ht="11.25" customHeight="1" x14ac:dyDescent="0.4">
      <c r="A401" s="12" t="s">
        <v>539</v>
      </c>
      <c r="B401" s="5" t="s">
        <v>540</v>
      </c>
      <c r="C401" s="20">
        <v>72</v>
      </c>
      <c r="D401" s="20" t="s">
        <v>387</v>
      </c>
      <c r="E401" s="20">
        <v>3</v>
      </c>
      <c r="F401" s="20">
        <v>24</v>
      </c>
      <c r="G401" s="20" t="s">
        <v>387</v>
      </c>
      <c r="H401" s="20" t="s">
        <v>387</v>
      </c>
      <c r="I401" s="20">
        <v>10</v>
      </c>
      <c r="J401" s="20" t="s">
        <v>387</v>
      </c>
      <c r="K401" s="20" t="s">
        <v>387</v>
      </c>
      <c r="L401" s="20" t="s">
        <v>387</v>
      </c>
      <c r="M401" s="20" t="s">
        <v>387</v>
      </c>
      <c r="N401" s="20" t="s">
        <v>387</v>
      </c>
      <c r="O401" s="367" t="s">
        <v>1383</v>
      </c>
      <c r="P401" s="20" t="s">
        <v>340</v>
      </c>
      <c r="Q401" s="20" t="s">
        <v>340</v>
      </c>
      <c r="R401" s="20" t="s">
        <v>340</v>
      </c>
      <c r="S401" s="20">
        <f t="shared" si="6"/>
        <v>106</v>
      </c>
      <c r="T401" s="60">
        <v>106</v>
      </c>
      <c r="U401" s="59">
        <v>3</v>
      </c>
      <c r="V401" s="23">
        <v>0.03</v>
      </c>
    </row>
    <row r="402" spans="1:22" ht="11.25" customHeight="1" x14ac:dyDescent="0.4">
      <c r="A402" s="12" t="s">
        <v>541</v>
      </c>
      <c r="B402" s="5" t="s">
        <v>542</v>
      </c>
      <c r="C402" s="20" t="s">
        <v>387</v>
      </c>
      <c r="D402" s="20" t="s">
        <v>387</v>
      </c>
      <c r="E402" s="20" t="s">
        <v>387</v>
      </c>
      <c r="F402" s="20">
        <v>4</v>
      </c>
      <c r="G402" s="20" t="s">
        <v>387</v>
      </c>
      <c r="H402" s="20" t="s">
        <v>387</v>
      </c>
      <c r="I402" s="20" t="s">
        <v>387</v>
      </c>
      <c r="J402" s="20" t="s">
        <v>387</v>
      </c>
      <c r="K402" s="20" t="s">
        <v>387</v>
      </c>
      <c r="L402" s="20" t="s">
        <v>387</v>
      </c>
      <c r="M402" s="20" t="s">
        <v>387</v>
      </c>
      <c r="N402" s="20" t="s">
        <v>387</v>
      </c>
      <c r="O402" s="367" t="s">
        <v>1383</v>
      </c>
      <c r="P402" s="20" t="s">
        <v>340</v>
      </c>
      <c r="Q402" s="20" t="s">
        <v>340</v>
      </c>
      <c r="R402" s="20" t="s">
        <v>340</v>
      </c>
      <c r="S402" s="20">
        <f t="shared" si="6"/>
        <v>4</v>
      </c>
      <c r="T402" s="60">
        <v>4</v>
      </c>
      <c r="U402" s="59">
        <v>0</v>
      </c>
      <c r="V402" s="23">
        <v>0</v>
      </c>
    </row>
    <row r="403" spans="1:22" ht="11.25" customHeight="1" x14ac:dyDescent="0.4">
      <c r="A403" s="12" t="s">
        <v>543</v>
      </c>
      <c r="B403" s="5" t="s">
        <v>544</v>
      </c>
      <c r="C403" s="20" t="s">
        <v>387</v>
      </c>
      <c r="D403" s="20" t="s">
        <v>387</v>
      </c>
      <c r="E403" s="20" t="s">
        <v>387</v>
      </c>
      <c r="F403" s="20">
        <v>4</v>
      </c>
      <c r="G403" s="20">
        <v>1</v>
      </c>
      <c r="H403" s="20" t="s">
        <v>387</v>
      </c>
      <c r="I403" s="20" t="s">
        <v>387</v>
      </c>
      <c r="J403" s="20" t="s">
        <v>387</v>
      </c>
      <c r="K403" s="20" t="s">
        <v>387</v>
      </c>
      <c r="L403" s="20" t="s">
        <v>387</v>
      </c>
      <c r="M403" s="20" t="s">
        <v>387</v>
      </c>
      <c r="N403" s="20" t="s">
        <v>387</v>
      </c>
      <c r="O403" s="367" t="s">
        <v>1383</v>
      </c>
      <c r="P403" s="20" t="s">
        <v>340</v>
      </c>
      <c r="Q403" s="20" t="s">
        <v>340</v>
      </c>
      <c r="R403" s="20" t="s">
        <v>340</v>
      </c>
      <c r="S403" s="20">
        <f t="shared" si="6"/>
        <v>4</v>
      </c>
      <c r="T403" s="60">
        <v>4</v>
      </c>
      <c r="U403" s="59">
        <v>0</v>
      </c>
      <c r="V403" s="23">
        <v>0</v>
      </c>
    </row>
    <row r="404" spans="1:22" ht="11.25" customHeight="1" x14ac:dyDescent="0.4">
      <c r="A404" s="12" t="s">
        <v>545</v>
      </c>
      <c r="B404" s="5" t="s">
        <v>546</v>
      </c>
      <c r="C404" s="20">
        <v>294</v>
      </c>
      <c r="D404" s="20" t="s">
        <v>387</v>
      </c>
      <c r="E404" s="20">
        <v>7</v>
      </c>
      <c r="F404" s="20">
        <v>1000</v>
      </c>
      <c r="G404" s="20">
        <v>5</v>
      </c>
      <c r="H404" s="20">
        <v>5</v>
      </c>
      <c r="I404" s="20" t="s">
        <v>387</v>
      </c>
      <c r="J404" s="20" t="s">
        <v>387</v>
      </c>
      <c r="K404" s="20" t="s">
        <v>387</v>
      </c>
      <c r="L404" s="20">
        <v>123</v>
      </c>
      <c r="M404" s="20" t="s">
        <v>387</v>
      </c>
      <c r="N404" s="20" t="s">
        <v>387</v>
      </c>
      <c r="O404" s="367" t="s">
        <v>1383</v>
      </c>
      <c r="P404" s="20" t="s">
        <v>340</v>
      </c>
      <c r="Q404" s="20" t="s">
        <v>340</v>
      </c>
      <c r="R404" s="20" t="s">
        <v>340</v>
      </c>
      <c r="S404" s="20">
        <f t="shared" si="6"/>
        <v>1417</v>
      </c>
      <c r="T404" s="60">
        <v>1417</v>
      </c>
      <c r="U404" s="59">
        <v>12</v>
      </c>
      <c r="V404" s="27">
        <v>8.0000000000000002E-3</v>
      </c>
    </row>
    <row r="405" spans="1:22" ht="11.25" customHeight="1" x14ac:dyDescent="0.4">
      <c r="A405" s="12" t="s">
        <v>547</v>
      </c>
      <c r="B405" s="5" t="s">
        <v>387</v>
      </c>
      <c r="C405" s="20">
        <v>166</v>
      </c>
      <c r="D405" s="20" t="s">
        <v>387</v>
      </c>
      <c r="E405" s="20">
        <v>5</v>
      </c>
      <c r="F405" s="20">
        <v>8</v>
      </c>
      <c r="G405" s="20" t="s">
        <v>387</v>
      </c>
      <c r="H405" s="20" t="s">
        <v>387</v>
      </c>
      <c r="I405" s="20">
        <v>25</v>
      </c>
      <c r="J405" s="20" t="s">
        <v>387</v>
      </c>
      <c r="K405" s="20" t="s">
        <v>387</v>
      </c>
      <c r="L405" s="20" t="s">
        <v>387</v>
      </c>
      <c r="M405" s="20" t="s">
        <v>387</v>
      </c>
      <c r="N405" s="20" t="s">
        <v>387</v>
      </c>
      <c r="O405" s="367" t="s">
        <v>1383</v>
      </c>
      <c r="P405" s="20" t="s">
        <v>340</v>
      </c>
      <c r="Q405" s="20" t="s">
        <v>340</v>
      </c>
      <c r="R405" s="20" t="s">
        <v>340</v>
      </c>
      <c r="S405" s="20">
        <f t="shared" si="6"/>
        <v>199</v>
      </c>
      <c r="T405" s="60">
        <v>199</v>
      </c>
      <c r="U405" s="59">
        <v>5</v>
      </c>
      <c r="V405" s="27">
        <v>2.5000000000000001E-2</v>
      </c>
    </row>
    <row r="406" spans="1:22" ht="11.25" customHeight="1" x14ac:dyDescent="0.4">
      <c r="A406" s="12" t="s">
        <v>472</v>
      </c>
      <c r="B406" s="5" t="s">
        <v>548</v>
      </c>
      <c r="C406" s="20">
        <v>7</v>
      </c>
      <c r="D406" s="20" t="s">
        <v>387</v>
      </c>
      <c r="E406" s="20" t="s">
        <v>387</v>
      </c>
      <c r="F406" s="20">
        <v>65</v>
      </c>
      <c r="G406" s="20" t="s">
        <v>387</v>
      </c>
      <c r="H406" s="20">
        <v>1</v>
      </c>
      <c r="I406" s="20" t="s">
        <v>387</v>
      </c>
      <c r="J406" s="20" t="s">
        <v>387</v>
      </c>
      <c r="K406" s="20" t="s">
        <v>387</v>
      </c>
      <c r="L406" s="20" t="s">
        <v>387</v>
      </c>
      <c r="M406" s="20" t="s">
        <v>387</v>
      </c>
      <c r="N406" s="20" t="s">
        <v>387</v>
      </c>
      <c r="O406" s="367" t="s">
        <v>1383</v>
      </c>
      <c r="P406" s="20" t="s">
        <v>340</v>
      </c>
      <c r="Q406" s="20" t="s">
        <v>340</v>
      </c>
      <c r="R406" s="20" t="s">
        <v>340</v>
      </c>
      <c r="S406" s="20">
        <f t="shared" si="6"/>
        <v>72</v>
      </c>
      <c r="T406" s="60">
        <v>72</v>
      </c>
      <c r="U406" s="59">
        <v>1</v>
      </c>
      <c r="V406" s="23">
        <v>0.01</v>
      </c>
    </row>
    <row r="407" spans="1:22" ht="11.25" customHeight="1" x14ac:dyDescent="0.4">
      <c r="A407" s="12" t="s">
        <v>479</v>
      </c>
      <c r="B407" s="5" t="s">
        <v>549</v>
      </c>
      <c r="C407" s="20">
        <v>130</v>
      </c>
      <c r="D407" s="20" t="s">
        <v>387</v>
      </c>
      <c r="E407" s="20">
        <v>1</v>
      </c>
      <c r="F407" s="20">
        <v>153</v>
      </c>
      <c r="G407" s="20" t="s">
        <v>387</v>
      </c>
      <c r="H407" s="20" t="s">
        <v>387</v>
      </c>
      <c r="I407" s="20" t="s">
        <v>387</v>
      </c>
      <c r="J407" s="20" t="s">
        <v>387</v>
      </c>
      <c r="K407" s="20" t="s">
        <v>387</v>
      </c>
      <c r="L407" s="20">
        <v>11</v>
      </c>
      <c r="M407" s="20" t="s">
        <v>387</v>
      </c>
      <c r="N407" s="20" t="s">
        <v>387</v>
      </c>
      <c r="O407" s="367" t="s">
        <v>1383</v>
      </c>
      <c r="P407" s="20" t="s">
        <v>340</v>
      </c>
      <c r="Q407" s="20" t="s">
        <v>340</v>
      </c>
      <c r="R407" s="20" t="s">
        <v>340</v>
      </c>
      <c r="S407" s="20">
        <f t="shared" si="6"/>
        <v>294</v>
      </c>
      <c r="T407" s="60">
        <v>294</v>
      </c>
      <c r="U407" s="59">
        <v>1</v>
      </c>
      <c r="V407" s="27">
        <v>3.0000000000000001E-3</v>
      </c>
    </row>
    <row r="408" spans="1:22" ht="11.25" customHeight="1" x14ac:dyDescent="0.4">
      <c r="A408" s="12" t="s">
        <v>550</v>
      </c>
      <c r="B408" s="5" t="s">
        <v>551</v>
      </c>
      <c r="C408" s="20">
        <v>6</v>
      </c>
      <c r="D408" s="20" t="s">
        <v>387</v>
      </c>
      <c r="E408" s="20" t="s">
        <v>387</v>
      </c>
      <c r="F408" s="20" t="s">
        <v>387</v>
      </c>
      <c r="G408" s="20" t="s">
        <v>387</v>
      </c>
      <c r="H408" s="20" t="s">
        <v>387</v>
      </c>
      <c r="I408" s="20" t="s">
        <v>387</v>
      </c>
      <c r="J408" s="20" t="s">
        <v>387</v>
      </c>
      <c r="K408" s="20" t="s">
        <v>387</v>
      </c>
      <c r="L408" s="20" t="s">
        <v>387</v>
      </c>
      <c r="M408" s="20" t="s">
        <v>387</v>
      </c>
      <c r="N408" s="20" t="s">
        <v>387</v>
      </c>
      <c r="O408" s="367" t="s">
        <v>1383</v>
      </c>
      <c r="P408" s="20" t="s">
        <v>340</v>
      </c>
      <c r="Q408" s="20" t="s">
        <v>340</v>
      </c>
      <c r="R408" s="20" t="s">
        <v>340</v>
      </c>
      <c r="S408" s="20">
        <f t="shared" si="6"/>
        <v>6</v>
      </c>
      <c r="T408" s="60">
        <v>6</v>
      </c>
      <c r="U408" s="59">
        <v>0</v>
      </c>
      <c r="V408" s="23">
        <v>0</v>
      </c>
    </row>
    <row r="409" spans="1:22" ht="11.25" customHeight="1" x14ac:dyDescent="0.4">
      <c r="A409" s="12" t="s">
        <v>552</v>
      </c>
      <c r="B409" s="5" t="s">
        <v>553</v>
      </c>
      <c r="C409" s="20">
        <v>8</v>
      </c>
      <c r="D409" s="20" t="s">
        <v>387</v>
      </c>
      <c r="E409" s="20" t="s">
        <v>387</v>
      </c>
      <c r="F409" s="20" t="s">
        <v>387</v>
      </c>
      <c r="G409" s="20" t="s">
        <v>387</v>
      </c>
      <c r="H409" s="20" t="s">
        <v>387</v>
      </c>
      <c r="I409" s="20" t="s">
        <v>387</v>
      </c>
      <c r="J409" s="20" t="s">
        <v>387</v>
      </c>
      <c r="K409" s="20" t="s">
        <v>387</v>
      </c>
      <c r="L409" s="20" t="s">
        <v>387</v>
      </c>
      <c r="M409" s="20" t="s">
        <v>387</v>
      </c>
      <c r="N409" s="20" t="s">
        <v>387</v>
      </c>
      <c r="O409" s="367" t="s">
        <v>1383</v>
      </c>
      <c r="P409" s="20" t="s">
        <v>340</v>
      </c>
      <c r="Q409" s="20" t="s">
        <v>340</v>
      </c>
      <c r="R409" s="20" t="s">
        <v>340</v>
      </c>
      <c r="S409" s="20">
        <f t="shared" si="6"/>
        <v>8</v>
      </c>
      <c r="T409" s="60">
        <v>8</v>
      </c>
      <c r="U409" s="59">
        <v>0</v>
      </c>
      <c r="V409" s="23">
        <v>0</v>
      </c>
    </row>
    <row r="410" spans="1:22" ht="11.25" customHeight="1" x14ac:dyDescent="0.4">
      <c r="A410" s="13" t="s">
        <v>554</v>
      </c>
      <c r="B410" s="5" t="s">
        <v>555</v>
      </c>
      <c r="C410" s="20">
        <v>163</v>
      </c>
      <c r="D410" s="20" t="s">
        <v>387</v>
      </c>
      <c r="E410" s="20">
        <v>1</v>
      </c>
      <c r="F410" s="20">
        <v>31</v>
      </c>
      <c r="G410" s="20" t="s">
        <v>387</v>
      </c>
      <c r="H410" s="20" t="s">
        <v>387</v>
      </c>
      <c r="I410" s="20" t="s">
        <v>387</v>
      </c>
      <c r="J410" s="20" t="s">
        <v>387</v>
      </c>
      <c r="K410" s="20" t="s">
        <v>387</v>
      </c>
      <c r="L410" s="20">
        <v>10</v>
      </c>
      <c r="M410" s="20" t="s">
        <v>387</v>
      </c>
      <c r="N410" s="20" t="s">
        <v>387</v>
      </c>
      <c r="O410" s="367" t="s">
        <v>1383</v>
      </c>
      <c r="P410" s="20" t="s">
        <v>340</v>
      </c>
      <c r="Q410" s="20" t="s">
        <v>340</v>
      </c>
      <c r="R410" s="20" t="s">
        <v>340</v>
      </c>
      <c r="S410" s="20">
        <f t="shared" si="6"/>
        <v>204</v>
      </c>
      <c r="T410" s="61">
        <v>205</v>
      </c>
      <c r="U410" s="71">
        <v>2</v>
      </c>
      <c r="V410" s="28">
        <v>0.01</v>
      </c>
    </row>
    <row r="411" spans="1:22" ht="11.25" customHeight="1" x14ac:dyDescent="0.4">
      <c r="A411" s="13" t="s">
        <v>554</v>
      </c>
      <c r="B411" s="5" t="s">
        <v>556</v>
      </c>
      <c r="C411" s="20">
        <v>1</v>
      </c>
      <c r="D411" s="20" t="s">
        <v>387</v>
      </c>
      <c r="E411" s="20">
        <v>1</v>
      </c>
      <c r="F411" s="20" t="s">
        <v>387</v>
      </c>
      <c r="G411" s="20" t="s">
        <v>387</v>
      </c>
      <c r="H411" s="20" t="s">
        <v>387</v>
      </c>
      <c r="I411" s="20" t="s">
        <v>387</v>
      </c>
      <c r="J411" s="20" t="s">
        <v>387</v>
      </c>
      <c r="K411" s="20" t="s">
        <v>387</v>
      </c>
      <c r="L411" s="20" t="s">
        <v>387</v>
      </c>
      <c r="M411" s="20" t="s">
        <v>387</v>
      </c>
      <c r="N411" s="20" t="s">
        <v>387</v>
      </c>
      <c r="O411" s="367" t="s">
        <v>1383</v>
      </c>
      <c r="P411" s="20" t="s">
        <v>340</v>
      </c>
      <c r="Q411" s="20" t="s">
        <v>340</v>
      </c>
      <c r="R411" s="20" t="s">
        <v>340</v>
      </c>
      <c r="S411" s="20">
        <f t="shared" si="6"/>
        <v>1</v>
      </c>
      <c r="T411" s="62"/>
      <c r="U411" s="69"/>
      <c r="V411" s="29"/>
    </row>
    <row r="412" spans="1:22" ht="11.25" customHeight="1" x14ac:dyDescent="0.4">
      <c r="A412" s="12" t="s">
        <v>557</v>
      </c>
      <c r="B412" s="5" t="s">
        <v>558</v>
      </c>
      <c r="C412" s="20">
        <v>16</v>
      </c>
      <c r="D412" s="20" t="s">
        <v>387</v>
      </c>
      <c r="E412" s="20">
        <v>1</v>
      </c>
      <c r="F412" s="20">
        <v>7</v>
      </c>
      <c r="G412" s="20" t="s">
        <v>387</v>
      </c>
      <c r="H412" s="20" t="s">
        <v>387</v>
      </c>
      <c r="I412" s="20" t="s">
        <v>387</v>
      </c>
      <c r="J412" s="20" t="s">
        <v>387</v>
      </c>
      <c r="K412" s="20" t="s">
        <v>387</v>
      </c>
      <c r="L412" s="20" t="s">
        <v>387</v>
      </c>
      <c r="M412" s="20" t="s">
        <v>387</v>
      </c>
      <c r="N412" s="20" t="s">
        <v>387</v>
      </c>
      <c r="O412" s="367" t="s">
        <v>1383</v>
      </c>
      <c r="P412" s="20" t="s">
        <v>340</v>
      </c>
      <c r="Q412" s="20" t="s">
        <v>340</v>
      </c>
      <c r="R412" s="20" t="s">
        <v>340</v>
      </c>
      <c r="S412" s="20">
        <f t="shared" si="6"/>
        <v>23</v>
      </c>
      <c r="T412" s="60">
        <v>23</v>
      </c>
      <c r="U412" s="59">
        <v>1</v>
      </c>
      <c r="V412" s="23">
        <v>0.04</v>
      </c>
    </row>
    <row r="413" spans="1:22" ht="11.25" customHeight="1" x14ac:dyDescent="0.4">
      <c r="A413" s="13" t="s">
        <v>559</v>
      </c>
      <c r="B413" s="5" t="s">
        <v>560</v>
      </c>
      <c r="C413" s="20">
        <v>14</v>
      </c>
      <c r="D413" s="20" t="s">
        <v>387</v>
      </c>
      <c r="E413" s="20" t="s">
        <v>387</v>
      </c>
      <c r="F413" s="20">
        <v>3</v>
      </c>
      <c r="G413" s="20" t="s">
        <v>387</v>
      </c>
      <c r="H413" s="20" t="s">
        <v>387</v>
      </c>
      <c r="I413" s="20" t="s">
        <v>387</v>
      </c>
      <c r="J413" s="20" t="s">
        <v>387</v>
      </c>
      <c r="K413" s="20" t="s">
        <v>387</v>
      </c>
      <c r="L413" s="20" t="s">
        <v>387</v>
      </c>
      <c r="M413" s="20" t="s">
        <v>387</v>
      </c>
      <c r="N413" s="20" t="s">
        <v>387</v>
      </c>
      <c r="O413" s="367" t="s">
        <v>1383</v>
      </c>
      <c r="P413" s="20" t="s">
        <v>340</v>
      </c>
      <c r="Q413" s="20" t="s">
        <v>340</v>
      </c>
      <c r="R413" s="20" t="s">
        <v>340</v>
      </c>
      <c r="S413" s="20">
        <f t="shared" si="6"/>
        <v>17</v>
      </c>
      <c r="T413" s="61">
        <v>32</v>
      </c>
      <c r="U413" s="71">
        <v>0</v>
      </c>
      <c r="V413" s="28">
        <v>0</v>
      </c>
    </row>
    <row r="414" spans="1:22" ht="11.25" customHeight="1" x14ac:dyDescent="0.4">
      <c r="A414" s="13" t="s">
        <v>559</v>
      </c>
      <c r="B414" s="5" t="s">
        <v>561</v>
      </c>
      <c r="C414" s="20">
        <v>15</v>
      </c>
      <c r="D414" s="20" t="s">
        <v>387</v>
      </c>
      <c r="E414" s="20" t="s">
        <v>387</v>
      </c>
      <c r="F414" s="20" t="s">
        <v>387</v>
      </c>
      <c r="G414" s="20" t="s">
        <v>387</v>
      </c>
      <c r="H414" s="20" t="s">
        <v>387</v>
      </c>
      <c r="I414" s="20" t="s">
        <v>387</v>
      </c>
      <c r="J414" s="20" t="s">
        <v>387</v>
      </c>
      <c r="K414" s="20" t="s">
        <v>387</v>
      </c>
      <c r="L414" s="20" t="s">
        <v>387</v>
      </c>
      <c r="M414" s="20" t="s">
        <v>387</v>
      </c>
      <c r="N414" s="20" t="s">
        <v>387</v>
      </c>
      <c r="O414" s="367" t="s">
        <v>1383</v>
      </c>
      <c r="P414" s="20" t="s">
        <v>340</v>
      </c>
      <c r="Q414" s="20" t="s">
        <v>340</v>
      </c>
      <c r="R414" s="20" t="s">
        <v>340</v>
      </c>
      <c r="S414" s="20">
        <f t="shared" si="6"/>
        <v>15</v>
      </c>
      <c r="T414" s="62"/>
      <c r="U414" s="69"/>
      <c r="V414" s="29"/>
    </row>
    <row r="415" spans="1:22" ht="11.25" customHeight="1" x14ac:dyDescent="0.4">
      <c r="A415" s="12" t="s">
        <v>562</v>
      </c>
      <c r="B415" s="5" t="s">
        <v>563</v>
      </c>
      <c r="C415" s="20">
        <v>6</v>
      </c>
      <c r="D415" s="20" t="s">
        <v>387</v>
      </c>
      <c r="E415" s="20" t="s">
        <v>387</v>
      </c>
      <c r="F415" s="20" t="s">
        <v>387</v>
      </c>
      <c r="G415" s="20" t="s">
        <v>387</v>
      </c>
      <c r="H415" s="20" t="s">
        <v>387</v>
      </c>
      <c r="I415" s="20" t="s">
        <v>387</v>
      </c>
      <c r="J415" s="20" t="s">
        <v>387</v>
      </c>
      <c r="K415" s="20" t="s">
        <v>387</v>
      </c>
      <c r="L415" s="20" t="s">
        <v>387</v>
      </c>
      <c r="M415" s="20" t="s">
        <v>387</v>
      </c>
      <c r="N415" s="20" t="s">
        <v>387</v>
      </c>
      <c r="O415" s="367" t="s">
        <v>1383</v>
      </c>
      <c r="P415" s="20" t="s">
        <v>340</v>
      </c>
      <c r="Q415" s="20" t="s">
        <v>340</v>
      </c>
      <c r="R415" s="20" t="s">
        <v>340</v>
      </c>
      <c r="S415" s="20">
        <f t="shared" si="6"/>
        <v>6</v>
      </c>
      <c r="T415" s="60">
        <v>6</v>
      </c>
      <c r="U415" s="59">
        <v>0</v>
      </c>
      <c r="V415" s="23">
        <v>0</v>
      </c>
    </row>
    <row r="416" spans="1:22" ht="11.25" customHeight="1" x14ac:dyDescent="0.4">
      <c r="A416" s="12" t="s">
        <v>564</v>
      </c>
      <c r="B416" s="5" t="s">
        <v>565</v>
      </c>
      <c r="C416" s="20">
        <v>4</v>
      </c>
      <c r="D416" s="20" t="s">
        <v>387</v>
      </c>
      <c r="E416" s="20">
        <v>1</v>
      </c>
      <c r="F416" s="20" t="s">
        <v>387</v>
      </c>
      <c r="G416" s="20" t="s">
        <v>387</v>
      </c>
      <c r="H416" s="20" t="s">
        <v>387</v>
      </c>
      <c r="I416" s="20" t="s">
        <v>387</v>
      </c>
      <c r="J416" s="20" t="s">
        <v>387</v>
      </c>
      <c r="K416" s="20" t="s">
        <v>387</v>
      </c>
      <c r="L416" s="20" t="s">
        <v>387</v>
      </c>
      <c r="M416" s="20" t="s">
        <v>387</v>
      </c>
      <c r="N416" s="20" t="s">
        <v>387</v>
      </c>
      <c r="O416" s="367" t="s">
        <v>1383</v>
      </c>
      <c r="P416" s="20" t="s">
        <v>340</v>
      </c>
      <c r="Q416" s="20" t="s">
        <v>340</v>
      </c>
      <c r="R416" s="20" t="s">
        <v>340</v>
      </c>
      <c r="S416" s="20">
        <f t="shared" si="6"/>
        <v>4</v>
      </c>
      <c r="T416" s="60">
        <v>4</v>
      </c>
      <c r="U416" s="59">
        <v>1</v>
      </c>
      <c r="V416" s="27">
        <v>0.25</v>
      </c>
    </row>
    <row r="417" spans="1:22" ht="12" customHeight="1" x14ac:dyDescent="0.4">
      <c r="A417" s="12" t="s">
        <v>566</v>
      </c>
      <c r="B417" s="5" t="s">
        <v>567</v>
      </c>
      <c r="C417" s="20">
        <v>11</v>
      </c>
      <c r="D417" s="20" t="s">
        <v>387</v>
      </c>
      <c r="E417" s="20">
        <v>1</v>
      </c>
      <c r="F417" s="20">
        <v>13</v>
      </c>
      <c r="G417" s="20" t="s">
        <v>387</v>
      </c>
      <c r="H417" s="20">
        <v>1</v>
      </c>
      <c r="I417" s="20" t="s">
        <v>387</v>
      </c>
      <c r="J417" s="20" t="s">
        <v>387</v>
      </c>
      <c r="K417" s="20" t="s">
        <v>387</v>
      </c>
      <c r="L417" s="20" t="s">
        <v>387</v>
      </c>
      <c r="M417" s="20" t="s">
        <v>387</v>
      </c>
      <c r="N417" s="20" t="s">
        <v>387</v>
      </c>
      <c r="O417" s="367" t="s">
        <v>1383</v>
      </c>
      <c r="P417" s="20" t="s">
        <v>340</v>
      </c>
      <c r="Q417" s="20" t="s">
        <v>340</v>
      </c>
      <c r="R417" s="20" t="s">
        <v>340</v>
      </c>
      <c r="S417" s="20">
        <f t="shared" si="6"/>
        <v>24</v>
      </c>
      <c r="T417" s="60">
        <v>24</v>
      </c>
      <c r="U417" s="59">
        <v>2</v>
      </c>
      <c r="V417" s="23">
        <v>0.08</v>
      </c>
    </row>
    <row r="418" spans="1:22" ht="11.25" customHeight="1" x14ac:dyDescent="0.4">
      <c r="A418" s="12" t="s">
        <v>568</v>
      </c>
      <c r="B418" s="5" t="s">
        <v>569</v>
      </c>
      <c r="C418" s="20">
        <v>24</v>
      </c>
      <c r="D418" s="20">
        <v>1</v>
      </c>
      <c r="E418" s="20">
        <v>1</v>
      </c>
      <c r="F418" s="20">
        <v>7</v>
      </c>
      <c r="G418" s="20" t="s">
        <v>387</v>
      </c>
      <c r="H418" s="20" t="s">
        <v>387</v>
      </c>
      <c r="I418" s="20" t="s">
        <v>387</v>
      </c>
      <c r="J418" s="20" t="s">
        <v>387</v>
      </c>
      <c r="K418" s="20" t="s">
        <v>387</v>
      </c>
      <c r="L418" s="20" t="s">
        <v>387</v>
      </c>
      <c r="M418" s="20" t="s">
        <v>387</v>
      </c>
      <c r="N418" s="20" t="s">
        <v>387</v>
      </c>
      <c r="O418" s="367" t="s">
        <v>1383</v>
      </c>
      <c r="P418" s="20" t="s">
        <v>340</v>
      </c>
      <c r="Q418" s="20" t="s">
        <v>340</v>
      </c>
      <c r="R418" s="20" t="s">
        <v>340</v>
      </c>
      <c r="S418" s="20">
        <f t="shared" si="6"/>
        <v>31</v>
      </c>
      <c r="T418" s="60">
        <v>31</v>
      </c>
      <c r="U418" s="59">
        <v>1</v>
      </c>
      <c r="V418" s="23">
        <v>0.03</v>
      </c>
    </row>
    <row r="419" spans="1:22" ht="11.25" customHeight="1" x14ac:dyDescent="0.4">
      <c r="A419" s="13" t="s">
        <v>570</v>
      </c>
      <c r="B419" s="5" t="s">
        <v>571</v>
      </c>
      <c r="C419" s="20">
        <v>68</v>
      </c>
      <c r="D419" s="20">
        <v>1</v>
      </c>
      <c r="E419" s="20">
        <v>8</v>
      </c>
      <c r="F419" s="20">
        <v>48</v>
      </c>
      <c r="G419" s="20" t="s">
        <v>387</v>
      </c>
      <c r="H419" s="20" t="s">
        <v>387</v>
      </c>
      <c r="I419" s="20" t="s">
        <v>387</v>
      </c>
      <c r="J419" s="20" t="s">
        <v>387</v>
      </c>
      <c r="K419" s="20" t="s">
        <v>387</v>
      </c>
      <c r="L419" s="20">
        <v>2</v>
      </c>
      <c r="M419" s="20" t="s">
        <v>387</v>
      </c>
      <c r="N419" s="20" t="s">
        <v>387</v>
      </c>
      <c r="O419" s="367" t="s">
        <v>1383</v>
      </c>
      <c r="P419" s="20" t="s">
        <v>340</v>
      </c>
      <c r="Q419" s="20" t="s">
        <v>340</v>
      </c>
      <c r="R419" s="20" t="s">
        <v>340</v>
      </c>
      <c r="S419" s="20">
        <f t="shared" si="6"/>
        <v>118</v>
      </c>
      <c r="T419" s="61">
        <v>120</v>
      </c>
      <c r="U419" s="71">
        <v>8</v>
      </c>
      <c r="V419" s="28">
        <v>6.7000000000000004E-2</v>
      </c>
    </row>
    <row r="420" spans="1:22" ht="11.25" customHeight="1" x14ac:dyDescent="0.4">
      <c r="A420" s="13" t="s">
        <v>570</v>
      </c>
      <c r="B420" s="5" t="s">
        <v>572</v>
      </c>
      <c r="C420" s="20" t="s">
        <v>387</v>
      </c>
      <c r="D420" s="20" t="s">
        <v>387</v>
      </c>
      <c r="E420" s="20" t="s">
        <v>387</v>
      </c>
      <c r="F420" s="20">
        <v>1</v>
      </c>
      <c r="G420" s="20" t="s">
        <v>387</v>
      </c>
      <c r="H420" s="20" t="s">
        <v>387</v>
      </c>
      <c r="I420" s="20" t="s">
        <v>387</v>
      </c>
      <c r="J420" s="20" t="s">
        <v>387</v>
      </c>
      <c r="K420" s="20" t="s">
        <v>387</v>
      </c>
      <c r="L420" s="20">
        <v>1</v>
      </c>
      <c r="M420" s="20" t="s">
        <v>387</v>
      </c>
      <c r="N420" s="20" t="s">
        <v>387</v>
      </c>
      <c r="O420" s="367" t="s">
        <v>1383</v>
      </c>
      <c r="P420" s="20" t="s">
        <v>340</v>
      </c>
      <c r="Q420" s="20" t="s">
        <v>340</v>
      </c>
      <c r="R420" s="20" t="s">
        <v>340</v>
      </c>
      <c r="S420" s="20">
        <f t="shared" si="6"/>
        <v>2</v>
      </c>
      <c r="T420" s="62"/>
      <c r="U420" s="69"/>
      <c r="V420" s="29"/>
    </row>
    <row r="421" spans="1:22" ht="11.25" customHeight="1" x14ac:dyDescent="0.4">
      <c r="A421" s="13" t="s">
        <v>573</v>
      </c>
      <c r="B421" s="5" t="s">
        <v>574</v>
      </c>
      <c r="C421" s="20">
        <v>12</v>
      </c>
      <c r="D421" s="20" t="s">
        <v>387</v>
      </c>
      <c r="E421" s="20" t="s">
        <v>387</v>
      </c>
      <c r="F421" s="20" t="s">
        <v>387</v>
      </c>
      <c r="G421" s="20" t="s">
        <v>387</v>
      </c>
      <c r="H421" s="20" t="s">
        <v>387</v>
      </c>
      <c r="I421" s="20" t="s">
        <v>387</v>
      </c>
      <c r="J421" s="20" t="s">
        <v>387</v>
      </c>
      <c r="K421" s="20" t="s">
        <v>387</v>
      </c>
      <c r="L421" s="20" t="s">
        <v>387</v>
      </c>
      <c r="M421" s="20" t="s">
        <v>387</v>
      </c>
      <c r="N421" s="20" t="s">
        <v>387</v>
      </c>
      <c r="O421" s="367" t="s">
        <v>1383</v>
      </c>
      <c r="P421" s="20" t="s">
        <v>340</v>
      </c>
      <c r="Q421" s="20" t="s">
        <v>340</v>
      </c>
      <c r="R421" s="20" t="s">
        <v>340</v>
      </c>
      <c r="S421" s="20">
        <f t="shared" si="6"/>
        <v>12</v>
      </c>
      <c r="T421" s="61">
        <v>13</v>
      </c>
      <c r="U421" s="71">
        <v>0</v>
      </c>
      <c r="V421" s="28">
        <v>0</v>
      </c>
    </row>
    <row r="422" spans="1:22" ht="11.25" customHeight="1" x14ac:dyDescent="0.4">
      <c r="A422" s="13" t="s">
        <v>573</v>
      </c>
      <c r="B422" s="5" t="s">
        <v>575</v>
      </c>
      <c r="C422" s="20" t="s">
        <v>387</v>
      </c>
      <c r="D422" s="20" t="s">
        <v>387</v>
      </c>
      <c r="E422" s="20" t="s">
        <v>387</v>
      </c>
      <c r="F422" s="20">
        <v>1</v>
      </c>
      <c r="G422" s="20" t="s">
        <v>387</v>
      </c>
      <c r="H422" s="20" t="s">
        <v>387</v>
      </c>
      <c r="I422" s="20" t="s">
        <v>387</v>
      </c>
      <c r="J422" s="20" t="s">
        <v>387</v>
      </c>
      <c r="K422" s="20" t="s">
        <v>387</v>
      </c>
      <c r="L422" s="20" t="s">
        <v>387</v>
      </c>
      <c r="M422" s="20" t="s">
        <v>387</v>
      </c>
      <c r="N422" s="20" t="s">
        <v>387</v>
      </c>
      <c r="O422" s="367" t="s">
        <v>1383</v>
      </c>
      <c r="P422" s="20" t="s">
        <v>340</v>
      </c>
      <c r="Q422" s="20" t="s">
        <v>340</v>
      </c>
      <c r="R422" s="20" t="s">
        <v>340</v>
      </c>
      <c r="S422" s="20">
        <f t="shared" si="6"/>
        <v>1</v>
      </c>
      <c r="T422" s="62"/>
      <c r="U422" s="69"/>
      <c r="V422" s="29"/>
    </row>
    <row r="423" spans="1:22" ht="11.25" customHeight="1" x14ac:dyDescent="0.4">
      <c r="A423" s="12" t="s">
        <v>457</v>
      </c>
      <c r="B423" s="5" t="s">
        <v>576</v>
      </c>
      <c r="C423" s="20">
        <v>5</v>
      </c>
      <c r="D423" s="20" t="s">
        <v>387</v>
      </c>
      <c r="E423" s="20">
        <v>5</v>
      </c>
      <c r="F423" s="20" t="s">
        <v>387</v>
      </c>
      <c r="G423" s="20" t="s">
        <v>387</v>
      </c>
      <c r="H423" s="20" t="s">
        <v>387</v>
      </c>
      <c r="I423" s="20" t="s">
        <v>387</v>
      </c>
      <c r="J423" s="20" t="s">
        <v>387</v>
      </c>
      <c r="K423" s="20" t="s">
        <v>387</v>
      </c>
      <c r="L423" s="20" t="s">
        <v>387</v>
      </c>
      <c r="M423" s="20" t="s">
        <v>387</v>
      </c>
      <c r="N423" s="20" t="s">
        <v>387</v>
      </c>
      <c r="O423" s="367" t="s">
        <v>1383</v>
      </c>
      <c r="P423" s="20" t="s">
        <v>340</v>
      </c>
      <c r="Q423" s="20" t="s">
        <v>340</v>
      </c>
      <c r="R423" s="20" t="s">
        <v>340</v>
      </c>
      <c r="S423" s="20">
        <f t="shared" si="6"/>
        <v>5</v>
      </c>
      <c r="T423" s="60">
        <v>5</v>
      </c>
      <c r="U423" s="59">
        <v>5</v>
      </c>
      <c r="V423" s="23">
        <v>1</v>
      </c>
    </row>
    <row r="424" spans="1:22" ht="11.25" customHeight="1" x14ac:dyDescent="0.4">
      <c r="A424" s="12" t="s">
        <v>577</v>
      </c>
      <c r="B424" s="5" t="s">
        <v>578</v>
      </c>
      <c r="C424" s="20">
        <v>4</v>
      </c>
      <c r="D424" s="20" t="s">
        <v>387</v>
      </c>
      <c r="E424" s="20" t="s">
        <v>387</v>
      </c>
      <c r="F424" s="20" t="s">
        <v>387</v>
      </c>
      <c r="G424" s="20" t="s">
        <v>387</v>
      </c>
      <c r="H424" s="20" t="s">
        <v>387</v>
      </c>
      <c r="I424" s="20" t="s">
        <v>387</v>
      </c>
      <c r="J424" s="20" t="s">
        <v>387</v>
      </c>
      <c r="K424" s="20" t="s">
        <v>387</v>
      </c>
      <c r="L424" s="20" t="s">
        <v>387</v>
      </c>
      <c r="M424" s="20" t="s">
        <v>387</v>
      </c>
      <c r="N424" s="20" t="s">
        <v>387</v>
      </c>
      <c r="O424" s="367" t="s">
        <v>1383</v>
      </c>
      <c r="P424" s="20" t="s">
        <v>340</v>
      </c>
      <c r="Q424" s="20" t="s">
        <v>340</v>
      </c>
      <c r="R424" s="20" t="s">
        <v>340</v>
      </c>
      <c r="S424" s="20">
        <f t="shared" si="6"/>
        <v>4</v>
      </c>
      <c r="T424" s="60">
        <v>4</v>
      </c>
      <c r="U424" s="59">
        <v>0</v>
      </c>
      <c r="V424" s="23">
        <v>0</v>
      </c>
    </row>
    <row r="425" spans="1:22" ht="11.25" customHeight="1" x14ac:dyDescent="0.4">
      <c r="A425" s="13" t="s">
        <v>385</v>
      </c>
      <c r="B425" s="6" t="s">
        <v>579</v>
      </c>
      <c r="C425" s="20">
        <v>1</v>
      </c>
      <c r="D425" s="20" t="s">
        <v>387</v>
      </c>
      <c r="E425" s="20" t="s">
        <v>387</v>
      </c>
      <c r="F425" s="20">
        <v>4</v>
      </c>
      <c r="G425" s="20" t="s">
        <v>387</v>
      </c>
      <c r="H425" s="20" t="s">
        <v>387</v>
      </c>
      <c r="I425" s="20" t="s">
        <v>387</v>
      </c>
      <c r="J425" s="20" t="s">
        <v>387</v>
      </c>
      <c r="K425" s="20" t="s">
        <v>387</v>
      </c>
      <c r="L425" s="20">
        <v>1</v>
      </c>
      <c r="M425" s="20" t="s">
        <v>387</v>
      </c>
      <c r="N425" s="20" t="s">
        <v>387</v>
      </c>
      <c r="O425" s="367" t="s">
        <v>1383</v>
      </c>
      <c r="P425" s="20" t="s">
        <v>340</v>
      </c>
      <c r="Q425" s="20" t="s">
        <v>340</v>
      </c>
      <c r="R425" s="20" t="s">
        <v>340</v>
      </c>
      <c r="S425" s="20">
        <f t="shared" si="6"/>
        <v>6</v>
      </c>
      <c r="T425" s="61">
        <v>10</v>
      </c>
      <c r="U425" s="71">
        <v>0</v>
      </c>
      <c r="V425" s="39">
        <v>0</v>
      </c>
    </row>
    <row r="426" spans="1:22" ht="11.25" customHeight="1" x14ac:dyDescent="0.4">
      <c r="A426" s="13" t="s">
        <v>385</v>
      </c>
      <c r="B426" s="6" t="s">
        <v>580</v>
      </c>
      <c r="C426" s="20">
        <v>1</v>
      </c>
      <c r="D426" s="20" t="s">
        <v>387</v>
      </c>
      <c r="E426" s="20" t="s">
        <v>387</v>
      </c>
      <c r="F426" s="20">
        <v>1</v>
      </c>
      <c r="G426" s="20" t="s">
        <v>387</v>
      </c>
      <c r="H426" s="20" t="s">
        <v>387</v>
      </c>
      <c r="I426" s="20" t="s">
        <v>387</v>
      </c>
      <c r="J426" s="20" t="s">
        <v>387</v>
      </c>
      <c r="K426" s="20" t="s">
        <v>387</v>
      </c>
      <c r="L426" s="20" t="s">
        <v>387</v>
      </c>
      <c r="M426" s="20" t="s">
        <v>387</v>
      </c>
      <c r="N426" s="20" t="s">
        <v>387</v>
      </c>
      <c r="O426" s="367" t="s">
        <v>1383</v>
      </c>
      <c r="P426" s="20" t="s">
        <v>340</v>
      </c>
      <c r="Q426" s="20" t="s">
        <v>340</v>
      </c>
      <c r="R426" s="20" t="s">
        <v>340</v>
      </c>
      <c r="S426" s="20">
        <f t="shared" si="6"/>
        <v>2</v>
      </c>
      <c r="T426" s="64"/>
      <c r="U426" s="88"/>
      <c r="V426" s="41"/>
    </row>
    <row r="427" spans="1:22" ht="11.25" customHeight="1" x14ac:dyDescent="0.4">
      <c r="A427" s="13" t="s">
        <v>385</v>
      </c>
      <c r="B427" s="7" t="s">
        <v>581</v>
      </c>
      <c r="C427" s="20" t="s">
        <v>387</v>
      </c>
      <c r="D427" s="20" t="s">
        <v>387</v>
      </c>
      <c r="E427" s="20" t="s">
        <v>387</v>
      </c>
      <c r="F427" s="20">
        <v>1</v>
      </c>
      <c r="G427" s="20" t="s">
        <v>387</v>
      </c>
      <c r="H427" s="20" t="s">
        <v>387</v>
      </c>
      <c r="I427" s="20" t="s">
        <v>387</v>
      </c>
      <c r="J427" s="20" t="s">
        <v>387</v>
      </c>
      <c r="K427" s="20" t="s">
        <v>387</v>
      </c>
      <c r="L427" s="20" t="s">
        <v>387</v>
      </c>
      <c r="M427" s="20" t="s">
        <v>387</v>
      </c>
      <c r="N427" s="20" t="s">
        <v>387</v>
      </c>
      <c r="O427" s="367" t="s">
        <v>1383</v>
      </c>
      <c r="P427" s="20" t="s">
        <v>340</v>
      </c>
      <c r="Q427" s="20" t="s">
        <v>340</v>
      </c>
      <c r="R427" s="20" t="s">
        <v>340</v>
      </c>
      <c r="S427" s="20">
        <f t="shared" si="6"/>
        <v>1</v>
      </c>
      <c r="T427" s="64"/>
      <c r="U427" s="88"/>
      <c r="V427" s="41"/>
    </row>
    <row r="428" spans="1:22" ht="11.25" customHeight="1" x14ac:dyDescent="0.4">
      <c r="A428" s="13" t="s">
        <v>385</v>
      </c>
      <c r="B428" s="6" t="s">
        <v>582</v>
      </c>
      <c r="C428" s="20" t="s">
        <v>387</v>
      </c>
      <c r="D428" s="20" t="s">
        <v>387</v>
      </c>
      <c r="E428" s="20" t="s">
        <v>387</v>
      </c>
      <c r="F428" s="20">
        <v>1</v>
      </c>
      <c r="G428" s="20" t="s">
        <v>387</v>
      </c>
      <c r="H428" s="20" t="s">
        <v>387</v>
      </c>
      <c r="I428" s="20" t="s">
        <v>387</v>
      </c>
      <c r="J428" s="20" t="s">
        <v>387</v>
      </c>
      <c r="K428" s="20" t="s">
        <v>387</v>
      </c>
      <c r="L428" s="20" t="s">
        <v>387</v>
      </c>
      <c r="M428" s="20" t="s">
        <v>387</v>
      </c>
      <c r="N428" s="20" t="s">
        <v>387</v>
      </c>
      <c r="O428" s="367" t="s">
        <v>1383</v>
      </c>
      <c r="P428" s="20" t="s">
        <v>340</v>
      </c>
      <c r="Q428" s="20" t="s">
        <v>340</v>
      </c>
      <c r="R428" s="20" t="s">
        <v>340</v>
      </c>
      <c r="S428" s="20">
        <f t="shared" si="6"/>
        <v>1</v>
      </c>
      <c r="T428" s="62"/>
      <c r="U428" s="69"/>
      <c r="V428" s="40"/>
    </row>
    <row r="429" spans="1:22" ht="11.25" customHeight="1" x14ac:dyDescent="0.4">
      <c r="A429" s="14" t="s">
        <v>397</v>
      </c>
      <c r="B429" s="7" t="s">
        <v>583</v>
      </c>
      <c r="C429" s="20">
        <v>2</v>
      </c>
      <c r="D429" s="20" t="s">
        <v>387</v>
      </c>
      <c r="E429" s="20" t="s">
        <v>387</v>
      </c>
      <c r="F429" s="20">
        <v>4</v>
      </c>
      <c r="G429" s="20" t="s">
        <v>387</v>
      </c>
      <c r="H429" s="20" t="s">
        <v>387</v>
      </c>
      <c r="I429" s="20" t="s">
        <v>387</v>
      </c>
      <c r="J429" s="20" t="s">
        <v>387</v>
      </c>
      <c r="K429" s="20" t="s">
        <v>387</v>
      </c>
      <c r="L429" s="20" t="s">
        <v>387</v>
      </c>
      <c r="M429" s="20" t="s">
        <v>387</v>
      </c>
      <c r="N429" s="20" t="s">
        <v>387</v>
      </c>
      <c r="O429" s="367" t="s">
        <v>1383</v>
      </c>
      <c r="P429" s="20" t="s">
        <v>340</v>
      </c>
      <c r="Q429" s="20" t="s">
        <v>340</v>
      </c>
      <c r="R429" s="20" t="s">
        <v>340</v>
      </c>
      <c r="S429" s="20">
        <f t="shared" si="6"/>
        <v>6</v>
      </c>
      <c r="T429" s="65">
        <v>17</v>
      </c>
      <c r="U429" s="85">
        <v>0</v>
      </c>
      <c r="V429" s="32">
        <v>0</v>
      </c>
    </row>
    <row r="430" spans="1:22" ht="11.25" customHeight="1" x14ac:dyDescent="0.4">
      <c r="A430" s="14" t="s">
        <v>397</v>
      </c>
      <c r="B430" s="7" t="s">
        <v>584</v>
      </c>
      <c r="C430" s="20">
        <v>1</v>
      </c>
      <c r="D430" s="20" t="s">
        <v>387</v>
      </c>
      <c r="E430" s="20" t="s">
        <v>387</v>
      </c>
      <c r="F430" s="20">
        <v>4</v>
      </c>
      <c r="G430" s="20" t="s">
        <v>387</v>
      </c>
      <c r="H430" s="20" t="s">
        <v>387</v>
      </c>
      <c r="I430" s="20" t="s">
        <v>387</v>
      </c>
      <c r="J430" s="20" t="s">
        <v>387</v>
      </c>
      <c r="K430" s="20" t="s">
        <v>387</v>
      </c>
      <c r="L430" s="20" t="s">
        <v>387</v>
      </c>
      <c r="M430" s="20" t="s">
        <v>387</v>
      </c>
      <c r="N430" s="20" t="s">
        <v>387</v>
      </c>
      <c r="O430" s="367" t="s">
        <v>1383</v>
      </c>
      <c r="P430" s="20" t="s">
        <v>340</v>
      </c>
      <c r="Q430" s="20" t="s">
        <v>340</v>
      </c>
      <c r="R430" s="20" t="s">
        <v>340</v>
      </c>
      <c r="S430" s="20">
        <f t="shared" si="6"/>
        <v>5</v>
      </c>
      <c r="T430" s="66"/>
      <c r="U430" s="94"/>
      <c r="V430" s="31"/>
    </row>
    <row r="431" spans="1:22" ht="11.25" customHeight="1" x14ac:dyDescent="0.4">
      <c r="A431" s="14" t="s">
        <v>397</v>
      </c>
      <c r="B431" s="7" t="s">
        <v>585</v>
      </c>
      <c r="C431" s="20" t="s">
        <v>387</v>
      </c>
      <c r="D431" s="20" t="s">
        <v>387</v>
      </c>
      <c r="E431" s="20" t="s">
        <v>387</v>
      </c>
      <c r="F431" s="20">
        <v>2</v>
      </c>
      <c r="G431" s="20" t="s">
        <v>387</v>
      </c>
      <c r="H431" s="20" t="s">
        <v>387</v>
      </c>
      <c r="I431" s="20" t="s">
        <v>387</v>
      </c>
      <c r="J431" s="20" t="s">
        <v>387</v>
      </c>
      <c r="K431" s="20" t="s">
        <v>387</v>
      </c>
      <c r="L431" s="20">
        <v>2</v>
      </c>
      <c r="M431" s="20" t="s">
        <v>387</v>
      </c>
      <c r="N431" s="20" t="s">
        <v>387</v>
      </c>
      <c r="O431" s="367" t="s">
        <v>1383</v>
      </c>
      <c r="P431" s="20" t="s">
        <v>340</v>
      </c>
      <c r="Q431" s="20" t="s">
        <v>340</v>
      </c>
      <c r="R431" s="20" t="s">
        <v>340</v>
      </c>
      <c r="S431" s="20">
        <f t="shared" si="6"/>
        <v>4</v>
      </c>
      <c r="T431" s="66"/>
      <c r="U431" s="94"/>
      <c r="V431" s="31"/>
    </row>
    <row r="432" spans="1:22" ht="11.25" customHeight="1" x14ac:dyDescent="0.4">
      <c r="A432" s="14" t="s">
        <v>397</v>
      </c>
      <c r="B432" s="7" t="s">
        <v>586</v>
      </c>
      <c r="C432" s="20">
        <v>1</v>
      </c>
      <c r="D432" s="20" t="s">
        <v>387</v>
      </c>
      <c r="E432" s="20" t="s">
        <v>387</v>
      </c>
      <c r="F432" s="20" t="s">
        <v>387</v>
      </c>
      <c r="G432" s="20" t="s">
        <v>387</v>
      </c>
      <c r="H432" s="20" t="s">
        <v>387</v>
      </c>
      <c r="I432" s="20" t="s">
        <v>387</v>
      </c>
      <c r="J432" s="20" t="s">
        <v>387</v>
      </c>
      <c r="K432" s="20" t="s">
        <v>387</v>
      </c>
      <c r="L432" s="20" t="s">
        <v>387</v>
      </c>
      <c r="M432" s="20" t="s">
        <v>387</v>
      </c>
      <c r="N432" s="20" t="s">
        <v>387</v>
      </c>
      <c r="O432" s="367" t="s">
        <v>1383</v>
      </c>
      <c r="P432" s="20" t="s">
        <v>340</v>
      </c>
      <c r="Q432" s="20" t="s">
        <v>340</v>
      </c>
      <c r="R432" s="20" t="s">
        <v>340</v>
      </c>
      <c r="S432" s="20">
        <f t="shared" si="6"/>
        <v>1</v>
      </c>
      <c r="T432" s="66"/>
      <c r="U432" s="94"/>
      <c r="V432" s="31"/>
    </row>
    <row r="433" spans="1:22" ht="12" customHeight="1" x14ac:dyDescent="0.4">
      <c r="A433" s="14" t="s">
        <v>397</v>
      </c>
      <c r="B433" s="5" t="s">
        <v>587</v>
      </c>
      <c r="C433" s="20">
        <v>1</v>
      </c>
      <c r="D433" s="20" t="s">
        <v>387</v>
      </c>
      <c r="E433" s="20" t="s">
        <v>387</v>
      </c>
      <c r="F433" s="20" t="s">
        <v>387</v>
      </c>
      <c r="G433" s="20" t="s">
        <v>387</v>
      </c>
      <c r="H433" s="20" t="s">
        <v>387</v>
      </c>
      <c r="I433" s="20" t="s">
        <v>387</v>
      </c>
      <c r="J433" s="20" t="s">
        <v>387</v>
      </c>
      <c r="K433" s="20" t="s">
        <v>387</v>
      </c>
      <c r="L433" s="20" t="s">
        <v>387</v>
      </c>
      <c r="M433" s="20" t="s">
        <v>387</v>
      </c>
      <c r="N433" s="20" t="s">
        <v>387</v>
      </c>
      <c r="O433" s="367" t="s">
        <v>1383</v>
      </c>
      <c r="P433" s="20" t="s">
        <v>340</v>
      </c>
      <c r="Q433" s="20" t="s">
        <v>340</v>
      </c>
      <c r="R433" s="20" t="s">
        <v>340</v>
      </c>
      <c r="S433" s="20">
        <f t="shared" si="6"/>
        <v>1</v>
      </c>
      <c r="T433" s="67"/>
      <c r="U433" s="95"/>
      <c r="V433" s="33"/>
    </row>
    <row r="434" spans="1:22" ht="11.25" customHeight="1" x14ac:dyDescent="0.4">
      <c r="A434" s="12" t="s">
        <v>588</v>
      </c>
      <c r="B434" s="5" t="s">
        <v>589</v>
      </c>
      <c r="C434" s="20" t="s">
        <v>387</v>
      </c>
      <c r="D434" s="20" t="s">
        <v>387</v>
      </c>
      <c r="E434" s="20" t="s">
        <v>387</v>
      </c>
      <c r="F434" s="20">
        <v>1</v>
      </c>
      <c r="G434" s="20" t="s">
        <v>387</v>
      </c>
      <c r="H434" s="20" t="s">
        <v>387</v>
      </c>
      <c r="I434" s="20" t="s">
        <v>387</v>
      </c>
      <c r="J434" s="20" t="s">
        <v>387</v>
      </c>
      <c r="K434" s="20" t="s">
        <v>387</v>
      </c>
      <c r="L434" s="20" t="s">
        <v>387</v>
      </c>
      <c r="M434" s="20" t="s">
        <v>387</v>
      </c>
      <c r="N434" s="20" t="s">
        <v>387</v>
      </c>
      <c r="O434" s="367" t="s">
        <v>1383</v>
      </c>
      <c r="P434" s="20" t="s">
        <v>340</v>
      </c>
      <c r="Q434" s="20" t="s">
        <v>340</v>
      </c>
      <c r="R434" s="20" t="s">
        <v>340</v>
      </c>
      <c r="S434" s="20">
        <f t="shared" si="6"/>
        <v>1</v>
      </c>
      <c r="T434" s="60">
        <v>1</v>
      </c>
      <c r="U434" s="59">
        <v>0</v>
      </c>
      <c r="V434" s="23">
        <v>0</v>
      </c>
    </row>
    <row r="435" spans="1:22" ht="11.25" customHeight="1" x14ac:dyDescent="0.4">
      <c r="A435" s="12" t="s">
        <v>554</v>
      </c>
      <c r="B435" s="5" t="s">
        <v>590</v>
      </c>
      <c r="C435" s="20">
        <v>15</v>
      </c>
      <c r="D435" s="20" t="s">
        <v>387</v>
      </c>
      <c r="E435" s="20" t="s">
        <v>387</v>
      </c>
      <c r="F435" s="20" t="s">
        <v>387</v>
      </c>
      <c r="G435" s="20" t="s">
        <v>387</v>
      </c>
      <c r="H435" s="20" t="s">
        <v>387</v>
      </c>
      <c r="I435" s="20">
        <v>2</v>
      </c>
      <c r="J435" s="20" t="s">
        <v>387</v>
      </c>
      <c r="K435" s="20" t="s">
        <v>387</v>
      </c>
      <c r="L435" s="20" t="s">
        <v>387</v>
      </c>
      <c r="M435" s="20" t="s">
        <v>387</v>
      </c>
      <c r="N435" s="20" t="s">
        <v>387</v>
      </c>
      <c r="O435" s="367" t="s">
        <v>1383</v>
      </c>
      <c r="P435" s="20" t="s">
        <v>340</v>
      </c>
      <c r="Q435" s="20" t="s">
        <v>340</v>
      </c>
      <c r="R435" s="20" t="s">
        <v>340</v>
      </c>
      <c r="S435" s="20">
        <f t="shared" si="6"/>
        <v>17</v>
      </c>
      <c r="T435" s="60">
        <v>17</v>
      </c>
      <c r="U435" s="59">
        <v>0</v>
      </c>
      <c r="V435" s="23">
        <v>0</v>
      </c>
    </row>
    <row r="436" spans="1:22" ht="11.25" customHeight="1" x14ac:dyDescent="0.4">
      <c r="A436" s="14" t="s">
        <v>420</v>
      </c>
      <c r="B436" s="5" t="s">
        <v>591</v>
      </c>
      <c r="C436" s="20">
        <v>6</v>
      </c>
      <c r="D436" s="20" t="s">
        <v>387</v>
      </c>
      <c r="E436" s="20" t="s">
        <v>387</v>
      </c>
      <c r="F436" s="20" t="s">
        <v>387</v>
      </c>
      <c r="G436" s="20" t="s">
        <v>387</v>
      </c>
      <c r="H436" s="20" t="s">
        <v>387</v>
      </c>
      <c r="I436" s="20">
        <v>1</v>
      </c>
      <c r="J436" s="20" t="s">
        <v>387</v>
      </c>
      <c r="K436" s="20" t="s">
        <v>387</v>
      </c>
      <c r="L436" s="20" t="s">
        <v>387</v>
      </c>
      <c r="M436" s="20" t="s">
        <v>387</v>
      </c>
      <c r="N436" s="20" t="s">
        <v>387</v>
      </c>
      <c r="O436" s="367" t="s">
        <v>1383</v>
      </c>
      <c r="P436" s="20" t="s">
        <v>340</v>
      </c>
      <c r="Q436" s="20" t="s">
        <v>340</v>
      </c>
      <c r="R436" s="20" t="s">
        <v>340</v>
      </c>
      <c r="S436" s="20">
        <f t="shared" si="6"/>
        <v>7</v>
      </c>
      <c r="T436" s="65">
        <v>13</v>
      </c>
      <c r="U436" s="85">
        <v>0</v>
      </c>
      <c r="V436" s="32">
        <v>0</v>
      </c>
    </row>
    <row r="437" spans="1:22" ht="11.25" customHeight="1" x14ac:dyDescent="0.4">
      <c r="A437" s="14" t="s">
        <v>420</v>
      </c>
      <c r="B437" s="5" t="s">
        <v>592</v>
      </c>
      <c r="C437" s="20">
        <v>3</v>
      </c>
      <c r="D437" s="20" t="s">
        <v>387</v>
      </c>
      <c r="E437" s="20" t="s">
        <v>387</v>
      </c>
      <c r="F437" s="20">
        <v>1</v>
      </c>
      <c r="G437" s="20" t="s">
        <v>387</v>
      </c>
      <c r="H437" s="20" t="s">
        <v>387</v>
      </c>
      <c r="I437" s="20" t="s">
        <v>387</v>
      </c>
      <c r="J437" s="20" t="s">
        <v>387</v>
      </c>
      <c r="K437" s="20" t="s">
        <v>387</v>
      </c>
      <c r="L437" s="20" t="s">
        <v>387</v>
      </c>
      <c r="M437" s="20" t="s">
        <v>387</v>
      </c>
      <c r="N437" s="20" t="s">
        <v>387</v>
      </c>
      <c r="O437" s="367" t="s">
        <v>1383</v>
      </c>
      <c r="P437" s="20" t="s">
        <v>340</v>
      </c>
      <c r="Q437" s="20" t="s">
        <v>340</v>
      </c>
      <c r="R437" s="20" t="s">
        <v>340</v>
      </c>
      <c r="S437" s="20">
        <f t="shared" si="6"/>
        <v>4</v>
      </c>
      <c r="T437" s="66"/>
      <c r="U437" s="94"/>
      <c r="V437" s="31"/>
    </row>
    <row r="438" spans="1:22" ht="11.25" customHeight="1" x14ac:dyDescent="0.4">
      <c r="A438" s="14" t="s">
        <v>420</v>
      </c>
      <c r="B438" s="5" t="s">
        <v>593</v>
      </c>
      <c r="C438" s="20" t="s">
        <v>387</v>
      </c>
      <c r="D438" s="20" t="s">
        <v>387</v>
      </c>
      <c r="E438" s="20" t="s">
        <v>387</v>
      </c>
      <c r="F438" s="20">
        <v>1</v>
      </c>
      <c r="G438" s="20" t="s">
        <v>387</v>
      </c>
      <c r="H438" s="20" t="s">
        <v>387</v>
      </c>
      <c r="I438" s="20" t="s">
        <v>387</v>
      </c>
      <c r="J438" s="20" t="s">
        <v>387</v>
      </c>
      <c r="K438" s="20" t="s">
        <v>387</v>
      </c>
      <c r="L438" s="20">
        <v>1</v>
      </c>
      <c r="M438" s="20" t="s">
        <v>387</v>
      </c>
      <c r="N438" s="20" t="s">
        <v>387</v>
      </c>
      <c r="O438" s="367" t="s">
        <v>1383</v>
      </c>
      <c r="P438" s="20" t="s">
        <v>340</v>
      </c>
      <c r="Q438" s="20" t="s">
        <v>340</v>
      </c>
      <c r="R438" s="20" t="s">
        <v>340</v>
      </c>
      <c r="S438" s="20">
        <f t="shared" si="6"/>
        <v>2</v>
      </c>
      <c r="T438" s="67"/>
      <c r="U438" s="95"/>
      <c r="V438" s="33"/>
    </row>
    <row r="439" spans="1:22" ht="11.25" customHeight="1" x14ac:dyDescent="0.4">
      <c r="A439" s="12" t="s">
        <v>594</v>
      </c>
      <c r="B439" s="5" t="s">
        <v>595</v>
      </c>
      <c r="C439" s="20">
        <v>5</v>
      </c>
      <c r="D439" s="20" t="s">
        <v>387</v>
      </c>
      <c r="E439" s="20" t="s">
        <v>387</v>
      </c>
      <c r="F439" s="20" t="s">
        <v>387</v>
      </c>
      <c r="G439" s="20" t="s">
        <v>387</v>
      </c>
      <c r="H439" s="20" t="s">
        <v>387</v>
      </c>
      <c r="I439" s="20" t="s">
        <v>387</v>
      </c>
      <c r="J439" s="20" t="s">
        <v>387</v>
      </c>
      <c r="K439" s="20" t="s">
        <v>387</v>
      </c>
      <c r="L439" s="20" t="s">
        <v>387</v>
      </c>
      <c r="M439" s="20" t="s">
        <v>387</v>
      </c>
      <c r="N439" s="20" t="s">
        <v>387</v>
      </c>
      <c r="O439" s="367" t="s">
        <v>1383</v>
      </c>
      <c r="P439" s="20" t="s">
        <v>340</v>
      </c>
      <c r="Q439" s="20" t="s">
        <v>340</v>
      </c>
      <c r="R439" s="20" t="s">
        <v>340</v>
      </c>
      <c r="S439" s="20">
        <f t="shared" si="6"/>
        <v>5</v>
      </c>
      <c r="T439" s="60">
        <v>5</v>
      </c>
      <c r="U439" s="59">
        <v>0</v>
      </c>
      <c r="V439" s="23">
        <v>0</v>
      </c>
    </row>
    <row r="440" spans="1:22" ht="11.25" customHeight="1" x14ac:dyDescent="0.4">
      <c r="A440" s="12" t="s">
        <v>464</v>
      </c>
      <c r="B440" s="5" t="s">
        <v>596</v>
      </c>
      <c r="C440" s="20">
        <v>4</v>
      </c>
      <c r="D440" s="20" t="s">
        <v>387</v>
      </c>
      <c r="E440" s="20" t="s">
        <v>387</v>
      </c>
      <c r="F440" s="20" t="s">
        <v>387</v>
      </c>
      <c r="G440" s="20" t="s">
        <v>387</v>
      </c>
      <c r="H440" s="20" t="s">
        <v>387</v>
      </c>
      <c r="I440" s="20" t="s">
        <v>387</v>
      </c>
      <c r="J440" s="20" t="s">
        <v>387</v>
      </c>
      <c r="K440" s="20" t="s">
        <v>387</v>
      </c>
      <c r="L440" s="20" t="s">
        <v>387</v>
      </c>
      <c r="M440" s="20" t="s">
        <v>387</v>
      </c>
      <c r="N440" s="20" t="s">
        <v>387</v>
      </c>
      <c r="O440" s="367" t="s">
        <v>1383</v>
      </c>
      <c r="P440" s="20" t="s">
        <v>340</v>
      </c>
      <c r="Q440" s="20" t="s">
        <v>340</v>
      </c>
      <c r="R440" s="20" t="s">
        <v>340</v>
      </c>
      <c r="S440" s="20">
        <f t="shared" si="6"/>
        <v>4</v>
      </c>
      <c r="T440" s="60">
        <v>4</v>
      </c>
      <c r="U440" s="59">
        <v>0</v>
      </c>
      <c r="V440" s="23">
        <v>0</v>
      </c>
    </row>
    <row r="441" spans="1:22" ht="11.25" customHeight="1" x14ac:dyDescent="0.4">
      <c r="A441" s="13" t="s">
        <v>466</v>
      </c>
      <c r="B441" s="5" t="s">
        <v>597</v>
      </c>
      <c r="C441" s="20">
        <v>2</v>
      </c>
      <c r="D441" s="20" t="s">
        <v>387</v>
      </c>
      <c r="E441" s="20" t="s">
        <v>387</v>
      </c>
      <c r="F441" s="20">
        <v>1</v>
      </c>
      <c r="G441" s="20" t="s">
        <v>387</v>
      </c>
      <c r="H441" s="20" t="s">
        <v>387</v>
      </c>
      <c r="I441" s="20" t="s">
        <v>387</v>
      </c>
      <c r="J441" s="20" t="s">
        <v>387</v>
      </c>
      <c r="K441" s="20" t="s">
        <v>387</v>
      </c>
      <c r="L441" s="20" t="s">
        <v>387</v>
      </c>
      <c r="M441" s="20" t="s">
        <v>387</v>
      </c>
      <c r="N441" s="20" t="s">
        <v>387</v>
      </c>
      <c r="O441" s="367" t="s">
        <v>1383</v>
      </c>
      <c r="P441" s="20" t="s">
        <v>340</v>
      </c>
      <c r="Q441" s="20" t="s">
        <v>340</v>
      </c>
      <c r="R441" s="20" t="s">
        <v>340</v>
      </c>
      <c r="S441" s="20">
        <f t="shared" si="6"/>
        <v>3</v>
      </c>
      <c r="T441" s="61">
        <v>4</v>
      </c>
      <c r="U441" s="71">
        <v>0</v>
      </c>
      <c r="V441" s="39">
        <v>0</v>
      </c>
    </row>
    <row r="442" spans="1:22" ht="11.25" customHeight="1" x14ac:dyDescent="0.4">
      <c r="A442" s="13" t="s">
        <v>466</v>
      </c>
      <c r="B442" s="5" t="s">
        <v>598</v>
      </c>
      <c r="C442" s="20">
        <v>1</v>
      </c>
      <c r="D442" s="20" t="s">
        <v>387</v>
      </c>
      <c r="E442" s="20" t="s">
        <v>387</v>
      </c>
      <c r="F442" s="20" t="s">
        <v>387</v>
      </c>
      <c r="G442" s="20" t="s">
        <v>387</v>
      </c>
      <c r="H442" s="20" t="s">
        <v>387</v>
      </c>
      <c r="I442" s="20" t="s">
        <v>387</v>
      </c>
      <c r="J442" s="20" t="s">
        <v>387</v>
      </c>
      <c r="K442" s="20" t="s">
        <v>387</v>
      </c>
      <c r="L442" s="20" t="s">
        <v>387</v>
      </c>
      <c r="M442" s="20" t="s">
        <v>387</v>
      </c>
      <c r="N442" s="20" t="s">
        <v>387</v>
      </c>
      <c r="O442" s="367" t="s">
        <v>1383</v>
      </c>
      <c r="P442" s="20" t="s">
        <v>340</v>
      </c>
      <c r="Q442" s="20" t="s">
        <v>340</v>
      </c>
      <c r="R442" s="20" t="s">
        <v>340</v>
      </c>
      <c r="S442" s="20">
        <f t="shared" si="6"/>
        <v>1</v>
      </c>
      <c r="T442" s="62"/>
      <c r="U442" s="69"/>
      <c r="V442" s="40"/>
    </row>
    <row r="443" spans="1:22" ht="11.25" customHeight="1" x14ac:dyDescent="0.4">
      <c r="A443" s="12" t="s">
        <v>599</v>
      </c>
      <c r="B443" s="15" t="s">
        <v>600</v>
      </c>
      <c r="C443" s="20" t="s">
        <v>387</v>
      </c>
      <c r="D443" s="20" t="s">
        <v>387</v>
      </c>
      <c r="E443" s="20" t="s">
        <v>387</v>
      </c>
      <c r="F443" s="20">
        <v>1</v>
      </c>
      <c r="G443" s="20" t="s">
        <v>387</v>
      </c>
      <c r="H443" s="20" t="s">
        <v>387</v>
      </c>
      <c r="I443" s="20" t="s">
        <v>387</v>
      </c>
      <c r="J443" s="20" t="s">
        <v>387</v>
      </c>
      <c r="K443" s="20" t="s">
        <v>387</v>
      </c>
      <c r="L443" s="20" t="s">
        <v>387</v>
      </c>
      <c r="M443" s="20" t="s">
        <v>387</v>
      </c>
      <c r="N443" s="20" t="s">
        <v>387</v>
      </c>
      <c r="O443" s="367" t="s">
        <v>1383</v>
      </c>
      <c r="P443" s="20" t="s">
        <v>340</v>
      </c>
      <c r="Q443" s="20" t="s">
        <v>340</v>
      </c>
      <c r="R443" s="20" t="s">
        <v>340</v>
      </c>
      <c r="S443" s="20">
        <f t="shared" si="6"/>
        <v>1</v>
      </c>
      <c r="T443" s="60">
        <v>1</v>
      </c>
      <c r="U443" s="59">
        <v>0</v>
      </c>
      <c r="V443" s="23">
        <v>0</v>
      </c>
    </row>
    <row r="444" spans="1:22" ht="11.25" customHeight="1" x14ac:dyDescent="0.4">
      <c r="A444" s="12" t="s">
        <v>601</v>
      </c>
      <c r="B444" s="5" t="s">
        <v>602</v>
      </c>
      <c r="C444" s="20" t="s">
        <v>387</v>
      </c>
      <c r="D444" s="20" t="s">
        <v>387</v>
      </c>
      <c r="E444" s="20" t="s">
        <v>387</v>
      </c>
      <c r="F444" s="20">
        <v>1</v>
      </c>
      <c r="G444" s="20" t="s">
        <v>387</v>
      </c>
      <c r="H444" s="20" t="s">
        <v>387</v>
      </c>
      <c r="I444" s="20" t="s">
        <v>387</v>
      </c>
      <c r="J444" s="20" t="s">
        <v>387</v>
      </c>
      <c r="K444" s="20" t="s">
        <v>387</v>
      </c>
      <c r="L444" s="20" t="s">
        <v>387</v>
      </c>
      <c r="M444" s="20" t="s">
        <v>387</v>
      </c>
      <c r="N444" s="20" t="s">
        <v>387</v>
      </c>
      <c r="O444" s="367" t="s">
        <v>1383</v>
      </c>
      <c r="P444" s="20" t="s">
        <v>340</v>
      </c>
      <c r="Q444" s="20" t="s">
        <v>340</v>
      </c>
      <c r="R444" s="20" t="s">
        <v>340</v>
      </c>
      <c r="S444" s="20">
        <f t="shared" si="6"/>
        <v>1</v>
      </c>
      <c r="T444" s="60">
        <v>1</v>
      </c>
      <c r="U444" s="59">
        <v>0</v>
      </c>
      <c r="V444" s="23">
        <v>0</v>
      </c>
    </row>
    <row r="445" spans="1:22" ht="11.25" customHeight="1" x14ac:dyDescent="0.4">
      <c r="A445" s="12" t="s">
        <v>479</v>
      </c>
      <c r="B445" s="5" t="s">
        <v>603</v>
      </c>
      <c r="C445" s="20">
        <v>8</v>
      </c>
      <c r="D445" s="20" t="s">
        <v>387</v>
      </c>
      <c r="E445" s="20" t="s">
        <v>387</v>
      </c>
      <c r="F445" s="20" t="s">
        <v>387</v>
      </c>
      <c r="G445" s="20" t="s">
        <v>387</v>
      </c>
      <c r="H445" s="20" t="s">
        <v>387</v>
      </c>
      <c r="I445" s="20">
        <v>1</v>
      </c>
      <c r="J445" s="20" t="s">
        <v>387</v>
      </c>
      <c r="K445" s="20" t="s">
        <v>387</v>
      </c>
      <c r="L445" s="20" t="s">
        <v>387</v>
      </c>
      <c r="M445" s="20" t="s">
        <v>387</v>
      </c>
      <c r="N445" s="20" t="s">
        <v>387</v>
      </c>
      <c r="O445" s="367" t="s">
        <v>1383</v>
      </c>
      <c r="P445" s="20" t="s">
        <v>340</v>
      </c>
      <c r="Q445" s="20" t="s">
        <v>340</v>
      </c>
      <c r="R445" s="20" t="s">
        <v>340</v>
      </c>
      <c r="S445" s="20">
        <f t="shared" si="6"/>
        <v>9</v>
      </c>
      <c r="T445" s="60">
        <v>9</v>
      </c>
      <c r="U445" s="59">
        <v>0</v>
      </c>
      <c r="V445" s="23">
        <v>0</v>
      </c>
    </row>
    <row r="446" spans="1:22" ht="11.25" customHeight="1" x14ac:dyDescent="0.4">
      <c r="A446" s="12" t="s">
        <v>481</v>
      </c>
      <c r="B446" s="5" t="s">
        <v>604</v>
      </c>
      <c r="C446" s="20" t="s">
        <v>387</v>
      </c>
      <c r="D446" s="20" t="s">
        <v>387</v>
      </c>
      <c r="E446" s="20" t="s">
        <v>387</v>
      </c>
      <c r="F446" s="20">
        <v>1</v>
      </c>
      <c r="G446" s="20" t="s">
        <v>387</v>
      </c>
      <c r="H446" s="20" t="s">
        <v>387</v>
      </c>
      <c r="I446" s="20" t="s">
        <v>387</v>
      </c>
      <c r="J446" s="20" t="s">
        <v>387</v>
      </c>
      <c r="K446" s="20" t="s">
        <v>387</v>
      </c>
      <c r="L446" s="20" t="s">
        <v>387</v>
      </c>
      <c r="M446" s="20" t="s">
        <v>387</v>
      </c>
      <c r="N446" s="20" t="s">
        <v>387</v>
      </c>
      <c r="O446" s="367" t="s">
        <v>1383</v>
      </c>
      <c r="P446" s="20" t="s">
        <v>340</v>
      </c>
      <c r="Q446" s="20" t="s">
        <v>340</v>
      </c>
      <c r="R446" s="20" t="s">
        <v>340</v>
      </c>
      <c r="S446" s="20">
        <f t="shared" si="6"/>
        <v>1</v>
      </c>
      <c r="T446" s="60">
        <v>1</v>
      </c>
      <c r="U446" s="59">
        <v>0</v>
      </c>
      <c r="V446" s="23">
        <v>0</v>
      </c>
    </row>
    <row r="447" spans="1:22" ht="11.25" customHeight="1" x14ac:dyDescent="0.4">
      <c r="A447" s="12" t="s">
        <v>485</v>
      </c>
      <c r="B447" s="5" t="s">
        <v>605</v>
      </c>
      <c r="C447" s="20" t="s">
        <v>387</v>
      </c>
      <c r="D447" s="20" t="s">
        <v>387</v>
      </c>
      <c r="E447" s="20" t="s">
        <v>387</v>
      </c>
      <c r="F447" s="20">
        <v>1</v>
      </c>
      <c r="G447" s="20" t="s">
        <v>387</v>
      </c>
      <c r="H447" s="20" t="s">
        <v>387</v>
      </c>
      <c r="I447" s="20" t="s">
        <v>387</v>
      </c>
      <c r="J447" s="20" t="s">
        <v>387</v>
      </c>
      <c r="K447" s="20" t="s">
        <v>387</v>
      </c>
      <c r="L447" s="20" t="s">
        <v>387</v>
      </c>
      <c r="M447" s="20" t="s">
        <v>387</v>
      </c>
      <c r="N447" s="20" t="s">
        <v>387</v>
      </c>
      <c r="O447" s="367" t="s">
        <v>1383</v>
      </c>
      <c r="P447" s="20" t="s">
        <v>340</v>
      </c>
      <c r="Q447" s="20" t="s">
        <v>340</v>
      </c>
      <c r="R447" s="20" t="s">
        <v>340</v>
      </c>
      <c r="S447" s="20">
        <f t="shared" si="6"/>
        <v>1</v>
      </c>
      <c r="T447" s="60">
        <v>1</v>
      </c>
      <c r="U447" s="59">
        <v>0</v>
      </c>
      <c r="V447" s="23">
        <v>0</v>
      </c>
    </row>
    <row r="448" spans="1:22" ht="12" customHeight="1" x14ac:dyDescent="0.4">
      <c r="A448" s="12" t="s">
        <v>606</v>
      </c>
      <c r="B448" s="5" t="s">
        <v>607</v>
      </c>
      <c r="C448" s="20">
        <v>116</v>
      </c>
      <c r="D448" s="20" t="s">
        <v>387</v>
      </c>
      <c r="E448" s="20">
        <v>7</v>
      </c>
      <c r="F448" s="20">
        <v>79</v>
      </c>
      <c r="G448" s="20" t="s">
        <v>387</v>
      </c>
      <c r="H448" s="20" t="s">
        <v>387</v>
      </c>
      <c r="I448" s="20">
        <v>12</v>
      </c>
      <c r="J448" s="20" t="s">
        <v>387</v>
      </c>
      <c r="K448" s="20" t="s">
        <v>387</v>
      </c>
      <c r="L448" s="20">
        <v>4</v>
      </c>
      <c r="M448" s="20" t="s">
        <v>387</v>
      </c>
      <c r="N448" s="20" t="s">
        <v>387</v>
      </c>
      <c r="O448" s="367" t="s">
        <v>1383</v>
      </c>
      <c r="P448" s="20" t="s">
        <v>340</v>
      </c>
      <c r="Q448" s="20" t="s">
        <v>340</v>
      </c>
      <c r="R448" s="20" t="s">
        <v>340</v>
      </c>
      <c r="S448" s="20">
        <f t="shared" si="6"/>
        <v>211</v>
      </c>
      <c r="T448" s="60">
        <v>211</v>
      </c>
      <c r="U448" s="59">
        <v>7</v>
      </c>
      <c r="V448" s="23">
        <v>0.03</v>
      </c>
    </row>
    <row r="449" spans="1:22" ht="11.25" customHeight="1" x14ac:dyDescent="0.4">
      <c r="A449" s="14" t="s">
        <v>385</v>
      </c>
      <c r="B449" s="7" t="s">
        <v>608</v>
      </c>
      <c r="C449" s="20">
        <v>21</v>
      </c>
      <c r="D449" s="20" t="s">
        <v>387</v>
      </c>
      <c r="E449" s="20" t="s">
        <v>387</v>
      </c>
      <c r="F449" s="20">
        <v>2</v>
      </c>
      <c r="G449" s="20" t="s">
        <v>387</v>
      </c>
      <c r="H449" s="20" t="s">
        <v>387</v>
      </c>
      <c r="I449" s="20" t="s">
        <v>387</v>
      </c>
      <c r="J449" s="20" t="s">
        <v>387</v>
      </c>
      <c r="K449" s="20" t="s">
        <v>387</v>
      </c>
      <c r="L449" s="20" t="s">
        <v>387</v>
      </c>
      <c r="M449" s="20" t="s">
        <v>387</v>
      </c>
      <c r="N449" s="20" t="s">
        <v>387</v>
      </c>
      <c r="O449" s="367" t="s">
        <v>1383</v>
      </c>
      <c r="P449" s="20" t="s">
        <v>340</v>
      </c>
      <c r="Q449" s="20" t="s">
        <v>340</v>
      </c>
      <c r="R449" s="20" t="s">
        <v>340</v>
      </c>
      <c r="S449" s="20">
        <f t="shared" si="6"/>
        <v>23</v>
      </c>
      <c r="T449" s="65">
        <v>45</v>
      </c>
      <c r="U449" s="85">
        <v>0</v>
      </c>
      <c r="V449" s="32">
        <v>0</v>
      </c>
    </row>
    <row r="450" spans="1:22" ht="11.25" customHeight="1" x14ac:dyDescent="0.4">
      <c r="A450" s="14" t="s">
        <v>385</v>
      </c>
      <c r="B450" s="15" t="s">
        <v>609</v>
      </c>
      <c r="C450" s="20">
        <v>12</v>
      </c>
      <c r="D450" s="20" t="s">
        <v>387</v>
      </c>
      <c r="E450" s="20" t="s">
        <v>387</v>
      </c>
      <c r="F450" s="20">
        <v>2</v>
      </c>
      <c r="G450" s="20" t="s">
        <v>387</v>
      </c>
      <c r="H450" s="20" t="s">
        <v>387</v>
      </c>
      <c r="I450" s="20" t="s">
        <v>387</v>
      </c>
      <c r="J450" s="20" t="s">
        <v>387</v>
      </c>
      <c r="K450" s="20" t="s">
        <v>387</v>
      </c>
      <c r="L450" s="20" t="s">
        <v>387</v>
      </c>
      <c r="M450" s="20" t="s">
        <v>387</v>
      </c>
      <c r="N450" s="20" t="s">
        <v>387</v>
      </c>
      <c r="O450" s="367" t="s">
        <v>1383</v>
      </c>
      <c r="P450" s="20" t="s">
        <v>340</v>
      </c>
      <c r="Q450" s="20" t="s">
        <v>340</v>
      </c>
      <c r="R450" s="20" t="s">
        <v>340</v>
      </c>
      <c r="S450" s="20">
        <f t="shared" si="6"/>
        <v>14</v>
      </c>
      <c r="T450" s="66"/>
      <c r="U450" s="94"/>
      <c r="V450" s="31"/>
    </row>
    <row r="451" spans="1:22" ht="11.25" customHeight="1" x14ac:dyDescent="0.4">
      <c r="A451" s="14" t="s">
        <v>385</v>
      </c>
      <c r="B451" s="15" t="s">
        <v>610</v>
      </c>
      <c r="C451" s="20">
        <v>4</v>
      </c>
      <c r="D451" s="20" t="s">
        <v>387</v>
      </c>
      <c r="E451" s="20" t="s">
        <v>387</v>
      </c>
      <c r="F451" s="20">
        <v>1</v>
      </c>
      <c r="G451" s="20" t="s">
        <v>387</v>
      </c>
      <c r="H451" s="20" t="s">
        <v>387</v>
      </c>
      <c r="I451" s="20" t="s">
        <v>387</v>
      </c>
      <c r="J451" s="20" t="s">
        <v>387</v>
      </c>
      <c r="K451" s="20" t="s">
        <v>387</v>
      </c>
      <c r="L451" s="20" t="s">
        <v>387</v>
      </c>
      <c r="M451" s="20" t="s">
        <v>387</v>
      </c>
      <c r="N451" s="20" t="s">
        <v>387</v>
      </c>
      <c r="O451" s="367" t="s">
        <v>1383</v>
      </c>
      <c r="P451" s="20" t="s">
        <v>340</v>
      </c>
      <c r="Q451" s="20" t="s">
        <v>340</v>
      </c>
      <c r="R451" s="20" t="s">
        <v>340</v>
      </c>
      <c r="S451" s="20">
        <f t="shared" si="6"/>
        <v>5</v>
      </c>
      <c r="T451" s="66"/>
      <c r="U451" s="94"/>
      <c r="V451" s="31"/>
    </row>
    <row r="452" spans="1:22" ht="11.25" customHeight="1" x14ac:dyDescent="0.4">
      <c r="A452" s="14" t="s">
        <v>385</v>
      </c>
      <c r="B452" s="5" t="s">
        <v>611</v>
      </c>
      <c r="C452" s="20" t="s">
        <v>387</v>
      </c>
      <c r="D452" s="20" t="s">
        <v>387</v>
      </c>
      <c r="E452" s="20" t="s">
        <v>387</v>
      </c>
      <c r="F452" s="20">
        <v>2</v>
      </c>
      <c r="G452" s="20" t="s">
        <v>387</v>
      </c>
      <c r="H452" s="20" t="s">
        <v>387</v>
      </c>
      <c r="I452" s="20" t="s">
        <v>387</v>
      </c>
      <c r="J452" s="20" t="s">
        <v>387</v>
      </c>
      <c r="K452" s="20" t="s">
        <v>387</v>
      </c>
      <c r="L452" s="20" t="s">
        <v>387</v>
      </c>
      <c r="M452" s="20" t="s">
        <v>387</v>
      </c>
      <c r="N452" s="20" t="s">
        <v>387</v>
      </c>
      <c r="O452" s="367" t="s">
        <v>1383</v>
      </c>
      <c r="P452" s="20" t="s">
        <v>340</v>
      </c>
      <c r="Q452" s="20" t="s">
        <v>340</v>
      </c>
      <c r="R452" s="20" t="s">
        <v>340</v>
      </c>
      <c r="S452" s="20">
        <f t="shared" ref="S452:S490" si="7">SUM(C452,F452,I452,L452,O452,Q452)</f>
        <v>2</v>
      </c>
      <c r="T452" s="66"/>
      <c r="U452" s="94"/>
      <c r="V452" s="31"/>
    </row>
    <row r="453" spans="1:22" ht="11.25" customHeight="1" x14ac:dyDescent="0.4">
      <c r="A453" s="14" t="s">
        <v>385</v>
      </c>
      <c r="B453" s="5" t="s">
        <v>612</v>
      </c>
      <c r="C453" s="20" t="s">
        <v>387</v>
      </c>
      <c r="D453" s="20" t="s">
        <v>387</v>
      </c>
      <c r="E453" s="20" t="s">
        <v>387</v>
      </c>
      <c r="F453" s="20">
        <v>1</v>
      </c>
      <c r="G453" s="20" t="s">
        <v>387</v>
      </c>
      <c r="H453" s="20" t="s">
        <v>387</v>
      </c>
      <c r="I453" s="20" t="s">
        <v>387</v>
      </c>
      <c r="J453" s="20" t="s">
        <v>387</v>
      </c>
      <c r="K453" s="20" t="s">
        <v>387</v>
      </c>
      <c r="L453" s="20" t="s">
        <v>387</v>
      </c>
      <c r="M453" s="20" t="s">
        <v>387</v>
      </c>
      <c r="N453" s="20" t="s">
        <v>387</v>
      </c>
      <c r="O453" s="367" t="s">
        <v>1383</v>
      </c>
      <c r="P453" s="20" t="s">
        <v>340</v>
      </c>
      <c r="Q453" s="20" t="s">
        <v>340</v>
      </c>
      <c r="R453" s="20" t="s">
        <v>340</v>
      </c>
      <c r="S453" s="20">
        <f t="shared" si="7"/>
        <v>1</v>
      </c>
      <c r="T453" s="67"/>
      <c r="U453" s="95"/>
      <c r="V453" s="33"/>
    </row>
    <row r="454" spans="1:22" ht="11.25" customHeight="1" x14ac:dyDescent="0.4">
      <c r="A454" s="14" t="s">
        <v>397</v>
      </c>
      <c r="B454" s="7" t="s">
        <v>613</v>
      </c>
      <c r="C454" s="20">
        <v>22</v>
      </c>
      <c r="D454" s="20" t="s">
        <v>387</v>
      </c>
      <c r="E454" s="20" t="s">
        <v>387</v>
      </c>
      <c r="F454" s="20">
        <v>3</v>
      </c>
      <c r="G454" s="20" t="s">
        <v>387</v>
      </c>
      <c r="H454" s="20" t="s">
        <v>387</v>
      </c>
      <c r="I454" s="20" t="s">
        <v>387</v>
      </c>
      <c r="J454" s="20" t="s">
        <v>387</v>
      </c>
      <c r="K454" s="20" t="s">
        <v>387</v>
      </c>
      <c r="L454" s="20" t="s">
        <v>387</v>
      </c>
      <c r="M454" s="20" t="s">
        <v>387</v>
      </c>
      <c r="N454" s="20" t="s">
        <v>387</v>
      </c>
      <c r="O454" s="367" t="s">
        <v>1383</v>
      </c>
      <c r="P454" s="20" t="s">
        <v>340</v>
      </c>
      <c r="Q454" s="20" t="s">
        <v>340</v>
      </c>
      <c r="R454" s="20" t="s">
        <v>340</v>
      </c>
      <c r="S454" s="20">
        <f t="shared" si="7"/>
        <v>25</v>
      </c>
      <c r="T454" s="65">
        <v>64</v>
      </c>
      <c r="U454" s="85">
        <v>0</v>
      </c>
      <c r="V454" s="32">
        <v>0</v>
      </c>
    </row>
    <row r="455" spans="1:22" ht="11.25" customHeight="1" x14ac:dyDescent="0.4">
      <c r="A455" s="14" t="s">
        <v>397</v>
      </c>
      <c r="B455" s="5" t="s">
        <v>614</v>
      </c>
      <c r="C455" s="20">
        <v>12</v>
      </c>
      <c r="D455" s="20" t="s">
        <v>387</v>
      </c>
      <c r="E455" s="20" t="s">
        <v>387</v>
      </c>
      <c r="F455" s="20">
        <v>1</v>
      </c>
      <c r="G455" s="20" t="s">
        <v>387</v>
      </c>
      <c r="H455" s="20" t="s">
        <v>387</v>
      </c>
      <c r="I455" s="20" t="s">
        <v>387</v>
      </c>
      <c r="J455" s="20" t="s">
        <v>387</v>
      </c>
      <c r="K455" s="20" t="s">
        <v>387</v>
      </c>
      <c r="L455" s="20" t="s">
        <v>387</v>
      </c>
      <c r="M455" s="20" t="s">
        <v>387</v>
      </c>
      <c r="N455" s="20" t="s">
        <v>387</v>
      </c>
      <c r="O455" s="367" t="s">
        <v>1383</v>
      </c>
      <c r="P455" s="20" t="s">
        <v>340</v>
      </c>
      <c r="Q455" s="20" t="s">
        <v>340</v>
      </c>
      <c r="R455" s="20" t="s">
        <v>340</v>
      </c>
      <c r="S455" s="20">
        <f t="shared" si="7"/>
        <v>13</v>
      </c>
      <c r="T455" s="66"/>
      <c r="U455" s="94"/>
      <c r="V455" s="31"/>
    </row>
    <row r="456" spans="1:22" ht="11.25" customHeight="1" x14ac:dyDescent="0.4">
      <c r="A456" s="14" t="s">
        <v>397</v>
      </c>
      <c r="B456" s="5" t="s">
        <v>615</v>
      </c>
      <c r="C456" s="20">
        <v>7</v>
      </c>
      <c r="D456" s="20" t="s">
        <v>387</v>
      </c>
      <c r="E456" s="20" t="s">
        <v>387</v>
      </c>
      <c r="F456" s="20">
        <v>3</v>
      </c>
      <c r="G456" s="20" t="s">
        <v>387</v>
      </c>
      <c r="H456" s="20" t="s">
        <v>387</v>
      </c>
      <c r="I456" s="20" t="s">
        <v>387</v>
      </c>
      <c r="J456" s="20" t="s">
        <v>387</v>
      </c>
      <c r="K456" s="20" t="s">
        <v>387</v>
      </c>
      <c r="L456" s="20" t="s">
        <v>387</v>
      </c>
      <c r="M456" s="20" t="s">
        <v>387</v>
      </c>
      <c r="N456" s="20" t="s">
        <v>387</v>
      </c>
      <c r="O456" s="367" t="s">
        <v>1383</v>
      </c>
      <c r="P456" s="20" t="s">
        <v>340</v>
      </c>
      <c r="Q456" s="20" t="s">
        <v>340</v>
      </c>
      <c r="R456" s="20" t="s">
        <v>340</v>
      </c>
      <c r="S456" s="20">
        <f t="shared" si="7"/>
        <v>10</v>
      </c>
      <c r="T456" s="66"/>
      <c r="U456" s="94"/>
      <c r="V456" s="31"/>
    </row>
    <row r="457" spans="1:22" ht="11.25" customHeight="1" x14ac:dyDescent="0.4">
      <c r="A457" s="14" t="s">
        <v>397</v>
      </c>
      <c r="B457" s="5" t="s">
        <v>616</v>
      </c>
      <c r="C457" s="20">
        <v>10</v>
      </c>
      <c r="D457" s="20" t="s">
        <v>387</v>
      </c>
      <c r="E457" s="20" t="s">
        <v>387</v>
      </c>
      <c r="F457" s="20" t="s">
        <v>387</v>
      </c>
      <c r="G457" s="20" t="s">
        <v>387</v>
      </c>
      <c r="H457" s="20" t="s">
        <v>387</v>
      </c>
      <c r="I457" s="20" t="s">
        <v>387</v>
      </c>
      <c r="J457" s="20" t="s">
        <v>387</v>
      </c>
      <c r="K457" s="20" t="s">
        <v>387</v>
      </c>
      <c r="L457" s="20" t="s">
        <v>387</v>
      </c>
      <c r="M457" s="20" t="s">
        <v>387</v>
      </c>
      <c r="N457" s="20" t="s">
        <v>387</v>
      </c>
      <c r="O457" s="367" t="s">
        <v>1383</v>
      </c>
      <c r="P457" s="20" t="s">
        <v>340</v>
      </c>
      <c r="Q457" s="20" t="s">
        <v>340</v>
      </c>
      <c r="R457" s="20" t="s">
        <v>340</v>
      </c>
      <c r="S457" s="20">
        <f t="shared" si="7"/>
        <v>10</v>
      </c>
      <c r="T457" s="66"/>
      <c r="U457" s="94"/>
      <c r="V457" s="31"/>
    </row>
    <row r="458" spans="1:22" ht="11.25" customHeight="1" x14ac:dyDescent="0.4">
      <c r="A458" s="14" t="s">
        <v>397</v>
      </c>
      <c r="B458" s="5" t="s">
        <v>617</v>
      </c>
      <c r="C458" s="20">
        <v>4</v>
      </c>
      <c r="D458" s="20" t="s">
        <v>387</v>
      </c>
      <c r="E458" s="20" t="s">
        <v>387</v>
      </c>
      <c r="F458" s="20" t="s">
        <v>387</v>
      </c>
      <c r="G458" s="20" t="s">
        <v>387</v>
      </c>
      <c r="H458" s="20" t="s">
        <v>387</v>
      </c>
      <c r="I458" s="20" t="s">
        <v>387</v>
      </c>
      <c r="J458" s="20" t="s">
        <v>387</v>
      </c>
      <c r="K458" s="20" t="s">
        <v>387</v>
      </c>
      <c r="L458" s="20" t="s">
        <v>387</v>
      </c>
      <c r="M458" s="20" t="s">
        <v>387</v>
      </c>
      <c r="N458" s="20" t="s">
        <v>387</v>
      </c>
      <c r="O458" s="367" t="s">
        <v>1383</v>
      </c>
      <c r="P458" s="20" t="s">
        <v>340</v>
      </c>
      <c r="Q458" s="20" t="s">
        <v>340</v>
      </c>
      <c r="R458" s="20" t="s">
        <v>340</v>
      </c>
      <c r="S458" s="20">
        <f t="shared" si="7"/>
        <v>4</v>
      </c>
      <c r="T458" s="67"/>
      <c r="U458" s="95"/>
      <c r="V458" s="33"/>
    </row>
    <row r="459" spans="1:22" ht="11.25" customHeight="1" x14ac:dyDescent="0.4">
      <c r="A459" s="14" t="s">
        <v>397</v>
      </c>
      <c r="B459" s="5" t="s">
        <v>618</v>
      </c>
      <c r="C459" s="20">
        <v>1</v>
      </c>
      <c r="D459" s="20" t="s">
        <v>387</v>
      </c>
      <c r="E459" s="20" t="s">
        <v>387</v>
      </c>
      <c r="F459" s="20">
        <v>1</v>
      </c>
      <c r="G459" s="20" t="s">
        <v>387</v>
      </c>
      <c r="H459" s="20" t="s">
        <v>387</v>
      </c>
      <c r="I459" s="20" t="s">
        <v>387</v>
      </c>
      <c r="J459" s="20" t="s">
        <v>387</v>
      </c>
      <c r="K459" s="20" t="s">
        <v>387</v>
      </c>
      <c r="L459" s="20" t="s">
        <v>387</v>
      </c>
      <c r="M459" s="20" t="s">
        <v>387</v>
      </c>
      <c r="N459" s="20" t="s">
        <v>387</v>
      </c>
      <c r="O459" s="367" t="s">
        <v>1383</v>
      </c>
      <c r="P459" s="20" t="s">
        <v>340</v>
      </c>
      <c r="Q459" s="20" t="s">
        <v>340</v>
      </c>
      <c r="R459" s="20" t="s">
        <v>340</v>
      </c>
      <c r="S459" s="20">
        <f t="shared" si="7"/>
        <v>2</v>
      </c>
      <c r="T459" s="97"/>
      <c r="U459" s="96"/>
    </row>
    <row r="460" spans="1:22" ht="11.25" customHeight="1" x14ac:dyDescent="0.4">
      <c r="A460" s="12" t="s">
        <v>408</v>
      </c>
      <c r="B460" s="5" t="s">
        <v>607</v>
      </c>
      <c r="C460" s="20">
        <v>12</v>
      </c>
      <c r="D460" s="20" t="s">
        <v>387</v>
      </c>
      <c r="E460" s="20" t="s">
        <v>387</v>
      </c>
      <c r="F460" s="20" t="s">
        <v>387</v>
      </c>
      <c r="G460" s="20" t="s">
        <v>387</v>
      </c>
      <c r="H460" s="20" t="s">
        <v>387</v>
      </c>
      <c r="I460" s="20" t="s">
        <v>387</v>
      </c>
      <c r="J460" s="20" t="s">
        <v>387</v>
      </c>
      <c r="K460" s="20" t="s">
        <v>387</v>
      </c>
      <c r="L460" s="20" t="s">
        <v>387</v>
      </c>
      <c r="M460" s="20" t="s">
        <v>387</v>
      </c>
      <c r="N460" s="20" t="s">
        <v>387</v>
      </c>
      <c r="O460" s="367" t="s">
        <v>1383</v>
      </c>
      <c r="P460" s="20" t="s">
        <v>340</v>
      </c>
      <c r="Q460" s="20" t="s">
        <v>340</v>
      </c>
      <c r="R460" s="20" t="s">
        <v>340</v>
      </c>
      <c r="S460" s="20">
        <f t="shared" si="7"/>
        <v>12</v>
      </c>
      <c r="T460" s="60">
        <v>12</v>
      </c>
      <c r="U460" s="59">
        <v>0</v>
      </c>
      <c r="V460" s="23">
        <v>0</v>
      </c>
    </row>
    <row r="461" spans="1:22" ht="11.25" customHeight="1" x14ac:dyDescent="0.4">
      <c r="A461" s="14" t="s">
        <v>415</v>
      </c>
      <c r="B461" s="5" t="s">
        <v>619</v>
      </c>
      <c r="C461" s="20">
        <v>4</v>
      </c>
      <c r="D461" s="20" t="s">
        <v>387</v>
      </c>
      <c r="E461" s="20" t="s">
        <v>387</v>
      </c>
      <c r="F461" s="20" t="s">
        <v>387</v>
      </c>
      <c r="G461" s="20" t="s">
        <v>387</v>
      </c>
      <c r="H461" s="20" t="s">
        <v>387</v>
      </c>
      <c r="I461" s="20" t="s">
        <v>387</v>
      </c>
      <c r="J461" s="20" t="s">
        <v>387</v>
      </c>
      <c r="K461" s="20" t="s">
        <v>387</v>
      </c>
      <c r="L461" s="20" t="s">
        <v>387</v>
      </c>
      <c r="M461" s="20" t="s">
        <v>387</v>
      </c>
      <c r="N461" s="20" t="s">
        <v>387</v>
      </c>
      <c r="O461" s="367" t="s">
        <v>1383</v>
      </c>
      <c r="P461" s="20" t="s">
        <v>340</v>
      </c>
      <c r="Q461" s="20" t="s">
        <v>340</v>
      </c>
      <c r="R461" s="20" t="s">
        <v>340</v>
      </c>
      <c r="S461" s="20">
        <f t="shared" si="7"/>
        <v>4</v>
      </c>
      <c r="T461" s="65">
        <v>8</v>
      </c>
      <c r="U461" s="85">
        <v>0</v>
      </c>
      <c r="V461" s="32">
        <v>0</v>
      </c>
    </row>
    <row r="462" spans="1:22" ht="11.25" customHeight="1" x14ac:dyDescent="0.4">
      <c r="A462" s="14" t="s">
        <v>415</v>
      </c>
      <c r="B462" s="5" t="s">
        <v>620</v>
      </c>
      <c r="C462" s="20">
        <v>1</v>
      </c>
      <c r="D462" s="20" t="s">
        <v>387</v>
      </c>
      <c r="E462" s="20" t="s">
        <v>387</v>
      </c>
      <c r="F462" s="20">
        <v>1</v>
      </c>
      <c r="G462" s="20" t="s">
        <v>387</v>
      </c>
      <c r="H462" s="20" t="s">
        <v>387</v>
      </c>
      <c r="I462" s="20" t="s">
        <v>387</v>
      </c>
      <c r="J462" s="20" t="s">
        <v>387</v>
      </c>
      <c r="K462" s="20" t="s">
        <v>387</v>
      </c>
      <c r="L462" s="20" t="s">
        <v>387</v>
      </c>
      <c r="M462" s="20" t="s">
        <v>387</v>
      </c>
      <c r="N462" s="20" t="s">
        <v>387</v>
      </c>
      <c r="O462" s="367" t="s">
        <v>1383</v>
      </c>
      <c r="P462" s="20" t="s">
        <v>340</v>
      </c>
      <c r="Q462" s="20" t="s">
        <v>340</v>
      </c>
      <c r="R462" s="20" t="s">
        <v>340</v>
      </c>
      <c r="S462" s="20">
        <f t="shared" si="7"/>
        <v>2</v>
      </c>
      <c r="T462" s="67"/>
      <c r="U462" s="95"/>
      <c r="V462" s="33"/>
    </row>
    <row r="463" spans="1:22" ht="11.25" customHeight="1" x14ac:dyDescent="0.4">
      <c r="A463" s="14" t="s">
        <v>415</v>
      </c>
      <c r="B463" s="5" t="s">
        <v>621</v>
      </c>
      <c r="C463" s="20" t="s">
        <v>387</v>
      </c>
      <c r="D463" s="20" t="s">
        <v>387</v>
      </c>
      <c r="E463" s="20" t="s">
        <v>387</v>
      </c>
      <c r="F463" s="20">
        <v>2</v>
      </c>
      <c r="G463" s="20" t="s">
        <v>387</v>
      </c>
      <c r="H463" s="20" t="s">
        <v>387</v>
      </c>
      <c r="I463" s="20" t="s">
        <v>387</v>
      </c>
      <c r="J463" s="20" t="s">
        <v>387</v>
      </c>
      <c r="K463" s="20" t="s">
        <v>387</v>
      </c>
      <c r="L463" s="20" t="s">
        <v>387</v>
      </c>
      <c r="M463" s="20" t="s">
        <v>387</v>
      </c>
      <c r="N463" s="20" t="s">
        <v>387</v>
      </c>
      <c r="O463" s="367" t="s">
        <v>1383</v>
      </c>
      <c r="P463" s="20" t="s">
        <v>340</v>
      </c>
      <c r="Q463" s="20" t="s">
        <v>340</v>
      </c>
      <c r="R463" s="20" t="s">
        <v>340</v>
      </c>
      <c r="S463" s="20">
        <f t="shared" si="7"/>
        <v>2</v>
      </c>
      <c r="T463" s="97"/>
      <c r="U463" s="96"/>
    </row>
    <row r="464" spans="1:22" ht="11.25" customHeight="1" x14ac:dyDescent="0.4">
      <c r="A464" s="12" t="s">
        <v>622</v>
      </c>
      <c r="B464" s="5" t="s">
        <v>607</v>
      </c>
      <c r="C464" s="20">
        <v>1</v>
      </c>
      <c r="D464" s="20" t="s">
        <v>387</v>
      </c>
      <c r="E464" s="20" t="s">
        <v>387</v>
      </c>
      <c r="F464" s="20" t="s">
        <v>387</v>
      </c>
      <c r="G464" s="20" t="s">
        <v>387</v>
      </c>
      <c r="H464" s="20" t="s">
        <v>387</v>
      </c>
      <c r="I464" s="20" t="s">
        <v>387</v>
      </c>
      <c r="J464" s="20" t="s">
        <v>387</v>
      </c>
      <c r="K464" s="20" t="s">
        <v>387</v>
      </c>
      <c r="L464" s="20" t="s">
        <v>387</v>
      </c>
      <c r="M464" s="20" t="s">
        <v>387</v>
      </c>
      <c r="N464" s="20" t="s">
        <v>387</v>
      </c>
      <c r="O464" s="367" t="s">
        <v>1383</v>
      </c>
      <c r="P464" s="20" t="s">
        <v>340</v>
      </c>
      <c r="Q464" s="20" t="s">
        <v>340</v>
      </c>
      <c r="R464" s="20" t="s">
        <v>340</v>
      </c>
      <c r="S464" s="20">
        <f t="shared" si="7"/>
        <v>1</v>
      </c>
      <c r="T464" s="60">
        <v>1</v>
      </c>
      <c r="U464" s="59">
        <v>0</v>
      </c>
      <c r="V464" s="23">
        <v>0</v>
      </c>
    </row>
    <row r="465" spans="1:22" ht="11.25" customHeight="1" x14ac:dyDescent="0.4">
      <c r="A465" s="12" t="s">
        <v>417</v>
      </c>
      <c r="B465" s="5" t="s">
        <v>607</v>
      </c>
      <c r="C465" s="20" t="s">
        <v>387</v>
      </c>
      <c r="D465" s="20" t="s">
        <v>387</v>
      </c>
      <c r="E465" s="20" t="s">
        <v>387</v>
      </c>
      <c r="F465" s="20">
        <v>1</v>
      </c>
      <c r="G465" s="20" t="s">
        <v>387</v>
      </c>
      <c r="H465" s="20" t="s">
        <v>387</v>
      </c>
      <c r="I465" s="20" t="s">
        <v>387</v>
      </c>
      <c r="J465" s="20" t="s">
        <v>387</v>
      </c>
      <c r="K465" s="20" t="s">
        <v>387</v>
      </c>
      <c r="L465" s="20" t="s">
        <v>387</v>
      </c>
      <c r="M465" s="20" t="s">
        <v>387</v>
      </c>
      <c r="N465" s="20" t="s">
        <v>387</v>
      </c>
      <c r="O465" s="367" t="s">
        <v>1383</v>
      </c>
      <c r="P465" s="20" t="s">
        <v>340</v>
      </c>
      <c r="Q465" s="20" t="s">
        <v>340</v>
      </c>
      <c r="R465" s="20" t="s">
        <v>340</v>
      </c>
      <c r="S465" s="20">
        <f t="shared" si="7"/>
        <v>1</v>
      </c>
      <c r="T465" s="60">
        <v>1</v>
      </c>
      <c r="U465" s="59">
        <v>0</v>
      </c>
      <c r="V465" s="23">
        <v>0</v>
      </c>
    </row>
    <row r="466" spans="1:22" ht="11.25" customHeight="1" x14ac:dyDescent="0.4">
      <c r="A466" s="12" t="s">
        <v>623</v>
      </c>
      <c r="B466" s="5" t="s">
        <v>607</v>
      </c>
      <c r="C466" s="20">
        <v>8</v>
      </c>
      <c r="D466" s="20" t="s">
        <v>387</v>
      </c>
      <c r="E466" s="20" t="s">
        <v>387</v>
      </c>
      <c r="F466" s="20" t="s">
        <v>387</v>
      </c>
      <c r="G466" s="20" t="s">
        <v>387</v>
      </c>
      <c r="H466" s="20" t="s">
        <v>387</v>
      </c>
      <c r="I466" s="20" t="s">
        <v>387</v>
      </c>
      <c r="J466" s="20" t="s">
        <v>387</v>
      </c>
      <c r="K466" s="20" t="s">
        <v>387</v>
      </c>
      <c r="L466" s="20" t="s">
        <v>387</v>
      </c>
      <c r="M466" s="20" t="s">
        <v>387</v>
      </c>
      <c r="N466" s="20" t="s">
        <v>387</v>
      </c>
      <c r="O466" s="367" t="s">
        <v>1383</v>
      </c>
      <c r="P466" s="20" t="s">
        <v>340</v>
      </c>
      <c r="Q466" s="20" t="s">
        <v>340</v>
      </c>
      <c r="R466" s="20" t="s">
        <v>340</v>
      </c>
      <c r="S466" s="20">
        <f t="shared" si="7"/>
        <v>8</v>
      </c>
      <c r="T466" s="60">
        <v>8</v>
      </c>
      <c r="U466" s="59">
        <v>0</v>
      </c>
      <c r="V466" s="23">
        <v>0</v>
      </c>
    </row>
    <row r="467" spans="1:22" ht="11.25" customHeight="1" x14ac:dyDescent="0.4">
      <c r="A467" s="12" t="s">
        <v>433</v>
      </c>
      <c r="B467" s="5" t="s">
        <v>607</v>
      </c>
      <c r="C467" s="20">
        <v>31</v>
      </c>
      <c r="D467" s="20" t="s">
        <v>387</v>
      </c>
      <c r="E467" s="20">
        <v>2</v>
      </c>
      <c r="F467" s="20">
        <v>2</v>
      </c>
      <c r="G467" s="20" t="s">
        <v>387</v>
      </c>
      <c r="H467" s="20" t="s">
        <v>387</v>
      </c>
      <c r="I467" s="20" t="s">
        <v>387</v>
      </c>
      <c r="J467" s="20" t="s">
        <v>387</v>
      </c>
      <c r="K467" s="20" t="s">
        <v>387</v>
      </c>
      <c r="L467" s="20">
        <v>1</v>
      </c>
      <c r="M467" s="20" t="s">
        <v>387</v>
      </c>
      <c r="N467" s="20" t="s">
        <v>387</v>
      </c>
      <c r="O467" s="367" t="s">
        <v>1383</v>
      </c>
      <c r="P467" s="20" t="s">
        <v>340</v>
      </c>
      <c r="Q467" s="20" t="s">
        <v>340</v>
      </c>
      <c r="R467" s="20" t="s">
        <v>340</v>
      </c>
      <c r="S467" s="20">
        <f t="shared" si="7"/>
        <v>34</v>
      </c>
      <c r="T467" s="60">
        <v>36</v>
      </c>
      <c r="U467" s="59">
        <v>2</v>
      </c>
      <c r="V467" s="23">
        <v>0.06</v>
      </c>
    </row>
    <row r="468" spans="1:22" ht="11.25" customHeight="1" x14ac:dyDescent="0.4">
      <c r="A468" s="12" t="s">
        <v>624</v>
      </c>
      <c r="B468" s="5" t="s">
        <v>625</v>
      </c>
      <c r="C468" s="20" t="s">
        <v>387</v>
      </c>
      <c r="D468" s="20" t="s">
        <v>387</v>
      </c>
      <c r="E468" s="20" t="s">
        <v>387</v>
      </c>
      <c r="F468" s="20">
        <v>1</v>
      </c>
      <c r="G468" s="20" t="s">
        <v>387</v>
      </c>
      <c r="H468" s="20" t="s">
        <v>387</v>
      </c>
      <c r="I468" s="20" t="s">
        <v>387</v>
      </c>
      <c r="J468" s="20" t="s">
        <v>387</v>
      </c>
      <c r="K468" s="20" t="s">
        <v>387</v>
      </c>
      <c r="L468" s="20" t="s">
        <v>387</v>
      </c>
      <c r="M468" s="20" t="s">
        <v>387</v>
      </c>
      <c r="N468" s="20" t="s">
        <v>387</v>
      </c>
      <c r="O468" s="367" t="s">
        <v>1383</v>
      </c>
      <c r="P468" s="20" t="s">
        <v>340</v>
      </c>
      <c r="Q468" s="20" t="s">
        <v>340</v>
      </c>
      <c r="R468" s="20" t="s">
        <v>340</v>
      </c>
      <c r="S468" s="20">
        <f t="shared" si="7"/>
        <v>1</v>
      </c>
      <c r="T468" s="60">
        <v>1</v>
      </c>
      <c r="U468" s="59">
        <v>0</v>
      </c>
      <c r="V468" s="23">
        <v>0</v>
      </c>
    </row>
    <row r="469" spans="1:22" ht="11.25" customHeight="1" x14ac:dyDescent="0.4">
      <c r="A469" s="12" t="s">
        <v>445</v>
      </c>
      <c r="B469" s="5" t="s">
        <v>607</v>
      </c>
      <c r="C469" s="20">
        <v>14</v>
      </c>
      <c r="D469" s="20" t="s">
        <v>387</v>
      </c>
      <c r="E469" s="20">
        <v>1</v>
      </c>
      <c r="F469" s="20">
        <v>1</v>
      </c>
      <c r="G469" s="20" t="s">
        <v>387</v>
      </c>
      <c r="H469" s="20" t="s">
        <v>387</v>
      </c>
      <c r="I469" s="20" t="s">
        <v>387</v>
      </c>
      <c r="J469" s="20" t="s">
        <v>387</v>
      </c>
      <c r="K469" s="20" t="s">
        <v>387</v>
      </c>
      <c r="L469" s="20">
        <v>1</v>
      </c>
      <c r="M469" s="20" t="s">
        <v>387</v>
      </c>
      <c r="N469" s="20" t="s">
        <v>387</v>
      </c>
      <c r="O469" s="367" t="s">
        <v>1383</v>
      </c>
      <c r="P469" s="20" t="s">
        <v>340</v>
      </c>
      <c r="Q469" s="20" t="s">
        <v>340</v>
      </c>
      <c r="R469" s="20" t="s">
        <v>340</v>
      </c>
      <c r="S469" s="20">
        <f t="shared" si="7"/>
        <v>16</v>
      </c>
      <c r="T469" s="60">
        <v>16</v>
      </c>
      <c r="U469" s="59">
        <v>1</v>
      </c>
      <c r="V469" s="23">
        <v>0.06</v>
      </c>
    </row>
    <row r="470" spans="1:22" ht="11.25" customHeight="1" x14ac:dyDescent="0.4">
      <c r="A470" s="12" t="s">
        <v>626</v>
      </c>
      <c r="B470" s="6" t="s">
        <v>627</v>
      </c>
      <c r="C470" s="20" t="s">
        <v>387</v>
      </c>
      <c r="D470" s="20" t="s">
        <v>387</v>
      </c>
      <c r="E470" s="20" t="s">
        <v>387</v>
      </c>
      <c r="F470" s="20">
        <v>1</v>
      </c>
      <c r="G470" s="20" t="s">
        <v>387</v>
      </c>
      <c r="H470" s="20" t="s">
        <v>387</v>
      </c>
      <c r="I470" s="20" t="s">
        <v>387</v>
      </c>
      <c r="J470" s="20" t="s">
        <v>387</v>
      </c>
      <c r="K470" s="20" t="s">
        <v>387</v>
      </c>
      <c r="L470" s="20" t="s">
        <v>387</v>
      </c>
      <c r="M470" s="20" t="s">
        <v>387</v>
      </c>
      <c r="N470" s="20" t="s">
        <v>387</v>
      </c>
      <c r="O470" s="367" t="s">
        <v>1383</v>
      </c>
      <c r="P470" s="20" t="s">
        <v>340</v>
      </c>
      <c r="Q470" s="20" t="s">
        <v>340</v>
      </c>
      <c r="R470" s="20" t="s">
        <v>340</v>
      </c>
      <c r="S470" s="20">
        <f t="shared" si="7"/>
        <v>1</v>
      </c>
      <c r="T470" s="60">
        <v>1</v>
      </c>
      <c r="U470" s="59">
        <v>0</v>
      </c>
      <c r="V470" s="23">
        <v>0</v>
      </c>
    </row>
    <row r="471" spans="1:22" ht="11.25" customHeight="1" x14ac:dyDescent="0.4">
      <c r="A471" s="12" t="s">
        <v>459</v>
      </c>
      <c r="B471" s="5" t="s">
        <v>607</v>
      </c>
      <c r="C471" s="20">
        <v>1</v>
      </c>
      <c r="D471" s="20" t="s">
        <v>387</v>
      </c>
      <c r="E471" s="20" t="s">
        <v>387</v>
      </c>
      <c r="F471" s="20" t="s">
        <v>387</v>
      </c>
      <c r="G471" s="20" t="s">
        <v>387</v>
      </c>
      <c r="H471" s="20" t="s">
        <v>387</v>
      </c>
      <c r="I471" s="20" t="s">
        <v>387</v>
      </c>
      <c r="J471" s="20" t="s">
        <v>387</v>
      </c>
      <c r="K471" s="20" t="s">
        <v>387</v>
      </c>
      <c r="L471" s="20" t="s">
        <v>387</v>
      </c>
      <c r="M471" s="20" t="s">
        <v>387</v>
      </c>
      <c r="N471" s="20" t="s">
        <v>387</v>
      </c>
      <c r="O471" s="367" t="s">
        <v>1383</v>
      </c>
      <c r="P471" s="20" t="s">
        <v>340</v>
      </c>
      <c r="Q471" s="20" t="s">
        <v>340</v>
      </c>
      <c r="R471" s="20" t="s">
        <v>340</v>
      </c>
      <c r="S471" s="20">
        <f t="shared" si="7"/>
        <v>1</v>
      </c>
      <c r="T471" s="60">
        <v>1</v>
      </c>
      <c r="U471" s="59">
        <v>0</v>
      </c>
      <c r="V471" s="23">
        <v>0</v>
      </c>
    </row>
    <row r="472" spans="1:22" ht="11.25" customHeight="1" x14ac:dyDescent="0.4">
      <c r="A472" s="12" t="s">
        <v>628</v>
      </c>
      <c r="B472" s="5" t="s">
        <v>629</v>
      </c>
      <c r="C472" s="20">
        <v>16</v>
      </c>
      <c r="D472" s="20" t="s">
        <v>387</v>
      </c>
      <c r="E472" s="20">
        <v>2</v>
      </c>
      <c r="F472" s="20" t="s">
        <v>387</v>
      </c>
      <c r="G472" s="20" t="s">
        <v>387</v>
      </c>
      <c r="H472" s="20" t="s">
        <v>387</v>
      </c>
      <c r="I472" s="20" t="s">
        <v>387</v>
      </c>
      <c r="J472" s="20" t="s">
        <v>387</v>
      </c>
      <c r="K472" s="20" t="s">
        <v>387</v>
      </c>
      <c r="L472" s="20" t="s">
        <v>387</v>
      </c>
      <c r="M472" s="20" t="s">
        <v>387</v>
      </c>
      <c r="N472" s="20" t="s">
        <v>387</v>
      </c>
      <c r="O472" s="367" t="s">
        <v>1383</v>
      </c>
      <c r="P472" s="20" t="s">
        <v>340</v>
      </c>
      <c r="Q472" s="20" t="s">
        <v>340</v>
      </c>
      <c r="R472" s="20" t="s">
        <v>340</v>
      </c>
      <c r="S472" s="20">
        <f t="shared" si="7"/>
        <v>16</v>
      </c>
      <c r="T472" s="60">
        <v>16</v>
      </c>
      <c r="U472" s="59">
        <v>2</v>
      </c>
      <c r="V472" s="23">
        <v>0.13</v>
      </c>
    </row>
    <row r="473" spans="1:22" ht="12" customHeight="1" x14ac:dyDescent="0.4">
      <c r="A473" s="12" t="s">
        <v>466</v>
      </c>
      <c r="B473" s="5" t="s">
        <v>607</v>
      </c>
      <c r="C473" s="20">
        <v>2</v>
      </c>
      <c r="D473" s="20" t="s">
        <v>387</v>
      </c>
      <c r="E473" s="20" t="s">
        <v>387</v>
      </c>
      <c r="F473" s="20">
        <v>1</v>
      </c>
      <c r="G473" s="20" t="s">
        <v>387</v>
      </c>
      <c r="H473" s="20" t="s">
        <v>387</v>
      </c>
      <c r="I473" s="20" t="s">
        <v>387</v>
      </c>
      <c r="J473" s="20" t="s">
        <v>387</v>
      </c>
      <c r="K473" s="20" t="s">
        <v>387</v>
      </c>
      <c r="L473" s="20" t="s">
        <v>387</v>
      </c>
      <c r="M473" s="20" t="s">
        <v>387</v>
      </c>
      <c r="N473" s="20" t="s">
        <v>387</v>
      </c>
      <c r="O473" s="367" t="s">
        <v>1383</v>
      </c>
      <c r="P473" s="20" t="s">
        <v>340</v>
      </c>
      <c r="Q473" s="20" t="s">
        <v>340</v>
      </c>
      <c r="R473" s="20" t="s">
        <v>340</v>
      </c>
      <c r="S473" s="20">
        <f t="shared" si="7"/>
        <v>3</v>
      </c>
      <c r="T473" s="60">
        <v>3</v>
      </c>
      <c r="U473" s="59">
        <v>0</v>
      </c>
      <c r="V473" s="23">
        <v>0</v>
      </c>
    </row>
    <row r="474" spans="1:22" ht="11.25" customHeight="1" x14ac:dyDescent="0.4">
      <c r="A474" s="13" t="s">
        <v>601</v>
      </c>
      <c r="B474" s="5" t="s">
        <v>630</v>
      </c>
      <c r="C474" s="20" t="s">
        <v>387</v>
      </c>
      <c r="D474" s="20" t="s">
        <v>387</v>
      </c>
      <c r="E474" s="20" t="s">
        <v>387</v>
      </c>
      <c r="F474" s="20">
        <v>6</v>
      </c>
      <c r="G474" s="20" t="s">
        <v>387</v>
      </c>
      <c r="H474" s="20" t="s">
        <v>387</v>
      </c>
      <c r="I474" s="20" t="s">
        <v>387</v>
      </c>
      <c r="J474" s="20" t="s">
        <v>387</v>
      </c>
      <c r="K474" s="20" t="s">
        <v>387</v>
      </c>
      <c r="L474" s="20" t="s">
        <v>387</v>
      </c>
      <c r="M474" s="20" t="s">
        <v>387</v>
      </c>
      <c r="N474" s="20" t="s">
        <v>387</v>
      </c>
      <c r="O474" s="367" t="s">
        <v>1383</v>
      </c>
      <c r="P474" s="20" t="s">
        <v>340</v>
      </c>
      <c r="Q474" s="20" t="s">
        <v>340</v>
      </c>
      <c r="R474" s="20" t="s">
        <v>340</v>
      </c>
      <c r="S474" s="20">
        <f t="shared" si="7"/>
        <v>6</v>
      </c>
      <c r="T474" s="61">
        <v>9</v>
      </c>
      <c r="U474" s="71">
        <v>0</v>
      </c>
      <c r="V474" s="39">
        <v>0</v>
      </c>
    </row>
    <row r="475" spans="1:22" ht="11.25" customHeight="1" x14ac:dyDescent="0.4">
      <c r="A475" s="13" t="s">
        <v>601</v>
      </c>
      <c r="B475" s="5" t="s">
        <v>631</v>
      </c>
      <c r="C475" s="20" t="s">
        <v>387</v>
      </c>
      <c r="D475" s="20" t="s">
        <v>387</v>
      </c>
      <c r="E475" s="20" t="s">
        <v>387</v>
      </c>
      <c r="F475" s="20">
        <v>2</v>
      </c>
      <c r="G475" s="20" t="s">
        <v>387</v>
      </c>
      <c r="H475" s="20" t="s">
        <v>387</v>
      </c>
      <c r="I475" s="20" t="s">
        <v>387</v>
      </c>
      <c r="J475" s="20" t="s">
        <v>387</v>
      </c>
      <c r="K475" s="20" t="s">
        <v>387</v>
      </c>
      <c r="L475" s="20">
        <v>1</v>
      </c>
      <c r="M475" s="20" t="s">
        <v>387</v>
      </c>
      <c r="N475" s="20" t="s">
        <v>387</v>
      </c>
      <c r="O475" s="367" t="s">
        <v>1383</v>
      </c>
      <c r="P475" s="20" t="s">
        <v>340</v>
      </c>
      <c r="Q475" s="20" t="s">
        <v>340</v>
      </c>
      <c r="R475" s="20" t="s">
        <v>340</v>
      </c>
      <c r="S475" s="20">
        <f t="shared" si="7"/>
        <v>3</v>
      </c>
      <c r="T475" s="62"/>
      <c r="U475" s="69"/>
      <c r="V475" s="40"/>
    </row>
    <row r="476" spans="1:22" ht="11.25" customHeight="1" x14ac:dyDescent="0.4">
      <c r="A476" s="12" t="s">
        <v>479</v>
      </c>
      <c r="B476" s="5" t="s">
        <v>607</v>
      </c>
      <c r="C476" s="20" t="s">
        <v>387</v>
      </c>
      <c r="D476" s="20" t="s">
        <v>387</v>
      </c>
      <c r="E476" s="20" t="s">
        <v>387</v>
      </c>
      <c r="F476" s="20">
        <v>1</v>
      </c>
      <c r="G476" s="20" t="s">
        <v>387</v>
      </c>
      <c r="H476" s="20" t="s">
        <v>387</v>
      </c>
      <c r="I476" s="20" t="s">
        <v>387</v>
      </c>
      <c r="J476" s="20" t="s">
        <v>387</v>
      </c>
      <c r="K476" s="20" t="s">
        <v>387</v>
      </c>
      <c r="L476" s="20" t="s">
        <v>387</v>
      </c>
      <c r="M476" s="20" t="s">
        <v>387</v>
      </c>
      <c r="N476" s="20" t="s">
        <v>387</v>
      </c>
      <c r="O476" s="367" t="s">
        <v>1383</v>
      </c>
      <c r="P476" s="20" t="s">
        <v>340</v>
      </c>
      <c r="Q476" s="20" t="s">
        <v>340</v>
      </c>
      <c r="R476" s="20" t="s">
        <v>340</v>
      </c>
      <c r="S476" s="20">
        <f t="shared" si="7"/>
        <v>1</v>
      </c>
      <c r="T476" s="60">
        <v>1</v>
      </c>
      <c r="U476" s="59">
        <v>0</v>
      </c>
      <c r="V476" s="23">
        <v>0</v>
      </c>
    </row>
    <row r="477" spans="1:22" ht="11.25" customHeight="1" x14ac:dyDescent="0.4">
      <c r="A477" s="12" t="s">
        <v>481</v>
      </c>
      <c r="B477" s="5" t="s">
        <v>632</v>
      </c>
      <c r="C477" s="20">
        <v>14</v>
      </c>
      <c r="D477" s="20" t="s">
        <v>387</v>
      </c>
      <c r="E477" s="20" t="s">
        <v>387</v>
      </c>
      <c r="F477" s="20" t="s">
        <v>387</v>
      </c>
      <c r="G477" s="20" t="s">
        <v>387</v>
      </c>
      <c r="H477" s="20" t="s">
        <v>387</v>
      </c>
      <c r="I477" s="20" t="s">
        <v>387</v>
      </c>
      <c r="J477" s="20" t="s">
        <v>387</v>
      </c>
      <c r="K477" s="20" t="s">
        <v>387</v>
      </c>
      <c r="L477" s="20" t="s">
        <v>387</v>
      </c>
      <c r="M477" s="20" t="s">
        <v>387</v>
      </c>
      <c r="N477" s="20" t="s">
        <v>387</v>
      </c>
      <c r="O477" s="367" t="s">
        <v>1383</v>
      </c>
      <c r="P477" s="20" t="s">
        <v>340</v>
      </c>
      <c r="Q477" s="20" t="s">
        <v>340</v>
      </c>
      <c r="R477" s="20" t="s">
        <v>340</v>
      </c>
      <c r="S477" s="20">
        <f t="shared" si="7"/>
        <v>14</v>
      </c>
      <c r="T477" s="60">
        <v>14</v>
      </c>
      <c r="U477" s="59">
        <v>0</v>
      </c>
      <c r="V477" s="23">
        <v>0</v>
      </c>
    </row>
    <row r="478" spans="1:22" ht="11.25" customHeight="1" x14ac:dyDescent="0.4">
      <c r="A478" s="12" t="s">
        <v>483</v>
      </c>
      <c r="B478" s="5" t="s">
        <v>633</v>
      </c>
      <c r="C478" s="20">
        <v>1</v>
      </c>
      <c r="D478" s="20" t="s">
        <v>387</v>
      </c>
      <c r="E478" s="20" t="s">
        <v>387</v>
      </c>
      <c r="F478" s="20" t="s">
        <v>387</v>
      </c>
      <c r="G478" s="20" t="s">
        <v>387</v>
      </c>
      <c r="H478" s="20" t="s">
        <v>387</v>
      </c>
      <c r="I478" s="20" t="s">
        <v>387</v>
      </c>
      <c r="J478" s="20" t="s">
        <v>387</v>
      </c>
      <c r="K478" s="20" t="s">
        <v>387</v>
      </c>
      <c r="L478" s="20" t="s">
        <v>387</v>
      </c>
      <c r="M478" s="20" t="s">
        <v>387</v>
      </c>
      <c r="N478" s="20" t="s">
        <v>387</v>
      </c>
      <c r="O478" s="367" t="s">
        <v>1383</v>
      </c>
      <c r="P478" s="20" t="s">
        <v>340</v>
      </c>
      <c r="Q478" s="20" t="s">
        <v>340</v>
      </c>
      <c r="R478" s="20" t="s">
        <v>340</v>
      </c>
      <c r="S478" s="20">
        <f t="shared" si="7"/>
        <v>1</v>
      </c>
      <c r="T478" s="60">
        <v>1</v>
      </c>
      <c r="U478" s="59">
        <v>0</v>
      </c>
      <c r="V478" s="23">
        <v>0</v>
      </c>
    </row>
    <row r="479" spans="1:22" ht="11.25" customHeight="1" x14ac:dyDescent="0.4">
      <c r="A479" s="12" t="s">
        <v>634</v>
      </c>
      <c r="B479" s="5" t="s">
        <v>607</v>
      </c>
      <c r="C479" s="20">
        <v>3</v>
      </c>
      <c r="D479" s="20" t="s">
        <v>387</v>
      </c>
      <c r="E479" s="20" t="s">
        <v>387</v>
      </c>
      <c r="F479" s="20">
        <v>3</v>
      </c>
      <c r="G479" s="20" t="s">
        <v>387</v>
      </c>
      <c r="H479" s="20" t="s">
        <v>387</v>
      </c>
      <c r="I479" s="20" t="s">
        <v>387</v>
      </c>
      <c r="J479" s="20" t="s">
        <v>387</v>
      </c>
      <c r="K479" s="20" t="s">
        <v>387</v>
      </c>
      <c r="L479" s="20" t="s">
        <v>387</v>
      </c>
      <c r="M479" s="20" t="s">
        <v>387</v>
      </c>
      <c r="N479" s="20" t="s">
        <v>387</v>
      </c>
      <c r="O479" s="367" t="s">
        <v>1383</v>
      </c>
      <c r="P479" s="20" t="s">
        <v>340</v>
      </c>
      <c r="Q479" s="20" t="s">
        <v>340</v>
      </c>
      <c r="R479" s="20" t="s">
        <v>340</v>
      </c>
      <c r="S479" s="20">
        <f t="shared" si="7"/>
        <v>6</v>
      </c>
      <c r="T479" s="60">
        <v>6</v>
      </c>
      <c r="U479" s="59">
        <v>0</v>
      </c>
      <c r="V479" s="23">
        <v>0</v>
      </c>
    </row>
    <row r="480" spans="1:22" ht="12" customHeight="1" x14ac:dyDescent="0.4">
      <c r="A480" s="12" t="s">
        <v>485</v>
      </c>
      <c r="B480" s="5" t="s">
        <v>607</v>
      </c>
      <c r="C480" s="20">
        <v>1</v>
      </c>
      <c r="D480" s="20" t="s">
        <v>387</v>
      </c>
      <c r="E480" s="20" t="s">
        <v>387</v>
      </c>
      <c r="F480" s="20" t="s">
        <v>387</v>
      </c>
      <c r="G480" s="20" t="s">
        <v>387</v>
      </c>
      <c r="H480" s="20" t="s">
        <v>387</v>
      </c>
      <c r="I480" s="20" t="s">
        <v>387</v>
      </c>
      <c r="J480" s="20" t="s">
        <v>387</v>
      </c>
      <c r="K480" s="20" t="s">
        <v>387</v>
      </c>
      <c r="L480" s="20" t="s">
        <v>387</v>
      </c>
      <c r="M480" s="20" t="s">
        <v>387</v>
      </c>
      <c r="N480" s="20" t="s">
        <v>387</v>
      </c>
      <c r="O480" s="367" t="s">
        <v>1383</v>
      </c>
      <c r="P480" s="20" t="s">
        <v>340</v>
      </c>
      <c r="Q480" s="20" t="s">
        <v>340</v>
      </c>
      <c r="R480" s="20" t="s">
        <v>340</v>
      </c>
      <c r="S480" s="20">
        <f t="shared" si="7"/>
        <v>1</v>
      </c>
      <c r="T480" s="60">
        <v>1</v>
      </c>
      <c r="U480" s="59">
        <v>0</v>
      </c>
      <c r="V480" s="23">
        <v>0</v>
      </c>
    </row>
    <row r="481" spans="1:22" ht="12" customHeight="1" x14ac:dyDescent="0.4">
      <c r="A481" s="8" t="s">
        <v>635</v>
      </c>
      <c r="B481" s="9" t="s">
        <v>636</v>
      </c>
      <c r="C481" s="20">
        <v>35</v>
      </c>
      <c r="D481" s="20" t="s">
        <v>636</v>
      </c>
      <c r="E481" s="20">
        <v>4</v>
      </c>
      <c r="F481" s="20" t="s">
        <v>636</v>
      </c>
      <c r="G481" s="20" t="s">
        <v>636</v>
      </c>
      <c r="H481" s="20" t="s">
        <v>636</v>
      </c>
      <c r="I481" s="20" t="s">
        <v>636</v>
      </c>
      <c r="J481" s="20" t="s">
        <v>636</v>
      </c>
      <c r="K481" s="20" t="s">
        <v>636</v>
      </c>
      <c r="L481" s="20" t="s">
        <v>636</v>
      </c>
      <c r="M481" s="20" t="s">
        <v>636</v>
      </c>
      <c r="N481" s="20" t="s">
        <v>636</v>
      </c>
      <c r="O481" s="367" t="s">
        <v>1383</v>
      </c>
      <c r="P481" s="20" t="s">
        <v>340</v>
      </c>
      <c r="Q481" s="20" t="s">
        <v>340</v>
      </c>
      <c r="R481" s="20" t="s">
        <v>340</v>
      </c>
      <c r="S481" s="20">
        <f t="shared" si="7"/>
        <v>35</v>
      </c>
      <c r="T481" s="60">
        <v>35</v>
      </c>
      <c r="U481" s="59">
        <v>4</v>
      </c>
      <c r="V481" s="27">
        <v>0.114</v>
      </c>
    </row>
    <row r="482" spans="1:22" ht="12" customHeight="1" x14ac:dyDescent="0.4">
      <c r="A482" s="8" t="s">
        <v>637</v>
      </c>
      <c r="B482" s="9" t="s">
        <v>636</v>
      </c>
      <c r="C482" s="20" t="s">
        <v>636</v>
      </c>
      <c r="D482" s="20" t="s">
        <v>636</v>
      </c>
      <c r="E482" s="20" t="s">
        <v>636</v>
      </c>
      <c r="F482" s="20">
        <v>1</v>
      </c>
      <c r="G482" s="20" t="s">
        <v>636</v>
      </c>
      <c r="H482" s="20" t="s">
        <v>636</v>
      </c>
      <c r="I482" s="20" t="s">
        <v>636</v>
      </c>
      <c r="J482" s="20" t="s">
        <v>636</v>
      </c>
      <c r="K482" s="20" t="s">
        <v>636</v>
      </c>
      <c r="L482" s="20" t="s">
        <v>636</v>
      </c>
      <c r="M482" s="20" t="s">
        <v>636</v>
      </c>
      <c r="N482" s="20" t="s">
        <v>636</v>
      </c>
      <c r="O482" s="367" t="s">
        <v>1383</v>
      </c>
      <c r="P482" s="20" t="s">
        <v>340</v>
      </c>
      <c r="Q482" s="20" t="s">
        <v>340</v>
      </c>
      <c r="R482" s="20" t="s">
        <v>340</v>
      </c>
      <c r="S482" s="20">
        <f t="shared" si="7"/>
        <v>1</v>
      </c>
      <c r="T482" s="60">
        <v>1</v>
      </c>
      <c r="U482" s="59">
        <v>0</v>
      </c>
      <c r="V482" s="23">
        <v>0</v>
      </c>
    </row>
    <row r="483" spans="1:22" ht="12" customHeight="1" x14ac:dyDescent="0.4">
      <c r="A483" s="8" t="s">
        <v>638</v>
      </c>
      <c r="B483" s="9" t="s">
        <v>636</v>
      </c>
      <c r="C483" s="20">
        <v>9</v>
      </c>
      <c r="D483" s="20" t="s">
        <v>636</v>
      </c>
      <c r="E483" s="20" t="s">
        <v>636</v>
      </c>
      <c r="F483" s="20" t="s">
        <v>636</v>
      </c>
      <c r="G483" s="20" t="s">
        <v>636</v>
      </c>
      <c r="H483" s="20" t="s">
        <v>636</v>
      </c>
      <c r="I483" s="20" t="s">
        <v>636</v>
      </c>
      <c r="J483" s="20" t="s">
        <v>636</v>
      </c>
      <c r="K483" s="20" t="s">
        <v>636</v>
      </c>
      <c r="L483" s="20" t="s">
        <v>636</v>
      </c>
      <c r="M483" s="20" t="s">
        <v>636</v>
      </c>
      <c r="N483" s="20" t="s">
        <v>636</v>
      </c>
      <c r="O483" s="367" t="s">
        <v>1383</v>
      </c>
      <c r="P483" s="20" t="s">
        <v>340</v>
      </c>
      <c r="Q483" s="20" t="s">
        <v>340</v>
      </c>
      <c r="R483" s="20" t="s">
        <v>340</v>
      </c>
      <c r="S483" s="20">
        <f t="shared" si="7"/>
        <v>9</v>
      </c>
      <c r="T483" s="60">
        <v>9</v>
      </c>
      <c r="U483" s="59">
        <v>0</v>
      </c>
      <c r="V483" s="23">
        <v>0</v>
      </c>
    </row>
    <row r="484" spans="1:22" ht="12" customHeight="1" x14ac:dyDescent="0.4">
      <c r="A484" s="8" t="s">
        <v>639</v>
      </c>
      <c r="B484" s="9" t="s">
        <v>636</v>
      </c>
      <c r="C484" s="20" t="s">
        <v>636</v>
      </c>
      <c r="D484" s="20" t="s">
        <v>636</v>
      </c>
      <c r="E484" s="20" t="s">
        <v>636</v>
      </c>
      <c r="F484" s="20">
        <v>2</v>
      </c>
      <c r="G484" s="20" t="s">
        <v>636</v>
      </c>
      <c r="H484" s="20" t="s">
        <v>636</v>
      </c>
      <c r="I484" s="20" t="s">
        <v>636</v>
      </c>
      <c r="J484" s="20" t="s">
        <v>636</v>
      </c>
      <c r="K484" s="20" t="s">
        <v>636</v>
      </c>
      <c r="L484" s="20" t="s">
        <v>636</v>
      </c>
      <c r="M484" s="20" t="s">
        <v>636</v>
      </c>
      <c r="N484" s="20" t="s">
        <v>636</v>
      </c>
      <c r="O484" s="367" t="s">
        <v>1383</v>
      </c>
      <c r="P484" s="20" t="s">
        <v>340</v>
      </c>
      <c r="Q484" s="20" t="s">
        <v>340</v>
      </c>
      <c r="R484" s="20" t="s">
        <v>340</v>
      </c>
      <c r="S484" s="20">
        <f t="shared" si="7"/>
        <v>2</v>
      </c>
      <c r="T484" s="60">
        <v>2</v>
      </c>
      <c r="U484" s="59">
        <v>0</v>
      </c>
      <c r="V484" s="23">
        <v>0</v>
      </c>
    </row>
    <row r="485" spans="1:22" ht="12" customHeight="1" x14ac:dyDescent="0.4">
      <c r="A485" s="8" t="s">
        <v>640</v>
      </c>
      <c r="B485" s="9" t="s">
        <v>636</v>
      </c>
      <c r="C485" s="20">
        <v>50</v>
      </c>
      <c r="D485" s="20" t="s">
        <v>636</v>
      </c>
      <c r="E485" s="20" t="s">
        <v>636</v>
      </c>
      <c r="F485" s="20">
        <v>77</v>
      </c>
      <c r="G485" s="20" t="s">
        <v>636</v>
      </c>
      <c r="H485" s="20">
        <v>1</v>
      </c>
      <c r="I485" s="20" t="s">
        <v>636</v>
      </c>
      <c r="J485" s="20" t="s">
        <v>636</v>
      </c>
      <c r="K485" s="20" t="s">
        <v>636</v>
      </c>
      <c r="L485" s="20">
        <v>24</v>
      </c>
      <c r="M485" s="20" t="s">
        <v>636</v>
      </c>
      <c r="N485" s="20" t="s">
        <v>636</v>
      </c>
      <c r="O485" s="367" t="s">
        <v>1383</v>
      </c>
      <c r="P485" s="20" t="s">
        <v>340</v>
      </c>
      <c r="Q485" s="20" t="s">
        <v>340</v>
      </c>
      <c r="R485" s="20" t="s">
        <v>340</v>
      </c>
      <c r="S485" s="20">
        <f t="shared" si="7"/>
        <v>151</v>
      </c>
      <c r="T485" s="60">
        <v>151</v>
      </c>
      <c r="U485" s="59">
        <v>1</v>
      </c>
      <c r="V485" s="23">
        <v>0.01</v>
      </c>
    </row>
    <row r="486" spans="1:22" ht="12" customHeight="1" x14ac:dyDescent="0.4">
      <c r="A486" s="8" t="s">
        <v>641</v>
      </c>
      <c r="B486" s="9" t="s">
        <v>636</v>
      </c>
      <c r="C486" s="20" t="s">
        <v>636</v>
      </c>
      <c r="D486" s="20" t="s">
        <v>636</v>
      </c>
      <c r="E486" s="20" t="s">
        <v>636</v>
      </c>
      <c r="F486" s="20">
        <v>2</v>
      </c>
      <c r="G486" s="20" t="s">
        <v>636</v>
      </c>
      <c r="H486" s="20" t="s">
        <v>636</v>
      </c>
      <c r="I486" s="20" t="s">
        <v>636</v>
      </c>
      <c r="J486" s="20" t="s">
        <v>636</v>
      </c>
      <c r="K486" s="20" t="s">
        <v>636</v>
      </c>
      <c r="L486" s="20" t="s">
        <v>636</v>
      </c>
      <c r="M486" s="20" t="s">
        <v>636</v>
      </c>
      <c r="N486" s="20" t="s">
        <v>636</v>
      </c>
      <c r="O486" s="367" t="s">
        <v>1383</v>
      </c>
      <c r="P486" s="20" t="s">
        <v>340</v>
      </c>
      <c r="Q486" s="20" t="s">
        <v>340</v>
      </c>
      <c r="R486" s="20" t="s">
        <v>340</v>
      </c>
      <c r="S486" s="20">
        <f t="shared" si="7"/>
        <v>2</v>
      </c>
      <c r="T486" s="60">
        <v>2</v>
      </c>
      <c r="U486" s="59">
        <v>0</v>
      </c>
      <c r="V486" s="23">
        <v>0</v>
      </c>
    </row>
    <row r="487" spans="1:22" ht="12" customHeight="1" x14ac:dyDescent="0.4">
      <c r="A487" s="8" t="s">
        <v>642</v>
      </c>
      <c r="B487" s="9" t="s">
        <v>636</v>
      </c>
      <c r="C487" s="20">
        <v>3</v>
      </c>
      <c r="D487" s="20" t="s">
        <v>636</v>
      </c>
      <c r="E487" s="20" t="s">
        <v>636</v>
      </c>
      <c r="F487" s="20" t="s">
        <v>636</v>
      </c>
      <c r="G487" s="20" t="s">
        <v>636</v>
      </c>
      <c r="H487" s="20" t="s">
        <v>636</v>
      </c>
      <c r="I487" s="20" t="s">
        <v>636</v>
      </c>
      <c r="J487" s="20" t="s">
        <v>636</v>
      </c>
      <c r="K487" s="20" t="s">
        <v>636</v>
      </c>
      <c r="L487" s="20" t="s">
        <v>636</v>
      </c>
      <c r="M487" s="20" t="s">
        <v>636</v>
      </c>
      <c r="N487" s="20" t="s">
        <v>636</v>
      </c>
      <c r="O487" s="367" t="s">
        <v>1383</v>
      </c>
      <c r="P487" s="20" t="s">
        <v>340</v>
      </c>
      <c r="Q487" s="20" t="s">
        <v>340</v>
      </c>
      <c r="R487" s="20" t="s">
        <v>340</v>
      </c>
      <c r="S487" s="20">
        <f t="shared" si="7"/>
        <v>3</v>
      </c>
      <c r="T487" s="60">
        <v>3</v>
      </c>
      <c r="U487" s="59">
        <v>0</v>
      </c>
      <c r="V487" s="23">
        <v>0</v>
      </c>
    </row>
    <row r="488" spans="1:22" ht="12" customHeight="1" x14ac:dyDescent="0.4">
      <c r="A488" s="8" t="s">
        <v>643</v>
      </c>
      <c r="B488" s="9" t="s">
        <v>636</v>
      </c>
      <c r="C488" s="20">
        <v>40</v>
      </c>
      <c r="D488" s="20" t="s">
        <v>636</v>
      </c>
      <c r="E488" s="20" t="s">
        <v>636</v>
      </c>
      <c r="F488" s="20">
        <v>13</v>
      </c>
      <c r="G488" s="20" t="s">
        <v>636</v>
      </c>
      <c r="H488" s="20" t="s">
        <v>636</v>
      </c>
      <c r="I488" s="20" t="s">
        <v>636</v>
      </c>
      <c r="J488" s="20" t="s">
        <v>636</v>
      </c>
      <c r="K488" s="20" t="s">
        <v>636</v>
      </c>
      <c r="L488" s="20" t="s">
        <v>636</v>
      </c>
      <c r="M488" s="20" t="s">
        <v>636</v>
      </c>
      <c r="N488" s="20" t="s">
        <v>636</v>
      </c>
      <c r="O488" s="367" t="s">
        <v>1383</v>
      </c>
      <c r="P488" s="20" t="s">
        <v>340</v>
      </c>
      <c r="Q488" s="20" t="s">
        <v>340</v>
      </c>
      <c r="R488" s="20" t="s">
        <v>340</v>
      </c>
      <c r="S488" s="20">
        <f t="shared" si="7"/>
        <v>53</v>
      </c>
      <c r="T488" s="60">
        <v>53</v>
      </c>
      <c r="U488" s="59">
        <v>0</v>
      </c>
      <c r="V488" s="23">
        <v>0</v>
      </c>
    </row>
    <row r="489" spans="1:22" ht="12" customHeight="1" x14ac:dyDescent="0.4">
      <c r="A489" s="8" t="s">
        <v>644</v>
      </c>
      <c r="B489" s="9" t="s">
        <v>636</v>
      </c>
      <c r="C489" s="20" t="s">
        <v>636</v>
      </c>
      <c r="D489" s="20" t="s">
        <v>636</v>
      </c>
      <c r="E489" s="20" t="s">
        <v>636</v>
      </c>
      <c r="F489" s="20">
        <v>1</v>
      </c>
      <c r="G489" s="20" t="s">
        <v>636</v>
      </c>
      <c r="H489" s="20" t="s">
        <v>636</v>
      </c>
      <c r="I489" s="20" t="s">
        <v>636</v>
      </c>
      <c r="J489" s="20" t="s">
        <v>636</v>
      </c>
      <c r="K489" s="20" t="s">
        <v>636</v>
      </c>
      <c r="L489" s="20" t="s">
        <v>636</v>
      </c>
      <c r="M489" s="20" t="s">
        <v>636</v>
      </c>
      <c r="N489" s="20" t="s">
        <v>636</v>
      </c>
      <c r="O489" s="367" t="s">
        <v>1383</v>
      </c>
      <c r="P489" s="20" t="s">
        <v>340</v>
      </c>
      <c r="Q489" s="20" t="s">
        <v>340</v>
      </c>
      <c r="R489" s="20" t="s">
        <v>340</v>
      </c>
      <c r="S489" s="20">
        <f t="shared" si="7"/>
        <v>1</v>
      </c>
      <c r="T489" s="60">
        <v>1</v>
      </c>
      <c r="U489" s="59">
        <v>0</v>
      </c>
      <c r="V489" s="23">
        <v>0</v>
      </c>
    </row>
    <row r="490" spans="1:22" x14ac:dyDescent="0.4">
      <c r="A490" s="8" t="s">
        <v>645</v>
      </c>
      <c r="B490" s="9" t="s">
        <v>636</v>
      </c>
      <c r="C490" s="20">
        <v>14</v>
      </c>
      <c r="D490" s="20" t="s">
        <v>636</v>
      </c>
      <c r="E490" s="20" t="s">
        <v>636</v>
      </c>
      <c r="F490" s="20">
        <v>22</v>
      </c>
      <c r="G490" s="20" t="s">
        <v>636</v>
      </c>
      <c r="H490" s="20" t="s">
        <v>636</v>
      </c>
      <c r="I490" s="20" t="s">
        <v>636</v>
      </c>
      <c r="J490" s="20" t="s">
        <v>636</v>
      </c>
      <c r="K490" s="20" t="s">
        <v>636</v>
      </c>
      <c r="L490" s="20" t="s">
        <v>636</v>
      </c>
      <c r="M490" s="20" t="s">
        <v>636</v>
      </c>
      <c r="N490" s="20" t="s">
        <v>636</v>
      </c>
      <c r="O490" s="367" t="s">
        <v>1383</v>
      </c>
      <c r="P490" s="20" t="s">
        <v>340</v>
      </c>
      <c r="Q490" s="20" t="s">
        <v>340</v>
      </c>
      <c r="R490" s="20" t="s">
        <v>340</v>
      </c>
      <c r="S490" s="70">
        <f t="shared" si="7"/>
        <v>36</v>
      </c>
      <c r="T490" s="60">
        <v>36</v>
      </c>
      <c r="U490" s="59">
        <v>0</v>
      </c>
      <c r="V490" s="23">
        <v>0</v>
      </c>
    </row>
    <row r="491" spans="1:22" x14ac:dyDescent="0.4">
      <c r="A491" s="10" t="s">
        <v>488</v>
      </c>
      <c r="C491" s="36">
        <f>SUM(Table1[Urine - IC - Samples])</f>
        <v>94984</v>
      </c>
      <c r="D491" s="36">
        <f>SUM(Table1[Urine - IC - ATF])</f>
        <v>127</v>
      </c>
      <c r="E491" s="36">
        <f>SUM(Table1[Urine - IC - AFF])</f>
        <v>1128</v>
      </c>
      <c r="F491" s="36">
        <f>SUM(Table1[Urine - OOC - Samples])</f>
        <v>124138</v>
      </c>
      <c r="G491" s="36">
        <f>SUM(Table1[Urine - OOC - ATF])</f>
        <v>167</v>
      </c>
      <c r="H491" s="36">
        <f>SUM(Table1[Urine - OOC - AFF])</f>
        <v>402</v>
      </c>
      <c r="I491" s="36">
        <f>SUM(Table1[Blood - IC - Samples])</f>
        <v>4687</v>
      </c>
      <c r="J491" s="36">
        <f>SUM(Table1[Blood - IC - ATF])</f>
        <v>5</v>
      </c>
      <c r="K491" s="36">
        <f>SUM(Table1[Blood - IC - AFF])</f>
        <v>3</v>
      </c>
      <c r="L491" s="36">
        <f>SUM(Table1[Blood - OOC - Samples])</f>
        <v>16653</v>
      </c>
      <c r="M491" s="36">
        <f>SUM(Table1[Blood - OOC - ATF])</f>
        <v>13</v>
      </c>
      <c r="N491" s="36">
        <f>SUM(Table1[Blood - OOC - AFF])</f>
        <v>25</v>
      </c>
      <c r="O491" s="36">
        <f>SUM(Table1[DBS - IC - Samples])</f>
        <v>106</v>
      </c>
      <c r="P491" s="36">
        <f>SUM(Table1[DBS - IC - AFF])</f>
        <v>1</v>
      </c>
      <c r="Q491" s="36">
        <f>SUM(Table1[DBS - OOC - Samples])</f>
        <v>862</v>
      </c>
      <c r="R491" s="36">
        <f>SUM(Table1[DBS - OOC - AFF])</f>
        <v>1</v>
      </c>
      <c r="S491" s="36">
        <f>SUM(S3:S490)</f>
        <v>241430</v>
      </c>
      <c r="T491" s="36">
        <f>SUM(T3:T490)</f>
        <v>241432</v>
      </c>
      <c r="U491" s="36">
        <f>SUM(U3:U490)</f>
        <v>1560</v>
      </c>
    </row>
    <row r="510" spans="1:22" x14ac:dyDescent="0.4">
      <c r="S510" s="11"/>
      <c r="U510" s="11"/>
      <c r="V510" s="42"/>
    </row>
    <row r="511" spans="1:22" x14ac:dyDescent="0.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4" spans="1:22" x14ac:dyDescent="0.4">
      <c r="S514" s="11"/>
      <c r="T514" s="11"/>
      <c r="U514" s="11"/>
      <c r="V514" s="42"/>
    </row>
    <row r="515" spans="1:22" x14ac:dyDescent="0.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42"/>
    </row>
    <row r="516" spans="1:22" x14ac:dyDescent="0.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0A0E-7AE9-4ECB-9992-B083A3C7D4FD}">
  <dimension ref="A1:CI548"/>
  <sheetViews>
    <sheetView tabSelected="1" topLeftCell="E5" workbookViewId="0">
      <selection activeCell="U23" sqref="U23"/>
    </sheetView>
  </sheetViews>
  <sheetFormatPr defaultRowHeight="13.15" x14ac:dyDescent="0.4"/>
  <cols>
    <col min="1" max="1" width="10.640625" customWidth="1"/>
    <col min="2" max="2" width="14.7109375" customWidth="1"/>
    <col min="20" max="20" width="9.140625" style="84"/>
  </cols>
  <sheetData>
    <row r="1" spans="1:87" ht="13.15" customHeight="1" x14ac:dyDescent="0.3">
      <c r="A1" s="83" t="s">
        <v>962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</row>
    <row r="2" spans="1:87" ht="22.15" customHeight="1" x14ac:dyDescent="0.4">
      <c r="A2" s="2" t="s">
        <v>646</v>
      </c>
      <c r="B2" s="2" t="s">
        <v>647</v>
      </c>
      <c r="C2" s="35" t="s">
        <v>648</v>
      </c>
      <c r="D2" s="34" t="s">
        <v>649</v>
      </c>
      <c r="E2" s="34" t="s">
        <v>650</v>
      </c>
      <c r="F2" s="35" t="s">
        <v>651</v>
      </c>
      <c r="G2" s="34" t="s">
        <v>652</v>
      </c>
      <c r="H2" s="34" t="s">
        <v>653</v>
      </c>
      <c r="I2" s="35" t="s">
        <v>654</v>
      </c>
      <c r="J2" s="34" t="s">
        <v>655</v>
      </c>
      <c r="K2" s="34" t="s">
        <v>656</v>
      </c>
      <c r="L2" s="35" t="s">
        <v>657</v>
      </c>
      <c r="M2" s="34" t="s">
        <v>658</v>
      </c>
      <c r="N2" s="34" t="s">
        <v>659</v>
      </c>
      <c r="O2" s="35" t="s">
        <v>660</v>
      </c>
      <c r="P2" s="35" t="s">
        <v>661</v>
      </c>
      <c r="Q2" s="35" t="s">
        <v>662</v>
      </c>
      <c r="R2" s="35" t="s">
        <v>663</v>
      </c>
      <c r="S2" s="178" t="s">
        <v>1389</v>
      </c>
      <c r="T2" s="4" t="s">
        <v>0</v>
      </c>
      <c r="U2" s="4" t="s">
        <v>1</v>
      </c>
      <c r="V2" s="38" t="s">
        <v>2</v>
      </c>
    </row>
    <row r="3" spans="1:87" ht="13.15" customHeight="1" x14ac:dyDescent="0.4">
      <c r="A3" s="1" t="s">
        <v>3</v>
      </c>
      <c r="B3" s="19" t="s">
        <v>6</v>
      </c>
      <c r="C3" s="20">
        <v>2284</v>
      </c>
      <c r="D3" s="20" t="s">
        <v>5</v>
      </c>
      <c r="E3" s="20">
        <v>18</v>
      </c>
      <c r="F3" s="20">
        <v>2369</v>
      </c>
      <c r="G3" s="20">
        <v>2</v>
      </c>
      <c r="H3" s="20">
        <v>10</v>
      </c>
      <c r="I3" s="20">
        <v>101</v>
      </c>
      <c r="J3" s="20" t="s">
        <v>5</v>
      </c>
      <c r="K3" s="20" t="s">
        <v>5</v>
      </c>
      <c r="L3" s="20">
        <v>349</v>
      </c>
      <c r="M3" s="20" t="s">
        <v>5</v>
      </c>
      <c r="N3" s="20" t="s">
        <v>5</v>
      </c>
      <c r="O3" s="20">
        <v>1</v>
      </c>
      <c r="P3" s="20" t="s">
        <v>5</v>
      </c>
      <c r="Q3" s="20">
        <v>27</v>
      </c>
      <c r="R3" s="20" t="s">
        <v>5</v>
      </c>
      <c r="S3" s="293">
        <f t="shared" ref="S3:S66" si="0">SUM(C3,F3,I3,L3,O3,Q3)</f>
        <v>5131</v>
      </c>
      <c r="T3" s="65">
        <v>15943</v>
      </c>
      <c r="U3" s="85">
        <v>65</v>
      </c>
      <c r="V3" s="24">
        <v>4.0000000000000001E-3</v>
      </c>
    </row>
    <row r="4" spans="1:87" ht="13.15" customHeight="1" x14ac:dyDescent="0.4">
      <c r="A4" s="1" t="s">
        <v>3</v>
      </c>
      <c r="B4" s="19" t="s">
        <v>4</v>
      </c>
      <c r="C4" s="20">
        <v>1860</v>
      </c>
      <c r="D4" s="20">
        <v>3</v>
      </c>
      <c r="E4" s="20">
        <v>12</v>
      </c>
      <c r="F4" s="20">
        <v>2548</v>
      </c>
      <c r="G4" s="20">
        <v>4</v>
      </c>
      <c r="H4" s="20">
        <v>5</v>
      </c>
      <c r="I4" s="20">
        <v>79</v>
      </c>
      <c r="J4" s="20" t="s">
        <v>5</v>
      </c>
      <c r="K4" s="20" t="s">
        <v>5</v>
      </c>
      <c r="L4" s="20">
        <v>371</v>
      </c>
      <c r="M4" s="20" t="s">
        <v>5</v>
      </c>
      <c r="N4" s="20" t="s">
        <v>5</v>
      </c>
      <c r="O4" s="20">
        <v>5</v>
      </c>
      <c r="P4" s="20" t="s">
        <v>5</v>
      </c>
      <c r="Q4" s="20">
        <v>36</v>
      </c>
      <c r="R4" s="20" t="s">
        <v>5</v>
      </c>
      <c r="S4" s="20">
        <f t="shared" si="0"/>
        <v>4899</v>
      </c>
      <c r="T4" s="91"/>
      <c r="U4" s="36"/>
    </row>
    <row r="5" spans="1:87" x14ac:dyDescent="0.4">
      <c r="A5" s="1" t="s">
        <v>3</v>
      </c>
      <c r="B5" s="19" t="s">
        <v>7</v>
      </c>
      <c r="C5" s="20">
        <v>709</v>
      </c>
      <c r="D5" s="20" t="s">
        <v>5</v>
      </c>
      <c r="E5" s="20">
        <v>5</v>
      </c>
      <c r="F5" s="20">
        <v>896</v>
      </c>
      <c r="G5" s="20" t="s">
        <v>5</v>
      </c>
      <c r="H5" s="20">
        <v>2</v>
      </c>
      <c r="I5" s="20">
        <v>60</v>
      </c>
      <c r="J5" s="20" t="s">
        <v>5</v>
      </c>
      <c r="K5" s="20" t="s">
        <v>5</v>
      </c>
      <c r="L5" s="20">
        <v>145</v>
      </c>
      <c r="M5" s="20" t="s">
        <v>5</v>
      </c>
      <c r="N5" s="20" t="s">
        <v>5</v>
      </c>
      <c r="O5" s="20" t="s">
        <v>5</v>
      </c>
      <c r="P5" s="20" t="s">
        <v>5</v>
      </c>
      <c r="Q5" s="20" t="s">
        <v>5</v>
      </c>
      <c r="R5" s="20" t="s">
        <v>5</v>
      </c>
      <c r="S5" s="20">
        <f t="shared" si="0"/>
        <v>1810</v>
      </c>
      <c r="T5" s="91"/>
      <c r="U5" s="36"/>
    </row>
    <row r="6" spans="1:87" ht="13.15" customHeight="1" x14ac:dyDescent="0.4">
      <c r="A6" s="1" t="s">
        <v>3</v>
      </c>
      <c r="B6" s="19" t="s">
        <v>8</v>
      </c>
      <c r="C6" s="20">
        <v>482</v>
      </c>
      <c r="D6" s="20" t="s">
        <v>5</v>
      </c>
      <c r="E6" s="20">
        <v>1</v>
      </c>
      <c r="F6" s="20">
        <v>824</v>
      </c>
      <c r="G6" s="20" t="s">
        <v>5</v>
      </c>
      <c r="H6" s="20">
        <v>3</v>
      </c>
      <c r="I6" s="20">
        <v>30</v>
      </c>
      <c r="J6" s="20" t="s">
        <v>5</v>
      </c>
      <c r="K6" s="20" t="s">
        <v>5</v>
      </c>
      <c r="L6" s="20">
        <v>155</v>
      </c>
      <c r="M6" s="20" t="s">
        <v>5</v>
      </c>
      <c r="N6" s="20" t="s">
        <v>5</v>
      </c>
      <c r="O6" s="20" t="s">
        <v>5</v>
      </c>
      <c r="P6" s="20" t="s">
        <v>5</v>
      </c>
      <c r="Q6" s="20">
        <v>13</v>
      </c>
      <c r="R6" s="20" t="s">
        <v>5</v>
      </c>
      <c r="S6" s="20">
        <f t="shared" si="0"/>
        <v>1504</v>
      </c>
      <c r="T6" s="91"/>
      <c r="U6" s="36"/>
    </row>
    <row r="7" spans="1:87" x14ac:dyDescent="0.4">
      <c r="A7" s="1" t="s">
        <v>3</v>
      </c>
      <c r="B7" s="19" t="s">
        <v>10</v>
      </c>
      <c r="C7" s="20">
        <v>286</v>
      </c>
      <c r="D7" s="20" t="s">
        <v>5</v>
      </c>
      <c r="E7" s="20">
        <v>3</v>
      </c>
      <c r="F7" s="20">
        <v>653</v>
      </c>
      <c r="G7" s="20" t="s">
        <v>5</v>
      </c>
      <c r="H7" s="20">
        <v>0</v>
      </c>
      <c r="I7" s="20">
        <v>28</v>
      </c>
      <c r="J7" s="20" t="s">
        <v>5</v>
      </c>
      <c r="K7" s="20" t="s">
        <v>5</v>
      </c>
      <c r="L7" s="20">
        <v>83</v>
      </c>
      <c r="M7" s="20" t="s">
        <v>5</v>
      </c>
      <c r="N7" s="20" t="s">
        <v>5</v>
      </c>
      <c r="O7" s="20" t="s">
        <v>5</v>
      </c>
      <c r="P7" s="20" t="s">
        <v>5</v>
      </c>
      <c r="Q7" s="20" t="s">
        <v>5</v>
      </c>
      <c r="R7" s="20" t="s">
        <v>5</v>
      </c>
      <c r="S7" s="20">
        <f t="shared" si="0"/>
        <v>1050</v>
      </c>
      <c r="T7" s="91"/>
      <c r="U7" s="36"/>
    </row>
    <row r="8" spans="1:87" x14ac:dyDescent="0.4">
      <c r="A8" s="1" t="s">
        <v>3</v>
      </c>
      <c r="B8" s="19" t="s">
        <v>9</v>
      </c>
      <c r="C8" s="20">
        <v>405</v>
      </c>
      <c r="D8" s="20" t="s">
        <v>5</v>
      </c>
      <c r="E8" s="20">
        <v>3</v>
      </c>
      <c r="F8" s="20">
        <v>466</v>
      </c>
      <c r="G8" s="20">
        <v>3</v>
      </c>
      <c r="H8" s="20">
        <v>1</v>
      </c>
      <c r="I8" s="20">
        <v>11</v>
      </c>
      <c r="J8" s="20" t="s">
        <v>5</v>
      </c>
      <c r="K8" s="20" t="s">
        <v>5</v>
      </c>
      <c r="L8" s="20">
        <v>19</v>
      </c>
      <c r="M8" s="20" t="s">
        <v>5</v>
      </c>
      <c r="N8" s="20" t="s">
        <v>5</v>
      </c>
      <c r="O8" s="20" t="s">
        <v>5</v>
      </c>
      <c r="P8" s="20" t="s">
        <v>5</v>
      </c>
      <c r="Q8" s="20" t="s">
        <v>5</v>
      </c>
      <c r="R8" s="20" t="s">
        <v>5</v>
      </c>
      <c r="S8" s="20">
        <f t="shared" si="0"/>
        <v>901</v>
      </c>
      <c r="T8" s="91"/>
      <c r="U8" s="36"/>
    </row>
    <row r="9" spans="1:87" ht="13.15" customHeight="1" x14ac:dyDescent="0.4">
      <c r="A9" s="1" t="s">
        <v>3</v>
      </c>
      <c r="B9" s="19" t="s">
        <v>11</v>
      </c>
      <c r="C9" s="20">
        <v>151</v>
      </c>
      <c r="D9" s="20" t="s">
        <v>5</v>
      </c>
      <c r="E9" s="20" t="s">
        <v>5</v>
      </c>
      <c r="F9" s="20">
        <v>401</v>
      </c>
      <c r="G9" s="20" t="s">
        <v>5</v>
      </c>
      <c r="H9" s="20">
        <v>2</v>
      </c>
      <c r="I9" s="20">
        <v>28</v>
      </c>
      <c r="J9" s="20" t="s">
        <v>5</v>
      </c>
      <c r="K9" s="20" t="s">
        <v>5</v>
      </c>
      <c r="L9" s="20">
        <v>18</v>
      </c>
      <c r="M9" s="20" t="s">
        <v>5</v>
      </c>
      <c r="N9" s="20" t="s">
        <v>5</v>
      </c>
      <c r="O9" s="20" t="s">
        <v>5</v>
      </c>
      <c r="P9" s="20" t="s">
        <v>5</v>
      </c>
      <c r="Q9" s="20" t="s">
        <v>5</v>
      </c>
      <c r="R9" s="20" t="s">
        <v>5</v>
      </c>
      <c r="S9" s="20">
        <f t="shared" si="0"/>
        <v>598</v>
      </c>
      <c r="T9" s="91"/>
      <c r="U9" s="36"/>
    </row>
    <row r="10" spans="1:87" x14ac:dyDescent="0.4">
      <c r="A10" s="1" t="s">
        <v>3</v>
      </c>
      <c r="B10" s="19" t="s">
        <v>13</v>
      </c>
      <c r="C10" s="20">
        <v>25</v>
      </c>
      <c r="D10" s="20" t="s">
        <v>5</v>
      </c>
      <c r="E10" s="20" t="s">
        <v>5</v>
      </c>
      <c r="F10" s="20" t="s">
        <v>5</v>
      </c>
      <c r="G10" s="20" t="s">
        <v>5</v>
      </c>
      <c r="H10" s="20" t="s">
        <v>5</v>
      </c>
      <c r="I10" s="20" t="s">
        <v>5</v>
      </c>
      <c r="J10" s="20" t="s">
        <v>5</v>
      </c>
      <c r="K10" s="20" t="s">
        <v>5</v>
      </c>
      <c r="L10" s="20" t="s">
        <v>5</v>
      </c>
      <c r="M10" s="20" t="s">
        <v>5</v>
      </c>
      <c r="N10" s="20" t="s">
        <v>5</v>
      </c>
      <c r="O10" s="20">
        <v>1</v>
      </c>
      <c r="P10" s="20" t="s">
        <v>5</v>
      </c>
      <c r="Q10" s="20" t="s">
        <v>5</v>
      </c>
      <c r="R10" s="20" t="s">
        <v>5</v>
      </c>
      <c r="S10" s="20">
        <f t="shared" si="0"/>
        <v>26</v>
      </c>
      <c r="T10" s="91"/>
      <c r="U10" s="36"/>
    </row>
    <row r="11" spans="1:87" x14ac:dyDescent="0.4">
      <c r="A11" s="1" t="s">
        <v>3</v>
      </c>
      <c r="B11" s="19" t="s">
        <v>12</v>
      </c>
      <c r="C11" s="20">
        <v>21</v>
      </c>
      <c r="D11" s="20">
        <v>1</v>
      </c>
      <c r="E11" s="20" t="s">
        <v>5</v>
      </c>
      <c r="F11" s="20">
        <v>2</v>
      </c>
      <c r="G11" s="20" t="s">
        <v>5</v>
      </c>
      <c r="H11" s="20" t="s">
        <v>5</v>
      </c>
      <c r="I11" s="20" t="s">
        <v>5</v>
      </c>
      <c r="J11" s="20" t="s">
        <v>5</v>
      </c>
      <c r="K11" s="20" t="s">
        <v>5</v>
      </c>
      <c r="L11" s="20" t="s">
        <v>5</v>
      </c>
      <c r="M11" s="20" t="s">
        <v>5</v>
      </c>
      <c r="N11" s="20" t="s">
        <v>5</v>
      </c>
      <c r="O11" s="20" t="s">
        <v>5</v>
      </c>
      <c r="P11" s="20" t="s">
        <v>5</v>
      </c>
      <c r="Q11" s="20">
        <v>1</v>
      </c>
      <c r="R11" s="20" t="s">
        <v>5</v>
      </c>
      <c r="S11" s="20">
        <f t="shared" si="0"/>
        <v>24</v>
      </c>
      <c r="T11" s="91"/>
      <c r="U11" s="36"/>
    </row>
    <row r="12" spans="1:87" ht="13.15" customHeight="1" x14ac:dyDescent="0.4">
      <c r="A12" s="1" t="s">
        <v>14</v>
      </c>
      <c r="B12" s="19" t="s">
        <v>15</v>
      </c>
      <c r="C12" s="20">
        <v>297</v>
      </c>
      <c r="D12" s="20" t="s">
        <v>5</v>
      </c>
      <c r="E12" s="20">
        <v>2</v>
      </c>
      <c r="F12" s="20">
        <v>201</v>
      </c>
      <c r="G12" s="20">
        <v>1</v>
      </c>
      <c r="H12" s="20">
        <v>2</v>
      </c>
      <c r="I12" s="20" t="s">
        <v>5</v>
      </c>
      <c r="J12" s="20" t="s">
        <v>5</v>
      </c>
      <c r="K12" s="20" t="s">
        <v>5</v>
      </c>
      <c r="L12" s="20" t="s">
        <v>5</v>
      </c>
      <c r="M12" s="20" t="s">
        <v>5</v>
      </c>
      <c r="N12" s="20" t="s">
        <v>5</v>
      </c>
      <c r="O12" s="20" t="s">
        <v>5</v>
      </c>
      <c r="P12" s="20" t="s">
        <v>5</v>
      </c>
      <c r="Q12" s="20" t="s">
        <v>5</v>
      </c>
      <c r="R12" s="20" t="s">
        <v>5</v>
      </c>
      <c r="S12" s="20">
        <f t="shared" si="0"/>
        <v>498</v>
      </c>
      <c r="T12" s="65">
        <v>939</v>
      </c>
      <c r="U12" s="85">
        <v>7</v>
      </c>
      <c r="V12" s="24">
        <v>7.0000000000000001E-3</v>
      </c>
    </row>
    <row r="13" spans="1:87" x14ac:dyDescent="0.4">
      <c r="A13" s="1" t="s">
        <v>14</v>
      </c>
      <c r="B13" s="19" t="s">
        <v>16</v>
      </c>
      <c r="C13" s="20">
        <v>142</v>
      </c>
      <c r="D13" s="20">
        <v>1</v>
      </c>
      <c r="E13" s="20">
        <v>3</v>
      </c>
      <c r="F13" s="20">
        <v>105</v>
      </c>
      <c r="G13" s="20" t="s">
        <v>5</v>
      </c>
      <c r="H13" s="20" t="s">
        <v>5</v>
      </c>
      <c r="I13" s="20" t="s">
        <v>5</v>
      </c>
      <c r="J13" s="20" t="s">
        <v>5</v>
      </c>
      <c r="K13" s="20" t="s">
        <v>5</v>
      </c>
      <c r="L13" s="20" t="s">
        <v>5</v>
      </c>
      <c r="M13" s="20" t="s">
        <v>5</v>
      </c>
      <c r="N13" s="20" t="s">
        <v>5</v>
      </c>
      <c r="O13" s="20" t="s">
        <v>5</v>
      </c>
      <c r="P13" s="20" t="s">
        <v>5</v>
      </c>
      <c r="Q13" s="20" t="s">
        <v>5</v>
      </c>
      <c r="R13" s="20" t="s">
        <v>5</v>
      </c>
      <c r="S13" s="20">
        <f t="shared" si="0"/>
        <v>247</v>
      </c>
      <c r="T13" s="91"/>
      <c r="U13" s="36"/>
    </row>
    <row r="14" spans="1:87" x14ac:dyDescent="0.4">
      <c r="A14" s="1" t="s">
        <v>14</v>
      </c>
      <c r="B14" s="19" t="s">
        <v>17</v>
      </c>
      <c r="C14" s="20">
        <v>130</v>
      </c>
      <c r="D14" s="20">
        <v>1</v>
      </c>
      <c r="E14" s="20" t="s">
        <v>5</v>
      </c>
      <c r="F14" s="20">
        <v>64</v>
      </c>
      <c r="G14" s="20" t="s">
        <v>5</v>
      </c>
      <c r="H14" s="20" t="s">
        <v>5</v>
      </c>
      <c r="I14" s="20" t="s">
        <v>5</v>
      </c>
      <c r="J14" s="20" t="s">
        <v>5</v>
      </c>
      <c r="K14" s="20" t="s">
        <v>5</v>
      </c>
      <c r="L14" s="20" t="s">
        <v>5</v>
      </c>
      <c r="M14" s="20" t="s">
        <v>5</v>
      </c>
      <c r="N14" s="20" t="s">
        <v>5</v>
      </c>
      <c r="O14" s="20" t="s">
        <v>5</v>
      </c>
      <c r="P14" s="20" t="s">
        <v>5</v>
      </c>
      <c r="Q14" s="20" t="s">
        <v>5</v>
      </c>
      <c r="R14" s="20" t="s">
        <v>5</v>
      </c>
      <c r="S14" s="20">
        <f t="shared" si="0"/>
        <v>194</v>
      </c>
      <c r="T14" s="91"/>
      <c r="U14" s="36"/>
    </row>
    <row r="15" spans="1:87" ht="13.15" customHeight="1" x14ac:dyDescent="0.4">
      <c r="A15" s="1" t="s">
        <v>18</v>
      </c>
      <c r="B15" s="19" t="s">
        <v>19</v>
      </c>
      <c r="C15" s="20">
        <v>5669</v>
      </c>
      <c r="D15" s="20">
        <v>7</v>
      </c>
      <c r="E15" s="20">
        <v>86</v>
      </c>
      <c r="F15" s="20">
        <v>4732</v>
      </c>
      <c r="G15" s="20">
        <v>9</v>
      </c>
      <c r="H15" s="20">
        <v>29</v>
      </c>
      <c r="I15" s="20">
        <v>140</v>
      </c>
      <c r="J15" s="20" t="s">
        <v>5</v>
      </c>
      <c r="K15" s="20">
        <v>2</v>
      </c>
      <c r="L15" s="20">
        <v>1138</v>
      </c>
      <c r="M15" s="20">
        <v>1</v>
      </c>
      <c r="N15" s="20">
        <v>2</v>
      </c>
      <c r="O15" s="20">
        <v>6</v>
      </c>
      <c r="P15" s="20" t="s">
        <v>5</v>
      </c>
      <c r="Q15" s="20">
        <v>258</v>
      </c>
      <c r="R15" s="20" t="s">
        <v>5</v>
      </c>
      <c r="S15" s="20">
        <f t="shared" si="0"/>
        <v>11943</v>
      </c>
      <c r="T15" s="65">
        <v>33960</v>
      </c>
      <c r="U15" s="85">
        <v>259</v>
      </c>
      <c r="V15" s="24">
        <v>8.0000000000000002E-3</v>
      </c>
    </row>
    <row r="16" spans="1:87" ht="13.15" customHeight="1" x14ac:dyDescent="0.4">
      <c r="A16" s="1" t="s">
        <v>18</v>
      </c>
      <c r="B16" s="19" t="s">
        <v>20</v>
      </c>
      <c r="C16" s="20">
        <v>3325</v>
      </c>
      <c r="D16" s="20">
        <v>5</v>
      </c>
      <c r="E16" s="20">
        <v>27</v>
      </c>
      <c r="F16" s="20">
        <v>4370</v>
      </c>
      <c r="G16" s="20">
        <v>7</v>
      </c>
      <c r="H16" s="20">
        <v>28</v>
      </c>
      <c r="I16" s="20">
        <v>95</v>
      </c>
      <c r="J16" s="20" t="s">
        <v>5</v>
      </c>
      <c r="K16" s="20" t="s">
        <v>5</v>
      </c>
      <c r="L16" s="20">
        <v>792</v>
      </c>
      <c r="M16" s="20" t="s">
        <v>5</v>
      </c>
      <c r="N16" s="20" t="s">
        <v>5</v>
      </c>
      <c r="O16" s="20">
        <v>40</v>
      </c>
      <c r="P16" s="20" t="s">
        <v>5</v>
      </c>
      <c r="Q16" s="20">
        <v>191</v>
      </c>
      <c r="R16" s="20" t="s">
        <v>5</v>
      </c>
      <c r="S16" s="20">
        <f t="shared" si="0"/>
        <v>8813</v>
      </c>
      <c r="T16" s="91"/>
      <c r="U16" s="36"/>
    </row>
    <row r="17" spans="1:22" x14ac:dyDescent="0.4">
      <c r="A17" s="1" t="s">
        <v>18</v>
      </c>
      <c r="B17" s="19" t="s">
        <v>21</v>
      </c>
      <c r="C17" s="20">
        <v>1666</v>
      </c>
      <c r="D17" s="20">
        <v>2</v>
      </c>
      <c r="E17" s="20">
        <v>19</v>
      </c>
      <c r="F17" s="20">
        <v>2045</v>
      </c>
      <c r="G17" s="20">
        <v>2</v>
      </c>
      <c r="H17" s="20">
        <v>5</v>
      </c>
      <c r="I17" s="20">
        <v>46</v>
      </c>
      <c r="J17" s="20" t="s">
        <v>5</v>
      </c>
      <c r="K17" s="20" t="s">
        <v>5</v>
      </c>
      <c r="L17" s="20">
        <v>472</v>
      </c>
      <c r="M17" s="20" t="s">
        <v>5</v>
      </c>
      <c r="N17" s="20" t="s">
        <v>5</v>
      </c>
      <c r="O17" s="20">
        <v>23</v>
      </c>
      <c r="P17" s="20" t="s">
        <v>5</v>
      </c>
      <c r="Q17" s="20">
        <v>121</v>
      </c>
      <c r="R17" s="20" t="s">
        <v>5</v>
      </c>
      <c r="S17" s="20">
        <f t="shared" si="0"/>
        <v>4373</v>
      </c>
      <c r="T17" s="91"/>
      <c r="U17" s="36"/>
    </row>
    <row r="18" spans="1:22" x14ac:dyDescent="0.4">
      <c r="A18" s="1" t="s">
        <v>18</v>
      </c>
      <c r="B18" s="19" t="s">
        <v>22</v>
      </c>
      <c r="C18" s="20">
        <v>1565</v>
      </c>
      <c r="D18" s="20">
        <v>1</v>
      </c>
      <c r="E18" s="20">
        <v>13</v>
      </c>
      <c r="F18" s="20">
        <v>1952</v>
      </c>
      <c r="G18" s="20">
        <v>1</v>
      </c>
      <c r="H18" s="20">
        <v>6</v>
      </c>
      <c r="I18" s="20">
        <v>48</v>
      </c>
      <c r="J18" s="20" t="s">
        <v>5</v>
      </c>
      <c r="K18" s="20" t="s">
        <v>5</v>
      </c>
      <c r="L18" s="20">
        <v>354</v>
      </c>
      <c r="M18" s="20" t="s">
        <v>5</v>
      </c>
      <c r="N18" s="20" t="s">
        <v>5</v>
      </c>
      <c r="O18" s="20">
        <v>16</v>
      </c>
      <c r="P18" s="20" t="s">
        <v>5</v>
      </c>
      <c r="Q18" s="20">
        <v>123</v>
      </c>
      <c r="R18" s="20" t="s">
        <v>5</v>
      </c>
      <c r="S18" s="20">
        <f t="shared" si="0"/>
        <v>4058</v>
      </c>
      <c r="T18" s="91"/>
      <c r="U18" s="36"/>
    </row>
    <row r="19" spans="1:22" ht="13.15" customHeight="1" x14ac:dyDescent="0.4">
      <c r="A19" s="1" t="s">
        <v>18</v>
      </c>
      <c r="B19" s="19" t="s">
        <v>23</v>
      </c>
      <c r="C19" s="20">
        <v>1414</v>
      </c>
      <c r="D19" s="20">
        <v>6</v>
      </c>
      <c r="E19" s="20">
        <v>22</v>
      </c>
      <c r="F19" s="20">
        <v>1608</v>
      </c>
      <c r="G19" s="20">
        <v>6</v>
      </c>
      <c r="H19" s="20">
        <v>11</v>
      </c>
      <c r="I19" s="20">
        <v>43</v>
      </c>
      <c r="J19" s="20" t="s">
        <v>5</v>
      </c>
      <c r="K19" s="20" t="s">
        <v>5</v>
      </c>
      <c r="L19" s="20">
        <v>364</v>
      </c>
      <c r="M19" s="20" t="s">
        <v>5</v>
      </c>
      <c r="N19" s="20" t="s">
        <v>5</v>
      </c>
      <c r="O19" s="20">
        <v>4</v>
      </c>
      <c r="P19" s="20" t="s">
        <v>5</v>
      </c>
      <c r="Q19" s="20">
        <v>78</v>
      </c>
      <c r="R19" s="20" t="s">
        <v>5</v>
      </c>
      <c r="S19" s="20">
        <f t="shared" si="0"/>
        <v>3511</v>
      </c>
      <c r="T19" s="91"/>
      <c r="U19" s="36"/>
    </row>
    <row r="20" spans="1:22" ht="13.15" customHeight="1" x14ac:dyDescent="0.4">
      <c r="A20" s="1" t="s">
        <v>18</v>
      </c>
      <c r="B20" s="19" t="s">
        <v>24</v>
      </c>
      <c r="C20" s="20">
        <v>487</v>
      </c>
      <c r="D20" s="20" t="s">
        <v>5</v>
      </c>
      <c r="E20" s="20">
        <v>2</v>
      </c>
      <c r="F20" s="20">
        <v>565</v>
      </c>
      <c r="G20" s="20" t="s">
        <v>5</v>
      </c>
      <c r="H20" s="20">
        <v>4</v>
      </c>
      <c r="I20" s="20">
        <v>20</v>
      </c>
      <c r="J20" s="20" t="s">
        <v>5</v>
      </c>
      <c r="K20" s="20" t="s">
        <v>5</v>
      </c>
      <c r="L20" s="20">
        <v>106</v>
      </c>
      <c r="M20" s="20" t="s">
        <v>5</v>
      </c>
      <c r="N20" s="20" t="s">
        <v>5</v>
      </c>
      <c r="O20" s="20">
        <v>6</v>
      </c>
      <c r="P20" s="20" t="s">
        <v>5</v>
      </c>
      <c r="Q20" s="20">
        <v>31</v>
      </c>
      <c r="R20" s="20" t="s">
        <v>5</v>
      </c>
      <c r="S20" s="20">
        <f t="shared" si="0"/>
        <v>1215</v>
      </c>
      <c r="T20" s="91"/>
      <c r="U20" s="36"/>
    </row>
    <row r="21" spans="1:22" x14ac:dyDescent="0.4">
      <c r="A21" s="1" t="s">
        <v>18</v>
      </c>
      <c r="B21" s="19" t="s">
        <v>28</v>
      </c>
      <c r="C21" s="20">
        <v>11</v>
      </c>
      <c r="D21" s="20" t="s">
        <v>5</v>
      </c>
      <c r="E21" s="20" t="s">
        <v>5</v>
      </c>
      <c r="F21" s="20">
        <v>9</v>
      </c>
      <c r="G21" s="20" t="s">
        <v>5</v>
      </c>
      <c r="H21" s="20">
        <v>1</v>
      </c>
      <c r="I21" s="20" t="s">
        <v>5</v>
      </c>
      <c r="J21" s="20" t="s">
        <v>5</v>
      </c>
      <c r="K21" s="20" t="s">
        <v>5</v>
      </c>
      <c r="L21" s="20" t="s">
        <v>5</v>
      </c>
      <c r="M21" s="20" t="s">
        <v>5</v>
      </c>
      <c r="N21" s="20" t="s">
        <v>5</v>
      </c>
      <c r="O21" s="20" t="s">
        <v>5</v>
      </c>
      <c r="P21" s="20" t="s">
        <v>5</v>
      </c>
      <c r="Q21" s="20" t="s">
        <v>5</v>
      </c>
      <c r="R21" s="20" t="s">
        <v>5</v>
      </c>
      <c r="S21" s="20">
        <f t="shared" si="0"/>
        <v>20</v>
      </c>
      <c r="T21" s="91"/>
      <c r="U21" s="36"/>
    </row>
    <row r="22" spans="1:22" x14ac:dyDescent="0.4">
      <c r="A22" s="1" t="s">
        <v>18</v>
      </c>
      <c r="B22" s="19" t="s">
        <v>27</v>
      </c>
      <c r="C22" s="20">
        <v>14</v>
      </c>
      <c r="D22" s="20" t="s">
        <v>5</v>
      </c>
      <c r="E22" s="20">
        <v>2</v>
      </c>
      <c r="F22" s="20">
        <v>1</v>
      </c>
      <c r="G22" s="20" t="s">
        <v>5</v>
      </c>
      <c r="H22" s="20" t="s">
        <v>5</v>
      </c>
      <c r="I22" s="20" t="s">
        <v>5</v>
      </c>
      <c r="J22" s="20" t="s">
        <v>5</v>
      </c>
      <c r="K22" s="20" t="s">
        <v>5</v>
      </c>
      <c r="L22" s="20" t="s">
        <v>5</v>
      </c>
      <c r="M22" s="20" t="s">
        <v>5</v>
      </c>
      <c r="N22" s="20" t="s">
        <v>5</v>
      </c>
      <c r="O22" s="20" t="s">
        <v>5</v>
      </c>
      <c r="P22" s="20" t="s">
        <v>5</v>
      </c>
      <c r="Q22" s="20" t="s">
        <v>5</v>
      </c>
      <c r="R22" s="20" t="s">
        <v>5</v>
      </c>
      <c r="S22" s="20">
        <f t="shared" si="0"/>
        <v>15</v>
      </c>
      <c r="T22" s="91"/>
      <c r="U22" s="36"/>
    </row>
    <row r="23" spans="1:22" ht="13.15" customHeight="1" x14ac:dyDescent="0.4">
      <c r="A23" s="1" t="s">
        <v>18</v>
      </c>
      <c r="B23" s="19" t="s">
        <v>25</v>
      </c>
      <c r="C23" s="20">
        <v>5</v>
      </c>
      <c r="D23" s="20" t="s">
        <v>5</v>
      </c>
      <c r="E23" s="20" t="s">
        <v>5</v>
      </c>
      <c r="F23" s="20" t="s">
        <v>5</v>
      </c>
      <c r="G23" s="20" t="s">
        <v>5</v>
      </c>
      <c r="H23" s="20" t="s">
        <v>5</v>
      </c>
      <c r="I23" s="20" t="s">
        <v>5</v>
      </c>
      <c r="J23" s="20" t="s">
        <v>5</v>
      </c>
      <c r="K23" s="20" t="s">
        <v>5</v>
      </c>
      <c r="L23" s="20" t="s">
        <v>5</v>
      </c>
      <c r="M23" s="20" t="s">
        <v>5</v>
      </c>
      <c r="N23" s="20" t="s">
        <v>5</v>
      </c>
      <c r="O23" s="20" t="s">
        <v>5</v>
      </c>
      <c r="P23" s="20" t="s">
        <v>5</v>
      </c>
      <c r="Q23" s="20" t="s">
        <v>5</v>
      </c>
      <c r="R23" s="20" t="s">
        <v>5</v>
      </c>
      <c r="S23" s="20">
        <f t="shared" si="0"/>
        <v>5</v>
      </c>
      <c r="T23" s="91"/>
      <c r="U23" s="36"/>
    </row>
    <row r="24" spans="1:22" x14ac:dyDescent="0.4">
      <c r="A24" s="1" t="s">
        <v>18</v>
      </c>
      <c r="B24" s="19" t="s">
        <v>665</v>
      </c>
      <c r="C24" s="20">
        <v>4</v>
      </c>
      <c r="D24" s="20" t="s">
        <v>5</v>
      </c>
      <c r="E24" s="20" t="s">
        <v>5</v>
      </c>
      <c r="F24" s="20" t="s">
        <v>5</v>
      </c>
      <c r="G24" s="20" t="s">
        <v>5</v>
      </c>
      <c r="H24" s="20" t="s">
        <v>5</v>
      </c>
      <c r="I24" s="20" t="s">
        <v>5</v>
      </c>
      <c r="J24" s="20" t="s">
        <v>5</v>
      </c>
      <c r="K24" s="20" t="s">
        <v>5</v>
      </c>
      <c r="L24" s="20" t="s">
        <v>5</v>
      </c>
      <c r="M24" s="20" t="s">
        <v>5</v>
      </c>
      <c r="N24" s="20" t="s">
        <v>5</v>
      </c>
      <c r="O24" s="20" t="s">
        <v>5</v>
      </c>
      <c r="P24" s="20" t="s">
        <v>5</v>
      </c>
      <c r="Q24" s="20" t="s">
        <v>5</v>
      </c>
      <c r="R24" s="20" t="s">
        <v>5</v>
      </c>
      <c r="S24" s="20">
        <f t="shared" si="0"/>
        <v>4</v>
      </c>
      <c r="T24" s="91"/>
      <c r="U24" s="36"/>
    </row>
    <row r="25" spans="1:22" x14ac:dyDescent="0.4">
      <c r="A25" s="1" t="s">
        <v>18</v>
      </c>
      <c r="B25" s="19" t="s">
        <v>32</v>
      </c>
      <c r="C25" s="20">
        <v>2</v>
      </c>
      <c r="D25" s="20" t="s">
        <v>5</v>
      </c>
      <c r="E25" s="20" t="s">
        <v>5</v>
      </c>
      <c r="F25" s="20" t="s">
        <v>5</v>
      </c>
      <c r="G25" s="20" t="s">
        <v>5</v>
      </c>
      <c r="H25" s="20" t="s">
        <v>5</v>
      </c>
      <c r="I25" s="20" t="s">
        <v>5</v>
      </c>
      <c r="J25" s="20" t="s">
        <v>5</v>
      </c>
      <c r="K25" s="20" t="s">
        <v>5</v>
      </c>
      <c r="L25" s="20" t="s">
        <v>5</v>
      </c>
      <c r="M25" s="20" t="s">
        <v>5</v>
      </c>
      <c r="N25" s="20" t="s">
        <v>5</v>
      </c>
      <c r="O25" s="20" t="s">
        <v>5</v>
      </c>
      <c r="P25" s="20" t="s">
        <v>5</v>
      </c>
      <c r="Q25" s="20" t="s">
        <v>5</v>
      </c>
      <c r="R25" s="20" t="s">
        <v>5</v>
      </c>
      <c r="S25" s="20">
        <f t="shared" si="0"/>
        <v>2</v>
      </c>
      <c r="T25" s="91"/>
      <c r="U25" s="36"/>
    </row>
    <row r="26" spans="1:22" x14ac:dyDescent="0.4">
      <c r="A26" s="1" t="s">
        <v>18</v>
      </c>
      <c r="B26" s="19" t="s">
        <v>29</v>
      </c>
      <c r="C26" s="20">
        <v>1</v>
      </c>
      <c r="D26" s="20" t="s">
        <v>5</v>
      </c>
      <c r="E26" s="20" t="s">
        <v>5</v>
      </c>
      <c r="F26" s="20" t="s">
        <v>5</v>
      </c>
      <c r="G26" s="20" t="s">
        <v>5</v>
      </c>
      <c r="H26" s="20" t="s">
        <v>5</v>
      </c>
      <c r="I26" s="20" t="s">
        <v>5</v>
      </c>
      <c r="J26" s="20" t="s">
        <v>5</v>
      </c>
      <c r="K26" s="20" t="s">
        <v>5</v>
      </c>
      <c r="L26" s="20" t="s">
        <v>5</v>
      </c>
      <c r="M26" s="20" t="s">
        <v>5</v>
      </c>
      <c r="N26" s="20" t="s">
        <v>5</v>
      </c>
      <c r="O26" s="20" t="s">
        <v>5</v>
      </c>
      <c r="P26" s="20" t="s">
        <v>5</v>
      </c>
      <c r="Q26" s="20" t="s">
        <v>5</v>
      </c>
      <c r="R26" s="20" t="s">
        <v>5</v>
      </c>
      <c r="S26" s="20">
        <f t="shared" si="0"/>
        <v>1</v>
      </c>
      <c r="T26" s="91"/>
      <c r="U26" s="36"/>
    </row>
    <row r="27" spans="1:22" x14ac:dyDescent="0.4">
      <c r="A27" s="21" t="s">
        <v>33</v>
      </c>
      <c r="B27" s="19" t="s">
        <v>34</v>
      </c>
      <c r="C27" s="20">
        <v>835</v>
      </c>
      <c r="D27" s="20">
        <v>2</v>
      </c>
      <c r="E27" s="20">
        <v>3</v>
      </c>
      <c r="F27" s="20">
        <v>754</v>
      </c>
      <c r="G27" s="20" t="s">
        <v>5</v>
      </c>
      <c r="H27" s="20">
        <v>1</v>
      </c>
      <c r="I27" s="20">
        <v>11</v>
      </c>
      <c r="J27" s="20" t="s">
        <v>5</v>
      </c>
      <c r="K27" s="20" t="s">
        <v>5</v>
      </c>
      <c r="L27" s="20">
        <v>163</v>
      </c>
      <c r="M27" s="20" t="s">
        <v>5</v>
      </c>
      <c r="N27" s="20" t="s">
        <v>5</v>
      </c>
      <c r="O27" s="20" t="s">
        <v>5</v>
      </c>
      <c r="P27" s="20" t="s">
        <v>5</v>
      </c>
      <c r="Q27" s="20" t="s">
        <v>5</v>
      </c>
      <c r="R27" s="20" t="s">
        <v>5</v>
      </c>
      <c r="S27" s="20">
        <f t="shared" si="0"/>
        <v>1763</v>
      </c>
      <c r="T27" s="60">
        <v>1763</v>
      </c>
      <c r="U27" s="59">
        <v>4</v>
      </c>
      <c r="V27" s="27">
        <v>2E-3</v>
      </c>
    </row>
    <row r="28" spans="1:22" ht="13.15" customHeight="1" x14ac:dyDescent="0.4">
      <c r="A28" s="3" t="s">
        <v>35</v>
      </c>
      <c r="B28" s="19" t="s">
        <v>36</v>
      </c>
      <c r="C28" s="20">
        <v>3014</v>
      </c>
      <c r="D28" s="20">
        <v>8</v>
      </c>
      <c r="E28" s="20">
        <v>38</v>
      </c>
      <c r="F28" s="20">
        <v>2056</v>
      </c>
      <c r="G28" s="20">
        <v>2</v>
      </c>
      <c r="H28" s="20">
        <v>5</v>
      </c>
      <c r="I28" s="20">
        <v>41</v>
      </c>
      <c r="J28" s="20" t="s">
        <v>5</v>
      </c>
      <c r="K28" s="20" t="s">
        <v>5</v>
      </c>
      <c r="L28" s="20">
        <v>180</v>
      </c>
      <c r="M28" s="20" t="s">
        <v>5</v>
      </c>
      <c r="N28" s="20" t="s">
        <v>5</v>
      </c>
      <c r="O28" s="20" t="s">
        <v>5</v>
      </c>
      <c r="P28" s="20" t="s">
        <v>5</v>
      </c>
      <c r="Q28" s="20">
        <v>15</v>
      </c>
      <c r="R28" s="20" t="s">
        <v>5</v>
      </c>
      <c r="S28" s="20">
        <f t="shared" si="0"/>
        <v>5306</v>
      </c>
      <c r="T28" s="61">
        <v>5787</v>
      </c>
      <c r="U28" s="71">
        <v>45</v>
      </c>
      <c r="V28" s="28">
        <v>8.0000000000000002E-3</v>
      </c>
    </row>
    <row r="29" spans="1:22" x14ac:dyDescent="0.4">
      <c r="A29" s="3" t="s">
        <v>35</v>
      </c>
      <c r="B29" s="19" t="s">
        <v>37</v>
      </c>
      <c r="C29" s="20">
        <v>176</v>
      </c>
      <c r="D29" s="20" t="s">
        <v>5</v>
      </c>
      <c r="E29" s="20">
        <v>2</v>
      </c>
      <c r="F29" s="20">
        <v>277</v>
      </c>
      <c r="G29" s="20">
        <v>1</v>
      </c>
      <c r="H29" s="20" t="s">
        <v>5</v>
      </c>
      <c r="I29" s="20">
        <v>5</v>
      </c>
      <c r="J29" s="20" t="s">
        <v>5</v>
      </c>
      <c r="K29" s="20" t="s">
        <v>5</v>
      </c>
      <c r="L29" s="20">
        <v>18</v>
      </c>
      <c r="M29" s="20" t="s">
        <v>5</v>
      </c>
      <c r="N29" s="20" t="s">
        <v>5</v>
      </c>
      <c r="O29" s="20" t="s">
        <v>5</v>
      </c>
      <c r="P29" s="20" t="s">
        <v>5</v>
      </c>
      <c r="Q29" s="20">
        <v>5</v>
      </c>
      <c r="R29" s="20" t="s">
        <v>5</v>
      </c>
      <c r="S29" s="20">
        <f t="shared" si="0"/>
        <v>481</v>
      </c>
      <c r="T29" s="91"/>
      <c r="U29" s="36"/>
    </row>
    <row r="30" spans="1:22" x14ac:dyDescent="0.4">
      <c r="A30" s="21" t="s">
        <v>38</v>
      </c>
      <c r="B30" s="19" t="s">
        <v>39</v>
      </c>
      <c r="C30" s="20">
        <v>1738</v>
      </c>
      <c r="D30" s="20">
        <v>3</v>
      </c>
      <c r="E30" s="20">
        <v>32</v>
      </c>
      <c r="F30" s="20">
        <v>2427</v>
      </c>
      <c r="G30" s="20">
        <v>9</v>
      </c>
      <c r="H30" s="20">
        <v>17</v>
      </c>
      <c r="I30" s="20">
        <v>67</v>
      </c>
      <c r="J30" s="20" t="s">
        <v>5</v>
      </c>
      <c r="K30" s="20" t="s">
        <v>5</v>
      </c>
      <c r="L30" s="20">
        <v>277</v>
      </c>
      <c r="M30" s="20">
        <v>2</v>
      </c>
      <c r="N30" s="20" t="s">
        <v>5</v>
      </c>
      <c r="O30" s="20" t="s">
        <v>5</v>
      </c>
      <c r="P30" s="20" t="s">
        <v>5</v>
      </c>
      <c r="Q30" s="20">
        <v>38</v>
      </c>
      <c r="R30" s="20" t="s">
        <v>5</v>
      </c>
      <c r="S30" s="20">
        <f t="shared" si="0"/>
        <v>4547</v>
      </c>
      <c r="T30" s="60">
        <v>4547</v>
      </c>
      <c r="U30" s="59">
        <v>49</v>
      </c>
      <c r="V30" s="27">
        <v>1.0999999999999999E-2</v>
      </c>
    </row>
    <row r="31" spans="1:22" ht="13.15" customHeight="1" x14ac:dyDescent="0.4">
      <c r="A31" s="1" t="s">
        <v>40</v>
      </c>
      <c r="B31" s="19" t="s">
        <v>41</v>
      </c>
      <c r="C31" s="20">
        <v>507</v>
      </c>
      <c r="D31" s="20" t="s">
        <v>5</v>
      </c>
      <c r="E31" s="20">
        <v>3</v>
      </c>
      <c r="F31" s="20">
        <v>870</v>
      </c>
      <c r="G31" s="20" t="s">
        <v>5</v>
      </c>
      <c r="H31" s="20">
        <v>2</v>
      </c>
      <c r="I31" s="20">
        <v>8</v>
      </c>
      <c r="J31" s="20" t="s">
        <v>5</v>
      </c>
      <c r="K31" s="20" t="s">
        <v>5</v>
      </c>
      <c r="L31" s="20">
        <v>127</v>
      </c>
      <c r="M31" s="20" t="s">
        <v>5</v>
      </c>
      <c r="N31" s="20" t="s">
        <v>5</v>
      </c>
      <c r="O31" s="20" t="s">
        <v>5</v>
      </c>
      <c r="P31" s="20" t="s">
        <v>5</v>
      </c>
      <c r="Q31" s="20">
        <v>15</v>
      </c>
      <c r="R31" s="20" t="s">
        <v>5</v>
      </c>
      <c r="S31" s="20">
        <f t="shared" si="0"/>
        <v>1527</v>
      </c>
      <c r="T31" s="65">
        <v>4707</v>
      </c>
      <c r="U31" s="85">
        <v>22</v>
      </c>
      <c r="V31" s="24">
        <v>5.0000000000000001E-3</v>
      </c>
    </row>
    <row r="32" spans="1:22" ht="13.15" customHeight="1" x14ac:dyDescent="0.4">
      <c r="A32" s="1" t="s">
        <v>40</v>
      </c>
      <c r="B32" s="19" t="s">
        <v>42</v>
      </c>
      <c r="C32" s="20">
        <v>511</v>
      </c>
      <c r="D32" s="20" t="s">
        <v>5</v>
      </c>
      <c r="E32" s="20">
        <v>4</v>
      </c>
      <c r="F32" s="20">
        <v>567</v>
      </c>
      <c r="G32" s="20" t="s">
        <v>5</v>
      </c>
      <c r="H32" s="20">
        <v>2</v>
      </c>
      <c r="I32" s="20">
        <v>12</v>
      </c>
      <c r="J32" s="20" t="s">
        <v>5</v>
      </c>
      <c r="K32" s="20" t="s">
        <v>5</v>
      </c>
      <c r="L32" s="20">
        <v>55</v>
      </c>
      <c r="M32" s="20" t="s">
        <v>5</v>
      </c>
      <c r="N32" s="20" t="s">
        <v>5</v>
      </c>
      <c r="O32" s="20" t="s">
        <v>5</v>
      </c>
      <c r="P32" s="20" t="s">
        <v>5</v>
      </c>
      <c r="Q32" s="20">
        <v>7</v>
      </c>
      <c r="R32" s="20" t="s">
        <v>5</v>
      </c>
      <c r="S32" s="20">
        <f t="shared" si="0"/>
        <v>1152</v>
      </c>
      <c r="T32" s="91"/>
      <c r="U32" s="36"/>
    </row>
    <row r="33" spans="1:22" x14ac:dyDescent="0.4">
      <c r="A33" s="1" t="s">
        <v>40</v>
      </c>
      <c r="B33" s="19" t="s">
        <v>43</v>
      </c>
      <c r="C33" s="20">
        <v>347</v>
      </c>
      <c r="D33" s="20" t="s">
        <v>5</v>
      </c>
      <c r="E33" s="20">
        <v>9</v>
      </c>
      <c r="F33" s="20">
        <v>472</v>
      </c>
      <c r="G33" s="20" t="s">
        <v>5</v>
      </c>
      <c r="H33" s="20">
        <v>1</v>
      </c>
      <c r="I33" s="20">
        <v>13</v>
      </c>
      <c r="J33" s="20" t="s">
        <v>5</v>
      </c>
      <c r="K33" s="20" t="s">
        <v>5</v>
      </c>
      <c r="L33" s="20">
        <v>53</v>
      </c>
      <c r="M33" s="20" t="s">
        <v>5</v>
      </c>
      <c r="N33" s="20" t="s">
        <v>5</v>
      </c>
      <c r="O33" s="20" t="s">
        <v>5</v>
      </c>
      <c r="P33" s="20" t="s">
        <v>5</v>
      </c>
      <c r="Q33" s="20">
        <v>4</v>
      </c>
      <c r="R33" s="20" t="s">
        <v>5</v>
      </c>
      <c r="S33" s="20">
        <f t="shared" si="0"/>
        <v>889</v>
      </c>
      <c r="T33" s="91"/>
      <c r="U33" s="36"/>
    </row>
    <row r="34" spans="1:22" x14ac:dyDescent="0.4">
      <c r="A34" s="1" t="s">
        <v>40</v>
      </c>
      <c r="B34" s="19" t="s">
        <v>44</v>
      </c>
      <c r="C34" s="20">
        <v>357</v>
      </c>
      <c r="D34" s="20" t="s">
        <v>5</v>
      </c>
      <c r="E34" s="20" t="s">
        <v>5</v>
      </c>
      <c r="F34" s="20">
        <v>390</v>
      </c>
      <c r="G34" s="20" t="s">
        <v>5</v>
      </c>
      <c r="H34" s="20" t="s">
        <v>5</v>
      </c>
      <c r="I34" s="20">
        <v>6</v>
      </c>
      <c r="J34" s="20" t="s">
        <v>5</v>
      </c>
      <c r="K34" s="20" t="s">
        <v>5</v>
      </c>
      <c r="L34" s="20">
        <v>42</v>
      </c>
      <c r="M34" s="20" t="s">
        <v>5</v>
      </c>
      <c r="N34" s="20" t="s">
        <v>5</v>
      </c>
      <c r="O34" s="20" t="s">
        <v>5</v>
      </c>
      <c r="P34" s="20" t="s">
        <v>5</v>
      </c>
      <c r="Q34" s="20" t="s">
        <v>5</v>
      </c>
      <c r="R34" s="20" t="s">
        <v>5</v>
      </c>
      <c r="S34" s="20">
        <f t="shared" si="0"/>
        <v>795</v>
      </c>
      <c r="T34" s="91"/>
      <c r="U34" s="36"/>
    </row>
    <row r="35" spans="1:22" x14ac:dyDescent="0.4">
      <c r="A35" s="1" t="s">
        <v>40</v>
      </c>
      <c r="B35" s="19" t="s">
        <v>27</v>
      </c>
      <c r="C35" s="20">
        <v>83</v>
      </c>
      <c r="D35" s="20" t="s">
        <v>5</v>
      </c>
      <c r="E35" s="20" t="s">
        <v>5</v>
      </c>
      <c r="F35" s="20">
        <v>51</v>
      </c>
      <c r="G35" s="20" t="s">
        <v>5</v>
      </c>
      <c r="H35" s="20" t="s">
        <v>5</v>
      </c>
      <c r="I35" s="20">
        <v>4</v>
      </c>
      <c r="J35" s="20" t="s">
        <v>5</v>
      </c>
      <c r="K35" s="20" t="s">
        <v>5</v>
      </c>
      <c r="L35" s="20">
        <v>3</v>
      </c>
      <c r="M35" s="20" t="s">
        <v>5</v>
      </c>
      <c r="N35" s="20" t="s">
        <v>5</v>
      </c>
      <c r="O35" s="20" t="s">
        <v>5</v>
      </c>
      <c r="P35" s="20" t="s">
        <v>5</v>
      </c>
      <c r="Q35" s="20" t="s">
        <v>5</v>
      </c>
      <c r="R35" s="20" t="s">
        <v>5</v>
      </c>
      <c r="S35" s="20">
        <f t="shared" si="0"/>
        <v>141</v>
      </c>
      <c r="T35" s="91"/>
      <c r="U35" s="36"/>
    </row>
    <row r="36" spans="1:22" x14ac:dyDescent="0.4">
      <c r="A36" s="1" t="s">
        <v>40</v>
      </c>
      <c r="B36" s="19" t="s">
        <v>45</v>
      </c>
      <c r="C36" s="20">
        <v>47</v>
      </c>
      <c r="D36" s="20" t="s">
        <v>5</v>
      </c>
      <c r="E36" s="20" t="s">
        <v>5</v>
      </c>
      <c r="F36" s="20">
        <v>19</v>
      </c>
      <c r="G36" s="20" t="s">
        <v>5</v>
      </c>
      <c r="H36" s="20" t="s">
        <v>5</v>
      </c>
      <c r="I36" s="20" t="s">
        <v>5</v>
      </c>
      <c r="J36" s="20" t="s">
        <v>5</v>
      </c>
      <c r="K36" s="20" t="s">
        <v>5</v>
      </c>
      <c r="L36" s="20">
        <v>1</v>
      </c>
      <c r="M36" s="20" t="s">
        <v>5</v>
      </c>
      <c r="N36" s="20" t="s">
        <v>5</v>
      </c>
      <c r="O36" s="20" t="s">
        <v>5</v>
      </c>
      <c r="P36" s="20" t="s">
        <v>5</v>
      </c>
      <c r="Q36" s="20" t="s">
        <v>5</v>
      </c>
      <c r="R36" s="20" t="s">
        <v>5</v>
      </c>
      <c r="S36" s="20">
        <f t="shared" si="0"/>
        <v>67</v>
      </c>
      <c r="T36" s="91"/>
      <c r="U36" s="36"/>
    </row>
    <row r="37" spans="1:22" x14ac:dyDescent="0.4">
      <c r="A37" s="1" t="s">
        <v>40</v>
      </c>
      <c r="B37" s="19" t="s">
        <v>47</v>
      </c>
      <c r="C37" s="20">
        <v>57</v>
      </c>
      <c r="D37" s="20" t="s">
        <v>5</v>
      </c>
      <c r="E37" s="20">
        <v>1</v>
      </c>
      <c r="F37" s="20">
        <v>3</v>
      </c>
      <c r="G37" s="20" t="s">
        <v>5</v>
      </c>
      <c r="H37" s="20" t="s">
        <v>5</v>
      </c>
      <c r="I37" s="20" t="s">
        <v>5</v>
      </c>
      <c r="J37" s="20" t="s">
        <v>5</v>
      </c>
      <c r="K37" s="20" t="s">
        <v>5</v>
      </c>
      <c r="L37" s="20">
        <v>1</v>
      </c>
      <c r="M37" s="20" t="s">
        <v>5</v>
      </c>
      <c r="N37" s="20" t="s">
        <v>5</v>
      </c>
      <c r="O37" s="20" t="s">
        <v>5</v>
      </c>
      <c r="P37" s="20" t="s">
        <v>5</v>
      </c>
      <c r="Q37" s="20" t="s">
        <v>5</v>
      </c>
      <c r="R37" s="20" t="s">
        <v>5</v>
      </c>
      <c r="S37" s="20">
        <f t="shared" si="0"/>
        <v>61</v>
      </c>
      <c r="T37" s="91"/>
      <c r="U37" s="36"/>
    </row>
    <row r="38" spans="1:22" x14ac:dyDescent="0.4">
      <c r="A38" s="1" t="s">
        <v>40</v>
      </c>
      <c r="B38" s="19" t="s">
        <v>46</v>
      </c>
      <c r="C38" s="20">
        <v>6</v>
      </c>
      <c r="D38" s="20" t="s">
        <v>5</v>
      </c>
      <c r="E38" s="20" t="s">
        <v>5</v>
      </c>
      <c r="F38" s="20">
        <v>33</v>
      </c>
      <c r="G38" s="20" t="s">
        <v>5</v>
      </c>
      <c r="H38" s="20" t="s">
        <v>5</v>
      </c>
      <c r="I38" s="20" t="s">
        <v>5</v>
      </c>
      <c r="J38" s="20" t="s">
        <v>5</v>
      </c>
      <c r="K38" s="20" t="s">
        <v>5</v>
      </c>
      <c r="L38" s="20">
        <v>3</v>
      </c>
      <c r="M38" s="20" t="s">
        <v>5</v>
      </c>
      <c r="N38" s="20" t="s">
        <v>5</v>
      </c>
      <c r="O38" s="20" t="s">
        <v>5</v>
      </c>
      <c r="P38" s="20" t="s">
        <v>5</v>
      </c>
      <c r="Q38" s="20" t="s">
        <v>5</v>
      </c>
      <c r="R38" s="20" t="s">
        <v>5</v>
      </c>
      <c r="S38" s="20">
        <f t="shared" si="0"/>
        <v>42</v>
      </c>
      <c r="T38" s="91"/>
      <c r="U38" s="36"/>
    </row>
    <row r="39" spans="1:22" x14ac:dyDescent="0.4">
      <c r="A39" s="1" t="s">
        <v>40</v>
      </c>
      <c r="B39" s="19" t="s">
        <v>48</v>
      </c>
      <c r="C39" s="20">
        <v>22</v>
      </c>
      <c r="D39" s="20">
        <v>1</v>
      </c>
      <c r="E39" s="20" t="s">
        <v>5</v>
      </c>
      <c r="F39" s="20" t="s">
        <v>5</v>
      </c>
      <c r="G39" s="20" t="s">
        <v>5</v>
      </c>
      <c r="H39" s="20" t="s">
        <v>5</v>
      </c>
      <c r="I39" s="20" t="s">
        <v>5</v>
      </c>
      <c r="J39" s="20" t="s">
        <v>5</v>
      </c>
      <c r="K39" s="20" t="s">
        <v>5</v>
      </c>
      <c r="L39" s="20" t="s">
        <v>5</v>
      </c>
      <c r="M39" s="20" t="s">
        <v>5</v>
      </c>
      <c r="N39" s="20" t="s">
        <v>5</v>
      </c>
      <c r="O39" s="20" t="s">
        <v>5</v>
      </c>
      <c r="P39" s="20" t="s">
        <v>5</v>
      </c>
      <c r="Q39" s="20" t="s">
        <v>5</v>
      </c>
      <c r="R39" s="20" t="s">
        <v>5</v>
      </c>
      <c r="S39" s="20">
        <f t="shared" si="0"/>
        <v>22</v>
      </c>
      <c r="T39" s="91"/>
      <c r="U39" s="36"/>
    </row>
    <row r="40" spans="1:22" ht="13.15" customHeight="1" x14ac:dyDescent="0.4">
      <c r="A40" s="1" t="s">
        <v>40</v>
      </c>
      <c r="B40" s="19" t="s">
        <v>49</v>
      </c>
      <c r="C40" s="20">
        <v>6</v>
      </c>
      <c r="D40" s="20" t="s">
        <v>5</v>
      </c>
      <c r="E40" s="20" t="s">
        <v>5</v>
      </c>
      <c r="F40" s="20" t="s">
        <v>5</v>
      </c>
      <c r="G40" s="20" t="s">
        <v>5</v>
      </c>
      <c r="H40" s="20" t="s">
        <v>5</v>
      </c>
      <c r="I40" s="20" t="s">
        <v>5</v>
      </c>
      <c r="J40" s="20" t="s">
        <v>5</v>
      </c>
      <c r="K40" s="20" t="s">
        <v>5</v>
      </c>
      <c r="L40" s="20" t="s">
        <v>5</v>
      </c>
      <c r="M40" s="20" t="s">
        <v>5</v>
      </c>
      <c r="N40" s="20" t="s">
        <v>5</v>
      </c>
      <c r="O40" s="20" t="s">
        <v>5</v>
      </c>
      <c r="P40" s="20" t="s">
        <v>5</v>
      </c>
      <c r="Q40" s="20" t="s">
        <v>5</v>
      </c>
      <c r="R40" s="20" t="s">
        <v>5</v>
      </c>
      <c r="S40" s="20">
        <f t="shared" si="0"/>
        <v>6</v>
      </c>
      <c r="T40" s="91"/>
      <c r="U40" s="36"/>
    </row>
    <row r="41" spans="1:22" ht="13.15" customHeight="1" x14ac:dyDescent="0.4">
      <c r="A41" s="1" t="s">
        <v>40</v>
      </c>
      <c r="B41" s="19" t="s">
        <v>51</v>
      </c>
      <c r="C41" s="20">
        <v>4</v>
      </c>
      <c r="D41" s="20" t="s">
        <v>5</v>
      </c>
      <c r="E41" s="20" t="s">
        <v>5</v>
      </c>
      <c r="F41" s="20" t="s">
        <v>5</v>
      </c>
      <c r="G41" s="20" t="s">
        <v>5</v>
      </c>
      <c r="H41" s="20" t="s">
        <v>5</v>
      </c>
      <c r="I41" s="20" t="s">
        <v>5</v>
      </c>
      <c r="J41" s="20" t="s">
        <v>5</v>
      </c>
      <c r="K41" s="20" t="s">
        <v>5</v>
      </c>
      <c r="L41" s="20" t="s">
        <v>5</v>
      </c>
      <c r="M41" s="20" t="s">
        <v>5</v>
      </c>
      <c r="N41" s="20" t="s">
        <v>5</v>
      </c>
      <c r="O41" s="20" t="s">
        <v>5</v>
      </c>
      <c r="P41" s="20" t="s">
        <v>5</v>
      </c>
      <c r="Q41" s="20" t="s">
        <v>5</v>
      </c>
      <c r="R41" s="20" t="s">
        <v>5</v>
      </c>
      <c r="S41" s="20">
        <f t="shared" si="0"/>
        <v>4</v>
      </c>
      <c r="T41" s="91"/>
      <c r="U41" s="36"/>
    </row>
    <row r="42" spans="1:22" x14ac:dyDescent="0.4">
      <c r="A42" s="1" t="s">
        <v>40</v>
      </c>
      <c r="B42" s="19" t="s">
        <v>50</v>
      </c>
      <c r="C42" s="20" t="s">
        <v>5</v>
      </c>
      <c r="D42" s="20" t="s">
        <v>5</v>
      </c>
      <c r="E42" s="20" t="s">
        <v>5</v>
      </c>
      <c r="F42" s="20">
        <v>1</v>
      </c>
      <c r="G42" s="20" t="s">
        <v>5</v>
      </c>
      <c r="H42" s="20" t="s">
        <v>5</v>
      </c>
      <c r="I42" s="20" t="s">
        <v>5</v>
      </c>
      <c r="J42" s="20" t="s">
        <v>5</v>
      </c>
      <c r="K42" s="20" t="s">
        <v>5</v>
      </c>
      <c r="L42" s="20" t="s">
        <v>5</v>
      </c>
      <c r="M42" s="20" t="s">
        <v>5</v>
      </c>
      <c r="N42" s="20" t="s">
        <v>5</v>
      </c>
      <c r="O42" s="20" t="s">
        <v>5</v>
      </c>
      <c r="P42" s="20" t="s">
        <v>5</v>
      </c>
      <c r="Q42" s="20" t="s">
        <v>5</v>
      </c>
      <c r="R42" s="20" t="s">
        <v>5</v>
      </c>
      <c r="S42" s="20">
        <f t="shared" si="0"/>
        <v>1</v>
      </c>
      <c r="T42" s="91"/>
      <c r="U42" s="36"/>
    </row>
    <row r="43" spans="1:22" ht="13.15" customHeight="1" x14ac:dyDescent="0.4">
      <c r="A43" s="1" t="s">
        <v>52</v>
      </c>
      <c r="B43" s="19" t="s">
        <v>53</v>
      </c>
      <c r="C43" s="20">
        <v>5878</v>
      </c>
      <c r="D43" s="20">
        <v>8</v>
      </c>
      <c r="E43" s="20">
        <v>69</v>
      </c>
      <c r="F43" s="20">
        <v>5909</v>
      </c>
      <c r="G43" s="20">
        <v>6</v>
      </c>
      <c r="H43" s="20">
        <v>18</v>
      </c>
      <c r="I43" s="20">
        <v>489</v>
      </c>
      <c r="J43" s="20" t="s">
        <v>5</v>
      </c>
      <c r="K43" s="20" t="s">
        <v>5</v>
      </c>
      <c r="L43" s="20">
        <v>1386</v>
      </c>
      <c r="M43" s="20">
        <v>2</v>
      </c>
      <c r="N43" s="20">
        <v>3</v>
      </c>
      <c r="O43" s="20">
        <v>10</v>
      </c>
      <c r="P43" s="20" t="s">
        <v>5</v>
      </c>
      <c r="Q43" s="20">
        <v>29</v>
      </c>
      <c r="R43" s="20" t="s">
        <v>5</v>
      </c>
      <c r="S43" s="20">
        <f t="shared" si="0"/>
        <v>13701</v>
      </c>
      <c r="T43" s="65">
        <v>22551</v>
      </c>
      <c r="U43" s="85">
        <v>133</v>
      </c>
      <c r="V43" s="24">
        <v>6.0000000000000001E-3</v>
      </c>
    </row>
    <row r="44" spans="1:22" ht="13.15" customHeight="1" x14ac:dyDescent="0.4">
      <c r="A44" s="1" t="s">
        <v>52</v>
      </c>
      <c r="B44" s="19" t="s">
        <v>666</v>
      </c>
      <c r="C44" s="20">
        <v>1336</v>
      </c>
      <c r="D44" s="20">
        <v>2</v>
      </c>
      <c r="E44" s="20">
        <v>9</v>
      </c>
      <c r="F44" s="20">
        <v>791</v>
      </c>
      <c r="G44" s="20">
        <v>1</v>
      </c>
      <c r="H44" s="20">
        <v>1</v>
      </c>
      <c r="I44" s="20">
        <v>95</v>
      </c>
      <c r="J44" s="20">
        <v>1</v>
      </c>
      <c r="K44" s="20" t="s">
        <v>5</v>
      </c>
      <c r="L44" s="20">
        <v>151</v>
      </c>
      <c r="M44" s="20" t="s">
        <v>5</v>
      </c>
      <c r="N44" s="20" t="s">
        <v>5</v>
      </c>
      <c r="O44" s="20">
        <v>10</v>
      </c>
      <c r="P44" s="20" t="s">
        <v>5</v>
      </c>
      <c r="Q44" s="20">
        <v>9</v>
      </c>
      <c r="R44" s="20" t="s">
        <v>5</v>
      </c>
      <c r="S44" s="20">
        <f t="shared" si="0"/>
        <v>2392</v>
      </c>
      <c r="T44" s="91"/>
      <c r="U44" s="36"/>
    </row>
    <row r="45" spans="1:22" ht="13.15" customHeight="1" x14ac:dyDescent="0.4">
      <c r="A45" s="1" t="s">
        <v>52</v>
      </c>
      <c r="B45" s="19" t="s">
        <v>55</v>
      </c>
      <c r="C45" s="20">
        <v>912</v>
      </c>
      <c r="D45" s="20" t="s">
        <v>5</v>
      </c>
      <c r="E45" s="20">
        <v>11</v>
      </c>
      <c r="F45" s="20">
        <v>965</v>
      </c>
      <c r="G45" s="20">
        <v>1</v>
      </c>
      <c r="H45" s="20">
        <v>2</v>
      </c>
      <c r="I45" s="20">
        <v>61</v>
      </c>
      <c r="J45" s="20" t="s">
        <v>5</v>
      </c>
      <c r="K45" s="20" t="s">
        <v>5</v>
      </c>
      <c r="L45" s="20">
        <v>182</v>
      </c>
      <c r="M45" s="20" t="s">
        <v>5</v>
      </c>
      <c r="N45" s="20">
        <v>3</v>
      </c>
      <c r="O45" s="20">
        <v>19</v>
      </c>
      <c r="P45" s="20">
        <v>1</v>
      </c>
      <c r="Q45" s="20">
        <v>10</v>
      </c>
      <c r="R45" s="20" t="s">
        <v>5</v>
      </c>
      <c r="S45" s="20">
        <f t="shared" si="0"/>
        <v>2149</v>
      </c>
      <c r="T45" s="91"/>
      <c r="U45" s="36"/>
    </row>
    <row r="46" spans="1:22" x14ac:dyDescent="0.4">
      <c r="A46" s="1" t="s">
        <v>52</v>
      </c>
      <c r="B46" s="19" t="s">
        <v>56</v>
      </c>
      <c r="C46" s="20">
        <v>815</v>
      </c>
      <c r="D46" s="20">
        <v>1</v>
      </c>
      <c r="E46" s="20">
        <v>4</v>
      </c>
      <c r="F46" s="20">
        <v>810</v>
      </c>
      <c r="G46" s="20">
        <v>1</v>
      </c>
      <c r="H46" s="20">
        <v>2</v>
      </c>
      <c r="I46" s="20">
        <v>50</v>
      </c>
      <c r="J46" s="20" t="s">
        <v>5</v>
      </c>
      <c r="K46" s="20" t="s">
        <v>5</v>
      </c>
      <c r="L46" s="20">
        <v>123</v>
      </c>
      <c r="M46" s="20" t="s">
        <v>5</v>
      </c>
      <c r="N46" s="20" t="s">
        <v>5</v>
      </c>
      <c r="O46" s="20">
        <v>8</v>
      </c>
      <c r="P46" s="20" t="s">
        <v>5</v>
      </c>
      <c r="Q46" s="20">
        <v>17</v>
      </c>
      <c r="R46" s="20" t="s">
        <v>5</v>
      </c>
      <c r="S46" s="20">
        <f t="shared" si="0"/>
        <v>1823</v>
      </c>
      <c r="T46" s="91"/>
      <c r="U46" s="36"/>
    </row>
    <row r="47" spans="1:22" x14ac:dyDescent="0.4">
      <c r="A47" s="1" t="s">
        <v>52</v>
      </c>
      <c r="B47" s="19" t="s">
        <v>57</v>
      </c>
      <c r="C47" s="20">
        <v>504</v>
      </c>
      <c r="D47" s="20">
        <v>1</v>
      </c>
      <c r="E47" s="20">
        <v>1</v>
      </c>
      <c r="F47" s="20">
        <v>425</v>
      </c>
      <c r="G47" s="20">
        <v>2</v>
      </c>
      <c r="H47" s="20">
        <v>1</v>
      </c>
      <c r="I47" s="20">
        <v>13</v>
      </c>
      <c r="J47" s="20" t="s">
        <v>5</v>
      </c>
      <c r="K47" s="20" t="s">
        <v>5</v>
      </c>
      <c r="L47" s="20">
        <v>43</v>
      </c>
      <c r="M47" s="20" t="s">
        <v>5</v>
      </c>
      <c r="N47" s="20" t="s">
        <v>5</v>
      </c>
      <c r="O47" s="20" t="s">
        <v>5</v>
      </c>
      <c r="P47" s="20" t="s">
        <v>5</v>
      </c>
      <c r="Q47" s="20">
        <v>5</v>
      </c>
      <c r="R47" s="20" t="s">
        <v>5</v>
      </c>
      <c r="S47" s="20">
        <f t="shared" si="0"/>
        <v>990</v>
      </c>
      <c r="T47" s="91"/>
      <c r="U47" s="36"/>
    </row>
    <row r="48" spans="1:22" x14ac:dyDescent="0.4">
      <c r="A48" s="1" t="s">
        <v>52</v>
      </c>
      <c r="B48" s="19" t="s">
        <v>58</v>
      </c>
      <c r="C48" s="20">
        <v>592</v>
      </c>
      <c r="D48" s="20" t="s">
        <v>5</v>
      </c>
      <c r="E48" s="20" t="s">
        <v>5</v>
      </c>
      <c r="F48" s="20">
        <v>278</v>
      </c>
      <c r="G48" s="20" t="s">
        <v>5</v>
      </c>
      <c r="H48" s="20">
        <v>2</v>
      </c>
      <c r="I48" s="20">
        <v>32</v>
      </c>
      <c r="J48" s="20" t="s">
        <v>5</v>
      </c>
      <c r="K48" s="20" t="s">
        <v>5</v>
      </c>
      <c r="L48" s="20">
        <v>55</v>
      </c>
      <c r="M48" s="20" t="s">
        <v>5</v>
      </c>
      <c r="N48" s="20" t="s">
        <v>5</v>
      </c>
      <c r="O48" s="20" t="s">
        <v>5</v>
      </c>
      <c r="P48" s="20" t="s">
        <v>5</v>
      </c>
      <c r="Q48" s="20" t="s">
        <v>5</v>
      </c>
      <c r="R48" s="20" t="s">
        <v>5</v>
      </c>
      <c r="S48" s="20">
        <f t="shared" si="0"/>
        <v>957</v>
      </c>
      <c r="T48" s="91"/>
      <c r="U48" s="36"/>
    </row>
    <row r="49" spans="1:22" ht="13.15" customHeight="1" x14ac:dyDescent="0.4">
      <c r="A49" s="1" t="s">
        <v>52</v>
      </c>
      <c r="B49" s="19" t="s">
        <v>667</v>
      </c>
      <c r="C49" s="20">
        <v>251</v>
      </c>
      <c r="D49" s="20" t="s">
        <v>5</v>
      </c>
      <c r="E49" s="20">
        <v>2</v>
      </c>
      <c r="F49" s="20">
        <v>47</v>
      </c>
      <c r="G49" s="20" t="s">
        <v>5</v>
      </c>
      <c r="H49" s="20" t="s">
        <v>5</v>
      </c>
      <c r="I49" s="20">
        <v>8</v>
      </c>
      <c r="J49" s="20" t="s">
        <v>5</v>
      </c>
      <c r="K49" s="20" t="s">
        <v>5</v>
      </c>
      <c r="L49" s="20">
        <v>8</v>
      </c>
      <c r="M49" s="20" t="s">
        <v>5</v>
      </c>
      <c r="N49" s="20" t="s">
        <v>5</v>
      </c>
      <c r="O49" s="20" t="s">
        <v>5</v>
      </c>
      <c r="P49" s="20" t="s">
        <v>5</v>
      </c>
      <c r="Q49" s="20" t="s">
        <v>5</v>
      </c>
      <c r="R49" s="20" t="s">
        <v>5</v>
      </c>
      <c r="S49" s="20">
        <f t="shared" si="0"/>
        <v>314</v>
      </c>
      <c r="T49" s="91"/>
      <c r="U49" s="36"/>
    </row>
    <row r="50" spans="1:22" x14ac:dyDescent="0.4">
      <c r="A50" s="1" t="s">
        <v>52</v>
      </c>
      <c r="B50" s="19" t="s">
        <v>60</v>
      </c>
      <c r="C50" s="20">
        <v>77</v>
      </c>
      <c r="D50" s="20" t="s">
        <v>5</v>
      </c>
      <c r="E50" s="20">
        <v>1</v>
      </c>
      <c r="F50" s="20">
        <v>1</v>
      </c>
      <c r="G50" s="20" t="s">
        <v>5</v>
      </c>
      <c r="H50" s="20" t="s">
        <v>5</v>
      </c>
      <c r="I50" s="20" t="s">
        <v>5</v>
      </c>
      <c r="J50" s="20" t="s">
        <v>5</v>
      </c>
      <c r="K50" s="20" t="s">
        <v>5</v>
      </c>
      <c r="L50" s="20">
        <v>1</v>
      </c>
      <c r="M50" s="20" t="s">
        <v>5</v>
      </c>
      <c r="N50" s="20" t="s">
        <v>5</v>
      </c>
      <c r="O50" s="20" t="s">
        <v>5</v>
      </c>
      <c r="P50" s="20" t="s">
        <v>5</v>
      </c>
      <c r="Q50" s="20" t="s">
        <v>5</v>
      </c>
      <c r="R50" s="20" t="s">
        <v>5</v>
      </c>
      <c r="S50" s="20">
        <f t="shared" si="0"/>
        <v>79</v>
      </c>
      <c r="T50" s="91"/>
      <c r="U50" s="36"/>
    </row>
    <row r="51" spans="1:22" ht="13.15" customHeight="1" x14ac:dyDescent="0.4">
      <c r="A51" s="1" t="s">
        <v>52</v>
      </c>
      <c r="B51" s="19" t="s">
        <v>668</v>
      </c>
      <c r="C51" s="20">
        <v>27</v>
      </c>
      <c r="D51" s="20" t="s">
        <v>5</v>
      </c>
      <c r="E51" s="20" t="s">
        <v>5</v>
      </c>
      <c r="F51" s="20">
        <v>32</v>
      </c>
      <c r="G51" s="20" t="s">
        <v>5</v>
      </c>
      <c r="H51" s="20" t="s">
        <v>5</v>
      </c>
      <c r="I51" s="20" t="s">
        <v>5</v>
      </c>
      <c r="J51" s="20" t="s">
        <v>5</v>
      </c>
      <c r="K51" s="20" t="s">
        <v>5</v>
      </c>
      <c r="L51" s="20" t="s">
        <v>5</v>
      </c>
      <c r="M51" s="20" t="s">
        <v>5</v>
      </c>
      <c r="N51" s="20" t="s">
        <v>5</v>
      </c>
      <c r="O51" s="20" t="s">
        <v>5</v>
      </c>
      <c r="P51" s="20" t="s">
        <v>5</v>
      </c>
      <c r="Q51" s="20" t="s">
        <v>5</v>
      </c>
      <c r="R51" s="20" t="s">
        <v>5</v>
      </c>
      <c r="S51" s="20">
        <f t="shared" si="0"/>
        <v>59</v>
      </c>
      <c r="T51" s="91"/>
      <c r="U51" s="36"/>
    </row>
    <row r="52" spans="1:22" x14ac:dyDescent="0.4">
      <c r="A52" s="1" t="s">
        <v>52</v>
      </c>
      <c r="B52" s="19" t="s">
        <v>63</v>
      </c>
      <c r="C52" s="20">
        <v>29</v>
      </c>
      <c r="D52" s="20" t="s">
        <v>5</v>
      </c>
      <c r="E52" s="20" t="s">
        <v>5</v>
      </c>
      <c r="F52" s="20">
        <v>2</v>
      </c>
      <c r="G52" s="20" t="s">
        <v>5</v>
      </c>
      <c r="H52" s="20" t="s">
        <v>5</v>
      </c>
      <c r="I52" s="20" t="s">
        <v>5</v>
      </c>
      <c r="J52" s="20" t="s">
        <v>5</v>
      </c>
      <c r="K52" s="20" t="s">
        <v>5</v>
      </c>
      <c r="L52" s="20" t="s">
        <v>5</v>
      </c>
      <c r="M52" s="20" t="s">
        <v>5</v>
      </c>
      <c r="N52" s="20" t="s">
        <v>5</v>
      </c>
      <c r="O52" s="20" t="s">
        <v>5</v>
      </c>
      <c r="P52" s="20" t="s">
        <v>5</v>
      </c>
      <c r="Q52" s="20" t="s">
        <v>5</v>
      </c>
      <c r="R52" s="20" t="s">
        <v>5</v>
      </c>
      <c r="S52" s="20">
        <f t="shared" si="0"/>
        <v>31</v>
      </c>
      <c r="T52" s="91"/>
      <c r="U52" s="36"/>
    </row>
    <row r="53" spans="1:22" x14ac:dyDescent="0.4">
      <c r="A53" s="1" t="s">
        <v>52</v>
      </c>
      <c r="B53" s="19" t="s">
        <v>61</v>
      </c>
      <c r="C53" s="20">
        <v>24</v>
      </c>
      <c r="D53" s="20" t="s">
        <v>5</v>
      </c>
      <c r="E53" s="20" t="s">
        <v>5</v>
      </c>
      <c r="F53" s="20" t="s">
        <v>5</v>
      </c>
      <c r="G53" s="20" t="s">
        <v>5</v>
      </c>
      <c r="H53" s="20" t="s">
        <v>5</v>
      </c>
      <c r="I53" s="20" t="s">
        <v>5</v>
      </c>
      <c r="J53" s="20" t="s">
        <v>5</v>
      </c>
      <c r="K53" s="20" t="s">
        <v>5</v>
      </c>
      <c r="L53" s="20" t="s">
        <v>5</v>
      </c>
      <c r="M53" s="20" t="s">
        <v>5</v>
      </c>
      <c r="N53" s="20" t="s">
        <v>5</v>
      </c>
      <c r="O53" s="20" t="s">
        <v>5</v>
      </c>
      <c r="P53" s="20" t="s">
        <v>5</v>
      </c>
      <c r="Q53" s="20" t="s">
        <v>5</v>
      </c>
      <c r="R53" s="20" t="s">
        <v>5</v>
      </c>
      <c r="S53" s="20">
        <f t="shared" si="0"/>
        <v>24</v>
      </c>
      <c r="T53" s="91"/>
      <c r="U53" s="36"/>
    </row>
    <row r="54" spans="1:22" x14ac:dyDescent="0.4">
      <c r="A54" s="1" t="s">
        <v>52</v>
      </c>
      <c r="B54" s="19" t="s">
        <v>62</v>
      </c>
      <c r="C54" s="20">
        <v>10</v>
      </c>
      <c r="D54" s="20" t="s">
        <v>5</v>
      </c>
      <c r="E54" s="20" t="s">
        <v>5</v>
      </c>
      <c r="F54" s="20">
        <v>1</v>
      </c>
      <c r="G54" s="20" t="s">
        <v>5</v>
      </c>
      <c r="H54" s="20" t="s">
        <v>5</v>
      </c>
      <c r="I54" s="20" t="s">
        <v>5</v>
      </c>
      <c r="J54" s="20" t="s">
        <v>5</v>
      </c>
      <c r="K54" s="20" t="s">
        <v>5</v>
      </c>
      <c r="L54" s="20" t="s">
        <v>5</v>
      </c>
      <c r="M54" s="20" t="s">
        <v>5</v>
      </c>
      <c r="N54" s="20" t="s">
        <v>5</v>
      </c>
      <c r="O54" s="20" t="s">
        <v>5</v>
      </c>
      <c r="P54" s="20" t="s">
        <v>5</v>
      </c>
      <c r="Q54" s="20" t="s">
        <v>5</v>
      </c>
      <c r="R54" s="20" t="s">
        <v>5</v>
      </c>
      <c r="S54" s="20">
        <f t="shared" si="0"/>
        <v>11</v>
      </c>
      <c r="T54" s="91"/>
      <c r="U54" s="36"/>
    </row>
    <row r="55" spans="1:22" x14ac:dyDescent="0.4">
      <c r="A55" s="1" t="s">
        <v>52</v>
      </c>
      <c r="B55" s="19" t="s">
        <v>64</v>
      </c>
      <c r="C55" s="20">
        <v>10</v>
      </c>
      <c r="D55" s="20" t="s">
        <v>5</v>
      </c>
      <c r="E55" s="20">
        <v>1</v>
      </c>
      <c r="F55" s="20" t="s">
        <v>5</v>
      </c>
      <c r="G55" s="20" t="s">
        <v>5</v>
      </c>
      <c r="H55" s="20" t="s">
        <v>5</v>
      </c>
      <c r="I55" s="20" t="s">
        <v>5</v>
      </c>
      <c r="J55" s="20" t="s">
        <v>5</v>
      </c>
      <c r="K55" s="20" t="s">
        <v>5</v>
      </c>
      <c r="L55" s="20" t="s">
        <v>5</v>
      </c>
      <c r="M55" s="20" t="s">
        <v>5</v>
      </c>
      <c r="N55" s="20" t="s">
        <v>5</v>
      </c>
      <c r="O55" s="20" t="s">
        <v>5</v>
      </c>
      <c r="P55" s="20" t="s">
        <v>5</v>
      </c>
      <c r="Q55" s="20" t="s">
        <v>5</v>
      </c>
      <c r="R55" s="20" t="s">
        <v>5</v>
      </c>
      <c r="S55" s="20">
        <f t="shared" si="0"/>
        <v>10</v>
      </c>
      <c r="T55" s="91"/>
      <c r="U55" s="36"/>
    </row>
    <row r="56" spans="1:22" x14ac:dyDescent="0.4">
      <c r="A56" s="1" t="s">
        <v>52</v>
      </c>
      <c r="B56" s="19" t="s">
        <v>669</v>
      </c>
      <c r="C56" s="20">
        <v>3</v>
      </c>
      <c r="D56" s="20" t="s">
        <v>5</v>
      </c>
      <c r="E56" s="20" t="s">
        <v>5</v>
      </c>
      <c r="F56" s="20">
        <v>3</v>
      </c>
      <c r="G56" s="20" t="s">
        <v>5</v>
      </c>
      <c r="H56" s="20" t="s">
        <v>5</v>
      </c>
      <c r="I56" s="20" t="s">
        <v>5</v>
      </c>
      <c r="J56" s="20" t="s">
        <v>5</v>
      </c>
      <c r="K56" s="20" t="s">
        <v>5</v>
      </c>
      <c r="L56" s="20" t="s">
        <v>5</v>
      </c>
      <c r="M56" s="20" t="s">
        <v>5</v>
      </c>
      <c r="N56" s="20" t="s">
        <v>5</v>
      </c>
      <c r="O56" s="20" t="s">
        <v>5</v>
      </c>
      <c r="P56" s="20" t="s">
        <v>5</v>
      </c>
      <c r="Q56" s="20" t="s">
        <v>5</v>
      </c>
      <c r="R56" s="20" t="s">
        <v>5</v>
      </c>
      <c r="S56" s="20">
        <f t="shared" si="0"/>
        <v>6</v>
      </c>
      <c r="T56" s="91"/>
      <c r="U56" s="36"/>
    </row>
    <row r="57" spans="1:22" ht="13.15" customHeight="1" x14ac:dyDescent="0.4">
      <c r="A57" s="1" t="s">
        <v>52</v>
      </c>
      <c r="B57" s="19" t="s">
        <v>670</v>
      </c>
      <c r="C57" s="20">
        <v>4</v>
      </c>
      <c r="D57" s="20" t="s">
        <v>5</v>
      </c>
      <c r="E57" s="20">
        <v>2</v>
      </c>
      <c r="F57" s="20" t="s">
        <v>5</v>
      </c>
      <c r="G57" s="20" t="s">
        <v>5</v>
      </c>
      <c r="H57" s="20" t="s">
        <v>5</v>
      </c>
      <c r="I57" s="20" t="s">
        <v>5</v>
      </c>
      <c r="J57" s="20" t="s">
        <v>5</v>
      </c>
      <c r="K57" s="20" t="s">
        <v>5</v>
      </c>
      <c r="L57" s="20" t="s">
        <v>5</v>
      </c>
      <c r="M57" s="20" t="s">
        <v>5</v>
      </c>
      <c r="N57" s="20" t="s">
        <v>5</v>
      </c>
      <c r="O57" s="20" t="s">
        <v>5</v>
      </c>
      <c r="P57" s="20" t="s">
        <v>5</v>
      </c>
      <c r="Q57" s="20" t="s">
        <v>5</v>
      </c>
      <c r="R57" s="20" t="s">
        <v>5</v>
      </c>
      <c r="S57" s="20">
        <f t="shared" si="0"/>
        <v>4</v>
      </c>
      <c r="T57" s="91"/>
      <c r="U57" s="36"/>
    </row>
    <row r="58" spans="1:22" x14ac:dyDescent="0.4">
      <c r="A58" s="1" t="s">
        <v>52</v>
      </c>
      <c r="B58" s="19" t="s">
        <v>671</v>
      </c>
      <c r="C58" s="20">
        <v>1</v>
      </c>
      <c r="D58" s="20" t="s">
        <v>5</v>
      </c>
      <c r="E58" s="20" t="s">
        <v>5</v>
      </c>
      <c r="F58" s="20" t="s">
        <v>5</v>
      </c>
      <c r="G58" s="20" t="s">
        <v>5</v>
      </c>
      <c r="H58" s="20" t="s">
        <v>5</v>
      </c>
      <c r="I58" s="20" t="s">
        <v>5</v>
      </c>
      <c r="J58" s="20" t="s">
        <v>5</v>
      </c>
      <c r="K58" s="20" t="s">
        <v>5</v>
      </c>
      <c r="L58" s="20" t="s">
        <v>5</v>
      </c>
      <c r="M58" s="20" t="s">
        <v>5</v>
      </c>
      <c r="N58" s="20" t="s">
        <v>5</v>
      </c>
      <c r="O58" s="20" t="s">
        <v>5</v>
      </c>
      <c r="P58" s="20" t="s">
        <v>5</v>
      </c>
      <c r="Q58" s="20" t="s">
        <v>5</v>
      </c>
      <c r="R58" s="20" t="s">
        <v>5</v>
      </c>
      <c r="S58" s="20">
        <f t="shared" si="0"/>
        <v>1</v>
      </c>
      <c r="T58" s="91"/>
      <c r="U58" s="36"/>
    </row>
    <row r="59" spans="1:22" ht="13.15" customHeight="1" x14ac:dyDescent="0.4">
      <c r="A59" s="1" t="s">
        <v>65</v>
      </c>
      <c r="B59" s="19" t="s">
        <v>66</v>
      </c>
      <c r="C59" s="20">
        <v>214</v>
      </c>
      <c r="D59" s="20" t="s">
        <v>5</v>
      </c>
      <c r="E59" s="20">
        <v>4</v>
      </c>
      <c r="F59" s="20">
        <v>91</v>
      </c>
      <c r="G59" s="20" t="s">
        <v>5</v>
      </c>
      <c r="H59" s="20" t="s">
        <v>5</v>
      </c>
      <c r="I59" s="20">
        <v>2</v>
      </c>
      <c r="J59" s="20" t="s">
        <v>5</v>
      </c>
      <c r="K59" s="20" t="s">
        <v>5</v>
      </c>
      <c r="L59" s="20">
        <v>8</v>
      </c>
      <c r="M59" s="20" t="s">
        <v>5</v>
      </c>
      <c r="N59" s="20" t="s">
        <v>5</v>
      </c>
      <c r="O59" s="20">
        <v>13</v>
      </c>
      <c r="P59" s="20">
        <v>1</v>
      </c>
      <c r="Q59" s="20" t="s">
        <v>5</v>
      </c>
      <c r="R59" s="20" t="s">
        <v>5</v>
      </c>
      <c r="S59" s="20">
        <f t="shared" si="0"/>
        <v>328</v>
      </c>
      <c r="T59" s="65">
        <v>953</v>
      </c>
      <c r="U59" s="85">
        <v>13</v>
      </c>
      <c r="V59" s="24">
        <v>1.4E-2</v>
      </c>
    </row>
    <row r="60" spans="1:22" x14ac:dyDescent="0.4">
      <c r="A60" s="1" t="s">
        <v>65</v>
      </c>
      <c r="B60" s="19" t="s">
        <v>67</v>
      </c>
      <c r="C60" s="20">
        <v>147</v>
      </c>
      <c r="D60" s="20" t="s">
        <v>5</v>
      </c>
      <c r="E60" s="20">
        <v>4</v>
      </c>
      <c r="F60" s="20">
        <v>108</v>
      </c>
      <c r="G60" s="20" t="s">
        <v>5</v>
      </c>
      <c r="H60" s="20" t="s">
        <v>5</v>
      </c>
      <c r="I60" s="20">
        <v>2</v>
      </c>
      <c r="J60" s="20" t="s">
        <v>5</v>
      </c>
      <c r="K60" s="20" t="s">
        <v>5</v>
      </c>
      <c r="L60" s="20">
        <v>5</v>
      </c>
      <c r="M60" s="20" t="s">
        <v>5</v>
      </c>
      <c r="N60" s="20" t="s">
        <v>5</v>
      </c>
      <c r="O60" s="20" t="s">
        <v>5</v>
      </c>
      <c r="P60" s="20" t="s">
        <v>5</v>
      </c>
      <c r="Q60" s="20" t="s">
        <v>5</v>
      </c>
      <c r="R60" s="20" t="s">
        <v>5</v>
      </c>
      <c r="S60" s="20">
        <f t="shared" si="0"/>
        <v>262</v>
      </c>
      <c r="T60" s="91"/>
      <c r="U60" s="36"/>
    </row>
    <row r="61" spans="1:22" x14ac:dyDescent="0.4">
      <c r="A61" s="1" t="s">
        <v>65</v>
      </c>
      <c r="B61" s="19" t="s">
        <v>68</v>
      </c>
      <c r="C61" s="20">
        <v>113</v>
      </c>
      <c r="D61" s="20">
        <v>2</v>
      </c>
      <c r="E61" s="20">
        <v>1</v>
      </c>
      <c r="F61" s="20">
        <v>68</v>
      </c>
      <c r="G61" s="20" t="s">
        <v>5</v>
      </c>
      <c r="H61" s="20" t="s">
        <v>5</v>
      </c>
      <c r="I61" s="20" t="s">
        <v>5</v>
      </c>
      <c r="J61" s="20" t="s">
        <v>5</v>
      </c>
      <c r="K61" s="20" t="s">
        <v>5</v>
      </c>
      <c r="L61" s="20" t="s">
        <v>5</v>
      </c>
      <c r="M61" s="20" t="s">
        <v>5</v>
      </c>
      <c r="N61" s="20" t="s">
        <v>5</v>
      </c>
      <c r="O61" s="20">
        <v>4</v>
      </c>
      <c r="P61" s="20" t="s">
        <v>5</v>
      </c>
      <c r="Q61" s="20" t="s">
        <v>5</v>
      </c>
      <c r="R61" s="20" t="s">
        <v>5</v>
      </c>
      <c r="S61" s="20">
        <f t="shared" si="0"/>
        <v>185</v>
      </c>
      <c r="T61" s="91"/>
      <c r="U61" s="36"/>
    </row>
    <row r="62" spans="1:22" x14ac:dyDescent="0.4">
      <c r="A62" s="1" t="s">
        <v>65</v>
      </c>
      <c r="B62" s="19" t="s">
        <v>69</v>
      </c>
      <c r="C62" s="20">
        <v>51</v>
      </c>
      <c r="D62" s="20">
        <v>1</v>
      </c>
      <c r="E62" s="20" t="s">
        <v>5</v>
      </c>
      <c r="F62" s="20">
        <v>32</v>
      </c>
      <c r="G62" s="20" t="s">
        <v>5</v>
      </c>
      <c r="H62" s="20">
        <v>2</v>
      </c>
      <c r="I62" s="20" t="s">
        <v>5</v>
      </c>
      <c r="J62" s="20" t="s">
        <v>5</v>
      </c>
      <c r="K62" s="20" t="s">
        <v>5</v>
      </c>
      <c r="L62" s="20" t="s">
        <v>5</v>
      </c>
      <c r="M62" s="20" t="s">
        <v>5</v>
      </c>
      <c r="N62" s="20" t="s">
        <v>5</v>
      </c>
      <c r="O62" s="20" t="s">
        <v>5</v>
      </c>
      <c r="P62" s="20" t="s">
        <v>5</v>
      </c>
      <c r="Q62" s="20" t="s">
        <v>5</v>
      </c>
      <c r="R62" s="20" t="s">
        <v>5</v>
      </c>
      <c r="S62" s="20">
        <f t="shared" si="0"/>
        <v>83</v>
      </c>
      <c r="T62" s="91"/>
      <c r="U62" s="36"/>
    </row>
    <row r="63" spans="1:22" x14ac:dyDescent="0.4">
      <c r="A63" s="1" t="s">
        <v>65</v>
      </c>
      <c r="B63" s="19" t="s">
        <v>70</v>
      </c>
      <c r="C63" s="20">
        <v>61</v>
      </c>
      <c r="D63" s="20" t="s">
        <v>5</v>
      </c>
      <c r="E63" s="20" t="s">
        <v>5</v>
      </c>
      <c r="F63" s="20">
        <v>16</v>
      </c>
      <c r="G63" s="20" t="s">
        <v>5</v>
      </c>
      <c r="H63" s="20" t="s">
        <v>5</v>
      </c>
      <c r="I63" s="20" t="s">
        <v>5</v>
      </c>
      <c r="J63" s="20" t="s">
        <v>5</v>
      </c>
      <c r="K63" s="20" t="s">
        <v>5</v>
      </c>
      <c r="L63" s="20" t="s">
        <v>5</v>
      </c>
      <c r="M63" s="20" t="s">
        <v>5</v>
      </c>
      <c r="N63" s="20" t="s">
        <v>5</v>
      </c>
      <c r="O63" s="20" t="s">
        <v>5</v>
      </c>
      <c r="P63" s="20" t="s">
        <v>5</v>
      </c>
      <c r="Q63" s="20" t="s">
        <v>5</v>
      </c>
      <c r="R63" s="20" t="s">
        <v>5</v>
      </c>
      <c r="S63" s="20">
        <f t="shared" si="0"/>
        <v>77</v>
      </c>
      <c r="T63" s="91"/>
      <c r="U63" s="36"/>
    </row>
    <row r="64" spans="1:22" x14ac:dyDescent="0.4">
      <c r="A64" s="1" t="s">
        <v>65</v>
      </c>
      <c r="B64" s="19" t="s">
        <v>672</v>
      </c>
      <c r="C64" s="20">
        <v>9</v>
      </c>
      <c r="D64" s="20" t="s">
        <v>5</v>
      </c>
      <c r="E64" s="20">
        <v>1</v>
      </c>
      <c r="F64" s="20">
        <v>3</v>
      </c>
      <c r="G64" s="20" t="s">
        <v>5</v>
      </c>
      <c r="H64" s="20" t="s">
        <v>5</v>
      </c>
      <c r="I64" s="20" t="s">
        <v>5</v>
      </c>
      <c r="J64" s="20" t="s">
        <v>5</v>
      </c>
      <c r="K64" s="20" t="s">
        <v>5</v>
      </c>
      <c r="L64" s="20" t="s">
        <v>5</v>
      </c>
      <c r="M64" s="20" t="s">
        <v>5</v>
      </c>
      <c r="N64" s="20" t="s">
        <v>5</v>
      </c>
      <c r="O64" s="20" t="s">
        <v>5</v>
      </c>
      <c r="P64" s="20" t="s">
        <v>5</v>
      </c>
      <c r="Q64" s="20" t="s">
        <v>5</v>
      </c>
      <c r="R64" s="20" t="s">
        <v>5</v>
      </c>
      <c r="S64" s="20">
        <f t="shared" si="0"/>
        <v>12</v>
      </c>
      <c r="T64" s="91"/>
      <c r="U64" s="36"/>
    </row>
    <row r="65" spans="1:22" x14ac:dyDescent="0.4">
      <c r="A65" s="1" t="s">
        <v>65</v>
      </c>
      <c r="B65" s="19" t="s">
        <v>71</v>
      </c>
      <c r="C65" s="20">
        <v>6</v>
      </c>
      <c r="D65" s="20" t="s">
        <v>5</v>
      </c>
      <c r="E65" s="20" t="s">
        <v>5</v>
      </c>
      <c r="F65" s="20" t="s">
        <v>5</v>
      </c>
      <c r="G65" s="20" t="s">
        <v>5</v>
      </c>
      <c r="H65" s="20" t="s">
        <v>5</v>
      </c>
      <c r="I65" s="20" t="s">
        <v>5</v>
      </c>
      <c r="J65" s="20" t="s">
        <v>5</v>
      </c>
      <c r="K65" s="20" t="s">
        <v>5</v>
      </c>
      <c r="L65" s="20" t="s">
        <v>5</v>
      </c>
      <c r="M65" s="20" t="s">
        <v>5</v>
      </c>
      <c r="N65" s="20" t="s">
        <v>5</v>
      </c>
      <c r="O65" s="20" t="s">
        <v>5</v>
      </c>
      <c r="P65" s="20" t="s">
        <v>5</v>
      </c>
      <c r="Q65" s="20" t="s">
        <v>5</v>
      </c>
      <c r="R65" s="20" t="s">
        <v>5</v>
      </c>
      <c r="S65" s="20">
        <f t="shared" si="0"/>
        <v>6</v>
      </c>
      <c r="T65" s="91"/>
      <c r="U65" s="36"/>
    </row>
    <row r="66" spans="1:22" ht="13.15" customHeight="1" x14ac:dyDescent="0.4">
      <c r="A66" s="3" t="s">
        <v>72</v>
      </c>
      <c r="B66" s="19" t="s">
        <v>73</v>
      </c>
      <c r="C66" s="20">
        <v>355</v>
      </c>
      <c r="D66" s="20" t="s">
        <v>5</v>
      </c>
      <c r="E66" s="20">
        <v>4</v>
      </c>
      <c r="F66" s="20">
        <v>290</v>
      </c>
      <c r="G66" s="20" t="s">
        <v>5</v>
      </c>
      <c r="H66" s="20">
        <v>1</v>
      </c>
      <c r="I66" s="20">
        <v>4</v>
      </c>
      <c r="J66" s="20" t="s">
        <v>5</v>
      </c>
      <c r="K66" s="20" t="s">
        <v>5</v>
      </c>
      <c r="L66" s="20">
        <v>10</v>
      </c>
      <c r="M66" s="20" t="s">
        <v>5</v>
      </c>
      <c r="N66" s="20" t="s">
        <v>5</v>
      </c>
      <c r="O66" s="20" t="s">
        <v>5</v>
      </c>
      <c r="P66" s="20" t="s">
        <v>5</v>
      </c>
      <c r="Q66" s="20" t="s">
        <v>5</v>
      </c>
      <c r="R66" s="20" t="s">
        <v>5</v>
      </c>
      <c r="S66" s="20">
        <f t="shared" si="0"/>
        <v>659</v>
      </c>
      <c r="T66" s="61">
        <v>1813</v>
      </c>
      <c r="U66" s="71">
        <v>11</v>
      </c>
      <c r="V66" s="28">
        <v>6.0000000000000001E-3</v>
      </c>
    </row>
    <row r="67" spans="1:22" x14ac:dyDescent="0.4">
      <c r="A67" s="3" t="s">
        <v>72</v>
      </c>
      <c r="B67" s="19" t="s">
        <v>74</v>
      </c>
      <c r="C67" s="20">
        <v>292</v>
      </c>
      <c r="D67" s="20" t="s">
        <v>5</v>
      </c>
      <c r="E67" s="20">
        <v>1</v>
      </c>
      <c r="F67" s="20">
        <v>301</v>
      </c>
      <c r="G67" s="20">
        <v>1</v>
      </c>
      <c r="H67" s="20">
        <v>2</v>
      </c>
      <c r="I67" s="20">
        <v>1</v>
      </c>
      <c r="J67" s="20" t="s">
        <v>5</v>
      </c>
      <c r="K67" s="20" t="s">
        <v>5</v>
      </c>
      <c r="L67" s="20">
        <v>12</v>
      </c>
      <c r="M67" s="20" t="s">
        <v>5</v>
      </c>
      <c r="N67" s="20" t="s">
        <v>5</v>
      </c>
      <c r="O67" s="20" t="s">
        <v>5</v>
      </c>
      <c r="P67" s="20" t="s">
        <v>5</v>
      </c>
      <c r="Q67" s="20">
        <v>1</v>
      </c>
      <c r="R67" s="20" t="s">
        <v>5</v>
      </c>
      <c r="S67" s="20">
        <f t="shared" ref="S67:S130" si="1">SUM(C67,F67,I67,L67,O67,Q67)</f>
        <v>607</v>
      </c>
      <c r="T67" s="91"/>
      <c r="U67" s="36"/>
    </row>
    <row r="68" spans="1:22" x14ac:dyDescent="0.4">
      <c r="A68" s="3" t="s">
        <v>72</v>
      </c>
      <c r="B68" s="19" t="s">
        <v>75</v>
      </c>
      <c r="C68" s="20">
        <v>290</v>
      </c>
      <c r="D68" s="20">
        <v>3</v>
      </c>
      <c r="E68" s="20">
        <v>1</v>
      </c>
      <c r="F68" s="20">
        <v>238</v>
      </c>
      <c r="G68" s="20">
        <v>1</v>
      </c>
      <c r="H68" s="20">
        <v>2</v>
      </c>
      <c r="I68" s="20">
        <v>2</v>
      </c>
      <c r="J68" s="20" t="s">
        <v>5</v>
      </c>
      <c r="K68" s="20" t="s">
        <v>5</v>
      </c>
      <c r="L68" s="20">
        <v>12</v>
      </c>
      <c r="M68" s="20" t="s">
        <v>5</v>
      </c>
      <c r="N68" s="20" t="s">
        <v>5</v>
      </c>
      <c r="O68" s="20" t="s">
        <v>5</v>
      </c>
      <c r="P68" s="20" t="s">
        <v>5</v>
      </c>
      <c r="Q68" s="20">
        <v>2</v>
      </c>
      <c r="R68" s="20" t="s">
        <v>5</v>
      </c>
      <c r="S68" s="20">
        <f t="shared" si="1"/>
        <v>544</v>
      </c>
      <c r="T68" s="91"/>
      <c r="U68" s="36"/>
    </row>
    <row r="69" spans="1:22" x14ac:dyDescent="0.4">
      <c r="A69" s="3" t="s">
        <v>72</v>
      </c>
      <c r="B69" s="19" t="s">
        <v>76</v>
      </c>
      <c r="C69" s="20">
        <v>2</v>
      </c>
      <c r="D69" s="20" t="s">
        <v>5</v>
      </c>
      <c r="E69" s="20" t="s">
        <v>5</v>
      </c>
      <c r="F69" s="20">
        <v>1</v>
      </c>
      <c r="G69" s="20" t="s">
        <v>5</v>
      </c>
      <c r="H69" s="20" t="s">
        <v>5</v>
      </c>
      <c r="I69" s="20" t="s">
        <v>5</v>
      </c>
      <c r="J69" s="20" t="s">
        <v>5</v>
      </c>
      <c r="K69" s="20" t="s">
        <v>5</v>
      </c>
      <c r="L69" s="20" t="s">
        <v>5</v>
      </c>
      <c r="M69" s="20" t="s">
        <v>5</v>
      </c>
      <c r="N69" s="20" t="s">
        <v>5</v>
      </c>
      <c r="O69" s="20" t="s">
        <v>5</v>
      </c>
      <c r="P69" s="20" t="s">
        <v>5</v>
      </c>
      <c r="Q69" s="20" t="s">
        <v>5</v>
      </c>
      <c r="R69" s="20" t="s">
        <v>5</v>
      </c>
      <c r="S69" s="20">
        <f t="shared" si="1"/>
        <v>3</v>
      </c>
      <c r="T69" s="91"/>
      <c r="U69" s="36"/>
    </row>
    <row r="70" spans="1:22" ht="13.15" customHeight="1" x14ac:dyDescent="0.4">
      <c r="A70" s="3" t="s">
        <v>77</v>
      </c>
      <c r="B70" s="19" t="s">
        <v>78</v>
      </c>
      <c r="C70" s="20">
        <v>655</v>
      </c>
      <c r="D70" s="20" t="s">
        <v>5</v>
      </c>
      <c r="E70" s="20">
        <v>7</v>
      </c>
      <c r="F70" s="20">
        <v>754</v>
      </c>
      <c r="G70" s="20">
        <v>2</v>
      </c>
      <c r="H70" s="20">
        <v>1</v>
      </c>
      <c r="I70" s="20">
        <v>26</v>
      </c>
      <c r="J70" s="20" t="s">
        <v>5</v>
      </c>
      <c r="K70" s="20" t="s">
        <v>5</v>
      </c>
      <c r="L70" s="20">
        <v>56</v>
      </c>
      <c r="M70" s="20" t="s">
        <v>5</v>
      </c>
      <c r="N70" s="20" t="s">
        <v>5</v>
      </c>
      <c r="O70" s="20" t="s">
        <v>5</v>
      </c>
      <c r="P70" s="20" t="s">
        <v>5</v>
      </c>
      <c r="Q70" s="20">
        <v>13</v>
      </c>
      <c r="R70" s="20" t="s">
        <v>5</v>
      </c>
      <c r="S70" s="20">
        <f t="shared" si="1"/>
        <v>1504</v>
      </c>
      <c r="T70" s="61">
        <v>1544</v>
      </c>
      <c r="U70" s="71">
        <v>10</v>
      </c>
      <c r="V70" s="28">
        <v>6.0000000000000001E-3</v>
      </c>
    </row>
    <row r="71" spans="1:22" x14ac:dyDescent="0.4">
      <c r="A71" s="3" t="s">
        <v>77</v>
      </c>
      <c r="B71" s="19" t="s">
        <v>79</v>
      </c>
      <c r="C71" s="20">
        <v>29</v>
      </c>
      <c r="D71" s="20" t="s">
        <v>5</v>
      </c>
      <c r="E71" s="20">
        <v>1</v>
      </c>
      <c r="F71" s="20">
        <v>8</v>
      </c>
      <c r="G71" s="20" t="s">
        <v>5</v>
      </c>
      <c r="H71" s="20">
        <v>1</v>
      </c>
      <c r="I71" s="20">
        <v>2</v>
      </c>
      <c r="J71" s="20" t="s">
        <v>5</v>
      </c>
      <c r="K71" s="20" t="s">
        <v>5</v>
      </c>
      <c r="L71" s="20">
        <v>1</v>
      </c>
      <c r="M71" s="20" t="s">
        <v>5</v>
      </c>
      <c r="N71" s="20" t="s">
        <v>5</v>
      </c>
      <c r="O71" s="20" t="s">
        <v>5</v>
      </c>
      <c r="P71" s="20" t="s">
        <v>5</v>
      </c>
      <c r="Q71" s="20" t="s">
        <v>5</v>
      </c>
      <c r="R71" s="20" t="s">
        <v>5</v>
      </c>
      <c r="S71" s="20">
        <f t="shared" si="1"/>
        <v>40</v>
      </c>
      <c r="T71" s="91"/>
      <c r="U71" s="36"/>
    </row>
    <row r="72" spans="1:22" ht="13.15" customHeight="1" x14ac:dyDescent="0.4">
      <c r="A72" s="3" t="s">
        <v>80</v>
      </c>
      <c r="B72" s="19" t="s">
        <v>81</v>
      </c>
      <c r="C72" s="20">
        <v>17994</v>
      </c>
      <c r="D72" s="20">
        <v>18</v>
      </c>
      <c r="E72" s="20">
        <v>63</v>
      </c>
      <c r="F72" s="20">
        <v>11390</v>
      </c>
      <c r="G72" s="20">
        <v>18</v>
      </c>
      <c r="H72" s="20">
        <v>19</v>
      </c>
      <c r="I72" s="20">
        <v>646</v>
      </c>
      <c r="J72" s="20" t="s">
        <v>5</v>
      </c>
      <c r="K72" s="20" t="s">
        <v>5</v>
      </c>
      <c r="L72" s="20">
        <v>2133</v>
      </c>
      <c r="M72" s="20" t="s">
        <v>5</v>
      </c>
      <c r="N72" s="20" t="s">
        <v>5</v>
      </c>
      <c r="O72" s="20">
        <v>24</v>
      </c>
      <c r="P72" s="20" t="s">
        <v>5</v>
      </c>
      <c r="Q72" s="20">
        <v>132</v>
      </c>
      <c r="R72" s="20" t="s">
        <v>5</v>
      </c>
      <c r="S72" s="20">
        <f t="shared" si="1"/>
        <v>32319</v>
      </c>
      <c r="T72" s="61">
        <v>33601</v>
      </c>
      <c r="U72" s="71">
        <v>92</v>
      </c>
      <c r="V72" s="28">
        <v>3.0000000000000001E-3</v>
      </c>
    </row>
    <row r="73" spans="1:22" x14ac:dyDescent="0.4">
      <c r="A73" s="3" t="s">
        <v>80</v>
      </c>
      <c r="B73" s="19" t="s">
        <v>82</v>
      </c>
      <c r="C73" s="20">
        <v>942</v>
      </c>
      <c r="D73" s="20" t="s">
        <v>5</v>
      </c>
      <c r="E73" s="20">
        <v>7</v>
      </c>
      <c r="F73" s="20">
        <v>97</v>
      </c>
      <c r="G73" s="20" t="s">
        <v>5</v>
      </c>
      <c r="H73" s="20" t="s">
        <v>5</v>
      </c>
      <c r="I73" s="20">
        <v>7</v>
      </c>
      <c r="J73" s="20" t="s">
        <v>5</v>
      </c>
      <c r="K73" s="20" t="s">
        <v>5</v>
      </c>
      <c r="L73" s="20">
        <v>9</v>
      </c>
      <c r="M73" s="20" t="s">
        <v>5</v>
      </c>
      <c r="N73" s="20" t="s">
        <v>5</v>
      </c>
      <c r="O73" s="20" t="s">
        <v>5</v>
      </c>
      <c r="P73" s="20" t="s">
        <v>5</v>
      </c>
      <c r="Q73" s="20" t="s">
        <v>5</v>
      </c>
      <c r="R73" s="20" t="s">
        <v>5</v>
      </c>
      <c r="S73" s="20">
        <f t="shared" si="1"/>
        <v>1055</v>
      </c>
      <c r="T73" s="91"/>
      <c r="U73" s="36"/>
    </row>
    <row r="74" spans="1:22" ht="13.15" customHeight="1" x14ac:dyDescent="0.4">
      <c r="A74" s="3" t="s">
        <v>80</v>
      </c>
      <c r="B74" s="19" t="s">
        <v>83</v>
      </c>
      <c r="C74" s="20">
        <v>138</v>
      </c>
      <c r="D74" s="20" t="s">
        <v>5</v>
      </c>
      <c r="E74" s="20">
        <v>2</v>
      </c>
      <c r="F74" s="20">
        <v>28</v>
      </c>
      <c r="G74" s="20" t="s">
        <v>5</v>
      </c>
      <c r="H74" s="20">
        <v>1</v>
      </c>
      <c r="I74" s="20" t="s">
        <v>5</v>
      </c>
      <c r="J74" s="20" t="s">
        <v>5</v>
      </c>
      <c r="K74" s="20" t="s">
        <v>5</v>
      </c>
      <c r="L74" s="20">
        <v>5</v>
      </c>
      <c r="M74" s="20" t="s">
        <v>5</v>
      </c>
      <c r="N74" s="20" t="s">
        <v>5</v>
      </c>
      <c r="O74" s="20" t="s">
        <v>5</v>
      </c>
      <c r="P74" s="20" t="s">
        <v>5</v>
      </c>
      <c r="Q74" s="20" t="s">
        <v>5</v>
      </c>
      <c r="R74" s="20" t="s">
        <v>5</v>
      </c>
      <c r="S74" s="20">
        <f t="shared" si="1"/>
        <v>171</v>
      </c>
      <c r="T74" s="91"/>
      <c r="U74" s="36"/>
    </row>
    <row r="75" spans="1:22" x14ac:dyDescent="0.4">
      <c r="A75" s="3" t="s">
        <v>80</v>
      </c>
      <c r="B75" s="19" t="s">
        <v>673</v>
      </c>
      <c r="C75" s="20">
        <v>56</v>
      </c>
      <c r="D75" s="20" t="s">
        <v>5</v>
      </c>
      <c r="E75" s="20" t="s">
        <v>5</v>
      </c>
      <c r="F75" s="20" t="s">
        <v>5</v>
      </c>
      <c r="G75" s="20" t="s">
        <v>5</v>
      </c>
      <c r="H75" s="20" t="s">
        <v>5</v>
      </c>
      <c r="I75" s="20" t="s">
        <v>5</v>
      </c>
      <c r="J75" s="20" t="s">
        <v>5</v>
      </c>
      <c r="K75" s="20" t="s">
        <v>5</v>
      </c>
      <c r="L75" s="20" t="s">
        <v>5</v>
      </c>
      <c r="M75" s="20" t="s">
        <v>5</v>
      </c>
      <c r="N75" s="20" t="s">
        <v>5</v>
      </c>
      <c r="O75" s="20" t="s">
        <v>5</v>
      </c>
      <c r="P75" s="20" t="s">
        <v>5</v>
      </c>
      <c r="Q75" s="20" t="s">
        <v>5</v>
      </c>
      <c r="R75" s="20" t="s">
        <v>5</v>
      </c>
      <c r="S75" s="20">
        <f t="shared" si="1"/>
        <v>56</v>
      </c>
      <c r="T75" s="91"/>
      <c r="U75" s="36"/>
    </row>
    <row r="76" spans="1:22" x14ac:dyDescent="0.4">
      <c r="A76" s="21" t="s">
        <v>84</v>
      </c>
      <c r="B76" s="19" t="s">
        <v>85</v>
      </c>
      <c r="C76" s="20">
        <v>258</v>
      </c>
      <c r="D76" s="20" t="s">
        <v>5</v>
      </c>
      <c r="E76" s="20">
        <v>4</v>
      </c>
      <c r="F76" s="20">
        <v>111</v>
      </c>
      <c r="G76" s="20" t="s">
        <v>5</v>
      </c>
      <c r="H76" s="20" t="s">
        <v>5</v>
      </c>
      <c r="I76" s="20" t="s">
        <v>5</v>
      </c>
      <c r="J76" s="20" t="s">
        <v>5</v>
      </c>
      <c r="K76" s="20" t="s">
        <v>5</v>
      </c>
      <c r="L76" s="20">
        <v>3</v>
      </c>
      <c r="M76" s="20" t="s">
        <v>5</v>
      </c>
      <c r="N76" s="20" t="s">
        <v>5</v>
      </c>
      <c r="O76" s="20" t="s">
        <v>5</v>
      </c>
      <c r="P76" s="20" t="s">
        <v>5</v>
      </c>
      <c r="Q76" s="20" t="s">
        <v>5</v>
      </c>
      <c r="R76" s="20" t="s">
        <v>5</v>
      </c>
      <c r="S76" s="20">
        <f t="shared" si="1"/>
        <v>372</v>
      </c>
      <c r="T76" s="60">
        <v>372</v>
      </c>
      <c r="U76" s="59">
        <v>4</v>
      </c>
      <c r="V76" s="27">
        <v>1.0999999999999999E-2</v>
      </c>
    </row>
    <row r="77" spans="1:22" ht="13.15" customHeight="1" x14ac:dyDescent="0.4">
      <c r="A77" s="1" t="s">
        <v>86</v>
      </c>
      <c r="B77" s="19" t="s">
        <v>61</v>
      </c>
      <c r="C77" s="20">
        <v>652</v>
      </c>
      <c r="D77" s="20" t="s">
        <v>5</v>
      </c>
      <c r="E77" s="20">
        <v>3</v>
      </c>
      <c r="F77" s="20">
        <v>1211</v>
      </c>
      <c r="G77" s="20" t="s">
        <v>5</v>
      </c>
      <c r="H77" s="20">
        <v>1</v>
      </c>
      <c r="I77" s="20">
        <v>28</v>
      </c>
      <c r="J77" s="20" t="s">
        <v>5</v>
      </c>
      <c r="K77" s="20" t="s">
        <v>5</v>
      </c>
      <c r="L77" s="20">
        <v>117</v>
      </c>
      <c r="M77" s="20" t="s">
        <v>5</v>
      </c>
      <c r="N77" s="20" t="s">
        <v>5</v>
      </c>
      <c r="O77" s="20">
        <v>9</v>
      </c>
      <c r="P77" s="20" t="s">
        <v>5</v>
      </c>
      <c r="Q77" s="20">
        <v>4</v>
      </c>
      <c r="R77" s="20" t="s">
        <v>5</v>
      </c>
      <c r="S77" s="20">
        <f t="shared" si="1"/>
        <v>2021</v>
      </c>
      <c r="T77" s="65">
        <v>3595</v>
      </c>
      <c r="U77" s="85">
        <v>9</v>
      </c>
      <c r="V77" s="24">
        <v>3.0000000000000001E-3</v>
      </c>
    </row>
    <row r="78" spans="1:22" x14ac:dyDescent="0.4">
      <c r="A78" s="1" t="s">
        <v>86</v>
      </c>
      <c r="B78" s="19" t="s">
        <v>87</v>
      </c>
      <c r="C78" s="20">
        <v>330</v>
      </c>
      <c r="D78" s="20" t="s">
        <v>5</v>
      </c>
      <c r="E78" s="20">
        <v>1</v>
      </c>
      <c r="F78" s="20">
        <v>315</v>
      </c>
      <c r="G78" s="20" t="s">
        <v>5</v>
      </c>
      <c r="H78" s="20" t="s">
        <v>5</v>
      </c>
      <c r="I78" s="20">
        <v>17</v>
      </c>
      <c r="J78" s="20" t="s">
        <v>5</v>
      </c>
      <c r="K78" s="20" t="s">
        <v>5</v>
      </c>
      <c r="L78" s="20">
        <v>9</v>
      </c>
      <c r="M78" s="20" t="s">
        <v>5</v>
      </c>
      <c r="N78" s="20" t="s">
        <v>5</v>
      </c>
      <c r="O78" s="20" t="s">
        <v>5</v>
      </c>
      <c r="P78" s="20" t="s">
        <v>5</v>
      </c>
      <c r="Q78" s="20" t="s">
        <v>5</v>
      </c>
      <c r="R78" s="20" t="s">
        <v>5</v>
      </c>
      <c r="S78" s="20">
        <f t="shared" si="1"/>
        <v>671</v>
      </c>
      <c r="T78" s="91"/>
      <c r="U78" s="36"/>
    </row>
    <row r="79" spans="1:22" x14ac:dyDescent="0.4">
      <c r="A79" s="1" t="s">
        <v>86</v>
      </c>
      <c r="B79" s="19" t="s">
        <v>88</v>
      </c>
      <c r="C79" s="20">
        <v>189</v>
      </c>
      <c r="D79" s="20" t="s">
        <v>5</v>
      </c>
      <c r="E79" s="20">
        <v>2</v>
      </c>
      <c r="F79" s="20">
        <v>225</v>
      </c>
      <c r="G79" s="20" t="s">
        <v>5</v>
      </c>
      <c r="H79" s="20" t="s">
        <v>5</v>
      </c>
      <c r="I79" s="20">
        <v>8</v>
      </c>
      <c r="J79" s="20" t="s">
        <v>5</v>
      </c>
      <c r="K79" s="20" t="s">
        <v>5</v>
      </c>
      <c r="L79" s="20">
        <v>5</v>
      </c>
      <c r="M79" s="20" t="s">
        <v>5</v>
      </c>
      <c r="N79" s="20" t="s">
        <v>5</v>
      </c>
      <c r="O79" s="20" t="s">
        <v>5</v>
      </c>
      <c r="P79" s="20" t="s">
        <v>5</v>
      </c>
      <c r="Q79" s="20">
        <v>2</v>
      </c>
      <c r="R79" s="20" t="s">
        <v>5</v>
      </c>
      <c r="S79" s="20">
        <f t="shared" si="1"/>
        <v>429</v>
      </c>
      <c r="T79" s="91"/>
      <c r="U79" s="36"/>
    </row>
    <row r="80" spans="1:22" x14ac:dyDescent="0.4">
      <c r="A80" s="1" t="s">
        <v>86</v>
      </c>
      <c r="B80" s="19" t="s">
        <v>90</v>
      </c>
      <c r="C80" s="20">
        <v>125</v>
      </c>
      <c r="D80" s="20" t="s">
        <v>5</v>
      </c>
      <c r="E80" s="20" t="s">
        <v>5</v>
      </c>
      <c r="F80" s="20">
        <v>54</v>
      </c>
      <c r="G80" s="20" t="s">
        <v>5</v>
      </c>
      <c r="H80" s="20" t="s">
        <v>5</v>
      </c>
      <c r="I80" s="20">
        <v>10</v>
      </c>
      <c r="J80" s="20" t="s">
        <v>5</v>
      </c>
      <c r="K80" s="20" t="s">
        <v>5</v>
      </c>
      <c r="L80" s="20">
        <v>4</v>
      </c>
      <c r="M80" s="20" t="s">
        <v>5</v>
      </c>
      <c r="N80" s="20" t="s">
        <v>5</v>
      </c>
      <c r="O80" s="20" t="s">
        <v>5</v>
      </c>
      <c r="P80" s="20" t="s">
        <v>5</v>
      </c>
      <c r="Q80" s="20" t="s">
        <v>5</v>
      </c>
      <c r="R80" s="20" t="s">
        <v>5</v>
      </c>
      <c r="S80" s="20">
        <f t="shared" si="1"/>
        <v>193</v>
      </c>
      <c r="T80" s="91"/>
      <c r="U80" s="36"/>
    </row>
    <row r="81" spans="1:22" x14ac:dyDescent="0.4">
      <c r="A81" s="1" t="s">
        <v>86</v>
      </c>
      <c r="B81" s="19" t="s">
        <v>89</v>
      </c>
      <c r="C81" s="20">
        <v>118</v>
      </c>
      <c r="D81" s="20" t="s">
        <v>5</v>
      </c>
      <c r="E81" s="20">
        <v>1</v>
      </c>
      <c r="F81" s="20">
        <v>59</v>
      </c>
      <c r="G81" s="20" t="s">
        <v>5</v>
      </c>
      <c r="H81" s="20" t="s">
        <v>5</v>
      </c>
      <c r="I81" s="20">
        <v>14</v>
      </c>
      <c r="J81" s="20" t="s">
        <v>5</v>
      </c>
      <c r="K81" s="20" t="s">
        <v>5</v>
      </c>
      <c r="L81" s="20">
        <v>2</v>
      </c>
      <c r="M81" s="20" t="s">
        <v>5</v>
      </c>
      <c r="N81" s="20" t="s">
        <v>5</v>
      </c>
      <c r="O81" s="20" t="s">
        <v>5</v>
      </c>
      <c r="P81" s="20" t="s">
        <v>5</v>
      </c>
      <c r="Q81" s="20" t="s">
        <v>5</v>
      </c>
      <c r="R81" s="20" t="s">
        <v>5</v>
      </c>
      <c r="S81" s="20">
        <f t="shared" si="1"/>
        <v>193</v>
      </c>
      <c r="T81" s="91"/>
      <c r="U81" s="36"/>
    </row>
    <row r="82" spans="1:22" x14ac:dyDescent="0.4">
      <c r="A82" s="1" t="s">
        <v>86</v>
      </c>
      <c r="B82" s="19" t="s">
        <v>93</v>
      </c>
      <c r="C82" s="20">
        <v>28</v>
      </c>
      <c r="D82" s="20" t="s">
        <v>5</v>
      </c>
      <c r="E82" s="20" t="s">
        <v>5</v>
      </c>
      <c r="F82" s="20">
        <v>4</v>
      </c>
      <c r="G82" s="20" t="s">
        <v>5</v>
      </c>
      <c r="H82" s="20" t="s">
        <v>5</v>
      </c>
      <c r="I82" s="20">
        <v>2</v>
      </c>
      <c r="J82" s="20" t="s">
        <v>5</v>
      </c>
      <c r="K82" s="20" t="s">
        <v>5</v>
      </c>
      <c r="L82" s="20" t="s">
        <v>5</v>
      </c>
      <c r="M82" s="20" t="s">
        <v>5</v>
      </c>
      <c r="N82" s="20" t="s">
        <v>5</v>
      </c>
      <c r="O82" s="20" t="s">
        <v>5</v>
      </c>
      <c r="P82" s="20" t="s">
        <v>5</v>
      </c>
      <c r="Q82" s="20" t="s">
        <v>5</v>
      </c>
      <c r="R82" s="20" t="s">
        <v>5</v>
      </c>
      <c r="S82" s="20">
        <f t="shared" si="1"/>
        <v>34</v>
      </c>
      <c r="T82" s="91"/>
      <c r="U82" s="36"/>
    </row>
    <row r="83" spans="1:22" x14ac:dyDescent="0.4">
      <c r="A83" s="1" t="s">
        <v>86</v>
      </c>
      <c r="B83" s="19" t="s">
        <v>91</v>
      </c>
      <c r="C83" s="20">
        <v>16</v>
      </c>
      <c r="D83" s="20" t="s">
        <v>5</v>
      </c>
      <c r="E83" s="20" t="s">
        <v>5</v>
      </c>
      <c r="F83" s="20">
        <v>13</v>
      </c>
      <c r="G83" s="20" t="s">
        <v>5</v>
      </c>
      <c r="H83" s="20" t="s">
        <v>5</v>
      </c>
      <c r="I83" s="20">
        <v>1</v>
      </c>
      <c r="J83" s="20" t="s">
        <v>5</v>
      </c>
      <c r="K83" s="20" t="s">
        <v>5</v>
      </c>
      <c r="L83" s="20">
        <v>1</v>
      </c>
      <c r="M83" s="20" t="s">
        <v>5</v>
      </c>
      <c r="N83" s="20" t="s">
        <v>5</v>
      </c>
      <c r="O83" s="20" t="s">
        <v>5</v>
      </c>
      <c r="P83" s="20" t="s">
        <v>5</v>
      </c>
      <c r="Q83" s="20" t="s">
        <v>5</v>
      </c>
      <c r="R83" s="20" t="s">
        <v>5</v>
      </c>
      <c r="S83" s="20">
        <f t="shared" si="1"/>
        <v>31</v>
      </c>
      <c r="T83" s="91"/>
      <c r="U83" s="36"/>
    </row>
    <row r="84" spans="1:22" x14ac:dyDescent="0.4">
      <c r="A84" s="1" t="s">
        <v>86</v>
      </c>
      <c r="B84" s="19" t="s">
        <v>92</v>
      </c>
      <c r="C84" s="20">
        <v>13</v>
      </c>
      <c r="D84" s="20" t="s">
        <v>5</v>
      </c>
      <c r="E84" s="20">
        <v>1</v>
      </c>
      <c r="F84" s="20">
        <v>1</v>
      </c>
      <c r="G84" s="20" t="s">
        <v>5</v>
      </c>
      <c r="H84" s="20" t="s">
        <v>5</v>
      </c>
      <c r="I84" s="20" t="s">
        <v>5</v>
      </c>
      <c r="J84" s="20" t="s">
        <v>5</v>
      </c>
      <c r="K84" s="20" t="s">
        <v>5</v>
      </c>
      <c r="L84" s="20" t="s">
        <v>5</v>
      </c>
      <c r="M84" s="20" t="s">
        <v>5</v>
      </c>
      <c r="N84" s="20" t="s">
        <v>5</v>
      </c>
      <c r="O84" s="20" t="s">
        <v>5</v>
      </c>
      <c r="P84" s="20" t="s">
        <v>5</v>
      </c>
      <c r="Q84" s="20" t="s">
        <v>5</v>
      </c>
      <c r="R84" s="20" t="s">
        <v>5</v>
      </c>
      <c r="S84" s="20">
        <f t="shared" si="1"/>
        <v>14</v>
      </c>
      <c r="T84" s="91"/>
      <c r="U84" s="36"/>
    </row>
    <row r="85" spans="1:22" x14ac:dyDescent="0.4">
      <c r="A85" s="1" t="s">
        <v>86</v>
      </c>
      <c r="B85" s="19" t="s">
        <v>94</v>
      </c>
      <c r="C85" s="20">
        <v>5</v>
      </c>
      <c r="D85" s="20" t="s">
        <v>5</v>
      </c>
      <c r="E85" s="20" t="s">
        <v>5</v>
      </c>
      <c r="F85" s="20">
        <v>4</v>
      </c>
      <c r="G85" s="20" t="s">
        <v>5</v>
      </c>
      <c r="H85" s="20" t="s">
        <v>5</v>
      </c>
      <c r="I85" s="20" t="s">
        <v>5</v>
      </c>
      <c r="J85" s="20" t="s">
        <v>5</v>
      </c>
      <c r="K85" s="20" t="s">
        <v>5</v>
      </c>
      <c r="L85" s="20" t="s">
        <v>5</v>
      </c>
      <c r="M85" s="20" t="s">
        <v>5</v>
      </c>
      <c r="N85" s="20" t="s">
        <v>5</v>
      </c>
      <c r="O85" s="20" t="s">
        <v>5</v>
      </c>
      <c r="P85" s="20" t="s">
        <v>5</v>
      </c>
      <c r="Q85" s="20" t="s">
        <v>5</v>
      </c>
      <c r="R85" s="20" t="s">
        <v>5</v>
      </c>
      <c r="S85" s="20">
        <f t="shared" si="1"/>
        <v>9</v>
      </c>
      <c r="T85" s="91"/>
      <c r="U85" s="36"/>
    </row>
    <row r="86" spans="1:22" ht="13.15" customHeight="1" x14ac:dyDescent="0.4">
      <c r="A86" s="3" t="s">
        <v>95</v>
      </c>
      <c r="B86" s="19" t="s">
        <v>79</v>
      </c>
      <c r="C86" s="20">
        <v>2029</v>
      </c>
      <c r="D86" s="20">
        <v>2</v>
      </c>
      <c r="E86" s="20">
        <v>13</v>
      </c>
      <c r="F86" s="20">
        <v>2076</v>
      </c>
      <c r="G86" s="20">
        <v>2</v>
      </c>
      <c r="H86" s="20">
        <v>4</v>
      </c>
      <c r="I86" s="20">
        <v>37</v>
      </c>
      <c r="J86" s="20" t="s">
        <v>5</v>
      </c>
      <c r="K86" s="20" t="s">
        <v>5</v>
      </c>
      <c r="L86" s="20">
        <v>206</v>
      </c>
      <c r="M86" s="20" t="s">
        <v>5</v>
      </c>
      <c r="N86" s="20" t="s">
        <v>5</v>
      </c>
      <c r="O86" s="20">
        <v>22</v>
      </c>
      <c r="P86" s="20" t="s">
        <v>5</v>
      </c>
      <c r="Q86" s="20">
        <v>53</v>
      </c>
      <c r="R86" s="20" t="s">
        <v>5</v>
      </c>
      <c r="S86" s="20">
        <f t="shared" si="1"/>
        <v>4423</v>
      </c>
      <c r="T86" s="61">
        <v>4603</v>
      </c>
      <c r="U86" s="71">
        <v>17</v>
      </c>
      <c r="V86" s="28">
        <v>4.0000000000000001E-3</v>
      </c>
    </row>
    <row r="87" spans="1:22" x14ac:dyDescent="0.4">
      <c r="A87" s="3" t="s">
        <v>95</v>
      </c>
      <c r="B87" s="19" t="s">
        <v>96</v>
      </c>
      <c r="C87" s="20">
        <v>166</v>
      </c>
      <c r="D87" s="20">
        <v>1</v>
      </c>
      <c r="E87" s="20" t="s">
        <v>5</v>
      </c>
      <c r="F87" s="20">
        <v>7</v>
      </c>
      <c r="G87" s="20" t="s">
        <v>5</v>
      </c>
      <c r="H87" s="20" t="s">
        <v>5</v>
      </c>
      <c r="I87" s="20">
        <v>6</v>
      </c>
      <c r="J87" s="20" t="s">
        <v>5</v>
      </c>
      <c r="K87" s="20" t="s">
        <v>5</v>
      </c>
      <c r="L87" s="20">
        <v>1</v>
      </c>
      <c r="M87" s="20" t="s">
        <v>5</v>
      </c>
      <c r="N87" s="20" t="s">
        <v>5</v>
      </c>
      <c r="O87" s="20" t="s">
        <v>5</v>
      </c>
      <c r="P87" s="20" t="s">
        <v>5</v>
      </c>
      <c r="Q87" s="20" t="s">
        <v>5</v>
      </c>
      <c r="R87" s="20" t="s">
        <v>5</v>
      </c>
      <c r="S87" s="20">
        <f t="shared" si="1"/>
        <v>180</v>
      </c>
      <c r="T87" s="91"/>
      <c r="U87" s="36"/>
    </row>
    <row r="88" spans="1:22" x14ac:dyDescent="0.4">
      <c r="A88" s="21" t="s">
        <v>97</v>
      </c>
      <c r="B88" s="19" t="s">
        <v>98</v>
      </c>
      <c r="C88" s="20">
        <v>1709</v>
      </c>
      <c r="D88" s="20">
        <v>2</v>
      </c>
      <c r="E88" s="20">
        <v>21</v>
      </c>
      <c r="F88" s="20">
        <v>2263</v>
      </c>
      <c r="G88" s="20">
        <v>5</v>
      </c>
      <c r="H88" s="20">
        <v>12</v>
      </c>
      <c r="I88" s="20">
        <v>38</v>
      </c>
      <c r="J88" s="20" t="s">
        <v>5</v>
      </c>
      <c r="K88" s="20" t="s">
        <v>5</v>
      </c>
      <c r="L88" s="20">
        <v>197</v>
      </c>
      <c r="M88" s="20" t="s">
        <v>5</v>
      </c>
      <c r="N88" s="20" t="s">
        <v>5</v>
      </c>
      <c r="O88" s="20">
        <v>12</v>
      </c>
      <c r="P88" s="20" t="s">
        <v>5</v>
      </c>
      <c r="Q88" s="20">
        <v>25</v>
      </c>
      <c r="R88" s="20" t="s">
        <v>5</v>
      </c>
      <c r="S88" s="20">
        <f t="shared" si="1"/>
        <v>4244</v>
      </c>
      <c r="T88" s="60">
        <v>4244</v>
      </c>
      <c r="U88" s="59">
        <v>33</v>
      </c>
      <c r="V88" s="27">
        <v>8.0000000000000002E-3</v>
      </c>
    </row>
    <row r="89" spans="1:22" ht="13.15" customHeight="1" x14ac:dyDescent="0.4">
      <c r="A89" s="21" t="s">
        <v>99</v>
      </c>
      <c r="B89" s="19" t="s">
        <v>100</v>
      </c>
      <c r="C89" s="20">
        <v>271</v>
      </c>
      <c r="D89" s="20" t="s">
        <v>5</v>
      </c>
      <c r="E89" s="20" t="s">
        <v>5</v>
      </c>
      <c r="F89" s="20">
        <v>422</v>
      </c>
      <c r="G89" s="20" t="s">
        <v>5</v>
      </c>
      <c r="H89" s="20" t="s">
        <v>5</v>
      </c>
      <c r="I89" s="20">
        <v>1</v>
      </c>
      <c r="J89" s="20" t="s">
        <v>5</v>
      </c>
      <c r="K89" s="20" t="s">
        <v>5</v>
      </c>
      <c r="L89" s="20">
        <v>20</v>
      </c>
      <c r="M89" s="20" t="s">
        <v>5</v>
      </c>
      <c r="N89" s="20" t="s">
        <v>5</v>
      </c>
      <c r="O89" s="20" t="s">
        <v>5</v>
      </c>
      <c r="P89" s="20" t="s">
        <v>5</v>
      </c>
      <c r="Q89" s="20">
        <v>4</v>
      </c>
      <c r="R89" s="20" t="s">
        <v>5</v>
      </c>
      <c r="S89" s="20">
        <f t="shared" si="1"/>
        <v>718</v>
      </c>
      <c r="T89" s="60">
        <v>718</v>
      </c>
      <c r="U89" s="59">
        <v>0</v>
      </c>
      <c r="V89" s="23">
        <v>0</v>
      </c>
    </row>
    <row r="90" spans="1:22" ht="13.15" customHeight="1" x14ac:dyDescent="0.4">
      <c r="A90" s="3" t="s">
        <v>101</v>
      </c>
      <c r="B90" s="19" t="s">
        <v>102</v>
      </c>
      <c r="C90" s="20">
        <v>1513</v>
      </c>
      <c r="D90" s="20">
        <v>4</v>
      </c>
      <c r="E90" s="20">
        <v>14</v>
      </c>
      <c r="F90" s="20">
        <v>2812</v>
      </c>
      <c r="G90" s="20">
        <v>4</v>
      </c>
      <c r="H90" s="20">
        <v>3</v>
      </c>
      <c r="I90" s="20">
        <v>65</v>
      </c>
      <c r="J90" s="20" t="s">
        <v>5</v>
      </c>
      <c r="K90" s="20" t="s">
        <v>5</v>
      </c>
      <c r="L90" s="20">
        <v>563</v>
      </c>
      <c r="M90" s="20" t="s">
        <v>5</v>
      </c>
      <c r="N90" s="20" t="s">
        <v>5</v>
      </c>
      <c r="O90" s="20" t="s">
        <v>5</v>
      </c>
      <c r="P90" s="20" t="s">
        <v>5</v>
      </c>
      <c r="Q90" s="20">
        <v>20</v>
      </c>
      <c r="R90" s="20" t="s">
        <v>5</v>
      </c>
      <c r="S90" s="20">
        <f t="shared" si="1"/>
        <v>4973</v>
      </c>
      <c r="T90" s="61">
        <v>4977</v>
      </c>
      <c r="U90" s="71">
        <v>17</v>
      </c>
      <c r="V90" s="28">
        <v>3.0000000000000001E-3</v>
      </c>
    </row>
    <row r="91" spans="1:22" x14ac:dyDescent="0.4">
      <c r="A91" s="3" t="s">
        <v>101</v>
      </c>
      <c r="B91" s="19" t="s">
        <v>103</v>
      </c>
      <c r="C91" s="20">
        <v>4</v>
      </c>
      <c r="D91" s="20" t="s">
        <v>5</v>
      </c>
      <c r="E91" s="20" t="s">
        <v>5</v>
      </c>
      <c r="F91" s="20" t="s">
        <v>5</v>
      </c>
      <c r="G91" s="20" t="s">
        <v>5</v>
      </c>
      <c r="H91" s="20" t="s">
        <v>5</v>
      </c>
      <c r="I91" s="20" t="s">
        <v>5</v>
      </c>
      <c r="J91" s="20" t="s">
        <v>5</v>
      </c>
      <c r="K91" s="20" t="s">
        <v>5</v>
      </c>
      <c r="L91" s="20" t="s">
        <v>5</v>
      </c>
      <c r="M91" s="20" t="s">
        <v>5</v>
      </c>
      <c r="N91" s="20" t="s">
        <v>5</v>
      </c>
      <c r="O91" s="20" t="s">
        <v>5</v>
      </c>
      <c r="P91" s="20" t="s">
        <v>5</v>
      </c>
      <c r="Q91" s="20" t="s">
        <v>5</v>
      </c>
      <c r="R91" s="20" t="s">
        <v>5</v>
      </c>
      <c r="S91" s="20">
        <f t="shared" si="1"/>
        <v>4</v>
      </c>
      <c r="T91" s="91"/>
      <c r="U91" s="36"/>
    </row>
    <row r="92" spans="1:22" ht="13.15" customHeight="1" x14ac:dyDescent="0.4">
      <c r="A92" s="1" t="s">
        <v>104</v>
      </c>
      <c r="B92" s="19" t="s">
        <v>105</v>
      </c>
      <c r="C92" s="20">
        <v>2557</v>
      </c>
      <c r="D92" s="20">
        <v>1</v>
      </c>
      <c r="E92" s="20">
        <v>41</v>
      </c>
      <c r="F92" s="20">
        <v>3370</v>
      </c>
      <c r="G92" s="20">
        <v>1</v>
      </c>
      <c r="H92" s="20">
        <v>18</v>
      </c>
      <c r="I92" s="20">
        <v>20</v>
      </c>
      <c r="J92" s="20" t="s">
        <v>5</v>
      </c>
      <c r="K92" s="20" t="s">
        <v>5</v>
      </c>
      <c r="L92" s="20">
        <v>551</v>
      </c>
      <c r="M92" s="20" t="s">
        <v>5</v>
      </c>
      <c r="N92" s="20" t="s">
        <v>5</v>
      </c>
      <c r="O92" s="20" t="s">
        <v>5</v>
      </c>
      <c r="P92" s="20" t="s">
        <v>5</v>
      </c>
      <c r="Q92" s="20">
        <v>19</v>
      </c>
      <c r="R92" s="20" t="s">
        <v>5</v>
      </c>
      <c r="S92" s="20">
        <f t="shared" si="1"/>
        <v>6517</v>
      </c>
      <c r="T92" s="65">
        <v>8529</v>
      </c>
      <c r="U92" s="85">
        <v>70</v>
      </c>
      <c r="V92" s="24">
        <v>8.0000000000000002E-3</v>
      </c>
    </row>
    <row r="93" spans="1:22" x14ac:dyDescent="0.4">
      <c r="A93" s="1" t="s">
        <v>104</v>
      </c>
      <c r="B93" s="19" t="s">
        <v>106</v>
      </c>
      <c r="C93" s="20">
        <v>852</v>
      </c>
      <c r="D93" s="20" t="s">
        <v>5</v>
      </c>
      <c r="E93" s="20">
        <v>9</v>
      </c>
      <c r="F93" s="20">
        <v>1051</v>
      </c>
      <c r="G93" s="20">
        <v>2</v>
      </c>
      <c r="H93" s="20">
        <v>2</v>
      </c>
      <c r="I93" s="20">
        <v>9</v>
      </c>
      <c r="J93" s="20" t="s">
        <v>5</v>
      </c>
      <c r="K93" s="20" t="s">
        <v>5</v>
      </c>
      <c r="L93" s="20">
        <v>94</v>
      </c>
      <c r="M93" s="20" t="s">
        <v>5</v>
      </c>
      <c r="N93" s="20" t="s">
        <v>5</v>
      </c>
      <c r="O93" s="20" t="s">
        <v>5</v>
      </c>
      <c r="P93" s="20" t="s">
        <v>5</v>
      </c>
      <c r="Q93" s="20">
        <v>2</v>
      </c>
      <c r="R93" s="20" t="s">
        <v>5</v>
      </c>
      <c r="S93" s="20">
        <f t="shared" si="1"/>
        <v>2008</v>
      </c>
      <c r="T93" s="91"/>
      <c r="U93" s="36"/>
    </row>
    <row r="94" spans="1:22" x14ac:dyDescent="0.4">
      <c r="A94" s="1" t="s">
        <v>104</v>
      </c>
      <c r="B94" s="19" t="s">
        <v>674</v>
      </c>
      <c r="C94" s="20">
        <v>1</v>
      </c>
      <c r="D94" s="20" t="s">
        <v>5</v>
      </c>
      <c r="E94" s="20" t="s">
        <v>5</v>
      </c>
      <c r="F94" s="20">
        <v>2</v>
      </c>
      <c r="G94" s="20" t="s">
        <v>5</v>
      </c>
      <c r="H94" s="20" t="s">
        <v>5</v>
      </c>
      <c r="I94" s="20" t="s">
        <v>5</v>
      </c>
      <c r="J94" s="20" t="s">
        <v>5</v>
      </c>
      <c r="K94" s="20" t="s">
        <v>5</v>
      </c>
      <c r="L94" s="20">
        <v>1</v>
      </c>
      <c r="M94" s="20" t="s">
        <v>5</v>
      </c>
      <c r="N94" s="20" t="s">
        <v>5</v>
      </c>
      <c r="O94" s="20" t="s">
        <v>5</v>
      </c>
      <c r="P94" s="20" t="s">
        <v>5</v>
      </c>
      <c r="Q94" s="20" t="s">
        <v>5</v>
      </c>
      <c r="R94" s="20" t="s">
        <v>5</v>
      </c>
      <c r="S94" s="20">
        <f t="shared" si="1"/>
        <v>4</v>
      </c>
      <c r="T94" s="91"/>
      <c r="U94" s="36"/>
    </row>
    <row r="95" spans="1:22" ht="13.15" customHeight="1" x14ac:dyDescent="0.4">
      <c r="A95" s="1" t="s">
        <v>107</v>
      </c>
      <c r="B95" s="19" t="s">
        <v>108</v>
      </c>
      <c r="C95" s="20">
        <v>237</v>
      </c>
      <c r="D95" s="20" t="s">
        <v>5</v>
      </c>
      <c r="E95" s="20" t="s">
        <v>5</v>
      </c>
      <c r="F95" s="20">
        <v>390</v>
      </c>
      <c r="G95" s="20" t="s">
        <v>5</v>
      </c>
      <c r="H95" s="20">
        <v>2</v>
      </c>
      <c r="I95" s="20">
        <v>3</v>
      </c>
      <c r="J95" s="20" t="s">
        <v>5</v>
      </c>
      <c r="K95" s="20" t="s">
        <v>5</v>
      </c>
      <c r="L95" s="20">
        <v>17</v>
      </c>
      <c r="M95" s="20" t="s">
        <v>5</v>
      </c>
      <c r="N95" s="20" t="s">
        <v>5</v>
      </c>
      <c r="O95" s="20" t="s">
        <v>5</v>
      </c>
      <c r="P95" s="20" t="s">
        <v>5</v>
      </c>
      <c r="Q95" s="20" t="s">
        <v>5</v>
      </c>
      <c r="R95" s="20" t="s">
        <v>5</v>
      </c>
      <c r="S95" s="20">
        <f t="shared" si="1"/>
        <v>647</v>
      </c>
      <c r="T95" s="65">
        <v>769</v>
      </c>
      <c r="U95" s="85">
        <v>2</v>
      </c>
      <c r="V95" s="32">
        <v>0</v>
      </c>
    </row>
    <row r="96" spans="1:22" x14ac:dyDescent="0.4">
      <c r="A96" s="1" t="s">
        <v>107</v>
      </c>
      <c r="B96" s="19" t="s">
        <v>109</v>
      </c>
      <c r="C96" s="20">
        <v>7</v>
      </c>
      <c r="D96" s="20" t="s">
        <v>5</v>
      </c>
      <c r="E96" s="20" t="s">
        <v>5</v>
      </c>
      <c r="F96" s="20">
        <v>26</v>
      </c>
      <c r="G96" s="20" t="s">
        <v>5</v>
      </c>
      <c r="H96" s="20" t="s">
        <v>5</v>
      </c>
      <c r="I96" s="20" t="s">
        <v>5</v>
      </c>
      <c r="J96" s="20" t="s">
        <v>5</v>
      </c>
      <c r="K96" s="20" t="s">
        <v>5</v>
      </c>
      <c r="L96" s="20">
        <v>2</v>
      </c>
      <c r="M96" s="20" t="s">
        <v>5</v>
      </c>
      <c r="N96" s="20" t="s">
        <v>5</v>
      </c>
      <c r="O96" s="20" t="s">
        <v>5</v>
      </c>
      <c r="P96" s="20" t="s">
        <v>5</v>
      </c>
      <c r="Q96" s="20" t="s">
        <v>5</v>
      </c>
      <c r="R96" s="20" t="s">
        <v>5</v>
      </c>
      <c r="S96" s="20">
        <f t="shared" si="1"/>
        <v>35</v>
      </c>
      <c r="T96" s="91"/>
      <c r="U96" s="36"/>
    </row>
    <row r="97" spans="1:22" x14ac:dyDescent="0.4">
      <c r="A97" s="1" t="s">
        <v>107</v>
      </c>
      <c r="B97" s="19" t="s">
        <v>110</v>
      </c>
      <c r="C97" s="20">
        <v>7</v>
      </c>
      <c r="D97" s="20" t="s">
        <v>5</v>
      </c>
      <c r="E97" s="20" t="s">
        <v>5</v>
      </c>
      <c r="F97" s="20">
        <v>10</v>
      </c>
      <c r="G97" s="20" t="s">
        <v>5</v>
      </c>
      <c r="H97" s="20" t="s">
        <v>5</v>
      </c>
      <c r="I97" s="20" t="s">
        <v>5</v>
      </c>
      <c r="J97" s="20" t="s">
        <v>5</v>
      </c>
      <c r="K97" s="20" t="s">
        <v>5</v>
      </c>
      <c r="L97" s="20">
        <v>2</v>
      </c>
      <c r="M97" s="20" t="s">
        <v>5</v>
      </c>
      <c r="N97" s="20" t="s">
        <v>5</v>
      </c>
      <c r="O97" s="20" t="s">
        <v>5</v>
      </c>
      <c r="P97" s="20" t="s">
        <v>5</v>
      </c>
      <c r="Q97" s="20" t="s">
        <v>5</v>
      </c>
      <c r="R97" s="20" t="s">
        <v>5</v>
      </c>
      <c r="S97" s="20">
        <f t="shared" si="1"/>
        <v>19</v>
      </c>
      <c r="T97" s="91"/>
      <c r="U97" s="36"/>
    </row>
    <row r="98" spans="1:22" x14ac:dyDescent="0.4">
      <c r="A98" s="1" t="s">
        <v>107</v>
      </c>
      <c r="B98" s="19" t="s">
        <v>112</v>
      </c>
      <c r="C98" s="20">
        <v>4</v>
      </c>
      <c r="D98" s="20" t="s">
        <v>5</v>
      </c>
      <c r="E98" s="20" t="s">
        <v>5</v>
      </c>
      <c r="F98" s="20">
        <v>9</v>
      </c>
      <c r="G98" s="20" t="s">
        <v>5</v>
      </c>
      <c r="H98" s="20" t="s">
        <v>5</v>
      </c>
      <c r="I98" s="20" t="s">
        <v>5</v>
      </c>
      <c r="J98" s="20" t="s">
        <v>5</v>
      </c>
      <c r="K98" s="20" t="s">
        <v>5</v>
      </c>
      <c r="L98" s="20">
        <v>1</v>
      </c>
      <c r="M98" s="20" t="s">
        <v>5</v>
      </c>
      <c r="N98" s="20" t="s">
        <v>5</v>
      </c>
      <c r="O98" s="20" t="s">
        <v>5</v>
      </c>
      <c r="P98" s="20" t="s">
        <v>5</v>
      </c>
      <c r="Q98" s="20" t="s">
        <v>5</v>
      </c>
      <c r="R98" s="20" t="s">
        <v>5</v>
      </c>
      <c r="S98" s="20">
        <f t="shared" si="1"/>
        <v>14</v>
      </c>
      <c r="T98" s="91"/>
      <c r="U98" s="36"/>
    </row>
    <row r="99" spans="1:22" x14ac:dyDescent="0.4">
      <c r="A99" s="1" t="s">
        <v>107</v>
      </c>
      <c r="B99" s="19" t="s">
        <v>116</v>
      </c>
      <c r="C99" s="20">
        <v>9</v>
      </c>
      <c r="D99" s="20" t="s">
        <v>5</v>
      </c>
      <c r="E99" s="20" t="s">
        <v>5</v>
      </c>
      <c r="F99" s="20">
        <v>4</v>
      </c>
      <c r="G99" s="20" t="s">
        <v>5</v>
      </c>
      <c r="H99" s="20" t="s">
        <v>5</v>
      </c>
      <c r="I99" s="20" t="s">
        <v>5</v>
      </c>
      <c r="J99" s="20" t="s">
        <v>5</v>
      </c>
      <c r="K99" s="20" t="s">
        <v>5</v>
      </c>
      <c r="L99" s="20">
        <v>1</v>
      </c>
      <c r="M99" s="20" t="s">
        <v>5</v>
      </c>
      <c r="N99" s="20" t="s">
        <v>5</v>
      </c>
      <c r="O99" s="20" t="s">
        <v>5</v>
      </c>
      <c r="P99" s="20" t="s">
        <v>5</v>
      </c>
      <c r="Q99" s="20" t="s">
        <v>5</v>
      </c>
      <c r="R99" s="20" t="s">
        <v>5</v>
      </c>
      <c r="S99" s="20">
        <f t="shared" si="1"/>
        <v>14</v>
      </c>
      <c r="T99" s="91"/>
      <c r="U99" s="36"/>
    </row>
    <row r="100" spans="1:22" x14ac:dyDescent="0.4">
      <c r="A100" s="1" t="s">
        <v>107</v>
      </c>
      <c r="B100" s="19" t="s">
        <v>114</v>
      </c>
      <c r="C100" s="20">
        <v>4</v>
      </c>
      <c r="D100" s="20" t="s">
        <v>5</v>
      </c>
      <c r="E100" s="20" t="s">
        <v>5</v>
      </c>
      <c r="F100" s="20">
        <v>8</v>
      </c>
      <c r="G100" s="20" t="s">
        <v>5</v>
      </c>
      <c r="H100" s="20" t="s">
        <v>5</v>
      </c>
      <c r="I100" s="20" t="s">
        <v>5</v>
      </c>
      <c r="J100" s="20" t="s">
        <v>5</v>
      </c>
      <c r="K100" s="20" t="s">
        <v>5</v>
      </c>
      <c r="L100" s="20">
        <v>1</v>
      </c>
      <c r="M100" s="20" t="s">
        <v>5</v>
      </c>
      <c r="N100" s="20" t="s">
        <v>5</v>
      </c>
      <c r="O100" s="20" t="s">
        <v>5</v>
      </c>
      <c r="P100" s="20" t="s">
        <v>5</v>
      </c>
      <c r="Q100" s="20" t="s">
        <v>5</v>
      </c>
      <c r="R100" s="20" t="s">
        <v>5</v>
      </c>
      <c r="S100" s="20">
        <f t="shared" si="1"/>
        <v>13</v>
      </c>
      <c r="T100" s="91"/>
      <c r="U100" s="36"/>
    </row>
    <row r="101" spans="1:22" x14ac:dyDescent="0.4">
      <c r="A101" s="1" t="s">
        <v>107</v>
      </c>
      <c r="B101" s="19" t="s">
        <v>111</v>
      </c>
      <c r="C101" s="20">
        <v>2</v>
      </c>
      <c r="D101" s="20" t="s">
        <v>5</v>
      </c>
      <c r="E101" s="20" t="s">
        <v>5</v>
      </c>
      <c r="F101" s="20">
        <v>9</v>
      </c>
      <c r="G101" s="20" t="s">
        <v>5</v>
      </c>
      <c r="H101" s="20" t="s">
        <v>5</v>
      </c>
      <c r="I101" s="20" t="s">
        <v>5</v>
      </c>
      <c r="J101" s="20" t="s">
        <v>5</v>
      </c>
      <c r="K101" s="20" t="s">
        <v>5</v>
      </c>
      <c r="L101" s="20">
        <v>1</v>
      </c>
      <c r="M101" s="20" t="s">
        <v>5</v>
      </c>
      <c r="N101" s="20" t="s">
        <v>5</v>
      </c>
      <c r="O101" s="20" t="s">
        <v>5</v>
      </c>
      <c r="P101" s="20" t="s">
        <v>5</v>
      </c>
      <c r="Q101" s="20" t="s">
        <v>5</v>
      </c>
      <c r="R101" s="20" t="s">
        <v>5</v>
      </c>
      <c r="S101" s="20">
        <f t="shared" si="1"/>
        <v>12</v>
      </c>
      <c r="T101" s="91"/>
      <c r="U101" s="36"/>
    </row>
    <row r="102" spans="1:22" x14ac:dyDescent="0.4">
      <c r="A102" s="1" t="s">
        <v>107</v>
      </c>
      <c r="B102" s="19" t="s">
        <v>113</v>
      </c>
      <c r="C102" s="20">
        <v>2</v>
      </c>
      <c r="D102" s="20" t="s">
        <v>5</v>
      </c>
      <c r="E102" s="20" t="s">
        <v>5</v>
      </c>
      <c r="F102" s="20">
        <v>5</v>
      </c>
      <c r="G102" s="20" t="s">
        <v>5</v>
      </c>
      <c r="H102" s="20" t="s">
        <v>5</v>
      </c>
      <c r="I102" s="20" t="s">
        <v>5</v>
      </c>
      <c r="J102" s="20" t="s">
        <v>5</v>
      </c>
      <c r="K102" s="20" t="s">
        <v>5</v>
      </c>
      <c r="L102" s="20" t="s">
        <v>5</v>
      </c>
      <c r="M102" s="20" t="s">
        <v>5</v>
      </c>
      <c r="N102" s="20" t="s">
        <v>5</v>
      </c>
      <c r="O102" s="20" t="s">
        <v>5</v>
      </c>
      <c r="P102" s="20" t="s">
        <v>5</v>
      </c>
      <c r="Q102" s="20" t="s">
        <v>5</v>
      </c>
      <c r="R102" s="20" t="s">
        <v>5</v>
      </c>
      <c r="S102" s="20">
        <f t="shared" si="1"/>
        <v>7</v>
      </c>
      <c r="T102" s="91"/>
      <c r="U102" s="36"/>
    </row>
    <row r="103" spans="1:22" x14ac:dyDescent="0.4">
      <c r="A103" s="1" t="s">
        <v>107</v>
      </c>
      <c r="B103" s="19" t="s">
        <v>119</v>
      </c>
      <c r="C103" s="20">
        <v>1</v>
      </c>
      <c r="D103" s="20" t="s">
        <v>5</v>
      </c>
      <c r="E103" s="20" t="s">
        <v>5</v>
      </c>
      <c r="F103" s="20">
        <v>4</v>
      </c>
      <c r="G103" s="20" t="s">
        <v>5</v>
      </c>
      <c r="H103" s="20" t="s">
        <v>5</v>
      </c>
      <c r="I103" s="20" t="s">
        <v>5</v>
      </c>
      <c r="J103" s="20" t="s">
        <v>5</v>
      </c>
      <c r="K103" s="20" t="s">
        <v>5</v>
      </c>
      <c r="L103" s="20">
        <v>1</v>
      </c>
      <c r="M103" s="20" t="s">
        <v>5</v>
      </c>
      <c r="N103" s="20" t="s">
        <v>5</v>
      </c>
      <c r="O103" s="20" t="s">
        <v>5</v>
      </c>
      <c r="P103" s="20" t="s">
        <v>5</v>
      </c>
      <c r="Q103" s="20" t="s">
        <v>5</v>
      </c>
      <c r="R103" s="20" t="s">
        <v>5</v>
      </c>
      <c r="S103" s="20">
        <f t="shared" si="1"/>
        <v>6</v>
      </c>
      <c r="T103" s="91"/>
      <c r="U103" s="36"/>
    </row>
    <row r="104" spans="1:22" x14ac:dyDescent="0.4">
      <c r="A104" s="1" t="s">
        <v>107</v>
      </c>
      <c r="B104" s="19" t="s">
        <v>115</v>
      </c>
      <c r="C104" s="20">
        <v>2</v>
      </c>
      <c r="D104" s="20" t="s">
        <v>5</v>
      </c>
      <c r="E104" s="20" t="s">
        <v>5</v>
      </c>
      <c r="F104" s="20" t="s">
        <v>5</v>
      </c>
      <c r="G104" s="20" t="s">
        <v>5</v>
      </c>
      <c r="H104" s="20" t="s">
        <v>5</v>
      </c>
      <c r="I104" s="20" t="s">
        <v>5</v>
      </c>
      <c r="J104" s="20" t="s">
        <v>5</v>
      </c>
      <c r="K104" s="20" t="s">
        <v>5</v>
      </c>
      <c r="L104" s="20" t="s">
        <v>5</v>
      </c>
      <c r="M104" s="20" t="s">
        <v>5</v>
      </c>
      <c r="N104" s="20" t="s">
        <v>5</v>
      </c>
      <c r="O104" s="20" t="s">
        <v>5</v>
      </c>
      <c r="P104" s="20" t="s">
        <v>5</v>
      </c>
      <c r="Q104" s="20" t="s">
        <v>5</v>
      </c>
      <c r="R104" s="20" t="s">
        <v>5</v>
      </c>
      <c r="S104" s="20">
        <f t="shared" si="1"/>
        <v>2</v>
      </c>
      <c r="T104" s="91"/>
      <c r="U104" s="36"/>
    </row>
    <row r="105" spans="1:22" ht="13.15" customHeight="1" x14ac:dyDescent="0.4">
      <c r="A105" s="1" t="s">
        <v>120</v>
      </c>
      <c r="B105" s="19" t="s">
        <v>121</v>
      </c>
      <c r="C105" s="20">
        <v>418</v>
      </c>
      <c r="D105" s="20" t="s">
        <v>5</v>
      </c>
      <c r="E105" s="20">
        <v>1</v>
      </c>
      <c r="F105" s="20">
        <v>546</v>
      </c>
      <c r="G105" s="20" t="s">
        <v>5</v>
      </c>
      <c r="H105" s="20" t="s">
        <v>5</v>
      </c>
      <c r="I105" s="20" t="s">
        <v>5</v>
      </c>
      <c r="J105" s="20" t="s">
        <v>5</v>
      </c>
      <c r="K105" s="20" t="s">
        <v>5</v>
      </c>
      <c r="L105" s="20" t="s">
        <v>5</v>
      </c>
      <c r="M105" s="20" t="s">
        <v>5</v>
      </c>
      <c r="N105" s="20" t="s">
        <v>5</v>
      </c>
      <c r="O105" s="20">
        <v>6</v>
      </c>
      <c r="P105" s="20" t="s">
        <v>5</v>
      </c>
      <c r="Q105" s="20" t="s">
        <v>5</v>
      </c>
      <c r="R105" s="20" t="s">
        <v>5</v>
      </c>
      <c r="S105" s="20">
        <f t="shared" si="1"/>
        <v>970</v>
      </c>
      <c r="T105" s="65">
        <v>2011</v>
      </c>
      <c r="U105" s="85">
        <v>5</v>
      </c>
      <c r="V105" s="24">
        <v>2E-3</v>
      </c>
    </row>
    <row r="106" spans="1:22" x14ac:dyDescent="0.4">
      <c r="A106" s="1" t="s">
        <v>120</v>
      </c>
      <c r="B106" s="19" t="s">
        <v>122</v>
      </c>
      <c r="C106" s="20">
        <v>301</v>
      </c>
      <c r="D106" s="20" t="s">
        <v>5</v>
      </c>
      <c r="E106" s="20">
        <v>2</v>
      </c>
      <c r="F106" s="20">
        <v>91</v>
      </c>
      <c r="G106" s="20" t="s">
        <v>5</v>
      </c>
      <c r="H106" s="20" t="s">
        <v>5</v>
      </c>
      <c r="I106" s="20" t="s">
        <v>5</v>
      </c>
      <c r="J106" s="20" t="s">
        <v>5</v>
      </c>
      <c r="K106" s="20" t="s">
        <v>5</v>
      </c>
      <c r="L106" s="20" t="s">
        <v>5</v>
      </c>
      <c r="M106" s="20" t="s">
        <v>5</v>
      </c>
      <c r="N106" s="20" t="s">
        <v>5</v>
      </c>
      <c r="O106" s="20" t="s">
        <v>5</v>
      </c>
      <c r="P106" s="20" t="s">
        <v>5</v>
      </c>
      <c r="Q106" s="20" t="s">
        <v>5</v>
      </c>
      <c r="R106" s="20" t="s">
        <v>5</v>
      </c>
      <c r="S106" s="20">
        <f t="shared" si="1"/>
        <v>392</v>
      </c>
      <c r="T106" s="91"/>
      <c r="U106" s="36"/>
    </row>
    <row r="107" spans="1:22" x14ac:dyDescent="0.4">
      <c r="A107" s="1" t="s">
        <v>120</v>
      </c>
      <c r="B107" s="19" t="s">
        <v>124</v>
      </c>
      <c r="C107" s="20">
        <v>298</v>
      </c>
      <c r="D107" s="20" t="s">
        <v>5</v>
      </c>
      <c r="E107" s="20" t="s">
        <v>5</v>
      </c>
      <c r="F107" s="20">
        <v>87</v>
      </c>
      <c r="G107" s="20" t="s">
        <v>5</v>
      </c>
      <c r="H107" s="20" t="s">
        <v>5</v>
      </c>
      <c r="I107" s="20" t="s">
        <v>5</v>
      </c>
      <c r="J107" s="20" t="s">
        <v>5</v>
      </c>
      <c r="K107" s="20" t="s">
        <v>5</v>
      </c>
      <c r="L107" s="20" t="s">
        <v>5</v>
      </c>
      <c r="M107" s="20" t="s">
        <v>5</v>
      </c>
      <c r="N107" s="20" t="s">
        <v>5</v>
      </c>
      <c r="O107" s="20" t="s">
        <v>5</v>
      </c>
      <c r="P107" s="20" t="s">
        <v>5</v>
      </c>
      <c r="Q107" s="20" t="s">
        <v>5</v>
      </c>
      <c r="R107" s="20" t="s">
        <v>5</v>
      </c>
      <c r="S107" s="20">
        <f t="shared" si="1"/>
        <v>385</v>
      </c>
      <c r="T107" s="91"/>
      <c r="U107" s="36"/>
    </row>
    <row r="108" spans="1:22" x14ac:dyDescent="0.4">
      <c r="A108" s="1" t="s">
        <v>120</v>
      </c>
      <c r="B108" s="19" t="s">
        <v>123</v>
      </c>
      <c r="C108" s="20">
        <v>188</v>
      </c>
      <c r="D108" s="20" t="s">
        <v>5</v>
      </c>
      <c r="E108" s="20">
        <v>2</v>
      </c>
      <c r="F108" s="20">
        <v>71</v>
      </c>
      <c r="G108" s="20" t="s">
        <v>5</v>
      </c>
      <c r="H108" s="20" t="s">
        <v>5</v>
      </c>
      <c r="I108" s="20" t="s">
        <v>5</v>
      </c>
      <c r="J108" s="20" t="s">
        <v>5</v>
      </c>
      <c r="K108" s="20" t="s">
        <v>5</v>
      </c>
      <c r="L108" s="20" t="s">
        <v>5</v>
      </c>
      <c r="M108" s="20" t="s">
        <v>5</v>
      </c>
      <c r="N108" s="20" t="s">
        <v>5</v>
      </c>
      <c r="O108" s="20" t="s">
        <v>5</v>
      </c>
      <c r="P108" s="20" t="s">
        <v>5</v>
      </c>
      <c r="Q108" s="20" t="s">
        <v>5</v>
      </c>
      <c r="R108" s="20" t="s">
        <v>5</v>
      </c>
      <c r="S108" s="20">
        <f t="shared" si="1"/>
        <v>259</v>
      </c>
      <c r="T108" s="91"/>
      <c r="U108" s="36"/>
    </row>
    <row r="109" spans="1:22" ht="13.15" customHeight="1" x14ac:dyDescent="0.4">
      <c r="A109" s="1" t="s">
        <v>120</v>
      </c>
      <c r="B109" s="19" t="s">
        <v>125</v>
      </c>
      <c r="C109" s="20">
        <v>5</v>
      </c>
      <c r="D109" s="20" t="s">
        <v>5</v>
      </c>
      <c r="E109" s="20" t="s">
        <v>5</v>
      </c>
      <c r="F109" s="20" t="s">
        <v>5</v>
      </c>
      <c r="G109" s="20" t="s">
        <v>5</v>
      </c>
      <c r="H109" s="20" t="s">
        <v>5</v>
      </c>
      <c r="I109" s="20" t="s">
        <v>5</v>
      </c>
      <c r="J109" s="20" t="s">
        <v>5</v>
      </c>
      <c r="K109" s="20" t="s">
        <v>5</v>
      </c>
      <c r="L109" s="20" t="s">
        <v>5</v>
      </c>
      <c r="M109" s="20" t="s">
        <v>5</v>
      </c>
      <c r="N109" s="20" t="s">
        <v>5</v>
      </c>
      <c r="O109" s="20" t="s">
        <v>5</v>
      </c>
      <c r="P109" s="20" t="s">
        <v>5</v>
      </c>
      <c r="Q109" s="20" t="s">
        <v>5</v>
      </c>
      <c r="R109" s="20" t="s">
        <v>5</v>
      </c>
      <c r="S109" s="20">
        <f t="shared" si="1"/>
        <v>5</v>
      </c>
      <c r="T109" s="91"/>
      <c r="U109" s="36"/>
    </row>
    <row r="110" spans="1:22" ht="13.15" customHeight="1" x14ac:dyDescent="0.4">
      <c r="A110" s="21" t="s">
        <v>126</v>
      </c>
      <c r="B110" s="19" t="s">
        <v>127</v>
      </c>
      <c r="C110" s="20">
        <v>560</v>
      </c>
      <c r="D110" s="20">
        <v>1</v>
      </c>
      <c r="E110" s="20">
        <v>2</v>
      </c>
      <c r="F110" s="20">
        <v>523</v>
      </c>
      <c r="G110" s="20" t="s">
        <v>5</v>
      </c>
      <c r="H110" s="20" t="s">
        <v>5</v>
      </c>
      <c r="I110" s="20">
        <v>11</v>
      </c>
      <c r="J110" s="20" t="s">
        <v>5</v>
      </c>
      <c r="K110" s="20" t="s">
        <v>5</v>
      </c>
      <c r="L110" s="20">
        <v>38</v>
      </c>
      <c r="M110" s="20" t="s">
        <v>5</v>
      </c>
      <c r="N110" s="20" t="s">
        <v>5</v>
      </c>
      <c r="O110" s="20" t="s">
        <v>5</v>
      </c>
      <c r="P110" s="20" t="s">
        <v>5</v>
      </c>
      <c r="Q110" s="20">
        <v>6</v>
      </c>
      <c r="R110" s="20" t="s">
        <v>5</v>
      </c>
      <c r="S110" s="20">
        <f t="shared" si="1"/>
        <v>1138</v>
      </c>
      <c r="T110" s="60">
        <v>1138</v>
      </c>
      <c r="U110" s="59">
        <v>2</v>
      </c>
      <c r="V110" s="27">
        <v>2E-3</v>
      </c>
    </row>
    <row r="111" spans="1:22" ht="13.15" customHeight="1" x14ac:dyDescent="0.4">
      <c r="A111" s="1" t="s">
        <v>128</v>
      </c>
      <c r="B111" s="19" t="s">
        <v>129</v>
      </c>
      <c r="C111" s="20">
        <v>1041</v>
      </c>
      <c r="D111" s="20">
        <v>2</v>
      </c>
      <c r="E111" s="20">
        <v>6</v>
      </c>
      <c r="F111" s="20">
        <v>956</v>
      </c>
      <c r="G111" s="20">
        <v>3</v>
      </c>
      <c r="H111" s="20">
        <v>5</v>
      </c>
      <c r="I111" s="20">
        <v>29</v>
      </c>
      <c r="J111" s="20" t="s">
        <v>5</v>
      </c>
      <c r="K111" s="20" t="s">
        <v>5</v>
      </c>
      <c r="L111" s="20">
        <v>63</v>
      </c>
      <c r="M111" s="20" t="s">
        <v>5</v>
      </c>
      <c r="N111" s="20" t="s">
        <v>5</v>
      </c>
      <c r="O111" s="20" t="s">
        <v>5</v>
      </c>
      <c r="P111" s="20" t="s">
        <v>5</v>
      </c>
      <c r="Q111" s="20">
        <v>14</v>
      </c>
      <c r="R111" s="20" t="s">
        <v>5</v>
      </c>
      <c r="S111" s="20">
        <f t="shared" si="1"/>
        <v>2103</v>
      </c>
      <c r="T111" s="65">
        <v>2256</v>
      </c>
      <c r="U111" s="85">
        <v>16</v>
      </c>
      <c r="V111" s="24">
        <v>7.0000000000000001E-3</v>
      </c>
    </row>
    <row r="112" spans="1:22" x14ac:dyDescent="0.4">
      <c r="A112" s="1" t="s">
        <v>128</v>
      </c>
      <c r="B112" s="19" t="s">
        <v>130</v>
      </c>
      <c r="C112" s="20">
        <v>91</v>
      </c>
      <c r="D112" s="20">
        <v>3</v>
      </c>
      <c r="E112" s="20">
        <v>3</v>
      </c>
      <c r="F112" s="20">
        <v>23</v>
      </c>
      <c r="G112" s="20">
        <v>1</v>
      </c>
      <c r="H112" s="20">
        <v>1</v>
      </c>
      <c r="I112" s="20">
        <v>2</v>
      </c>
      <c r="J112" s="20" t="s">
        <v>5</v>
      </c>
      <c r="K112" s="20" t="s">
        <v>5</v>
      </c>
      <c r="L112" s="20">
        <v>1</v>
      </c>
      <c r="M112" s="20" t="s">
        <v>5</v>
      </c>
      <c r="N112" s="20" t="s">
        <v>5</v>
      </c>
      <c r="O112" s="20" t="s">
        <v>5</v>
      </c>
      <c r="P112" s="20" t="s">
        <v>5</v>
      </c>
      <c r="Q112" s="20" t="s">
        <v>5</v>
      </c>
      <c r="R112" s="20" t="s">
        <v>5</v>
      </c>
      <c r="S112" s="20">
        <f t="shared" si="1"/>
        <v>117</v>
      </c>
      <c r="T112" s="91"/>
      <c r="U112" s="36"/>
    </row>
    <row r="113" spans="1:22" x14ac:dyDescent="0.4">
      <c r="A113" s="1" t="s">
        <v>128</v>
      </c>
      <c r="B113" s="19" t="s">
        <v>131</v>
      </c>
      <c r="C113" s="20">
        <v>29</v>
      </c>
      <c r="D113" s="20">
        <v>1</v>
      </c>
      <c r="E113" s="20">
        <v>1</v>
      </c>
      <c r="F113" s="20">
        <v>6</v>
      </c>
      <c r="G113" s="20" t="s">
        <v>5</v>
      </c>
      <c r="H113" s="20" t="s">
        <v>5</v>
      </c>
      <c r="I113" s="20">
        <v>1</v>
      </c>
      <c r="J113" s="20" t="s">
        <v>5</v>
      </c>
      <c r="K113" s="20" t="s">
        <v>5</v>
      </c>
      <c r="L113" s="20" t="s">
        <v>5</v>
      </c>
      <c r="M113" s="20" t="s">
        <v>5</v>
      </c>
      <c r="N113" s="20" t="s">
        <v>5</v>
      </c>
      <c r="O113" s="20" t="s">
        <v>5</v>
      </c>
      <c r="P113" s="20" t="s">
        <v>5</v>
      </c>
      <c r="Q113" s="20" t="s">
        <v>5</v>
      </c>
      <c r="R113" s="20" t="s">
        <v>5</v>
      </c>
      <c r="S113" s="20">
        <f t="shared" si="1"/>
        <v>36</v>
      </c>
      <c r="T113" s="91"/>
      <c r="U113" s="36"/>
    </row>
    <row r="114" spans="1:22" x14ac:dyDescent="0.4">
      <c r="A114" s="21" t="s">
        <v>132</v>
      </c>
      <c r="B114" s="19" t="s">
        <v>133</v>
      </c>
      <c r="C114" s="20">
        <v>4434</v>
      </c>
      <c r="D114" s="20">
        <v>15</v>
      </c>
      <c r="E114" s="20">
        <v>26</v>
      </c>
      <c r="F114" s="20">
        <v>1511</v>
      </c>
      <c r="G114" s="20">
        <v>1</v>
      </c>
      <c r="H114" s="20">
        <v>2</v>
      </c>
      <c r="I114" s="20">
        <v>68</v>
      </c>
      <c r="J114" s="20" t="s">
        <v>5</v>
      </c>
      <c r="K114" s="20" t="s">
        <v>5</v>
      </c>
      <c r="L114" s="20">
        <v>974</v>
      </c>
      <c r="M114" s="20">
        <v>3</v>
      </c>
      <c r="N114" s="20" t="s">
        <v>5</v>
      </c>
      <c r="O114" s="20">
        <v>80</v>
      </c>
      <c r="P114" s="20" t="s">
        <v>5</v>
      </c>
      <c r="Q114" s="20">
        <v>1</v>
      </c>
      <c r="R114" s="20" t="s">
        <v>5</v>
      </c>
      <c r="S114" s="20">
        <f t="shared" si="1"/>
        <v>7068</v>
      </c>
      <c r="T114" s="60">
        <v>7068</v>
      </c>
      <c r="U114" s="59">
        <v>28</v>
      </c>
      <c r="V114" s="27">
        <v>4.0000000000000001E-3</v>
      </c>
    </row>
    <row r="115" spans="1:22" ht="13.15" customHeight="1" x14ac:dyDescent="0.4">
      <c r="A115" s="1" t="s">
        <v>134</v>
      </c>
      <c r="B115" s="19" t="s">
        <v>135</v>
      </c>
      <c r="C115" s="20">
        <v>1848</v>
      </c>
      <c r="D115" s="20">
        <v>1</v>
      </c>
      <c r="E115" s="20">
        <v>18</v>
      </c>
      <c r="F115" s="20">
        <v>1246</v>
      </c>
      <c r="G115" s="20">
        <v>2</v>
      </c>
      <c r="H115" s="20">
        <v>2</v>
      </c>
      <c r="I115" s="20">
        <v>110</v>
      </c>
      <c r="J115" s="20" t="s">
        <v>5</v>
      </c>
      <c r="K115" s="20" t="s">
        <v>5</v>
      </c>
      <c r="L115" s="20">
        <v>256</v>
      </c>
      <c r="M115" s="20" t="s">
        <v>5</v>
      </c>
      <c r="N115" s="20" t="s">
        <v>5</v>
      </c>
      <c r="O115" s="20" t="s">
        <v>5</v>
      </c>
      <c r="P115" s="20" t="s">
        <v>5</v>
      </c>
      <c r="Q115" s="20">
        <v>15</v>
      </c>
      <c r="R115" s="20" t="s">
        <v>5</v>
      </c>
      <c r="S115" s="20">
        <f t="shared" si="1"/>
        <v>3475</v>
      </c>
      <c r="T115" s="65">
        <v>3852</v>
      </c>
      <c r="U115" s="85">
        <v>25</v>
      </c>
      <c r="V115" s="24">
        <v>6.0000000000000001E-3</v>
      </c>
    </row>
    <row r="116" spans="1:22" x14ac:dyDescent="0.4">
      <c r="A116" s="1" t="s">
        <v>134</v>
      </c>
      <c r="B116" s="19" t="s">
        <v>136</v>
      </c>
      <c r="C116" s="20">
        <v>184</v>
      </c>
      <c r="D116" s="20">
        <v>0</v>
      </c>
      <c r="E116" s="20">
        <v>5</v>
      </c>
      <c r="F116" s="20">
        <v>22</v>
      </c>
      <c r="G116" s="20" t="s">
        <v>5</v>
      </c>
      <c r="H116" s="20" t="s">
        <v>5</v>
      </c>
      <c r="I116" s="20">
        <v>10</v>
      </c>
      <c r="J116" s="20" t="s">
        <v>5</v>
      </c>
      <c r="K116" s="20" t="s">
        <v>5</v>
      </c>
      <c r="L116" s="20">
        <v>4</v>
      </c>
      <c r="M116" s="20" t="s">
        <v>5</v>
      </c>
      <c r="N116" s="20" t="s">
        <v>5</v>
      </c>
      <c r="O116" s="20" t="s">
        <v>5</v>
      </c>
      <c r="P116" s="20" t="s">
        <v>5</v>
      </c>
      <c r="Q116" s="20" t="s">
        <v>5</v>
      </c>
      <c r="R116" s="20" t="s">
        <v>5</v>
      </c>
      <c r="S116" s="20">
        <f t="shared" si="1"/>
        <v>220</v>
      </c>
      <c r="T116" s="91"/>
      <c r="U116" s="36"/>
    </row>
    <row r="117" spans="1:22" ht="13.15" customHeight="1" x14ac:dyDescent="0.4">
      <c r="A117" s="1" t="s">
        <v>134</v>
      </c>
      <c r="B117" s="19" t="s">
        <v>137</v>
      </c>
      <c r="C117" s="20">
        <v>29</v>
      </c>
      <c r="D117" s="20" t="s">
        <v>5</v>
      </c>
      <c r="E117" s="20" t="s">
        <v>5</v>
      </c>
      <c r="F117" s="20">
        <v>32</v>
      </c>
      <c r="G117" s="20" t="s">
        <v>5</v>
      </c>
      <c r="H117" s="20" t="s">
        <v>5</v>
      </c>
      <c r="I117" s="20" t="s">
        <v>5</v>
      </c>
      <c r="J117" s="20" t="s">
        <v>5</v>
      </c>
      <c r="K117" s="20" t="s">
        <v>5</v>
      </c>
      <c r="L117" s="20">
        <v>5</v>
      </c>
      <c r="M117" s="20" t="s">
        <v>5</v>
      </c>
      <c r="N117" s="20" t="s">
        <v>5</v>
      </c>
      <c r="O117" s="20" t="s">
        <v>5</v>
      </c>
      <c r="P117" s="20" t="s">
        <v>5</v>
      </c>
      <c r="Q117" s="20" t="s">
        <v>5</v>
      </c>
      <c r="R117" s="20" t="s">
        <v>5</v>
      </c>
      <c r="S117" s="20">
        <f t="shared" si="1"/>
        <v>66</v>
      </c>
      <c r="T117" s="91"/>
      <c r="U117" s="36"/>
    </row>
    <row r="118" spans="1:22" ht="13.15" customHeight="1" x14ac:dyDescent="0.4">
      <c r="A118" s="1" t="s">
        <v>134</v>
      </c>
      <c r="B118" s="19" t="s">
        <v>138</v>
      </c>
      <c r="C118" s="20">
        <v>34</v>
      </c>
      <c r="D118" s="20" t="s">
        <v>5</v>
      </c>
      <c r="E118" s="20" t="s">
        <v>5</v>
      </c>
      <c r="F118" s="20">
        <v>3</v>
      </c>
      <c r="G118" s="20" t="s">
        <v>5</v>
      </c>
      <c r="H118" s="20" t="s">
        <v>5</v>
      </c>
      <c r="I118" s="20">
        <v>4</v>
      </c>
      <c r="J118" s="20" t="s">
        <v>5</v>
      </c>
      <c r="K118" s="20" t="s">
        <v>5</v>
      </c>
      <c r="L118" s="20" t="s">
        <v>5</v>
      </c>
      <c r="M118" s="20" t="s">
        <v>5</v>
      </c>
      <c r="N118" s="20" t="s">
        <v>5</v>
      </c>
      <c r="O118" s="20" t="s">
        <v>5</v>
      </c>
      <c r="P118" s="20" t="s">
        <v>5</v>
      </c>
      <c r="Q118" s="20" t="s">
        <v>5</v>
      </c>
      <c r="R118" s="20" t="s">
        <v>5</v>
      </c>
      <c r="S118" s="20">
        <f t="shared" si="1"/>
        <v>41</v>
      </c>
      <c r="T118" s="91"/>
      <c r="U118" s="36"/>
    </row>
    <row r="119" spans="1:22" ht="13.15" customHeight="1" x14ac:dyDescent="0.4">
      <c r="A119" s="1" t="s">
        <v>134</v>
      </c>
      <c r="B119" s="19" t="s">
        <v>139</v>
      </c>
      <c r="C119" s="20">
        <v>26</v>
      </c>
      <c r="D119" s="20" t="s">
        <v>5</v>
      </c>
      <c r="E119" s="20" t="s">
        <v>5</v>
      </c>
      <c r="F119" s="20">
        <v>4</v>
      </c>
      <c r="G119" s="20" t="s">
        <v>5</v>
      </c>
      <c r="H119" s="20" t="s">
        <v>5</v>
      </c>
      <c r="I119" s="20" t="s">
        <v>5</v>
      </c>
      <c r="J119" s="20" t="s">
        <v>5</v>
      </c>
      <c r="K119" s="20" t="s">
        <v>5</v>
      </c>
      <c r="L119" s="20">
        <v>2</v>
      </c>
      <c r="M119" s="20" t="s">
        <v>5</v>
      </c>
      <c r="N119" s="20" t="s">
        <v>5</v>
      </c>
      <c r="O119" s="20" t="s">
        <v>5</v>
      </c>
      <c r="P119" s="20" t="s">
        <v>5</v>
      </c>
      <c r="Q119" s="20" t="s">
        <v>5</v>
      </c>
      <c r="R119" s="20" t="s">
        <v>5</v>
      </c>
      <c r="S119" s="20">
        <f t="shared" si="1"/>
        <v>32</v>
      </c>
      <c r="T119" s="91"/>
      <c r="U119" s="36"/>
    </row>
    <row r="120" spans="1:22" x14ac:dyDescent="0.4">
      <c r="A120" s="1" t="s">
        <v>134</v>
      </c>
      <c r="B120" s="19" t="s">
        <v>140</v>
      </c>
      <c r="C120" s="20">
        <v>17</v>
      </c>
      <c r="D120" s="20" t="s">
        <v>5</v>
      </c>
      <c r="E120" s="20" t="s">
        <v>5</v>
      </c>
      <c r="F120" s="20" t="s">
        <v>5</v>
      </c>
      <c r="G120" s="20" t="s">
        <v>5</v>
      </c>
      <c r="H120" s="20" t="s">
        <v>5</v>
      </c>
      <c r="I120" s="20">
        <v>1</v>
      </c>
      <c r="J120" s="20" t="s">
        <v>5</v>
      </c>
      <c r="K120" s="20" t="s">
        <v>5</v>
      </c>
      <c r="L120" s="20" t="s">
        <v>5</v>
      </c>
      <c r="M120" s="20" t="s">
        <v>5</v>
      </c>
      <c r="N120" s="20" t="s">
        <v>5</v>
      </c>
      <c r="O120" s="20" t="s">
        <v>5</v>
      </c>
      <c r="P120" s="20" t="s">
        <v>5</v>
      </c>
      <c r="Q120" s="20" t="s">
        <v>5</v>
      </c>
      <c r="R120" s="20" t="s">
        <v>5</v>
      </c>
      <c r="S120" s="20">
        <f t="shared" si="1"/>
        <v>18</v>
      </c>
      <c r="T120" s="91"/>
      <c r="U120" s="36"/>
    </row>
    <row r="121" spans="1:22" ht="13.15" customHeight="1" x14ac:dyDescent="0.4">
      <c r="A121" s="3" t="s">
        <v>141</v>
      </c>
      <c r="B121" s="19" t="s">
        <v>142</v>
      </c>
      <c r="C121" s="20">
        <v>1698</v>
      </c>
      <c r="D121" s="20">
        <v>7</v>
      </c>
      <c r="E121" s="20">
        <v>11</v>
      </c>
      <c r="F121" s="20">
        <v>1404</v>
      </c>
      <c r="G121" s="20">
        <v>1</v>
      </c>
      <c r="H121" s="20">
        <v>1</v>
      </c>
      <c r="I121" s="20">
        <v>14</v>
      </c>
      <c r="J121" s="20" t="s">
        <v>5</v>
      </c>
      <c r="K121" s="20" t="s">
        <v>5</v>
      </c>
      <c r="L121" s="20">
        <v>85</v>
      </c>
      <c r="M121" s="20" t="s">
        <v>5</v>
      </c>
      <c r="N121" s="20" t="s">
        <v>5</v>
      </c>
      <c r="O121" s="20" t="s">
        <v>5</v>
      </c>
      <c r="P121" s="20" t="s">
        <v>5</v>
      </c>
      <c r="Q121" s="20">
        <v>6</v>
      </c>
      <c r="R121" s="20" t="s">
        <v>5</v>
      </c>
      <c r="S121" s="20">
        <f t="shared" si="1"/>
        <v>3207</v>
      </c>
      <c r="T121" s="61">
        <v>4061</v>
      </c>
      <c r="U121" s="71">
        <v>14</v>
      </c>
      <c r="V121" s="28">
        <v>3.0000000000000001E-3</v>
      </c>
    </row>
    <row r="122" spans="1:22" x14ac:dyDescent="0.4">
      <c r="A122" s="3" t="s">
        <v>141</v>
      </c>
      <c r="B122" s="19" t="s">
        <v>96</v>
      </c>
      <c r="C122" s="20">
        <v>416</v>
      </c>
      <c r="D122" s="20" t="s">
        <v>5</v>
      </c>
      <c r="E122" s="20">
        <v>1</v>
      </c>
      <c r="F122" s="20">
        <v>391</v>
      </c>
      <c r="G122" s="20">
        <v>2</v>
      </c>
      <c r="H122" s="20">
        <v>1</v>
      </c>
      <c r="I122" s="20">
        <v>10</v>
      </c>
      <c r="J122" s="20" t="s">
        <v>5</v>
      </c>
      <c r="K122" s="20" t="s">
        <v>5</v>
      </c>
      <c r="L122" s="20">
        <v>37</v>
      </c>
      <c r="M122" s="20" t="s">
        <v>5</v>
      </c>
      <c r="N122" s="20" t="s">
        <v>5</v>
      </c>
      <c r="O122" s="20" t="s">
        <v>5</v>
      </c>
      <c r="P122" s="20" t="s">
        <v>5</v>
      </c>
      <c r="Q122" s="20" t="s">
        <v>5</v>
      </c>
      <c r="R122" s="20" t="s">
        <v>5</v>
      </c>
      <c r="S122" s="20">
        <f t="shared" si="1"/>
        <v>854</v>
      </c>
      <c r="T122" s="91"/>
      <c r="U122" s="36"/>
    </row>
    <row r="123" spans="1:22" x14ac:dyDescent="0.4">
      <c r="A123" s="21" t="s">
        <v>144</v>
      </c>
      <c r="B123" s="19" t="s">
        <v>145</v>
      </c>
      <c r="C123" s="20">
        <v>4881</v>
      </c>
      <c r="D123" s="20">
        <v>51</v>
      </c>
      <c r="E123" s="20">
        <v>98</v>
      </c>
      <c r="F123" s="20">
        <v>5738</v>
      </c>
      <c r="G123" s="20">
        <v>9</v>
      </c>
      <c r="H123" s="20">
        <v>54</v>
      </c>
      <c r="I123" s="20">
        <v>966</v>
      </c>
      <c r="J123" s="20" t="s">
        <v>5</v>
      </c>
      <c r="K123" s="20">
        <v>1</v>
      </c>
      <c r="L123" s="20">
        <v>1129</v>
      </c>
      <c r="M123" s="20">
        <v>1</v>
      </c>
      <c r="N123" s="20" t="s">
        <v>5</v>
      </c>
      <c r="O123" s="20">
        <v>113</v>
      </c>
      <c r="P123" s="20" t="s">
        <v>5</v>
      </c>
      <c r="Q123" s="20">
        <v>70</v>
      </c>
      <c r="R123" s="20" t="s">
        <v>5</v>
      </c>
      <c r="S123" s="20">
        <f t="shared" si="1"/>
        <v>12897</v>
      </c>
      <c r="T123" s="60">
        <v>12897</v>
      </c>
      <c r="U123" s="59">
        <v>153</v>
      </c>
      <c r="V123" s="27">
        <v>1.2E-2</v>
      </c>
    </row>
    <row r="124" spans="1:22" ht="13.15" customHeight="1" x14ac:dyDescent="0.4">
      <c r="A124" s="1" t="s">
        <v>146</v>
      </c>
      <c r="B124" s="19" t="s">
        <v>147</v>
      </c>
      <c r="C124" s="20">
        <v>781</v>
      </c>
      <c r="D124" s="20" t="s">
        <v>5</v>
      </c>
      <c r="E124" s="20">
        <v>5</v>
      </c>
      <c r="F124" s="20">
        <v>1191</v>
      </c>
      <c r="G124" s="20" t="s">
        <v>5</v>
      </c>
      <c r="H124" s="20">
        <v>3</v>
      </c>
      <c r="I124" s="20">
        <v>33</v>
      </c>
      <c r="J124" s="20" t="s">
        <v>5</v>
      </c>
      <c r="K124" s="20" t="s">
        <v>5</v>
      </c>
      <c r="L124" s="20">
        <v>58</v>
      </c>
      <c r="M124" s="20" t="s">
        <v>5</v>
      </c>
      <c r="N124" s="20" t="s">
        <v>5</v>
      </c>
      <c r="O124" s="20">
        <v>8</v>
      </c>
      <c r="P124" s="20" t="s">
        <v>5</v>
      </c>
      <c r="Q124" s="20">
        <v>41</v>
      </c>
      <c r="R124" s="20" t="s">
        <v>5</v>
      </c>
      <c r="S124" s="20">
        <f t="shared" si="1"/>
        <v>2112</v>
      </c>
      <c r="T124" s="65">
        <v>6905</v>
      </c>
      <c r="U124" s="85">
        <v>70</v>
      </c>
      <c r="V124" s="24">
        <v>0.01</v>
      </c>
    </row>
    <row r="125" spans="1:22" x14ac:dyDescent="0.4">
      <c r="A125" s="1" t="s">
        <v>146</v>
      </c>
      <c r="B125" s="19" t="s">
        <v>46</v>
      </c>
      <c r="C125" s="20">
        <v>856</v>
      </c>
      <c r="D125" s="20">
        <v>1</v>
      </c>
      <c r="E125" s="20">
        <v>16</v>
      </c>
      <c r="F125" s="20">
        <v>944</v>
      </c>
      <c r="G125" s="20">
        <v>3</v>
      </c>
      <c r="H125" s="20">
        <v>11</v>
      </c>
      <c r="I125" s="20">
        <v>40</v>
      </c>
      <c r="J125" s="20" t="s">
        <v>5</v>
      </c>
      <c r="K125" s="20" t="s">
        <v>5</v>
      </c>
      <c r="L125" s="20">
        <v>83</v>
      </c>
      <c r="M125" s="20" t="s">
        <v>5</v>
      </c>
      <c r="N125" s="20" t="s">
        <v>5</v>
      </c>
      <c r="O125" s="20">
        <v>34</v>
      </c>
      <c r="P125" s="20" t="s">
        <v>5</v>
      </c>
      <c r="Q125" s="20">
        <v>16</v>
      </c>
      <c r="R125" s="20" t="s">
        <v>5</v>
      </c>
      <c r="S125" s="20">
        <f t="shared" si="1"/>
        <v>1973</v>
      </c>
      <c r="T125" s="91"/>
      <c r="U125" s="36"/>
    </row>
    <row r="126" spans="1:22" ht="13.15" customHeight="1" x14ac:dyDescent="0.4">
      <c r="A126" s="1" t="s">
        <v>146</v>
      </c>
      <c r="B126" s="19" t="s">
        <v>148</v>
      </c>
      <c r="C126" s="20">
        <v>835</v>
      </c>
      <c r="D126" s="20">
        <v>3</v>
      </c>
      <c r="E126" s="20">
        <v>21</v>
      </c>
      <c r="F126" s="20">
        <v>735</v>
      </c>
      <c r="G126" s="20" t="s">
        <v>5</v>
      </c>
      <c r="H126" s="20">
        <v>4</v>
      </c>
      <c r="I126" s="20">
        <v>46</v>
      </c>
      <c r="J126" s="20" t="s">
        <v>5</v>
      </c>
      <c r="K126" s="20" t="s">
        <v>5</v>
      </c>
      <c r="L126" s="20">
        <v>88</v>
      </c>
      <c r="M126" s="20" t="s">
        <v>5</v>
      </c>
      <c r="N126" s="20">
        <v>1</v>
      </c>
      <c r="O126" s="20">
        <v>8</v>
      </c>
      <c r="P126" s="20" t="s">
        <v>5</v>
      </c>
      <c r="Q126" s="20">
        <v>5</v>
      </c>
      <c r="R126" s="20" t="s">
        <v>5</v>
      </c>
      <c r="S126" s="20">
        <f t="shared" si="1"/>
        <v>1717</v>
      </c>
      <c r="T126" s="91"/>
      <c r="U126" s="36"/>
    </row>
    <row r="127" spans="1:22" ht="13.15" customHeight="1" x14ac:dyDescent="0.4">
      <c r="A127" s="1" t="s">
        <v>146</v>
      </c>
      <c r="B127" s="19" t="s">
        <v>149</v>
      </c>
      <c r="C127" s="20">
        <v>484</v>
      </c>
      <c r="D127" s="20">
        <v>4</v>
      </c>
      <c r="E127" s="20">
        <v>2</v>
      </c>
      <c r="F127" s="20">
        <v>363</v>
      </c>
      <c r="G127" s="20">
        <v>2</v>
      </c>
      <c r="H127" s="20">
        <v>1</v>
      </c>
      <c r="I127" s="20">
        <v>28</v>
      </c>
      <c r="J127" s="20" t="s">
        <v>5</v>
      </c>
      <c r="K127" s="20" t="s">
        <v>5</v>
      </c>
      <c r="L127" s="20">
        <v>26</v>
      </c>
      <c r="M127" s="20" t="s">
        <v>5</v>
      </c>
      <c r="N127" s="20" t="s">
        <v>5</v>
      </c>
      <c r="O127" s="20">
        <v>1</v>
      </c>
      <c r="P127" s="20" t="s">
        <v>5</v>
      </c>
      <c r="Q127" s="20" t="s">
        <v>5</v>
      </c>
      <c r="R127" s="20" t="s">
        <v>5</v>
      </c>
      <c r="S127" s="20">
        <f t="shared" si="1"/>
        <v>902</v>
      </c>
      <c r="T127" s="91"/>
      <c r="U127" s="36"/>
    </row>
    <row r="128" spans="1:22" ht="13.15" customHeight="1" x14ac:dyDescent="0.4">
      <c r="A128" s="1" t="s">
        <v>146</v>
      </c>
      <c r="B128" s="19" t="s">
        <v>150</v>
      </c>
      <c r="C128" s="20">
        <v>115</v>
      </c>
      <c r="D128" s="20">
        <v>4</v>
      </c>
      <c r="E128" s="20">
        <v>4</v>
      </c>
      <c r="F128" s="20">
        <v>7</v>
      </c>
      <c r="G128" s="20" t="s">
        <v>5</v>
      </c>
      <c r="H128" s="20" t="s">
        <v>5</v>
      </c>
      <c r="I128" s="20" t="s">
        <v>5</v>
      </c>
      <c r="J128" s="20" t="s">
        <v>5</v>
      </c>
      <c r="K128" s="20" t="s">
        <v>5</v>
      </c>
      <c r="L128" s="20" t="s">
        <v>5</v>
      </c>
      <c r="M128" s="20" t="s">
        <v>5</v>
      </c>
      <c r="N128" s="20" t="s">
        <v>5</v>
      </c>
      <c r="O128" s="20" t="s">
        <v>5</v>
      </c>
      <c r="P128" s="20" t="s">
        <v>5</v>
      </c>
      <c r="Q128" s="20" t="s">
        <v>5</v>
      </c>
      <c r="R128" s="20" t="s">
        <v>5</v>
      </c>
      <c r="S128" s="20">
        <f t="shared" si="1"/>
        <v>122</v>
      </c>
      <c r="T128" s="91"/>
      <c r="U128" s="36"/>
    </row>
    <row r="129" spans="1:22" ht="13.15" customHeight="1" x14ac:dyDescent="0.4">
      <c r="A129" s="1" t="s">
        <v>146</v>
      </c>
      <c r="B129" s="19" t="s">
        <v>152</v>
      </c>
      <c r="C129" s="20">
        <v>54</v>
      </c>
      <c r="D129" s="20" t="s">
        <v>5</v>
      </c>
      <c r="E129" s="20" t="s">
        <v>5</v>
      </c>
      <c r="F129" s="20">
        <v>1</v>
      </c>
      <c r="G129" s="20" t="s">
        <v>5</v>
      </c>
      <c r="H129" s="20" t="s">
        <v>5</v>
      </c>
      <c r="I129" s="20">
        <v>3</v>
      </c>
      <c r="J129" s="20" t="s">
        <v>5</v>
      </c>
      <c r="K129" s="20" t="s">
        <v>5</v>
      </c>
      <c r="L129" s="20" t="s">
        <v>5</v>
      </c>
      <c r="M129" s="20" t="s">
        <v>5</v>
      </c>
      <c r="N129" s="20" t="s">
        <v>5</v>
      </c>
      <c r="O129" s="20" t="s">
        <v>5</v>
      </c>
      <c r="P129" s="20" t="s">
        <v>5</v>
      </c>
      <c r="Q129" s="20" t="s">
        <v>5</v>
      </c>
      <c r="R129" s="20" t="s">
        <v>5</v>
      </c>
      <c r="S129" s="20">
        <f t="shared" si="1"/>
        <v>58</v>
      </c>
      <c r="T129" s="91"/>
      <c r="U129" s="36"/>
    </row>
    <row r="130" spans="1:22" x14ac:dyDescent="0.4">
      <c r="A130" s="1" t="s">
        <v>146</v>
      </c>
      <c r="B130" s="19" t="s">
        <v>151</v>
      </c>
      <c r="C130" s="20">
        <v>18</v>
      </c>
      <c r="D130" s="20" t="s">
        <v>5</v>
      </c>
      <c r="E130" s="20">
        <v>2</v>
      </c>
      <c r="F130" s="20">
        <v>2</v>
      </c>
      <c r="G130" s="20" t="s">
        <v>5</v>
      </c>
      <c r="H130" s="20" t="s">
        <v>5</v>
      </c>
      <c r="I130" s="20">
        <v>1</v>
      </c>
      <c r="J130" s="20" t="s">
        <v>5</v>
      </c>
      <c r="K130" s="20" t="s">
        <v>5</v>
      </c>
      <c r="L130" s="20" t="s">
        <v>5</v>
      </c>
      <c r="M130" s="20" t="s">
        <v>5</v>
      </c>
      <c r="N130" s="20" t="s">
        <v>5</v>
      </c>
      <c r="O130" s="20" t="s">
        <v>5</v>
      </c>
      <c r="P130" s="20" t="s">
        <v>5</v>
      </c>
      <c r="Q130" s="20" t="s">
        <v>5</v>
      </c>
      <c r="R130" s="20" t="s">
        <v>5</v>
      </c>
      <c r="S130" s="20">
        <f t="shared" si="1"/>
        <v>21</v>
      </c>
      <c r="T130" s="91"/>
      <c r="U130" s="36"/>
    </row>
    <row r="131" spans="1:22" x14ac:dyDescent="0.4">
      <c r="A131" s="21" t="s">
        <v>153</v>
      </c>
      <c r="B131" s="19" t="s">
        <v>154</v>
      </c>
      <c r="C131" s="20">
        <v>935</v>
      </c>
      <c r="D131" s="20" t="s">
        <v>5</v>
      </c>
      <c r="E131" s="20">
        <v>1</v>
      </c>
      <c r="F131" s="20">
        <v>1579</v>
      </c>
      <c r="G131" s="20">
        <v>1</v>
      </c>
      <c r="H131" s="20" t="s">
        <v>5</v>
      </c>
      <c r="I131" s="20">
        <v>65</v>
      </c>
      <c r="J131" s="20" t="s">
        <v>5</v>
      </c>
      <c r="K131" s="20" t="s">
        <v>5</v>
      </c>
      <c r="L131" s="20">
        <v>223</v>
      </c>
      <c r="M131" s="20" t="s">
        <v>5</v>
      </c>
      <c r="N131" s="20" t="s">
        <v>5</v>
      </c>
      <c r="O131" s="20" t="s">
        <v>5</v>
      </c>
      <c r="P131" s="20" t="s">
        <v>5</v>
      </c>
      <c r="Q131" s="20">
        <v>11</v>
      </c>
      <c r="R131" s="20" t="s">
        <v>5</v>
      </c>
      <c r="S131" s="20">
        <f t="shared" ref="S131:S194" si="2">SUM(C131,F131,I131,L131,O131,Q131)</f>
        <v>2813</v>
      </c>
      <c r="T131" s="60">
        <v>2813</v>
      </c>
      <c r="U131" s="59">
        <v>1</v>
      </c>
      <c r="V131" s="23">
        <v>0</v>
      </c>
    </row>
    <row r="132" spans="1:22" ht="13.15" customHeight="1" x14ac:dyDescent="0.4">
      <c r="A132" s="3" t="s">
        <v>155</v>
      </c>
      <c r="B132" s="19" t="s">
        <v>156</v>
      </c>
      <c r="C132" s="20">
        <v>244</v>
      </c>
      <c r="D132" s="20" t="s">
        <v>5</v>
      </c>
      <c r="E132" s="20">
        <v>1</v>
      </c>
      <c r="F132" s="20">
        <v>967</v>
      </c>
      <c r="G132" s="20">
        <v>2</v>
      </c>
      <c r="H132" s="20">
        <v>6</v>
      </c>
      <c r="I132" s="20">
        <v>29</v>
      </c>
      <c r="J132" s="20" t="s">
        <v>5</v>
      </c>
      <c r="K132" s="20" t="s">
        <v>5</v>
      </c>
      <c r="L132" s="20">
        <v>133</v>
      </c>
      <c r="M132" s="20" t="s">
        <v>5</v>
      </c>
      <c r="N132" s="20" t="s">
        <v>5</v>
      </c>
      <c r="O132" s="20" t="s">
        <v>5</v>
      </c>
      <c r="P132" s="20" t="s">
        <v>5</v>
      </c>
      <c r="Q132" s="20">
        <v>33</v>
      </c>
      <c r="R132" s="20" t="s">
        <v>5</v>
      </c>
      <c r="S132" s="20">
        <f t="shared" si="2"/>
        <v>1406</v>
      </c>
      <c r="T132" s="61">
        <v>1845</v>
      </c>
      <c r="U132" s="71">
        <v>8</v>
      </c>
      <c r="V132" s="28">
        <v>4.0000000000000001E-3</v>
      </c>
    </row>
    <row r="133" spans="1:22" x14ac:dyDescent="0.4">
      <c r="A133" s="3" t="s">
        <v>155</v>
      </c>
      <c r="B133" s="19" t="s">
        <v>157</v>
      </c>
      <c r="C133" s="20">
        <v>88</v>
      </c>
      <c r="D133" s="20" t="s">
        <v>5</v>
      </c>
      <c r="E133" s="20">
        <v>1</v>
      </c>
      <c r="F133" s="20">
        <v>288</v>
      </c>
      <c r="G133" s="20" t="s">
        <v>5</v>
      </c>
      <c r="H133" s="20" t="s">
        <v>5</v>
      </c>
      <c r="I133" s="20">
        <v>4</v>
      </c>
      <c r="J133" s="20" t="s">
        <v>5</v>
      </c>
      <c r="K133" s="20" t="s">
        <v>5</v>
      </c>
      <c r="L133" s="20">
        <v>43</v>
      </c>
      <c r="M133" s="20" t="s">
        <v>5</v>
      </c>
      <c r="N133" s="20" t="s">
        <v>5</v>
      </c>
      <c r="O133" s="20" t="s">
        <v>5</v>
      </c>
      <c r="P133" s="20" t="s">
        <v>5</v>
      </c>
      <c r="Q133" s="20">
        <v>16</v>
      </c>
      <c r="R133" s="20" t="s">
        <v>5</v>
      </c>
      <c r="S133" s="20">
        <f t="shared" si="2"/>
        <v>439</v>
      </c>
      <c r="T133" s="91"/>
      <c r="U133" s="36"/>
    </row>
    <row r="134" spans="1:22" x14ac:dyDescent="0.4">
      <c r="A134" s="21" t="s">
        <v>158</v>
      </c>
      <c r="B134" s="19" t="s">
        <v>159</v>
      </c>
      <c r="C134" s="20">
        <v>203</v>
      </c>
      <c r="D134" s="20" t="s">
        <v>5</v>
      </c>
      <c r="E134" s="20">
        <v>3</v>
      </c>
      <c r="F134" s="20">
        <v>249</v>
      </c>
      <c r="G134" s="20" t="s">
        <v>5</v>
      </c>
      <c r="H134" s="20">
        <v>4</v>
      </c>
      <c r="I134" s="20" t="s">
        <v>5</v>
      </c>
      <c r="J134" s="20" t="s">
        <v>5</v>
      </c>
      <c r="K134" s="20" t="s">
        <v>5</v>
      </c>
      <c r="L134" s="20">
        <v>15</v>
      </c>
      <c r="M134" s="20" t="s">
        <v>5</v>
      </c>
      <c r="N134" s="20" t="s">
        <v>5</v>
      </c>
      <c r="O134" s="20" t="s">
        <v>5</v>
      </c>
      <c r="P134" s="20" t="s">
        <v>5</v>
      </c>
      <c r="Q134" s="20">
        <v>16</v>
      </c>
      <c r="R134" s="20" t="s">
        <v>5</v>
      </c>
      <c r="S134" s="20">
        <f t="shared" si="2"/>
        <v>483</v>
      </c>
      <c r="T134" s="60">
        <v>483</v>
      </c>
      <c r="U134" s="59">
        <v>7</v>
      </c>
      <c r="V134" s="27">
        <v>1.4E-2</v>
      </c>
    </row>
    <row r="135" spans="1:22" x14ac:dyDescent="0.4">
      <c r="A135" s="21" t="s">
        <v>160</v>
      </c>
      <c r="B135" s="19" t="s">
        <v>161</v>
      </c>
      <c r="C135" s="20">
        <v>1408</v>
      </c>
      <c r="D135" s="20">
        <v>1</v>
      </c>
      <c r="E135" s="20">
        <v>8</v>
      </c>
      <c r="F135" s="20">
        <v>1965</v>
      </c>
      <c r="G135" s="20" t="s">
        <v>5</v>
      </c>
      <c r="H135" s="20">
        <v>7</v>
      </c>
      <c r="I135" s="20">
        <v>47</v>
      </c>
      <c r="J135" s="20" t="s">
        <v>5</v>
      </c>
      <c r="K135" s="20" t="s">
        <v>5</v>
      </c>
      <c r="L135" s="20">
        <v>246</v>
      </c>
      <c r="M135" s="20" t="s">
        <v>5</v>
      </c>
      <c r="N135" s="20" t="s">
        <v>5</v>
      </c>
      <c r="O135" s="20">
        <v>5</v>
      </c>
      <c r="P135" s="20" t="s">
        <v>5</v>
      </c>
      <c r="Q135" s="20">
        <v>108</v>
      </c>
      <c r="R135" s="20" t="s">
        <v>5</v>
      </c>
      <c r="S135" s="20">
        <f t="shared" si="2"/>
        <v>3779</v>
      </c>
      <c r="T135" s="60">
        <v>3779</v>
      </c>
      <c r="U135" s="59">
        <v>15</v>
      </c>
      <c r="V135" s="27">
        <v>4.0000000000000001E-3</v>
      </c>
    </row>
    <row r="136" spans="1:22" x14ac:dyDescent="0.4">
      <c r="A136" s="21" t="s">
        <v>162</v>
      </c>
      <c r="B136" s="19" t="s">
        <v>163</v>
      </c>
      <c r="C136" s="20">
        <v>189</v>
      </c>
      <c r="D136" s="20" t="s">
        <v>5</v>
      </c>
      <c r="E136" s="20" t="s">
        <v>5</v>
      </c>
      <c r="F136" s="20">
        <v>478</v>
      </c>
      <c r="G136" s="20" t="s">
        <v>5</v>
      </c>
      <c r="H136" s="20" t="s">
        <v>5</v>
      </c>
      <c r="I136" s="20">
        <v>10</v>
      </c>
      <c r="J136" s="20" t="s">
        <v>5</v>
      </c>
      <c r="K136" s="20" t="s">
        <v>5</v>
      </c>
      <c r="L136" s="20">
        <v>48</v>
      </c>
      <c r="M136" s="20" t="s">
        <v>5</v>
      </c>
      <c r="N136" s="20" t="s">
        <v>5</v>
      </c>
      <c r="O136" s="20">
        <v>6</v>
      </c>
      <c r="P136" s="20" t="s">
        <v>5</v>
      </c>
      <c r="Q136" s="20">
        <v>15</v>
      </c>
      <c r="R136" s="20" t="s">
        <v>5</v>
      </c>
      <c r="S136" s="20">
        <f t="shared" si="2"/>
        <v>746</v>
      </c>
      <c r="T136" s="60">
        <v>746</v>
      </c>
      <c r="U136" s="59">
        <v>0</v>
      </c>
      <c r="V136" s="23">
        <v>0</v>
      </c>
    </row>
    <row r="137" spans="1:22" ht="13.15" customHeight="1" x14ac:dyDescent="0.4">
      <c r="A137" s="3" t="s">
        <v>164</v>
      </c>
      <c r="B137" s="19" t="s">
        <v>165</v>
      </c>
      <c r="C137" s="20">
        <v>432</v>
      </c>
      <c r="D137" s="20" t="s">
        <v>5</v>
      </c>
      <c r="E137" s="20" t="s">
        <v>5</v>
      </c>
      <c r="F137" s="20">
        <v>844</v>
      </c>
      <c r="G137" s="20">
        <v>1</v>
      </c>
      <c r="H137" s="20" t="s">
        <v>5</v>
      </c>
      <c r="I137" s="20">
        <v>14</v>
      </c>
      <c r="J137" s="20" t="s">
        <v>5</v>
      </c>
      <c r="K137" s="20" t="s">
        <v>5</v>
      </c>
      <c r="L137" s="20">
        <v>127</v>
      </c>
      <c r="M137" s="20" t="s">
        <v>5</v>
      </c>
      <c r="N137" s="20" t="s">
        <v>5</v>
      </c>
      <c r="O137" s="20" t="s">
        <v>5</v>
      </c>
      <c r="P137" s="20" t="s">
        <v>5</v>
      </c>
      <c r="Q137" s="20">
        <v>24</v>
      </c>
      <c r="R137" s="20" t="s">
        <v>5</v>
      </c>
      <c r="S137" s="20">
        <f t="shared" si="2"/>
        <v>1441</v>
      </c>
      <c r="T137" s="61">
        <v>4607</v>
      </c>
      <c r="U137" s="71">
        <v>6</v>
      </c>
      <c r="V137" s="28">
        <v>1E-3</v>
      </c>
    </row>
    <row r="138" spans="1:22" ht="13.15" customHeight="1" x14ac:dyDescent="0.4">
      <c r="A138" s="3" t="s">
        <v>164</v>
      </c>
      <c r="B138" s="19" t="s">
        <v>167</v>
      </c>
      <c r="C138" s="20">
        <v>347</v>
      </c>
      <c r="D138" s="20" t="s">
        <v>5</v>
      </c>
      <c r="E138" s="20">
        <v>1</v>
      </c>
      <c r="F138" s="20">
        <v>580</v>
      </c>
      <c r="G138" s="20" t="s">
        <v>5</v>
      </c>
      <c r="H138" s="20" t="s">
        <v>5</v>
      </c>
      <c r="I138" s="20">
        <v>27</v>
      </c>
      <c r="J138" s="20" t="s">
        <v>5</v>
      </c>
      <c r="K138" s="20" t="s">
        <v>5</v>
      </c>
      <c r="L138" s="20">
        <v>141</v>
      </c>
      <c r="M138" s="20" t="s">
        <v>5</v>
      </c>
      <c r="N138" s="20" t="s">
        <v>5</v>
      </c>
      <c r="O138" s="20" t="s">
        <v>5</v>
      </c>
      <c r="P138" s="20" t="s">
        <v>5</v>
      </c>
      <c r="Q138" s="20">
        <v>18</v>
      </c>
      <c r="R138" s="20" t="s">
        <v>5</v>
      </c>
      <c r="S138" s="20">
        <f t="shared" si="2"/>
        <v>1113</v>
      </c>
      <c r="T138" s="91"/>
      <c r="U138" s="36"/>
    </row>
    <row r="139" spans="1:22" ht="13.15" customHeight="1" x14ac:dyDescent="0.4">
      <c r="A139" s="3" t="s">
        <v>164</v>
      </c>
      <c r="B139" s="19" t="s">
        <v>166</v>
      </c>
      <c r="C139" s="20">
        <v>345</v>
      </c>
      <c r="D139" s="20" t="s">
        <v>5</v>
      </c>
      <c r="E139" s="20" t="s">
        <v>5</v>
      </c>
      <c r="F139" s="20">
        <v>571</v>
      </c>
      <c r="G139" s="20" t="s">
        <v>5</v>
      </c>
      <c r="H139" s="20" t="s">
        <v>5</v>
      </c>
      <c r="I139" s="20">
        <v>16</v>
      </c>
      <c r="J139" s="20" t="s">
        <v>5</v>
      </c>
      <c r="K139" s="20" t="s">
        <v>5</v>
      </c>
      <c r="L139" s="20">
        <v>122</v>
      </c>
      <c r="M139" s="20" t="s">
        <v>5</v>
      </c>
      <c r="N139" s="20" t="s">
        <v>5</v>
      </c>
      <c r="O139" s="20" t="s">
        <v>5</v>
      </c>
      <c r="P139" s="20" t="s">
        <v>5</v>
      </c>
      <c r="Q139" s="20">
        <v>11</v>
      </c>
      <c r="R139" s="20" t="s">
        <v>5</v>
      </c>
      <c r="S139" s="20">
        <f t="shared" si="2"/>
        <v>1065</v>
      </c>
      <c r="T139" s="91"/>
      <c r="U139" s="36"/>
    </row>
    <row r="140" spans="1:22" ht="13.15" customHeight="1" x14ac:dyDescent="0.4">
      <c r="A140" s="3" t="s">
        <v>164</v>
      </c>
      <c r="B140" s="19" t="s">
        <v>168</v>
      </c>
      <c r="C140" s="20">
        <v>459</v>
      </c>
      <c r="D140" s="20" t="s">
        <v>5</v>
      </c>
      <c r="E140" s="20">
        <v>5</v>
      </c>
      <c r="F140" s="20">
        <v>427</v>
      </c>
      <c r="G140" s="20" t="s">
        <v>5</v>
      </c>
      <c r="H140" s="20" t="s">
        <v>5</v>
      </c>
      <c r="I140" s="20">
        <v>10</v>
      </c>
      <c r="J140" s="20" t="s">
        <v>5</v>
      </c>
      <c r="K140" s="20" t="s">
        <v>5</v>
      </c>
      <c r="L140" s="20">
        <v>48</v>
      </c>
      <c r="M140" s="20" t="s">
        <v>5</v>
      </c>
      <c r="N140" s="20" t="s">
        <v>5</v>
      </c>
      <c r="O140" s="20">
        <v>8</v>
      </c>
      <c r="P140" s="20" t="s">
        <v>5</v>
      </c>
      <c r="Q140" s="20">
        <v>9</v>
      </c>
      <c r="R140" s="20" t="s">
        <v>5</v>
      </c>
      <c r="S140" s="20">
        <f t="shared" si="2"/>
        <v>961</v>
      </c>
      <c r="T140" s="91"/>
      <c r="U140" s="36"/>
    </row>
    <row r="141" spans="1:22" ht="13.15" customHeight="1" x14ac:dyDescent="0.4">
      <c r="A141" s="3" t="s">
        <v>164</v>
      </c>
      <c r="B141" s="19" t="s">
        <v>169</v>
      </c>
      <c r="C141" s="20">
        <v>22</v>
      </c>
      <c r="D141" s="20" t="s">
        <v>5</v>
      </c>
      <c r="E141" s="20" t="s">
        <v>5</v>
      </c>
      <c r="F141" s="20">
        <v>3</v>
      </c>
      <c r="G141" s="20" t="s">
        <v>5</v>
      </c>
      <c r="H141" s="20" t="s">
        <v>5</v>
      </c>
      <c r="I141" s="20" t="s">
        <v>5</v>
      </c>
      <c r="J141" s="20" t="s">
        <v>5</v>
      </c>
      <c r="K141" s="20" t="s">
        <v>5</v>
      </c>
      <c r="L141" s="20" t="s">
        <v>5</v>
      </c>
      <c r="M141" s="20" t="s">
        <v>5</v>
      </c>
      <c r="N141" s="20" t="s">
        <v>5</v>
      </c>
      <c r="O141" s="20" t="s">
        <v>5</v>
      </c>
      <c r="P141" s="20" t="s">
        <v>5</v>
      </c>
      <c r="Q141" s="20" t="s">
        <v>5</v>
      </c>
      <c r="R141" s="20" t="s">
        <v>5</v>
      </c>
      <c r="S141" s="20">
        <f t="shared" si="2"/>
        <v>25</v>
      </c>
      <c r="T141" s="91"/>
      <c r="U141" s="36"/>
    </row>
    <row r="142" spans="1:22" x14ac:dyDescent="0.4">
      <c r="A142" s="3" t="s">
        <v>164</v>
      </c>
      <c r="B142" s="19" t="s">
        <v>170</v>
      </c>
      <c r="C142" s="20" t="s">
        <v>5</v>
      </c>
      <c r="D142" s="20" t="s">
        <v>5</v>
      </c>
      <c r="E142" s="20" t="s">
        <v>5</v>
      </c>
      <c r="F142" s="20">
        <v>2</v>
      </c>
      <c r="G142" s="20" t="s">
        <v>5</v>
      </c>
      <c r="H142" s="20" t="s">
        <v>5</v>
      </c>
      <c r="I142" s="20" t="s">
        <v>5</v>
      </c>
      <c r="J142" s="20" t="s">
        <v>5</v>
      </c>
      <c r="K142" s="20" t="s">
        <v>5</v>
      </c>
      <c r="L142" s="20" t="s">
        <v>5</v>
      </c>
      <c r="M142" s="20" t="s">
        <v>5</v>
      </c>
      <c r="N142" s="20" t="s">
        <v>5</v>
      </c>
      <c r="O142" s="20" t="s">
        <v>5</v>
      </c>
      <c r="P142" s="20" t="s">
        <v>5</v>
      </c>
      <c r="Q142" s="20" t="s">
        <v>5</v>
      </c>
      <c r="R142" s="20" t="s">
        <v>5</v>
      </c>
      <c r="S142" s="20">
        <f t="shared" si="2"/>
        <v>2</v>
      </c>
      <c r="T142" s="91"/>
      <c r="U142" s="36"/>
    </row>
    <row r="143" spans="1:22" ht="13.15" customHeight="1" x14ac:dyDescent="0.4">
      <c r="A143" s="1" t="s">
        <v>171</v>
      </c>
      <c r="B143" s="19" t="s">
        <v>172</v>
      </c>
      <c r="C143" s="20">
        <v>959</v>
      </c>
      <c r="D143" s="20" t="s">
        <v>5</v>
      </c>
      <c r="E143" s="20">
        <v>2</v>
      </c>
      <c r="F143" s="20">
        <v>1854</v>
      </c>
      <c r="G143" s="20">
        <v>1</v>
      </c>
      <c r="H143" s="20">
        <v>1</v>
      </c>
      <c r="I143" s="20">
        <v>98</v>
      </c>
      <c r="J143" s="20" t="s">
        <v>5</v>
      </c>
      <c r="K143" s="20" t="s">
        <v>5</v>
      </c>
      <c r="L143" s="20">
        <v>391</v>
      </c>
      <c r="M143" s="20" t="s">
        <v>5</v>
      </c>
      <c r="N143" s="20" t="s">
        <v>5</v>
      </c>
      <c r="O143" s="20">
        <v>18</v>
      </c>
      <c r="P143" s="20" t="s">
        <v>5</v>
      </c>
      <c r="Q143" s="20">
        <v>9</v>
      </c>
      <c r="R143" s="20" t="s">
        <v>5</v>
      </c>
      <c r="S143" s="20">
        <f t="shared" si="2"/>
        <v>3329</v>
      </c>
      <c r="T143" s="65">
        <v>8398</v>
      </c>
      <c r="U143" s="85">
        <v>10</v>
      </c>
      <c r="V143" s="24">
        <v>1E-3</v>
      </c>
    </row>
    <row r="144" spans="1:22" x14ac:dyDescent="0.4">
      <c r="A144" s="1" t="s">
        <v>171</v>
      </c>
      <c r="B144" s="19" t="s">
        <v>173</v>
      </c>
      <c r="C144" s="20">
        <v>403</v>
      </c>
      <c r="D144" s="20" t="s">
        <v>5</v>
      </c>
      <c r="E144" s="20">
        <v>3</v>
      </c>
      <c r="F144" s="20">
        <v>1204</v>
      </c>
      <c r="G144" s="20" t="s">
        <v>5</v>
      </c>
      <c r="H144" s="20">
        <v>2</v>
      </c>
      <c r="I144" s="20">
        <v>39</v>
      </c>
      <c r="J144" s="20" t="s">
        <v>5</v>
      </c>
      <c r="K144" s="20" t="s">
        <v>5</v>
      </c>
      <c r="L144" s="20">
        <v>152</v>
      </c>
      <c r="M144" s="20" t="s">
        <v>5</v>
      </c>
      <c r="N144" s="20" t="s">
        <v>5</v>
      </c>
      <c r="O144" s="20" t="s">
        <v>5</v>
      </c>
      <c r="P144" s="20" t="s">
        <v>5</v>
      </c>
      <c r="Q144" s="20">
        <v>32</v>
      </c>
      <c r="R144" s="20" t="s">
        <v>5</v>
      </c>
      <c r="S144" s="20">
        <f t="shared" si="2"/>
        <v>1830</v>
      </c>
      <c r="T144" s="91"/>
      <c r="U144" s="36"/>
    </row>
    <row r="145" spans="1:22" ht="13.15" customHeight="1" x14ac:dyDescent="0.4">
      <c r="A145" s="1" t="s">
        <v>171</v>
      </c>
      <c r="B145" s="19" t="s">
        <v>675</v>
      </c>
      <c r="C145" s="20">
        <v>295</v>
      </c>
      <c r="D145" s="20" t="s">
        <v>5</v>
      </c>
      <c r="E145" s="20">
        <v>2</v>
      </c>
      <c r="F145" s="20">
        <v>648</v>
      </c>
      <c r="G145" s="20" t="s">
        <v>5</v>
      </c>
      <c r="H145" s="20" t="s">
        <v>5</v>
      </c>
      <c r="I145" s="20">
        <v>3</v>
      </c>
      <c r="J145" s="20" t="s">
        <v>5</v>
      </c>
      <c r="K145" s="20" t="s">
        <v>5</v>
      </c>
      <c r="L145" s="20">
        <v>68</v>
      </c>
      <c r="M145" s="20" t="s">
        <v>5</v>
      </c>
      <c r="N145" s="20" t="s">
        <v>5</v>
      </c>
      <c r="O145" s="20" t="s">
        <v>5</v>
      </c>
      <c r="P145" s="20" t="s">
        <v>5</v>
      </c>
      <c r="Q145" s="20">
        <v>17</v>
      </c>
      <c r="R145" s="20" t="s">
        <v>5</v>
      </c>
      <c r="S145" s="20">
        <f t="shared" si="2"/>
        <v>1031</v>
      </c>
      <c r="T145" s="91"/>
      <c r="U145" s="36"/>
    </row>
    <row r="146" spans="1:22" ht="13.15" customHeight="1" x14ac:dyDescent="0.4">
      <c r="A146" s="1" t="s">
        <v>171</v>
      </c>
      <c r="B146" s="19" t="s">
        <v>676</v>
      </c>
      <c r="C146" s="20">
        <v>244</v>
      </c>
      <c r="D146" s="20" t="s">
        <v>5</v>
      </c>
      <c r="E146" s="20">
        <v>0</v>
      </c>
      <c r="F146" s="20">
        <v>634</v>
      </c>
      <c r="G146" s="20" t="s">
        <v>5</v>
      </c>
      <c r="H146" s="20" t="s">
        <v>5</v>
      </c>
      <c r="I146" s="20">
        <v>3</v>
      </c>
      <c r="J146" s="20" t="s">
        <v>5</v>
      </c>
      <c r="K146" s="20" t="s">
        <v>5</v>
      </c>
      <c r="L146" s="20">
        <v>72</v>
      </c>
      <c r="M146" s="20">
        <v>1</v>
      </c>
      <c r="N146" s="20" t="s">
        <v>5</v>
      </c>
      <c r="O146" s="20" t="s">
        <v>5</v>
      </c>
      <c r="P146" s="20" t="s">
        <v>5</v>
      </c>
      <c r="Q146" s="20">
        <v>28</v>
      </c>
      <c r="R146" s="20" t="s">
        <v>5</v>
      </c>
      <c r="S146" s="20">
        <f t="shared" si="2"/>
        <v>981</v>
      </c>
      <c r="T146" s="91"/>
      <c r="U146" s="36"/>
    </row>
    <row r="147" spans="1:22" ht="13.15" customHeight="1" x14ac:dyDescent="0.4">
      <c r="A147" s="1" t="s">
        <v>171</v>
      </c>
      <c r="B147" s="19" t="s">
        <v>175</v>
      </c>
      <c r="C147" s="20">
        <v>139</v>
      </c>
      <c r="D147" s="20" t="s">
        <v>5</v>
      </c>
      <c r="E147" s="20">
        <v>0</v>
      </c>
      <c r="F147" s="20">
        <v>395</v>
      </c>
      <c r="G147" s="20">
        <v>1</v>
      </c>
      <c r="H147" s="20" t="s">
        <v>5</v>
      </c>
      <c r="I147" s="20">
        <v>15</v>
      </c>
      <c r="J147" s="20" t="s">
        <v>5</v>
      </c>
      <c r="K147" s="20" t="s">
        <v>5</v>
      </c>
      <c r="L147" s="20">
        <v>99</v>
      </c>
      <c r="M147" s="20" t="s">
        <v>5</v>
      </c>
      <c r="N147" s="20" t="s">
        <v>5</v>
      </c>
      <c r="O147" s="20" t="s">
        <v>5</v>
      </c>
      <c r="P147" s="20" t="s">
        <v>5</v>
      </c>
      <c r="Q147" s="20">
        <v>6</v>
      </c>
      <c r="R147" s="20" t="s">
        <v>5</v>
      </c>
      <c r="S147" s="20">
        <f t="shared" si="2"/>
        <v>654</v>
      </c>
      <c r="T147" s="91"/>
      <c r="U147" s="36"/>
    </row>
    <row r="148" spans="1:22" x14ac:dyDescent="0.4">
      <c r="A148" s="1" t="s">
        <v>171</v>
      </c>
      <c r="B148" s="19" t="s">
        <v>176</v>
      </c>
      <c r="C148" s="20">
        <v>165</v>
      </c>
      <c r="D148" s="20" t="s">
        <v>5</v>
      </c>
      <c r="E148" s="20">
        <v>0</v>
      </c>
      <c r="F148" s="20">
        <v>309</v>
      </c>
      <c r="G148" s="20" t="s">
        <v>5</v>
      </c>
      <c r="H148" s="20" t="s">
        <v>5</v>
      </c>
      <c r="I148" s="20">
        <v>1</v>
      </c>
      <c r="J148" s="20" t="s">
        <v>5</v>
      </c>
      <c r="K148" s="20" t="s">
        <v>5</v>
      </c>
      <c r="L148" s="20">
        <v>31</v>
      </c>
      <c r="M148" s="20" t="s">
        <v>5</v>
      </c>
      <c r="N148" s="20" t="s">
        <v>5</v>
      </c>
      <c r="O148" s="20" t="s">
        <v>5</v>
      </c>
      <c r="P148" s="20" t="s">
        <v>5</v>
      </c>
      <c r="Q148" s="20">
        <v>4</v>
      </c>
      <c r="R148" s="20" t="s">
        <v>5</v>
      </c>
      <c r="S148" s="20">
        <f t="shared" si="2"/>
        <v>510</v>
      </c>
      <c r="T148" s="91"/>
      <c r="U148" s="36"/>
    </row>
    <row r="149" spans="1:22" x14ac:dyDescent="0.4">
      <c r="A149" s="1" t="s">
        <v>171</v>
      </c>
      <c r="B149" s="19" t="s">
        <v>677</v>
      </c>
      <c r="C149" s="20">
        <v>10</v>
      </c>
      <c r="D149" s="20" t="s">
        <v>5</v>
      </c>
      <c r="E149" s="20" t="s">
        <v>5</v>
      </c>
      <c r="F149" s="20">
        <v>10</v>
      </c>
      <c r="G149" s="20" t="s">
        <v>5</v>
      </c>
      <c r="H149" s="20" t="s">
        <v>5</v>
      </c>
      <c r="I149" s="20" t="s">
        <v>5</v>
      </c>
      <c r="J149" s="20" t="s">
        <v>5</v>
      </c>
      <c r="K149" s="20" t="s">
        <v>5</v>
      </c>
      <c r="L149" s="20" t="s">
        <v>5</v>
      </c>
      <c r="M149" s="20" t="s">
        <v>5</v>
      </c>
      <c r="N149" s="20" t="s">
        <v>5</v>
      </c>
      <c r="O149" s="20" t="s">
        <v>5</v>
      </c>
      <c r="P149" s="20" t="s">
        <v>5</v>
      </c>
      <c r="Q149" s="20" t="s">
        <v>5</v>
      </c>
      <c r="R149" s="20" t="s">
        <v>5</v>
      </c>
      <c r="S149" s="20">
        <f t="shared" si="2"/>
        <v>20</v>
      </c>
      <c r="T149" s="91"/>
      <c r="U149" s="36"/>
    </row>
    <row r="150" spans="1:22" ht="13.15" customHeight="1" x14ac:dyDescent="0.4">
      <c r="A150" s="1" t="s">
        <v>171</v>
      </c>
      <c r="B150" s="19" t="s">
        <v>179</v>
      </c>
      <c r="C150" s="20">
        <v>10</v>
      </c>
      <c r="D150" s="20" t="s">
        <v>5</v>
      </c>
      <c r="E150" s="20" t="s">
        <v>5</v>
      </c>
      <c r="F150" s="20">
        <v>5</v>
      </c>
      <c r="G150" s="20" t="s">
        <v>5</v>
      </c>
      <c r="H150" s="20" t="s">
        <v>5</v>
      </c>
      <c r="I150" s="20" t="s">
        <v>5</v>
      </c>
      <c r="J150" s="20" t="s">
        <v>5</v>
      </c>
      <c r="K150" s="20" t="s">
        <v>5</v>
      </c>
      <c r="L150" s="20">
        <v>1</v>
      </c>
      <c r="M150" s="20" t="s">
        <v>5</v>
      </c>
      <c r="N150" s="20" t="s">
        <v>5</v>
      </c>
      <c r="O150" s="20" t="s">
        <v>5</v>
      </c>
      <c r="P150" s="20" t="s">
        <v>5</v>
      </c>
      <c r="Q150" s="20" t="s">
        <v>5</v>
      </c>
      <c r="R150" s="20" t="s">
        <v>5</v>
      </c>
      <c r="S150" s="20">
        <f t="shared" si="2"/>
        <v>16</v>
      </c>
      <c r="T150" s="91"/>
      <c r="U150" s="36"/>
    </row>
    <row r="151" spans="1:22" ht="13.15" customHeight="1" x14ac:dyDescent="0.4">
      <c r="A151" s="1" t="s">
        <v>171</v>
      </c>
      <c r="B151" s="19" t="s">
        <v>181</v>
      </c>
      <c r="C151" s="20">
        <v>10</v>
      </c>
      <c r="D151" s="20" t="s">
        <v>5</v>
      </c>
      <c r="E151" s="20" t="s">
        <v>5</v>
      </c>
      <c r="F151" s="20">
        <v>2</v>
      </c>
      <c r="G151" s="20" t="s">
        <v>5</v>
      </c>
      <c r="H151" s="20" t="s">
        <v>5</v>
      </c>
      <c r="I151" s="20" t="s">
        <v>5</v>
      </c>
      <c r="J151" s="20" t="s">
        <v>5</v>
      </c>
      <c r="K151" s="20" t="s">
        <v>5</v>
      </c>
      <c r="L151" s="20">
        <v>1</v>
      </c>
      <c r="M151" s="20" t="s">
        <v>5</v>
      </c>
      <c r="N151" s="20" t="s">
        <v>5</v>
      </c>
      <c r="O151" s="20" t="s">
        <v>5</v>
      </c>
      <c r="P151" s="20" t="s">
        <v>5</v>
      </c>
      <c r="Q151" s="20" t="s">
        <v>5</v>
      </c>
      <c r="R151" s="20" t="s">
        <v>5</v>
      </c>
      <c r="S151" s="20">
        <f t="shared" si="2"/>
        <v>13</v>
      </c>
      <c r="T151" s="91"/>
      <c r="U151" s="36"/>
    </row>
    <row r="152" spans="1:22" ht="13.15" customHeight="1" x14ac:dyDescent="0.4">
      <c r="A152" s="1" t="s">
        <v>171</v>
      </c>
      <c r="B152" s="19" t="s">
        <v>177</v>
      </c>
      <c r="C152" s="20">
        <v>9</v>
      </c>
      <c r="D152" s="20" t="s">
        <v>5</v>
      </c>
      <c r="E152" s="20">
        <v>0</v>
      </c>
      <c r="F152" s="20">
        <v>1</v>
      </c>
      <c r="G152" s="20" t="s">
        <v>5</v>
      </c>
      <c r="H152" s="20" t="s">
        <v>5</v>
      </c>
      <c r="I152" s="20" t="s">
        <v>5</v>
      </c>
      <c r="J152" s="20" t="s">
        <v>5</v>
      </c>
      <c r="K152" s="20" t="s">
        <v>5</v>
      </c>
      <c r="L152" s="20" t="s">
        <v>5</v>
      </c>
      <c r="M152" s="20" t="s">
        <v>5</v>
      </c>
      <c r="N152" s="20" t="s">
        <v>5</v>
      </c>
      <c r="O152" s="20" t="s">
        <v>5</v>
      </c>
      <c r="P152" s="20" t="s">
        <v>5</v>
      </c>
      <c r="Q152" s="20" t="s">
        <v>5</v>
      </c>
      <c r="R152" s="20" t="s">
        <v>5</v>
      </c>
      <c r="S152" s="20">
        <f t="shared" si="2"/>
        <v>10</v>
      </c>
      <c r="T152" s="91"/>
      <c r="U152" s="36"/>
    </row>
    <row r="153" spans="1:22" ht="13.15" customHeight="1" x14ac:dyDescent="0.4">
      <c r="A153" s="1" t="s">
        <v>171</v>
      </c>
      <c r="B153" s="19" t="s">
        <v>178</v>
      </c>
      <c r="C153" s="20" t="s">
        <v>5</v>
      </c>
      <c r="D153" s="20" t="s">
        <v>5</v>
      </c>
      <c r="E153" s="20">
        <v>0</v>
      </c>
      <c r="F153" s="20">
        <v>3</v>
      </c>
      <c r="G153" s="20" t="s">
        <v>5</v>
      </c>
      <c r="H153" s="20" t="s">
        <v>5</v>
      </c>
      <c r="I153" s="20" t="s">
        <v>5</v>
      </c>
      <c r="J153" s="20" t="s">
        <v>5</v>
      </c>
      <c r="K153" s="20" t="s">
        <v>5</v>
      </c>
      <c r="L153" s="20" t="s">
        <v>5</v>
      </c>
      <c r="M153" s="20" t="s">
        <v>5</v>
      </c>
      <c r="N153" s="20" t="s">
        <v>5</v>
      </c>
      <c r="O153" s="20" t="s">
        <v>5</v>
      </c>
      <c r="P153" s="20" t="s">
        <v>5</v>
      </c>
      <c r="Q153" s="20" t="s">
        <v>5</v>
      </c>
      <c r="R153" s="20" t="s">
        <v>5</v>
      </c>
      <c r="S153" s="20">
        <f t="shared" si="2"/>
        <v>3</v>
      </c>
      <c r="T153" s="91"/>
      <c r="U153" s="36"/>
    </row>
    <row r="154" spans="1:22" x14ac:dyDescent="0.4">
      <c r="A154" s="1" t="s">
        <v>171</v>
      </c>
      <c r="B154" s="19" t="s">
        <v>180</v>
      </c>
      <c r="C154" s="20" t="s">
        <v>5</v>
      </c>
      <c r="D154" s="20" t="s">
        <v>5</v>
      </c>
      <c r="E154" s="20" t="s">
        <v>5</v>
      </c>
      <c r="F154" s="20">
        <v>1</v>
      </c>
      <c r="G154" s="20" t="s">
        <v>5</v>
      </c>
      <c r="H154" s="20" t="s">
        <v>5</v>
      </c>
      <c r="I154" s="20" t="s">
        <v>5</v>
      </c>
      <c r="J154" s="20" t="s">
        <v>5</v>
      </c>
      <c r="K154" s="20" t="s">
        <v>5</v>
      </c>
      <c r="L154" s="20" t="s">
        <v>5</v>
      </c>
      <c r="M154" s="20" t="s">
        <v>5</v>
      </c>
      <c r="N154" s="20" t="s">
        <v>5</v>
      </c>
      <c r="O154" s="20" t="s">
        <v>5</v>
      </c>
      <c r="P154" s="20" t="s">
        <v>5</v>
      </c>
      <c r="Q154" s="20" t="s">
        <v>5</v>
      </c>
      <c r="R154" s="20" t="s">
        <v>5</v>
      </c>
      <c r="S154" s="20">
        <f t="shared" si="2"/>
        <v>1</v>
      </c>
      <c r="T154" s="91"/>
      <c r="U154" s="36"/>
    </row>
    <row r="155" spans="1:22" ht="13.15" customHeight="1" x14ac:dyDescent="0.4">
      <c r="A155" s="1" t="s">
        <v>182</v>
      </c>
      <c r="B155" s="19" t="s">
        <v>188</v>
      </c>
      <c r="C155" s="20">
        <v>7</v>
      </c>
      <c r="D155" s="20" t="s">
        <v>5</v>
      </c>
      <c r="E155" s="20" t="s">
        <v>5</v>
      </c>
      <c r="F155" s="20">
        <v>2</v>
      </c>
      <c r="G155" s="20" t="s">
        <v>5</v>
      </c>
      <c r="H155" s="20" t="s">
        <v>5</v>
      </c>
      <c r="I155" s="20" t="s">
        <v>5</v>
      </c>
      <c r="J155" s="20" t="s">
        <v>5</v>
      </c>
      <c r="K155" s="20" t="s">
        <v>5</v>
      </c>
      <c r="L155" s="20" t="s">
        <v>5</v>
      </c>
      <c r="M155" s="20" t="s">
        <v>5</v>
      </c>
      <c r="N155" s="20" t="s">
        <v>5</v>
      </c>
      <c r="O155" s="20" t="s">
        <v>5</v>
      </c>
      <c r="P155" s="20" t="s">
        <v>5</v>
      </c>
      <c r="Q155" s="20" t="s">
        <v>5</v>
      </c>
      <c r="R155" s="20" t="s">
        <v>5</v>
      </c>
      <c r="S155" s="20">
        <f t="shared" si="2"/>
        <v>9</v>
      </c>
      <c r="T155" s="78">
        <v>23</v>
      </c>
      <c r="U155" s="86">
        <v>0</v>
      </c>
      <c r="V155" s="79">
        <v>0</v>
      </c>
    </row>
    <row r="156" spans="1:22" x14ac:dyDescent="0.4">
      <c r="A156" s="1" t="s">
        <v>182</v>
      </c>
      <c r="B156" s="19" t="s">
        <v>678</v>
      </c>
      <c r="C156" s="20">
        <v>1</v>
      </c>
      <c r="D156" s="20" t="s">
        <v>5</v>
      </c>
      <c r="E156" s="20" t="s">
        <v>5</v>
      </c>
      <c r="F156" s="20">
        <v>4</v>
      </c>
      <c r="G156" s="20" t="s">
        <v>5</v>
      </c>
      <c r="H156" s="20" t="s">
        <v>5</v>
      </c>
      <c r="I156" s="20" t="s">
        <v>5</v>
      </c>
      <c r="J156" s="20" t="s">
        <v>5</v>
      </c>
      <c r="K156" s="20" t="s">
        <v>5</v>
      </c>
      <c r="L156" s="20" t="s">
        <v>5</v>
      </c>
      <c r="M156" s="20" t="s">
        <v>5</v>
      </c>
      <c r="N156" s="20" t="s">
        <v>5</v>
      </c>
      <c r="O156" s="20" t="s">
        <v>5</v>
      </c>
      <c r="P156" s="20" t="s">
        <v>5</v>
      </c>
      <c r="Q156" s="20" t="s">
        <v>5</v>
      </c>
      <c r="R156" s="20" t="s">
        <v>5</v>
      </c>
      <c r="S156" s="20">
        <f t="shared" si="2"/>
        <v>5</v>
      </c>
      <c r="T156" s="91"/>
      <c r="U156" s="36"/>
    </row>
    <row r="157" spans="1:22" ht="13.15" customHeight="1" x14ac:dyDescent="0.4">
      <c r="A157" s="1" t="s">
        <v>182</v>
      </c>
      <c r="B157" s="19" t="s">
        <v>679</v>
      </c>
      <c r="C157" s="20" t="s">
        <v>5</v>
      </c>
      <c r="D157" s="20" t="s">
        <v>5</v>
      </c>
      <c r="E157" s="20" t="s">
        <v>5</v>
      </c>
      <c r="F157" s="20">
        <v>2</v>
      </c>
      <c r="G157" s="20" t="s">
        <v>5</v>
      </c>
      <c r="H157" s="20" t="s">
        <v>5</v>
      </c>
      <c r="I157" s="20" t="s">
        <v>5</v>
      </c>
      <c r="J157" s="20" t="s">
        <v>5</v>
      </c>
      <c r="K157" s="20" t="s">
        <v>5</v>
      </c>
      <c r="L157" s="20" t="s">
        <v>5</v>
      </c>
      <c r="M157" s="20" t="s">
        <v>5</v>
      </c>
      <c r="N157" s="20" t="s">
        <v>5</v>
      </c>
      <c r="O157" s="20" t="s">
        <v>5</v>
      </c>
      <c r="P157" s="20" t="s">
        <v>5</v>
      </c>
      <c r="Q157" s="20" t="s">
        <v>5</v>
      </c>
      <c r="R157" s="20" t="s">
        <v>5</v>
      </c>
      <c r="S157" s="20">
        <f t="shared" si="2"/>
        <v>2</v>
      </c>
      <c r="T157" s="91"/>
      <c r="U157" s="36"/>
    </row>
    <row r="158" spans="1:22" x14ac:dyDescent="0.4">
      <c r="A158" s="1" t="s">
        <v>182</v>
      </c>
      <c r="B158" s="19" t="s">
        <v>183</v>
      </c>
      <c r="C158" s="20">
        <v>1</v>
      </c>
      <c r="D158" s="20" t="s">
        <v>5</v>
      </c>
      <c r="E158" s="20" t="s">
        <v>5</v>
      </c>
      <c r="F158" s="20">
        <v>1</v>
      </c>
      <c r="G158" s="20" t="s">
        <v>5</v>
      </c>
      <c r="H158" s="20" t="s">
        <v>5</v>
      </c>
      <c r="I158" s="20" t="s">
        <v>5</v>
      </c>
      <c r="J158" s="20" t="s">
        <v>5</v>
      </c>
      <c r="K158" s="20" t="s">
        <v>5</v>
      </c>
      <c r="L158" s="20" t="s">
        <v>5</v>
      </c>
      <c r="M158" s="20" t="s">
        <v>5</v>
      </c>
      <c r="N158" s="20" t="s">
        <v>5</v>
      </c>
      <c r="O158" s="20" t="s">
        <v>5</v>
      </c>
      <c r="P158" s="20" t="s">
        <v>5</v>
      </c>
      <c r="Q158" s="20" t="s">
        <v>5</v>
      </c>
      <c r="R158" s="20" t="s">
        <v>5</v>
      </c>
      <c r="S158" s="20">
        <f t="shared" si="2"/>
        <v>2</v>
      </c>
      <c r="T158" s="91"/>
      <c r="U158" s="36"/>
    </row>
    <row r="159" spans="1:22" x14ac:dyDescent="0.4">
      <c r="A159" s="1" t="s">
        <v>182</v>
      </c>
      <c r="B159" s="19" t="s">
        <v>185</v>
      </c>
      <c r="C159" s="20" t="s">
        <v>5</v>
      </c>
      <c r="D159" s="20" t="s">
        <v>5</v>
      </c>
      <c r="E159" s="20" t="s">
        <v>5</v>
      </c>
      <c r="F159" s="20">
        <v>2</v>
      </c>
      <c r="G159" s="20" t="s">
        <v>5</v>
      </c>
      <c r="H159" s="20" t="s">
        <v>5</v>
      </c>
      <c r="I159" s="20" t="s">
        <v>5</v>
      </c>
      <c r="J159" s="20" t="s">
        <v>5</v>
      </c>
      <c r="K159" s="20" t="s">
        <v>5</v>
      </c>
      <c r="L159" s="20" t="s">
        <v>5</v>
      </c>
      <c r="M159" s="20" t="s">
        <v>5</v>
      </c>
      <c r="N159" s="20" t="s">
        <v>5</v>
      </c>
      <c r="O159" s="20" t="s">
        <v>5</v>
      </c>
      <c r="P159" s="20" t="s">
        <v>5</v>
      </c>
      <c r="Q159" s="20" t="s">
        <v>5</v>
      </c>
      <c r="R159" s="20" t="s">
        <v>5</v>
      </c>
      <c r="S159" s="20">
        <f t="shared" si="2"/>
        <v>2</v>
      </c>
      <c r="T159" s="91"/>
      <c r="U159" s="36"/>
    </row>
    <row r="160" spans="1:22" ht="13.15" customHeight="1" x14ac:dyDescent="0.4">
      <c r="A160" s="1" t="s">
        <v>182</v>
      </c>
      <c r="B160" s="19" t="s">
        <v>680</v>
      </c>
      <c r="C160" s="20" t="s">
        <v>5</v>
      </c>
      <c r="D160" s="20" t="s">
        <v>5</v>
      </c>
      <c r="E160" s="20" t="s">
        <v>5</v>
      </c>
      <c r="F160" s="20">
        <v>2</v>
      </c>
      <c r="G160" s="20" t="s">
        <v>5</v>
      </c>
      <c r="H160" s="20" t="s">
        <v>5</v>
      </c>
      <c r="I160" s="20" t="s">
        <v>5</v>
      </c>
      <c r="J160" s="20" t="s">
        <v>5</v>
      </c>
      <c r="K160" s="20" t="s">
        <v>5</v>
      </c>
      <c r="L160" s="20" t="s">
        <v>5</v>
      </c>
      <c r="M160" s="20" t="s">
        <v>5</v>
      </c>
      <c r="N160" s="20" t="s">
        <v>5</v>
      </c>
      <c r="O160" s="20" t="s">
        <v>5</v>
      </c>
      <c r="P160" s="20" t="s">
        <v>5</v>
      </c>
      <c r="Q160" s="20" t="s">
        <v>5</v>
      </c>
      <c r="R160" s="20" t="s">
        <v>5</v>
      </c>
      <c r="S160" s="20">
        <f t="shared" si="2"/>
        <v>2</v>
      </c>
      <c r="T160" s="91"/>
      <c r="U160" s="36"/>
    </row>
    <row r="161" spans="1:22" x14ac:dyDescent="0.4">
      <c r="A161" s="1" t="s">
        <v>182</v>
      </c>
      <c r="B161" s="19" t="s">
        <v>681</v>
      </c>
      <c r="C161" s="20" t="s">
        <v>5</v>
      </c>
      <c r="D161" s="20" t="s">
        <v>5</v>
      </c>
      <c r="E161" s="20" t="s">
        <v>5</v>
      </c>
      <c r="F161" s="20">
        <v>1</v>
      </c>
      <c r="G161" s="20" t="s">
        <v>5</v>
      </c>
      <c r="H161" s="20" t="s">
        <v>5</v>
      </c>
      <c r="I161" s="20" t="s">
        <v>5</v>
      </c>
      <c r="J161" s="20" t="s">
        <v>5</v>
      </c>
      <c r="K161" s="20" t="s">
        <v>5</v>
      </c>
      <c r="L161" s="20" t="s">
        <v>5</v>
      </c>
      <c r="M161" s="20" t="s">
        <v>5</v>
      </c>
      <c r="N161" s="20" t="s">
        <v>5</v>
      </c>
      <c r="O161" s="20" t="s">
        <v>5</v>
      </c>
      <c r="P161" s="20" t="s">
        <v>5</v>
      </c>
      <c r="Q161" s="20" t="s">
        <v>5</v>
      </c>
      <c r="R161" s="20" t="s">
        <v>5</v>
      </c>
      <c r="S161" s="20">
        <f t="shared" si="2"/>
        <v>1</v>
      </c>
      <c r="T161" s="91"/>
      <c r="U161" s="36"/>
    </row>
    <row r="162" spans="1:22" ht="13.15" customHeight="1" x14ac:dyDescent="0.4">
      <c r="A162" s="3" t="s">
        <v>189</v>
      </c>
      <c r="B162" s="19" t="s">
        <v>190</v>
      </c>
      <c r="C162" s="20">
        <v>331</v>
      </c>
      <c r="D162" s="20" t="s">
        <v>5</v>
      </c>
      <c r="E162" s="20">
        <v>13</v>
      </c>
      <c r="F162" s="20">
        <v>327</v>
      </c>
      <c r="G162" s="20">
        <v>8</v>
      </c>
      <c r="H162" s="20">
        <v>2</v>
      </c>
      <c r="I162" s="20">
        <v>14</v>
      </c>
      <c r="J162" s="20" t="s">
        <v>5</v>
      </c>
      <c r="K162" s="20" t="s">
        <v>5</v>
      </c>
      <c r="L162" s="20">
        <v>27</v>
      </c>
      <c r="M162" s="20">
        <v>1</v>
      </c>
      <c r="N162" s="20" t="s">
        <v>5</v>
      </c>
      <c r="O162" s="20">
        <v>40</v>
      </c>
      <c r="P162" s="20">
        <v>1</v>
      </c>
      <c r="Q162" s="20" t="s">
        <v>5</v>
      </c>
      <c r="R162" s="20" t="s">
        <v>5</v>
      </c>
      <c r="S162" s="20">
        <f t="shared" si="2"/>
        <v>739</v>
      </c>
      <c r="T162" s="75">
        <v>775</v>
      </c>
      <c r="U162" s="87">
        <v>17</v>
      </c>
      <c r="V162" s="77">
        <v>2.1000000000000001E-2</v>
      </c>
    </row>
    <row r="163" spans="1:22" ht="18" x14ac:dyDescent="0.4">
      <c r="A163" s="3" t="s">
        <v>189</v>
      </c>
      <c r="B163" s="19" t="s">
        <v>682</v>
      </c>
      <c r="C163" s="20">
        <v>23</v>
      </c>
      <c r="D163" s="20" t="s">
        <v>5</v>
      </c>
      <c r="E163" s="20">
        <v>1</v>
      </c>
      <c r="F163" s="20">
        <v>12</v>
      </c>
      <c r="G163" s="20" t="s">
        <v>5</v>
      </c>
      <c r="H163" s="20" t="s">
        <v>5</v>
      </c>
      <c r="I163" s="20">
        <v>1</v>
      </c>
      <c r="J163" s="20" t="s">
        <v>5</v>
      </c>
      <c r="K163" s="20" t="s">
        <v>5</v>
      </c>
      <c r="L163" s="20" t="s">
        <v>5</v>
      </c>
      <c r="M163" s="20" t="s">
        <v>5</v>
      </c>
      <c r="N163" s="20" t="s">
        <v>5</v>
      </c>
      <c r="O163" s="20" t="s">
        <v>5</v>
      </c>
      <c r="P163" s="20" t="s">
        <v>5</v>
      </c>
      <c r="Q163" s="20" t="s">
        <v>5</v>
      </c>
      <c r="R163" s="20" t="s">
        <v>5</v>
      </c>
      <c r="S163" s="20">
        <f t="shared" si="2"/>
        <v>36</v>
      </c>
      <c r="T163" s="91"/>
      <c r="U163" s="36"/>
    </row>
    <row r="164" spans="1:22" ht="13.15" customHeight="1" x14ac:dyDescent="0.4">
      <c r="A164" s="1" t="s">
        <v>191</v>
      </c>
      <c r="B164" s="19" t="s">
        <v>192</v>
      </c>
      <c r="C164" s="20">
        <v>203</v>
      </c>
      <c r="D164" s="20" t="s">
        <v>5</v>
      </c>
      <c r="E164" s="20">
        <v>1</v>
      </c>
      <c r="F164" s="20">
        <v>53</v>
      </c>
      <c r="G164" s="20" t="s">
        <v>5</v>
      </c>
      <c r="H164" s="20" t="s">
        <v>5</v>
      </c>
      <c r="I164" s="20" t="s">
        <v>5</v>
      </c>
      <c r="J164" s="20" t="s">
        <v>5</v>
      </c>
      <c r="K164" s="20" t="s">
        <v>5</v>
      </c>
      <c r="L164" s="20" t="s">
        <v>5</v>
      </c>
      <c r="M164" s="20" t="s">
        <v>5</v>
      </c>
      <c r="N164" s="20" t="s">
        <v>5</v>
      </c>
      <c r="O164" s="20" t="s">
        <v>5</v>
      </c>
      <c r="P164" s="20" t="s">
        <v>5</v>
      </c>
      <c r="Q164" s="20" t="s">
        <v>5</v>
      </c>
      <c r="R164" s="20" t="s">
        <v>5</v>
      </c>
      <c r="S164" s="20">
        <f t="shared" si="2"/>
        <v>256</v>
      </c>
      <c r="T164" s="78">
        <v>325</v>
      </c>
      <c r="U164" s="86">
        <v>6</v>
      </c>
      <c r="V164" s="80">
        <v>1.7999999999999999E-2</v>
      </c>
    </row>
    <row r="165" spans="1:22" x14ac:dyDescent="0.4">
      <c r="A165" s="1" t="s">
        <v>191</v>
      </c>
      <c r="B165" s="19" t="s">
        <v>193</v>
      </c>
      <c r="C165" s="20">
        <v>42</v>
      </c>
      <c r="D165" s="20" t="s">
        <v>5</v>
      </c>
      <c r="E165" s="20">
        <v>3</v>
      </c>
      <c r="F165" s="20">
        <v>3</v>
      </c>
      <c r="G165" s="20" t="s">
        <v>5</v>
      </c>
      <c r="H165" s="20" t="s">
        <v>5</v>
      </c>
      <c r="I165" s="20" t="s">
        <v>5</v>
      </c>
      <c r="J165" s="20" t="s">
        <v>5</v>
      </c>
      <c r="K165" s="20" t="s">
        <v>5</v>
      </c>
      <c r="L165" s="20" t="s">
        <v>5</v>
      </c>
      <c r="M165" s="20" t="s">
        <v>5</v>
      </c>
      <c r="N165" s="20" t="s">
        <v>5</v>
      </c>
      <c r="O165" s="20" t="s">
        <v>5</v>
      </c>
      <c r="P165" s="20" t="s">
        <v>5</v>
      </c>
      <c r="Q165" s="20" t="s">
        <v>5</v>
      </c>
      <c r="R165" s="20" t="s">
        <v>5</v>
      </c>
      <c r="S165" s="20">
        <f t="shared" si="2"/>
        <v>45</v>
      </c>
      <c r="T165" s="91"/>
      <c r="U165" s="36"/>
    </row>
    <row r="166" spans="1:22" x14ac:dyDescent="0.4">
      <c r="A166" s="1" t="s">
        <v>191</v>
      </c>
      <c r="B166" s="19" t="s">
        <v>195</v>
      </c>
      <c r="C166" s="20">
        <v>10</v>
      </c>
      <c r="D166" s="20" t="s">
        <v>5</v>
      </c>
      <c r="E166" s="20" t="s">
        <v>5</v>
      </c>
      <c r="F166" s="20">
        <v>1</v>
      </c>
      <c r="G166" s="20" t="s">
        <v>5</v>
      </c>
      <c r="H166" s="20" t="s">
        <v>5</v>
      </c>
      <c r="I166" s="20" t="s">
        <v>5</v>
      </c>
      <c r="J166" s="20" t="s">
        <v>5</v>
      </c>
      <c r="K166" s="20" t="s">
        <v>5</v>
      </c>
      <c r="L166" s="20" t="s">
        <v>5</v>
      </c>
      <c r="M166" s="20" t="s">
        <v>5</v>
      </c>
      <c r="N166" s="20" t="s">
        <v>5</v>
      </c>
      <c r="O166" s="20" t="s">
        <v>5</v>
      </c>
      <c r="P166" s="20" t="s">
        <v>5</v>
      </c>
      <c r="Q166" s="20" t="s">
        <v>5</v>
      </c>
      <c r="R166" s="20" t="s">
        <v>5</v>
      </c>
      <c r="S166" s="20">
        <f t="shared" si="2"/>
        <v>11</v>
      </c>
      <c r="T166" s="91"/>
      <c r="U166" s="36"/>
    </row>
    <row r="167" spans="1:22" x14ac:dyDescent="0.4">
      <c r="A167" s="1" t="s">
        <v>191</v>
      </c>
      <c r="B167" s="19" t="s">
        <v>194</v>
      </c>
      <c r="C167" s="20">
        <v>7</v>
      </c>
      <c r="D167" s="20" t="s">
        <v>5</v>
      </c>
      <c r="E167" s="20">
        <v>1</v>
      </c>
      <c r="F167" s="20" t="s">
        <v>5</v>
      </c>
      <c r="G167" s="20" t="s">
        <v>5</v>
      </c>
      <c r="H167" s="20" t="s">
        <v>5</v>
      </c>
      <c r="I167" s="20" t="s">
        <v>5</v>
      </c>
      <c r="J167" s="20" t="s">
        <v>5</v>
      </c>
      <c r="K167" s="20" t="s">
        <v>5</v>
      </c>
      <c r="L167" s="20" t="s">
        <v>5</v>
      </c>
      <c r="M167" s="20" t="s">
        <v>5</v>
      </c>
      <c r="N167" s="20" t="s">
        <v>5</v>
      </c>
      <c r="O167" s="20" t="s">
        <v>5</v>
      </c>
      <c r="P167" s="20" t="s">
        <v>5</v>
      </c>
      <c r="Q167" s="20" t="s">
        <v>5</v>
      </c>
      <c r="R167" s="20" t="s">
        <v>5</v>
      </c>
      <c r="S167" s="20">
        <f t="shared" si="2"/>
        <v>7</v>
      </c>
      <c r="T167" s="91"/>
      <c r="U167" s="36"/>
    </row>
    <row r="168" spans="1:22" x14ac:dyDescent="0.4">
      <c r="A168" s="1" t="s">
        <v>191</v>
      </c>
      <c r="B168" s="19" t="s">
        <v>683</v>
      </c>
      <c r="C168" s="20">
        <v>6</v>
      </c>
      <c r="D168" s="20" t="s">
        <v>5</v>
      </c>
      <c r="E168" s="20">
        <v>1</v>
      </c>
      <c r="F168" s="20" t="s">
        <v>5</v>
      </c>
      <c r="G168" s="20" t="s">
        <v>5</v>
      </c>
      <c r="H168" s="20" t="s">
        <v>5</v>
      </c>
      <c r="I168" s="20" t="s">
        <v>5</v>
      </c>
      <c r="J168" s="20" t="s">
        <v>5</v>
      </c>
      <c r="K168" s="20" t="s">
        <v>5</v>
      </c>
      <c r="L168" s="20" t="s">
        <v>5</v>
      </c>
      <c r="M168" s="20" t="s">
        <v>5</v>
      </c>
      <c r="N168" s="20" t="s">
        <v>5</v>
      </c>
      <c r="O168" s="20" t="s">
        <v>5</v>
      </c>
      <c r="P168" s="20" t="s">
        <v>5</v>
      </c>
      <c r="Q168" s="20" t="s">
        <v>5</v>
      </c>
      <c r="R168" s="20" t="s">
        <v>5</v>
      </c>
      <c r="S168" s="20">
        <f t="shared" si="2"/>
        <v>6</v>
      </c>
      <c r="T168" s="91"/>
      <c r="U168" s="36"/>
    </row>
    <row r="169" spans="1:22" x14ac:dyDescent="0.4">
      <c r="A169" s="21" t="s">
        <v>196</v>
      </c>
      <c r="B169" s="19" t="s">
        <v>197</v>
      </c>
      <c r="C169" s="20">
        <v>108</v>
      </c>
      <c r="D169" s="20" t="s">
        <v>5</v>
      </c>
      <c r="E169" s="20">
        <v>3</v>
      </c>
      <c r="F169" s="20">
        <v>28</v>
      </c>
      <c r="G169" s="20" t="s">
        <v>5</v>
      </c>
      <c r="H169" s="20" t="s">
        <v>5</v>
      </c>
      <c r="I169" s="20" t="s">
        <v>5</v>
      </c>
      <c r="J169" s="20" t="s">
        <v>5</v>
      </c>
      <c r="K169" s="20" t="s">
        <v>5</v>
      </c>
      <c r="L169" s="20" t="s">
        <v>5</v>
      </c>
      <c r="M169" s="20" t="s">
        <v>5</v>
      </c>
      <c r="N169" s="20" t="s">
        <v>5</v>
      </c>
      <c r="O169" s="20" t="s">
        <v>5</v>
      </c>
      <c r="P169" s="20" t="s">
        <v>5</v>
      </c>
      <c r="Q169" s="20" t="s">
        <v>5</v>
      </c>
      <c r="R169" s="20" t="s">
        <v>5</v>
      </c>
      <c r="S169" s="20">
        <f t="shared" si="2"/>
        <v>136</v>
      </c>
      <c r="T169" s="49">
        <v>136</v>
      </c>
      <c r="U169" s="50">
        <v>3</v>
      </c>
      <c r="V169" s="44">
        <v>2.1999999999999999E-2</v>
      </c>
    </row>
    <row r="170" spans="1:22" ht="13.15" customHeight="1" x14ac:dyDescent="0.4">
      <c r="A170" s="3" t="s">
        <v>198</v>
      </c>
      <c r="B170" s="19" t="s">
        <v>199</v>
      </c>
      <c r="C170" s="20">
        <v>486</v>
      </c>
      <c r="D170" s="20" t="s">
        <v>5</v>
      </c>
      <c r="E170" s="20">
        <v>14</v>
      </c>
      <c r="F170" s="20">
        <v>379</v>
      </c>
      <c r="G170" s="20">
        <v>1</v>
      </c>
      <c r="H170" s="20">
        <v>4</v>
      </c>
      <c r="I170" s="20">
        <v>12</v>
      </c>
      <c r="J170" s="20" t="s">
        <v>5</v>
      </c>
      <c r="K170" s="20" t="s">
        <v>5</v>
      </c>
      <c r="L170" s="20">
        <v>29</v>
      </c>
      <c r="M170" s="20" t="s">
        <v>5</v>
      </c>
      <c r="N170" s="20" t="s">
        <v>5</v>
      </c>
      <c r="O170" s="20" t="s">
        <v>5</v>
      </c>
      <c r="P170" s="20" t="s">
        <v>5</v>
      </c>
      <c r="Q170" s="20" t="s">
        <v>5</v>
      </c>
      <c r="R170" s="20" t="s">
        <v>5</v>
      </c>
      <c r="S170" s="20">
        <f t="shared" si="2"/>
        <v>906</v>
      </c>
      <c r="T170" s="75">
        <v>1275</v>
      </c>
      <c r="U170" s="87">
        <v>25</v>
      </c>
      <c r="V170" s="77">
        <v>1.4E-2</v>
      </c>
    </row>
    <row r="171" spans="1:22" ht="18" x14ac:dyDescent="0.4">
      <c r="A171" s="3" t="s">
        <v>198</v>
      </c>
      <c r="B171" s="19" t="s">
        <v>200</v>
      </c>
      <c r="C171" s="20">
        <v>183</v>
      </c>
      <c r="D171" s="20" t="s">
        <v>5</v>
      </c>
      <c r="E171" s="20">
        <v>6</v>
      </c>
      <c r="F171" s="20">
        <v>165</v>
      </c>
      <c r="G171" s="20" t="s">
        <v>5</v>
      </c>
      <c r="H171" s="20">
        <v>1</v>
      </c>
      <c r="I171" s="20">
        <v>5</v>
      </c>
      <c r="J171" s="20" t="s">
        <v>5</v>
      </c>
      <c r="K171" s="20" t="s">
        <v>5</v>
      </c>
      <c r="L171" s="20">
        <v>16</v>
      </c>
      <c r="M171" s="20" t="s">
        <v>5</v>
      </c>
      <c r="N171" s="20" t="s">
        <v>5</v>
      </c>
      <c r="O171" s="20" t="s">
        <v>5</v>
      </c>
      <c r="P171" s="20" t="s">
        <v>5</v>
      </c>
      <c r="Q171" s="20" t="s">
        <v>5</v>
      </c>
      <c r="R171" s="20" t="s">
        <v>5</v>
      </c>
      <c r="S171" s="20">
        <f t="shared" si="2"/>
        <v>369</v>
      </c>
      <c r="T171" s="91"/>
      <c r="U171" s="36"/>
    </row>
    <row r="172" spans="1:22" ht="13.15" customHeight="1" x14ac:dyDescent="0.4">
      <c r="A172" s="21" t="s">
        <v>201</v>
      </c>
      <c r="B172" s="19" t="s">
        <v>202</v>
      </c>
      <c r="C172" s="20">
        <v>46</v>
      </c>
      <c r="D172" s="20" t="s">
        <v>5</v>
      </c>
      <c r="E172" s="20">
        <v>2</v>
      </c>
      <c r="F172" s="20">
        <v>76</v>
      </c>
      <c r="G172" s="20">
        <v>1</v>
      </c>
      <c r="H172" s="20" t="s">
        <v>5</v>
      </c>
      <c r="I172" s="20" t="s">
        <v>5</v>
      </c>
      <c r="J172" s="20" t="s">
        <v>5</v>
      </c>
      <c r="K172" s="20" t="s">
        <v>5</v>
      </c>
      <c r="L172" s="20" t="s">
        <v>5</v>
      </c>
      <c r="M172" s="20" t="s">
        <v>5</v>
      </c>
      <c r="N172" s="20" t="s">
        <v>5</v>
      </c>
      <c r="O172" s="20" t="s">
        <v>5</v>
      </c>
      <c r="P172" s="20" t="s">
        <v>5</v>
      </c>
      <c r="Q172" s="20" t="s">
        <v>5</v>
      </c>
      <c r="R172" s="20" t="s">
        <v>5</v>
      </c>
      <c r="S172" s="20">
        <f t="shared" si="2"/>
        <v>122</v>
      </c>
      <c r="T172" s="49">
        <v>122</v>
      </c>
      <c r="U172" s="50">
        <v>2</v>
      </c>
      <c r="V172" s="44">
        <v>1.6E-2</v>
      </c>
    </row>
    <row r="173" spans="1:22" ht="13.15" customHeight="1" x14ac:dyDescent="0.4">
      <c r="A173" s="3" t="s">
        <v>203</v>
      </c>
      <c r="B173" s="19" t="s">
        <v>204</v>
      </c>
      <c r="C173" s="20">
        <v>47</v>
      </c>
      <c r="D173" s="20" t="s">
        <v>5</v>
      </c>
      <c r="E173" s="20">
        <v>1</v>
      </c>
      <c r="F173" s="20">
        <v>8</v>
      </c>
      <c r="G173" s="20" t="s">
        <v>5</v>
      </c>
      <c r="H173" s="20" t="s">
        <v>5</v>
      </c>
      <c r="I173" s="20" t="s">
        <v>5</v>
      </c>
      <c r="J173" s="20" t="s">
        <v>5</v>
      </c>
      <c r="K173" s="20" t="s">
        <v>5</v>
      </c>
      <c r="L173" s="20" t="s">
        <v>5</v>
      </c>
      <c r="M173" s="20" t="s">
        <v>5</v>
      </c>
      <c r="N173" s="20" t="s">
        <v>5</v>
      </c>
      <c r="O173" s="20" t="s">
        <v>5</v>
      </c>
      <c r="P173" s="20" t="s">
        <v>5</v>
      </c>
      <c r="Q173" s="20" t="s">
        <v>5</v>
      </c>
      <c r="R173" s="20" t="s">
        <v>5</v>
      </c>
      <c r="S173" s="20">
        <f t="shared" si="2"/>
        <v>55</v>
      </c>
      <c r="T173" s="75">
        <v>118</v>
      </c>
      <c r="U173" s="87">
        <v>3</v>
      </c>
      <c r="V173" s="77">
        <v>2.5000000000000001E-2</v>
      </c>
    </row>
    <row r="174" spans="1:22" x14ac:dyDescent="0.4">
      <c r="A174" s="3" t="s">
        <v>203</v>
      </c>
      <c r="B174" s="19" t="s">
        <v>205</v>
      </c>
      <c r="C174" s="20">
        <v>29</v>
      </c>
      <c r="D174" s="20" t="s">
        <v>5</v>
      </c>
      <c r="E174" s="20">
        <v>1</v>
      </c>
      <c r="F174" s="20">
        <v>23</v>
      </c>
      <c r="G174" s="20" t="s">
        <v>5</v>
      </c>
      <c r="H174" s="20" t="s">
        <v>5</v>
      </c>
      <c r="I174" s="20" t="s">
        <v>5</v>
      </c>
      <c r="J174" s="20" t="s">
        <v>5</v>
      </c>
      <c r="K174" s="20" t="s">
        <v>5</v>
      </c>
      <c r="L174" s="20" t="s">
        <v>5</v>
      </c>
      <c r="M174" s="20" t="s">
        <v>5</v>
      </c>
      <c r="N174" s="20" t="s">
        <v>5</v>
      </c>
      <c r="O174" s="20" t="s">
        <v>5</v>
      </c>
      <c r="P174" s="20" t="s">
        <v>5</v>
      </c>
      <c r="Q174" s="20" t="s">
        <v>5</v>
      </c>
      <c r="R174" s="20" t="s">
        <v>5</v>
      </c>
      <c r="S174" s="20">
        <f t="shared" si="2"/>
        <v>52</v>
      </c>
      <c r="T174" s="91"/>
      <c r="U174" s="36"/>
    </row>
    <row r="175" spans="1:22" x14ac:dyDescent="0.4">
      <c r="A175" s="3" t="s">
        <v>203</v>
      </c>
      <c r="B175" s="19" t="s">
        <v>207</v>
      </c>
      <c r="C175" s="20">
        <v>9</v>
      </c>
      <c r="D175" s="20" t="s">
        <v>5</v>
      </c>
      <c r="E175" s="20">
        <v>1</v>
      </c>
      <c r="F175" s="20">
        <v>1</v>
      </c>
      <c r="G175" s="20" t="s">
        <v>5</v>
      </c>
      <c r="H175" s="20" t="s">
        <v>5</v>
      </c>
      <c r="I175" s="20" t="s">
        <v>5</v>
      </c>
      <c r="J175" s="20" t="s">
        <v>5</v>
      </c>
      <c r="K175" s="20" t="s">
        <v>5</v>
      </c>
      <c r="L175" s="20" t="s">
        <v>5</v>
      </c>
      <c r="M175" s="20" t="s">
        <v>5</v>
      </c>
      <c r="N175" s="20" t="s">
        <v>5</v>
      </c>
      <c r="O175" s="20" t="s">
        <v>5</v>
      </c>
      <c r="P175" s="20" t="s">
        <v>5</v>
      </c>
      <c r="Q175" s="20" t="s">
        <v>5</v>
      </c>
      <c r="R175" s="20" t="s">
        <v>5</v>
      </c>
      <c r="S175" s="20">
        <f t="shared" si="2"/>
        <v>10</v>
      </c>
      <c r="T175" s="91"/>
      <c r="U175" s="36"/>
    </row>
    <row r="176" spans="1:22" x14ac:dyDescent="0.4">
      <c r="A176" s="3" t="s">
        <v>203</v>
      </c>
      <c r="B176" s="19" t="s">
        <v>206</v>
      </c>
      <c r="C176" s="20" t="s">
        <v>5</v>
      </c>
      <c r="D176" s="20" t="s">
        <v>5</v>
      </c>
      <c r="E176" s="20" t="s">
        <v>5</v>
      </c>
      <c r="F176" s="20">
        <v>1</v>
      </c>
      <c r="G176" s="20" t="s">
        <v>5</v>
      </c>
      <c r="H176" s="20" t="s">
        <v>5</v>
      </c>
      <c r="I176" s="20" t="s">
        <v>5</v>
      </c>
      <c r="J176" s="20" t="s">
        <v>5</v>
      </c>
      <c r="K176" s="20" t="s">
        <v>5</v>
      </c>
      <c r="L176" s="20" t="s">
        <v>5</v>
      </c>
      <c r="M176" s="20" t="s">
        <v>5</v>
      </c>
      <c r="N176" s="20" t="s">
        <v>5</v>
      </c>
      <c r="O176" s="20" t="s">
        <v>5</v>
      </c>
      <c r="P176" s="20" t="s">
        <v>5</v>
      </c>
      <c r="Q176" s="20" t="s">
        <v>5</v>
      </c>
      <c r="R176" s="20" t="s">
        <v>5</v>
      </c>
      <c r="S176" s="20">
        <f t="shared" si="2"/>
        <v>1</v>
      </c>
      <c r="T176" s="91"/>
      <c r="U176" s="36"/>
    </row>
    <row r="177" spans="1:22" ht="13.15" customHeight="1" x14ac:dyDescent="0.4">
      <c r="A177" s="1" t="s">
        <v>208</v>
      </c>
      <c r="B177" s="19" t="s">
        <v>210</v>
      </c>
      <c r="C177" s="20">
        <v>24</v>
      </c>
      <c r="D177" s="20" t="s">
        <v>5</v>
      </c>
      <c r="E177" s="20">
        <v>3</v>
      </c>
      <c r="F177" s="20">
        <v>34</v>
      </c>
      <c r="G177" s="20" t="s">
        <v>5</v>
      </c>
      <c r="H177" s="20" t="s">
        <v>5</v>
      </c>
      <c r="I177" s="20" t="s">
        <v>5</v>
      </c>
      <c r="J177" s="20" t="s">
        <v>5</v>
      </c>
      <c r="K177" s="20" t="s">
        <v>5</v>
      </c>
      <c r="L177" s="20" t="s">
        <v>5</v>
      </c>
      <c r="M177" s="20" t="s">
        <v>5</v>
      </c>
      <c r="N177" s="20" t="s">
        <v>5</v>
      </c>
      <c r="O177" s="20" t="s">
        <v>5</v>
      </c>
      <c r="P177" s="20" t="s">
        <v>5</v>
      </c>
      <c r="Q177" s="20" t="s">
        <v>5</v>
      </c>
      <c r="R177" s="20" t="s">
        <v>5</v>
      </c>
      <c r="S177" s="20">
        <f t="shared" si="2"/>
        <v>58</v>
      </c>
      <c r="T177" s="78">
        <v>127</v>
      </c>
      <c r="U177" s="86">
        <v>3</v>
      </c>
      <c r="V177" s="79">
        <v>0.02</v>
      </c>
    </row>
    <row r="178" spans="1:22" x14ac:dyDescent="0.4">
      <c r="A178" s="1" t="s">
        <v>208</v>
      </c>
      <c r="B178" s="19" t="s">
        <v>209</v>
      </c>
      <c r="C178" s="20">
        <v>35</v>
      </c>
      <c r="D178" s="20" t="s">
        <v>5</v>
      </c>
      <c r="E178" s="20" t="s">
        <v>5</v>
      </c>
      <c r="F178" s="20">
        <v>5</v>
      </c>
      <c r="G178" s="20" t="s">
        <v>5</v>
      </c>
      <c r="H178" s="20" t="s">
        <v>5</v>
      </c>
      <c r="I178" s="20" t="s">
        <v>5</v>
      </c>
      <c r="J178" s="20" t="s">
        <v>5</v>
      </c>
      <c r="K178" s="20" t="s">
        <v>5</v>
      </c>
      <c r="L178" s="20" t="s">
        <v>5</v>
      </c>
      <c r="M178" s="20" t="s">
        <v>5</v>
      </c>
      <c r="N178" s="20" t="s">
        <v>5</v>
      </c>
      <c r="O178" s="20" t="s">
        <v>5</v>
      </c>
      <c r="P178" s="20" t="s">
        <v>5</v>
      </c>
      <c r="Q178" s="20" t="s">
        <v>5</v>
      </c>
      <c r="R178" s="20" t="s">
        <v>5</v>
      </c>
      <c r="S178" s="20">
        <f t="shared" si="2"/>
        <v>40</v>
      </c>
      <c r="T178" s="91"/>
      <c r="U178" s="36"/>
    </row>
    <row r="179" spans="1:22" x14ac:dyDescent="0.4">
      <c r="A179" s="1" t="s">
        <v>208</v>
      </c>
      <c r="B179" s="19" t="s">
        <v>211</v>
      </c>
      <c r="C179" s="20">
        <v>16</v>
      </c>
      <c r="D179" s="20" t="s">
        <v>5</v>
      </c>
      <c r="E179" s="20" t="s">
        <v>5</v>
      </c>
      <c r="F179" s="20" t="s">
        <v>5</v>
      </c>
      <c r="G179" s="20" t="s">
        <v>5</v>
      </c>
      <c r="H179" s="20" t="s">
        <v>5</v>
      </c>
      <c r="I179" s="20" t="s">
        <v>5</v>
      </c>
      <c r="J179" s="20" t="s">
        <v>5</v>
      </c>
      <c r="K179" s="20" t="s">
        <v>5</v>
      </c>
      <c r="L179" s="20" t="s">
        <v>5</v>
      </c>
      <c r="M179" s="20" t="s">
        <v>5</v>
      </c>
      <c r="N179" s="20" t="s">
        <v>5</v>
      </c>
      <c r="O179" s="20" t="s">
        <v>5</v>
      </c>
      <c r="P179" s="20" t="s">
        <v>5</v>
      </c>
      <c r="Q179" s="20" t="s">
        <v>5</v>
      </c>
      <c r="R179" s="20" t="s">
        <v>5</v>
      </c>
      <c r="S179" s="20">
        <f t="shared" si="2"/>
        <v>16</v>
      </c>
      <c r="T179" s="91"/>
      <c r="U179" s="36"/>
    </row>
    <row r="180" spans="1:22" x14ac:dyDescent="0.4">
      <c r="A180" s="1" t="s">
        <v>208</v>
      </c>
      <c r="B180" s="19" t="s">
        <v>684</v>
      </c>
      <c r="C180" s="20">
        <v>8</v>
      </c>
      <c r="D180" s="20" t="s">
        <v>5</v>
      </c>
      <c r="E180" s="20" t="s">
        <v>5</v>
      </c>
      <c r="F180" s="20">
        <v>4</v>
      </c>
      <c r="G180" s="20" t="s">
        <v>5</v>
      </c>
      <c r="H180" s="20" t="s">
        <v>5</v>
      </c>
      <c r="I180" s="20" t="s">
        <v>5</v>
      </c>
      <c r="J180" s="20" t="s">
        <v>5</v>
      </c>
      <c r="K180" s="20" t="s">
        <v>5</v>
      </c>
      <c r="L180" s="20" t="s">
        <v>5</v>
      </c>
      <c r="M180" s="20" t="s">
        <v>5</v>
      </c>
      <c r="N180" s="20" t="s">
        <v>5</v>
      </c>
      <c r="O180" s="20" t="s">
        <v>5</v>
      </c>
      <c r="P180" s="20" t="s">
        <v>5</v>
      </c>
      <c r="Q180" s="20" t="s">
        <v>5</v>
      </c>
      <c r="R180" s="20" t="s">
        <v>5</v>
      </c>
      <c r="S180" s="20">
        <f t="shared" si="2"/>
        <v>12</v>
      </c>
      <c r="T180" s="91"/>
      <c r="U180" s="36"/>
    </row>
    <row r="181" spans="1:22" x14ac:dyDescent="0.4">
      <c r="A181" s="1" t="s">
        <v>208</v>
      </c>
      <c r="B181" s="19" t="s">
        <v>685</v>
      </c>
      <c r="C181" s="20">
        <v>1</v>
      </c>
      <c r="D181" s="20" t="s">
        <v>5</v>
      </c>
      <c r="E181" s="20" t="s">
        <v>5</v>
      </c>
      <c r="F181" s="20" t="s">
        <v>5</v>
      </c>
      <c r="G181" s="20" t="s">
        <v>5</v>
      </c>
      <c r="H181" s="20" t="s">
        <v>5</v>
      </c>
      <c r="I181" s="20" t="s">
        <v>5</v>
      </c>
      <c r="J181" s="20" t="s">
        <v>5</v>
      </c>
      <c r="K181" s="20" t="s">
        <v>5</v>
      </c>
      <c r="L181" s="20" t="s">
        <v>5</v>
      </c>
      <c r="M181" s="20" t="s">
        <v>5</v>
      </c>
      <c r="N181" s="20" t="s">
        <v>5</v>
      </c>
      <c r="O181" s="20" t="s">
        <v>5</v>
      </c>
      <c r="P181" s="20" t="s">
        <v>5</v>
      </c>
      <c r="Q181" s="20" t="s">
        <v>5</v>
      </c>
      <c r="R181" s="20" t="s">
        <v>5</v>
      </c>
      <c r="S181" s="20">
        <f t="shared" si="2"/>
        <v>1</v>
      </c>
      <c r="T181" s="91"/>
      <c r="U181" s="36"/>
    </row>
    <row r="182" spans="1:22" ht="13.15" customHeight="1" x14ac:dyDescent="0.4">
      <c r="A182" s="3" t="s">
        <v>212</v>
      </c>
      <c r="B182" s="19" t="s">
        <v>213</v>
      </c>
      <c r="C182" s="20">
        <v>40</v>
      </c>
      <c r="D182" s="20" t="s">
        <v>5</v>
      </c>
      <c r="E182" s="20">
        <v>1</v>
      </c>
      <c r="F182" s="20">
        <v>53</v>
      </c>
      <c r="G182" s="20" t="s">
        <v>5</v>
      </c>
      <c r="H182" s="20" t="s">
        <v>5</v>
      </c>
      <c r="I182" s="20" t="s">
        <v>5</v>
      </c>
      <c r="J182" s="20" t="s">
        <v>5</v>
      </c>
      <c r="K182" s="20" t="s">
        <v>5</v>
      </c>
      <c r="L182" s="20" t="s">
        <v>5</v>
      </c>
      <c r="M182" s="20" t="s">
        <v>5</v>
      </c>
      <c r="N182" s="20" t="s">
        <v>5</v>
      </c>
      <c r="O182" s="20" t="s">
        <v>5</v>
      </c>
      <c r="P182" s="20" t="s">
        <v>5</v>
      </c>
      <c r="Q182" s="20" t="s">
        <v>5</v>
      </c>
      <c r="R182" s="20" t="s">
        <v>5</v>
      </c>
      <c r="S182" s="20">
        <f t="shared" si="2"/>
        <v>93</v>
      </c>
      <c r="T182" s="75">
        <v>107</v>
      </c>
      <c r="U182" s="87">
        <v>1</v>
      </c>
      <c r="V182" s="76">
        <v>0.01</v>
      </c>
    </row>
    <row r="183" spans="1:22" x14ac:dyDescent="0.4">
      <c r="A183" s="3" t="s">
        <v>212</v>
      </c>
      <c r="B183" s="19" t="s">
        <v>214</v>
      </c>
      <c r="C183" s="20">
        <v>9</v>
      </c>
      <c r="D183" s="20" t="s">
        <v>5</v>
      </c>
      <c r="E183" s="20" t="s">
        <v>5</v>
      </c>
      <c r="F183" s="20">
        <v>4</v>
      </c>
      <c r="G183" s="20" t="s">
        <v>5</v>
      </c>
      <c r="H183" s="20" t="s">
        <v>5</v>
      </c>
      <c r="I183" s="20" t="s">
        <v>5</v>
      </c>
      <c r="J183" s="20" t="s">
        <v>5</v>
      </c>
      <c r="K183" s="20" t="s">
        <v>5</v>
      </c>
      <c r="L183" s="20" t="s">
        <v>5</v>
      </c>
      <c r="M183" s="20" t="s">
        <v>5</v>
      </c>
      <c r="N183" s="20" t="s">
        <v>5</v>
      </c>
      <c r="O183" s="20" t="s">
        <v>5</v>
      </c>
      <c r="P183" s="20" t="s">
        <v>5</v>
      </c>
      <c r="Q183" s="20" t="s">
        <v>5</v>
      </c>
      <c r="R183" s="20" t="s">
        <v>5</v>
      </c>
      <c r="S183" s="20">
        <f t="shared" si="2"/>
        <v>13</v>
      </c>
      <c r="T183" s="91"/>
      <c r="U183" s="36"/>
    </row>
    <row r="184" spans="1:22" ht="13.15" customHeight="1" x14ac:dyDescent="0.4">
      <c r="A184" s="3" t="s">
        <v>212</v>
      </c>
      <c r="B184" s="19" t="s">
        <v>686</v>
      </c>
      <c r="C184" s="20">
        <v>1</v>
      </c>
      <c r="D184" s="20" t="s">
        <v>5</v>
      </c>
      <c r="E184" s="20" t="s">
        <v>5</v>
      </c>
      <c r="F184" s="20" t="s">
        <v>5</v>
      </c>
      <c r="G184" s="20" t="s">
        <v>5</v>
      </c>
      <c r="H184" s="20" t="s">
        <v>5</v>
      </c>
      <c r="I184" s="20" t="s">
        <v>5</v>
      </c>
      <c r="J184" s="20" t="s">
        <v>5</v>
      </c>
      <c r="K184" s="20" t="s">
        <v>5</v>
      </c>
      <c r="L184" s="20" t="s">
        <v>5</v>
      </c>
      <c r="M184" s="20" t="s">
        <v>5</v>
      </c>
      <c r="N184" s="20" t="s">
        <v>5</v>
      </c>
      <c r="O184" s="20" t="s">
        <v>5</v>
      </c>
      <c r="P184" s="20" t="s">
        <v>5</v>
      </c>
      <c r="Q184" s="20" t="s">
        <v>5</v>
      </c>
      <c r="R184" s="20" t="s">
        <v>5</v>
      </c>
      <c r="S184" s="20">
        <f t="shared" si="2"/>
        <v>1</v>
      </c>
      <c r="T184" s="91"/>
      <c r="U184" s="36"/>
    </row>
    <row r="185" spans="1:22" x14ac:dyDescent="0.4">
      <c r="A185" s="21" t="s">
        <v>215</v>
      </c>
      <c r="B185" s="19" t="s">
        <v>216</v>
      </c>
      <c r="C185" s="20">
        <v>27</v>
      </c>
      <c r="D185" s="20" t="s">
        <v>5</v>
      </c>
      <c r="E185" s="20">
        <v>3</v>
      </c>
      <c r="F185" s="20">
        <v>24</v>
      </c>
      <c r="G185" s="20" t="s">
        <v>5</v>
      </c>
      <c r="H185" s="20">
        <v>2</v>
      </c>
      <c r="I185" s="20" t="s">
        <v>5</v>
      </c>
      <c r="J185" s="20" t="s">
        <v>5</v>
      </c>
      <c r="K185" s="20" t="s">
        <v>5</v>
      </c>
      <c r="L185" s="20" t="s">
        <v>5</v>
      </c>
      <c r="M185" s="20" t="s">
        <v>5</v>
      </c>
      <c r="N185" s="20" t="s">
        <v>5</v>
      </c>
      <c r="O185" s="20" t="s">
        <v>5</v>
      </c>
      <c r="P185" s="20" t="s">
        <v>5</v>
      </c>
      <c r="Q185" s="20" t="s">
        <v>5</v>
      </c>
      <c r="R185" s="20" t="s">
        <v>5</v>
      </c>
      <c r="S185" s="20">
        <f t="shared" si="2"/>
        <v>51</v>
      </c>
      <c r="T185" s="49">
        <v>51</v>
      </c>
      <c r="U185" s="50">
        <v>5</v>
      </c>
      <c r="V185" s="45">
        <v>0.1</v>
      </c>
    </row>
    <row r="186" spans="1:22" x14ac:dyDescent="0.4">
      <c r="A186" s="21" t="s">
        <v>217</v>
      </c>
      <c r="B186" s="19" t="s">
        <v>218</v>
      </c>
      <c r="C186" s="20">
        <v>52</v>
      </c>
      <c r="D186" s="20" t="s">
        <v>5</v>
      </c>
      <c r="E186" s="20">
        <v>3</v>
      </c>
      <c r="F186" s="20">
        <v>27</v>
      </c>
      <c r="G186" s="20" t="s">
        <v>5</v>
      </c>
      <c r="H186" s="20" t="s">
        <v>5</v>
      </c>
      <c r="I186" s="20">
        <v>13</v>
      </c>
      <c r="J186" s="20" t="s">
        <v>5</v>
      </c>
      <c r="K186" s="20" t="s">
        <v>5</v>
      </c>
      <c r="L186" s="20">
        <v>1</v>
      </c>
      <c r="M186" s="20" t="s">
        <v>5</v>
      </c>
      <c r="N186" s="20" t="s">
        <v>5</v>
      </c>
      <c r="O186" s="20" t="s">
        <v>5</v>
      </c>
      <c r="P186" s="20" t="s">
        <v>5</v>
      </c>
      <c r="Q186" s="20" t="s">
        <v>5</v>
      </c>
      <c r="R186" s="20" t="s">
        <v>5</v>
      </c>
      <c r="S186" s="20">
        <f t="shared" si="2"/>
        <v>93</v>
      </c>
      <c r="T186" s="49">
        <v>93</v>
      </c>
      <c r="U186" s="50">
        <v>3</v>
      </c>
      <c r="V186" s="44">
        <v>3.2000000000000001E-2</v>
      </c>
    </row>
    <row r="187" spans="1:22" x14ac:dyDescent="0.4">
      <c r="A187" s="21" t="s">
        <v>219</v>
      </c>
      <c r="B187" s="19" t="s">
        <v>220</v>
      </c>
      <c r="C187" s="20">
        <v>52</v>
      </c>
      <c r="D187" s="20" t="s">
        <v>5</v>
      </c>
      <c r="E187" s="20" t="s">
        <v>5</v>
      </c>
      <c r="F187" s="20">
        <v>10</v>
      </c>
      <c r="G187" s="20" t="s">
        <v>5</v>
      </c>
      <c r="H187" s="20" t="s">
        <v>5</v>
      </c>
      <c r="I187" s="20" t="s">
        <v>5</v>
      </c>
      <c r="J187" s="20" t="s">
        <v>5</v>
      </c>
      <c r="K187" s="20" t="s">
        <v>5</v>
      </c>
      <c r="L187" s="20" t="s">
        <v>5</v>
      </c>
      <c r="M187" s="20" t="s">
        <v>5</v>
      </c>
      <c r="N187" s="20" t="s">
        <v>5</v>
      </c>
      <c r="O187" s="20" t="s">
        <v>5</v>
      </c>
      <c r="P187" s="20" t="s">
        <v>5</v>
      </c>
      <c r="Q187" s="20" t="s">
        <v>5</v>
      </c>
      <c r="R187" s="20" t="s">
        <v>5</v>
      </c>
      <c r="S187" s="20">
        <f t="shared" si="2"/>
        <v>62</v>
      </c>
      <c r="T187" s="49">
        <v>62</v>
      </c>
      <c r="U187" s="50">
        <v>0</v>
      </c>
      <c r="V187" s="45">
        <v>0</v>
      </c>
    </row>
    <row r="188" spans="1:22" ht="13.15" customHeight="1" x14ac:dyDescent="0.4">
      <c r="A188" s="3" t="s">
        <v>221</v>
      </c>
      <c r="B188" s="19" t="s">
        <v>222</v>
      </c>
      <c r="C188" s="20">
        <v>444</v>
      </c>
      <c r="D188" s="20">
        <v>1</v>
      </c>
      <c r="E188" s="20" t="s">
        <v>5</v>
      </c>
      <c r="F188" s="20">
        <v>778</v>
      </c>
      <c r="G188" s="20" t="s">
        <v>5</v>
      </c>
      <c r="H188" s="20">
        <v>3</v>
      </c>
      <c r="I188" s="20">
        <v>46</v>
      </c>
      <c r="J188" s="20" t="s">
        <v>5</v>
      </c>
      <c r="K188" s="20" t="s">
        <v>5</v>
      </c>
      <c r="L188" s="20">
        <v>129</v>
      </c>
      <c r="M188" s="20" t="s">
        <v>5</v>
      </c>
      <c r="N188" s="20" t="s">
        <v>5</v>
      </c>
      <c r="O188" s="20" t="s">
        <v>5</v>
      </c>
      <c r="P188" s="20" t="s">
        <v>5</v>
      </c>
      <c r="Q188" s="20" t="s">
        <v>5</v>
      </c>
      <c r="R188" s="20" t="s">
        <v>5</v>
      </c>
      <c r="S188" s="20">
        <f t="shared" si="2"/>
        <v>1397</v>
      </c>
      <c r="T188" s="75">
        <v>1449</v>
      </c>
      <c r="U188" s="87">
        <v>3</v>
      </c>
      <c r="V188" s="77">
        <v>2E-3</v>
      </c>
    </row>
    <row r="189" spans="1:22" x14ac:dyDescent="0.4">
      <c r="A189" s="3" t="s">
        <v>221</v>
      </c>
      <c r="B189" s="19" t="s">
        <v>223</v>
      </c>
      <c r="C189" s="20">
        <v>27</v>
      </c>
      <c r="D189" s="20" t="s">
        <v>5</v>
      </c>
      <c r="E189" s="20" t="s">
        <v>5</v>
      </c>
      <c r="F189" s="20">
        <v>24</v>
      </c>
      <c r="G189" s="20" t="s">
        <v>5</v>
      </c>
      <c r="H189" s="20" t="s">
        <v>5</v>
      </c>
      <c r="I189" s="20" t="s">
        <v>5</v>
      </c>
      <c r="J189" s="20" t="s">
        <v>5</v>
      </c>
      <c r="K189" s="20" t="s">
        <v>5</v>
      </c>
      <c r="L189" s="20">
        <v>1</v>
      </c>
      <c r="M189" s="20" t="s">
        <v>5</v>
      </c>
      <c r="N189" s="20" t="s">
        <v>5</v>
      </c>
      <c r="O189" s="20" t="s">
        <v>5</v>
      </c>
      <c r="P189" s="20" t="s">
        <v>5</v>
      </c>
      <c r="Q189" s="20" t="s">
        <v>5</v>
      </c>
      <c r="R189" s="20" t="s">
        <v>5</v>
      </c>
      <c r="S189" s="20">
        <f t="shared" si="2"/>
        <v>52</v>
      </c>
      <c r="T189" s="91"/>
      <c r="U189" s="36"/>
    </row>
    <row r="190" spans="1:22" ht="13.15" customHeight="1" x14ac:dyDescent="0.4">
      <c r="A190" s="3" t="s">
        <v>224</v>
      </c>
      <c r="B190" s="19" t="s">
        <v>225</v>
      </c>
      <c r="C190" s="20">
        <v>49</v>
      </c>
      <c r="D190" s="20" t="s">
        <v>5</v>
      </c>
      <c r="E190" s="20" t="s">
        <v>5</v>
      </c>
      <c r="F190" s="20">
        <v>68</v>
      </c>
      <c r="G190" s="20" t="s">
        <v>5</v>
      </c>
      <c r="H190" s="20" t="s">
        <v>5</v>
      </c>
      <c r="I190" s="20" t="s">
        <v>5</v>
      </c>
      <c r="J190" s="20" t="s">
        <v>5</v>
      </c>
      <c r="K190" s="20" t="s">
        <v>5</v>
      </c>
      <c r="L190" s="20" t="s">
        <v>5</v>
      </c>
      <c r="M190" s="20" t="s">
        <v>5</v>
      </c>
      <c r="N190" s="20" t="s">
        <v>5</v>
      </c>
      <c r="O190" s="20" t="s">
        <v>5</v>
      </c>
      <c r="P190" s="20" t="s">
        <v>5</v>
      </c>
      <c r="Q190" s="20" t="s">
        <v>5</v>
      </c>
      <c r="R190" s="20" t="s">
        <v>5</v>
      </c>
      <c r="S190" s="20">
        <f t="shared" si="2"/>
        <v>117</v>
      </c>
      <c r="T190" s="78">
        <v>258</v>
      </c>
      <c r="U190" s="86">
        <v>0</v>
      </c>
      <c r="V190" s="79">
        <v>0</v>
      </c>
    </row>
    <row r="191" spans="1:22" x14ac:dyDescent="0.4">
      <c r="A191" s="3" t="s">
        <v>224</v>
      </c>
      <c r="B191" s="19" t="s">
        <v>226</v>
      </c>
      <c r="C191" s="20">
        <v>36</v>
      </c>
      <c r="D191" s="20" t="s">
        <v>5</v>
      </c>
      <c r="E191" s="20" t="s">
        <v>5</v>
      </c>
      <c r="F191" s="20">
        <v>25</v>
      </c>
      <c r="G191" s="20" t="s">
        <v>5</v>
      </c>
      <c r="H191" s="20" t="s">
        <v>5</v>
      </c>
      <c r="I191" s="20" t="s">
        <v>5</v>
      </c>
      <c r="J191" s="20" t="s">
        <v>5</v>
      </c>
      <c r="K191" s="20" t="s">
        <v>5</v>
      </c>
      <c r="L191" s="20">
        <v>1</v>
      </c>
      <c r="M191" s="20" t="s">
        <v>5</v>
      </c>
      <c r="N191" s="20" t="s">
        <v>5</v>
      </c>
      <c r="O191" s="20" t="s">
        <v>5</v>
      </c>
      <c r="P191" s="20" t="s">
        <v>5</v>
      </c>
      <c r="Q191" s="20" t="s">
        <v>5</v>
      </c>
      <c r="R191" s="20" t="s">
        <v>5</v>
      </c>
      <c r="S191" s="20">
        <f t="shared" si="2"/>
        <v>62</v>
      </c>
      <c r="T191" s="91"/>
      <c r="U191" s="36"/>
    </row>
    <row r="192" spans="1:22" x14ac:dyDescent="0.4">
      <c r="A192" s="3" t="s">
        <v>224</v>
      </c>
      <c r="B192" s="19" t="s">
        <v>227</v>
      </c>
      <c r="C192" s="20">
        <v>31</v>
      </c>
      <c r="D192" s="20" t="s">
        <v>5</v>
      </c>
      <c r="E192" s="20" t="s">
        <v>5</v>
      </c>
      <c r="F192" s="20">
        <v>10</v>
      </c>
      <c r="G192" s="20" t="s">
        <v>5</v>
      </c>
      <c r="H192" s="20" t="s">
        <v>5</v>
      </c>
      <c r="I192" s="20">
        <v>1</v>
      </c>
      <c r="J192" s="20" t="s">
        <v>5</v>
      </c>
      <c r="K192" s="20" t="s">
        <v>5</v>
      </c>
      <c r="L192" s="20" t="s">
        <v>5</v>
      </c>
      <c r="M192" s="20" t="s">
        <v>5</v>
      </c>
      <c r="N192" s="20" t="s">
        <v>5</v>
      </c>
      <c r="O192" s="20" t="s">
        <v>5</v>
      </c>
      <c r="P192" s="20" t="s">
        <v>5</v>
      </c>
      <c r="Q192" s="20" t="s">
        <v>5</v>
      </c>
      <c r="R192" s="20" t="s">
        <v>5</v>
      </c>
      <c r="S192" s="20">
        <f t="shared" si="2"/>
        <v>42</v>
      </c>
      <c r="T192" s="91"/>
      <c r="U192" s="36"/>
    </row>
    <row r="193" spans="1:22" x14ac:dyDescent="0.4">
      <c r="A193" s="3" t="s">
        <v>224</v>
      </c>
      <c r="B193" s="19" t="s">
        <v>228</v>
      </c>
      <c r="C193" s="20">
        <v>14</v>
      </c>
      <c r="D193" s="20" t="s">
        <v>5</v>
      </c>
      <c r="E193" s="20" t="s">
        <v>5</v>
      </c>
      <c r="F193" s="20">
        <v>2</v>
      </c>
      <c r="G193" s="20" t="s">
        <v>5</v>
      </c>
      <c r="H193" s="20" t="s">
        <v>5</v>
      </c>
      <c r="I193" s="20">
        <v>1</v>
      </c>
      <c r="J193" s="20" t="s">
        <v>5</v>
      </c>
      <c r="K193" s="20" t="s">
        <v>5</v>
      </c>
      <c r="L193" s="20">
        <v>1</v>
      </c>
      <c r="M193" s="20" t="s">
        <v>5</v>
      </c>
      <c r="N193" s="20" t="s">
        <v>5</v>
      </c>
      <c r="O193" s="20">
        <v>2</v>
      </c>
      <c r="P193" s="20" t="s">
        <v>5</v>
      </c>
      <c r="Q193" s="20" t="s">
        <v>5</v>
      </c>
      <c r="R193" s="20" t="s">
        <v>5</v>
      </c>
      <c r="S193" s="20">
        <f t="shared" si="2"/>
        <v>20</v>
      </c>
      <c r="T193" s="91"/>
      <c r="U193" s="36"/>
    </row>
    <row r="194" spans="1:22" x14ac:dyDescent="0.4">
      <c r="A194" s="3" t="s">
        <v>224</v>
      </c>
      <c r="B194" s="19" t="s">
        <v>687</v>
      </c>
      <c r="C194" s="20">
        <v>12</v>
      </c>
      <c r="D194" s="20" t="s">
        <v>5</v>
      </c>
      <c r="E194" s="20" t="s">
        <v>5</v>
      </c>
      <c r="F194" s="20" t="s">
        <v>5</v>
      </c>
      <c r="G194" s="20" t="s">
        <v>5</v>
      </c>
      <c r="H194" s="20" t="s">
        <v>5</v>
      </c>
      <c r="I194" s="20" t="s">
        <v>5</v>
      </c>
      <c r="J194" s="20" t="s">
        <v>5</v>
      </c>
      <c r="K194" s="20" t="s">
        <v>5</v>
      </c>
      <c r="L194" s="20" t="s">
        <v>5</v>
      </c>
      <c r="M194" s="20" t="s">
        <v>5</v>
      </c>
      <c r="N194" s="20" t="s">
        <v>5</v>
      </c>
      <c r="O194" s="20" t="s">
        <v>5</v>
      </c>
      <c r="P194" s="20" t="s">
        <v>5</v>
      </c>
      <c r="Q194" s="20" t="s">
        <v>5</v>
      </c>
      <c r="R194" s="20" t="s">
        <v>5</v>
      </c>
      <c r="S194" s="20">
        <f t="shared" si="2"/>
        <v>12</v>
      </c>
      <c r="T194" s="91"/>
      <c r="U194" s="36"/>
    </row>
    <row r="195" spans="1:22" x14ac:dyDescent="0.4">
      <c r="A195" s="3" t="s">
        <v>224</v>
      </c>
      <c r="B195" s="19" t="s">
        <v>688</v>
      </c>
      <c r="C195" s="20">
        <v>1</v>
      </c>
      <c r="D195" s="20" t="s">
        <v>5</v>
      </c>
      <c r="E195" s="20" t="s">
        <v>5</v>
      </c>
      <c r="F195" s="20">
        <v>4</v>
      </c>
      <c r="G195" s="20" t="s">
        <v>5</v>
      </c>
      <c r="H195" s="20" t="s">
        <v>5</v>
      </c>
      <c r="I195" s="20" t="s">
        <v>5</v>
      </c>
      <c r="J195" s="20" t="s">
        <v>5</v>
      </c>
      <c r="K195" s="20" t="s">
        <v>5</v>
      </c>
      <c r="L195" s="20" t="s">
        <v>5</v>
      </c>
      <c r="M195" s="20" t="s">
        <v>5</v>
      </c>
      <c r="N195" s="20" t="s">
        <v>5</v>
      </c>
      <c r="O195" s="20" t="s">
        <v>5</v>
      </c>
      <c r="P195" s="20" t="s">
        <v>5</v>
      </c>
      <c r="Q195" s="20" t="s">
        <v>5</v>
      </c>
      <c r="R195" s="20" t="s">
        <v>5</v>
      </c>
      <c r="S195" s="20">
        <f t="shared" ref="S195:S258" si="3">SUM(C195,F195,I195,L195,O195,Q195)</f>
        <v>5</v>
      </c>
      <c r="T195" s="91"/>
      <c r="U195" s="36"/>
    </row>
    <row r="196" spans="1:22" x14ac:dyDescent="0.4">
      <c r="A196" s="21" t="s">
        <v>231</v>
      </c>
      <c r="B196" s="19" t="s">
        <v>232</v>
      </c>
      <c r="C196" s="20">
        <v>284</v>
      </c>
      <c r="D196" s="20" t="s">
        <v>5</v>
      </c>
      <c r="E196" s="20">
        <v>3</v>
      </c>
      <c r="F196" s="20">
        <v>126</v>
      </c>
      <c r="G196" s="20" t="s">
        <v>5</v>
      </c>
      <c r="H196" s="20" t="s">
        <v>5</v>
      </c>
      <c r="I196" s="20">
        <v>1</v>
      </c>
      <c r="J196" s="20" t="s">
        <v>5</v>
      </c>
      <c r="K196" s="20" t="s">
        <v>5</v>
      </c>
      <c r="L196" s="20">
        <v>3</v>
      </c>
      <c r="M196" s="20" t="s">
        <v>5</v>
      </c>
      <c r="N196" s="20" t="s">
        <v>5</v>
      </c>
      <c r="O196" s="20" t="s">
        <v>5</v>
      </c>
      <c r="P196" s="20" t="s">
        <v>5</v>
      </c>
      <c r="Q196" s="20" t="s">
        <v>5</v>
      </c>
      <c r="R196" s="20" t="s">
        <v>5</v>
      </c>
      <c r="S196" s="20">
        <f t="shared" si="3"/>
        <v>414</v>
      </c>
      <c r="T196" s="49">
        <v>414</v>
      </c>
      <c r="U196" s="50">
        <v>3</v>
      </c>
      <c r="V196" s="44">
        <v>7.0000000000000001E-3</v>
      </c>
    </row>
    <row r="197" spans="1:22" ht="13.15" customHeight="1" x14ac:dyDescent="0.4">
      <c r="A197" s="3" t="s">
        <v>233</v>
      </c>
      <c r="B197" s="19" t="s">
        <v>234</v>
      </c>
      <c r="C197" s="20">
        <v>9</v>
      </c>
      <c r="D197" s="20" t="s">
        <v>5</v>
      </c>
      <c r="E197" s="20" t="s">
        <v>5</v>
      </c>
      <c r="F197" s="20" t="s">
        <v>5</v>
      </c>
      <c r="G197" s="20" t="s">
        <v>5</v>
      </c>
      <c r="H197" s="20" t="s">
        <v>5</v>
      </c>
      <c r="I197" s="20" t="s">
        <v>5</v>
      </c>
      <c r="J197" s="20" t="s">
        <v>5</v>
      </c>
      <c r="K197" s="20" t="s">
        <v>5</v>
      </c>
      <c r="L197" s="20" t="s">
        <v>5</v>
      </c>
      <c r="M197" s="20" t="s">
        <v>5</v>
      </c>
      <c r="N197" s="20" t="s">
        <v>5</v>
      </c>
      <c r="O197" s="20" t="s">
        <v>5</v>
      </c>
      <c r="P197" s="20" t="s">
        <v>5</v>
      </c>
      <c r="Q197" s="20" t="s">
        <v>5</v>
      </c>
      <c r="R197" s="20" t="s">
        <v>5</v>
      </c>
      <c r="S197" s="20">
        <f t="shared" si="3"/>
        <v>9</v>
      </c>
      <c r="T197" s="75">
        <v>16</v>
      </c>
      <c r="U197" s="87">
        <v>0</v>
      </c>
      <c r="V197" s="76">
        <v>0</v>
      </c>
    </row>
    <row r="198" spans="1:22" x14ac:dyDescent="0.4">
      <c r="A198" s="3" t="s">
        <v>233</v>
      </c>
      <c r="B198" s="19" t="s">
        <v>235</v>
      </c>
      <c r="C198" s="20">
        <v>5</v>
      </c>
      <c r="D198" s="20" t="s">
        <v>5</v>
      </c>
      <c r="E198" s="20" t="s">
        <v>5</v>
      </c>
      <c r="F198" s="20">
        <v>2</v>
      </c>
      <c r="G198" s="20" t="s">
        <v>5</v>
      </c>
      <c r="H198" s="20" t="s">
        <v>5</v>
      </c>
      <c r="I198" s="20" t="s">
        <v>5</v>
      </c>
      <c r="J198" s="20" t="s">
        <v>5</v>
      </c>
      <c r="K198" s="20" t="s">
        <v>5</v>
      </c>
      <c r="L198" s="20" t="s">
        <v>5</v>
      </c>
      <c r="M198" s="20" t="s">
        <v>5</v>
      </c>
      <c r="N198" s="20" t="s">
        <v>5</v>
      </c>
      <c r="O198" s="20" t="s">
        <v>5</v>
      </c>
      <c r="P198" s="20" t="s">
        <v>5</v>
      </c>
      <c r="Q198" s="20" t="s">
        <v>5</v>
      </c>
      <c r="R198" s="20" t="s">
        <v>5</v>
      </c>
      <c r="S198" s="20">
        <f t="shared" si="3"/>
        <v>7</v>
      </c>
      <c r="T198" s="91"/>
      <c r="U198" s="36"/>
    </row>
    <row r="199" spans="1:22" ht="13.15" customHeight="1" x14ac:dyDescent="0.4">
      <c r="A199" s="3" t="s">
        <v>236</v>
      </c>
      <c r="B199" s="19" t="s">
        <v>238</v>
      </c>
      <c r="C199" s="20">
        <v>14</v>
      </c>
      <c r="D199" s="20" t="s">
        <v>5</v>
      </c>
      <c r="E199" s="20">
        <v>1</v>
      </c>
      <c r="F199" s="20">
        <v>5</v>
      </c>
      <c r="G199" s="20" t="s">
        <v>5</v>
      </c>
      <c r="H199" s="20" t="s">
        <v>5</v>
      </c>
      <c r="I199" s="20" t="s">
        <v>5</v>
      </c>
      <c r="J199" s="20" t="s">
        <v>5</v>
      </c>
      <c r="K199" s="20" t="s">
        <v>5</v>
      </c>
      <c r="L199" s="20" t="s">
        <v>5</v>
      </c>
      <c r="M199" s="20" t="s">
        <v>5</v>
      </c>
      <c r="N199" s="20" t="s">
        <v>5</v>
      </c>
      <c r="O199" s="20" t="s">
        <v>5</v>
      </c>
      <c r="P199" s="20" t="s">
        <v>5</v>
      </c>
      <c r="Q199" s="20" t="s">
        <v>5</v>
      </c>
      <c r="R199" s="20" t="s">
        <v>5</v>
      </c>
      <c r="S199" s="20">
        <f t="shared" si="3"/>
        <v>19</v>
      </c>
      <c r="T199" s="75">
        <v>29</v>
      </c>
      <c r="U199" s="87">
        <v>1</v>
      </c>
      <c r="V199" s="76">
        <v>0.03</v>
      </c>
    </row>
    <row r="200" spans="1:22" ht="13.15" customHeight="1" x14ac:dyDescent="0.4">
      <c r="A200" s="3" t="s">
        <v>236</v>
      </c>
      <c r="B200" s="19" t="s">
        <v>237</v>
      </c>
      <c r="C200" s="20">
        <v>4</v>
      </c>
      <c r="D200" s="20" t="s">
        <v>5</v>
      </c>
      <c r="E200" s="20" t="s">
        <v>5</v>
      </c>
      <c r="F200" s="20">
        <v>2</v>
      </c>
      <c r="G200" s="20" t="s">
        <v>5</v>
      </c>
      <c r="H200" s="20" t="s">
        <v>5</v>
      </c>
      <c r="I200" s="20">
        <v>2</v>
      </c>
      <c r="J200" s="20" t="s">
        <v>5</v>
      </c>
      <c r="K200" s="20" t="s">
        <v>5</v>
      </c>
      <c r="L200" s="20">
        <v>2</v>
      </c>
      <c r="M200" s="20" t="s">
        <v>5</v>
      </c>
      <c r="N200" s="20" t="s">
        <v>5</v>
      </c>
      <c r="O200" s="20" t="s">
        <v>5</v>
      </c>
      <c r="P200" s="20" t="s">
        <v>5</v>
      </c>
      <c r="Q200" s="20" t="s">
        <v>5</v>
      </c>
      <c r="R200" s="20" t="s">
        <v>5</v>
      </c>
      <c r="S200" s="20">
        <f t="shared" si="3"/>
        <v>10</v>
      </c>
      <c r="T200" s="91"/>
      <c r="U200" s="36"/>
    </row>
    <row r="201" spans="1:22" x14ac:dyDescent="0.4">
      <c r="A201" s="21" t="s">
        <v>240</v>
      </c>
      <c r="B201" s="19" t="s">
        <v>241</v>
      </c>
      <c r="C201" s="20">
        <v>665</v>
      </c>
      <c r="D201" s="20">
        <v>1</v>
      </c>
      <c r="E201" s="20">
        <v>8</v>
      </c>
      <c r="F201" s="20">
        <v>611</v>
      </c>
      <c r="G201" s="20">
        <v>2</v>
      </c>
      <c r="H201" s="20" t="s">
        <v>5</v>
      </c>
      <c r="I201" s="20">
        <v>31</v>
      </c>
      <c r="J201" s="20" t="s">
        <v>5</v>
      </c>
      <c r="K201" s="20" t="s">
        <v>5</v>
      </c>
      <c r="L201" s="20">
        <v>42</v>
      </c>
      <c r="M201" s="20" t="s">
        <v>5</v>
      </c>
      <c r="N201" s="20" t="s">
        <v>5</v>
      </c>
      <c r="O201" s="20">
        <v>4</v>
      </c>
      <c r="P201" s="20" t="s">
        <v>5</v>
      </c>
      <c r="Q201" s="20">
        <v>1</v>
      </c>
      <c r="R201" s="20" t="s">
        <v>5</v>
      </c>
      <c r="S201" s="20">
        <f t="shared" si="3"/>
        <v>1354</v>
      </c>
      <c r="T201" s="73">
        <v>1354</v>
      </c>
      <c r="U201" s="72">
        <v>8</v>
      </c>
      <c r="V201" s="81">
        <v>6.0000000000000001E-3</v>
      </c>
    </row>
    <row r="202" spans="1:22" ht="13.15" customHeight="1" x14ac:dyDescent="0.4">
      <c r="A202" s="1" t="s">
        <v>242</v>
      </c>
      <c r="B202" s="19" t="s">
        <v>243</v>
      </c>
      <c r="C202" s="20">
        <v>223</v>
      </c>
      <c r="D202" s="20">
        <v>1</v>
      </c>
      <c r="E202" s="20">
        <v>20</v>
      </c>
      <c r="F202" s="20">
        <v>167</v>
      </c>
      <c r="G202" s="20" t="s">
        <v>5</v>
      </c>
      <c r="H202" s="20">
        <v>2</v>
      </c>
      <c r="I202" s="20">
        <v>8</v>
      </c>
      <c r="J202" s="20" t="s">
        <v>5</v>
      </c>
      <c r="K202" s="20" t="s">
        <v>5</v>
      </c>
      <c r="L202" s="20">
        <v>5</v>
      </c>
      <c r="M202" s="20" t="s">
        <v>5</v>
      </c>
      <c r="N202" s="20" t="s">
        <v>5</v>
      </c>
      <c r="O202" s="20" t="s">
        <v>5</v>
      </c>
      <c r="P202" s="20" t="s">
        <v>5</v>
      </c>
      <c r="Q202" s="20" t="s">
        <v>5</v>
      </c>
      <c r="R202" s="20" t="s">
        <v>5</v>
      </c>
      <c r="S202" s="20">
        <f t="shared" si="3"/>
        <v>403</v>
      </c>
      <c r="T202" s="65">
        <v>576</v>
      </c>
      <c r="U202" s="85">
        <v>32</v>
      </c>
      <c r="V202" s="24">
        <v>5.6000000000000001E-2</v>
      </c>
    </row>
    <row r="203" spans="1:22" x14ac:dyDescent="0.4">
      <c r="A203" s="1" t="s">
        <v>242</v>
      </c>
      <c r="B203" s="19" t="s">
        <v>244</v>
      </c>
      <c r="C203" s="20">
        <v>45</v>
      </c>
      <c r="D203" s="20" t="s">
        <v>5</v>
      </c>
      <c r="E203" s="20">
        <v>3</v>
      </c>
      <c r="F203" s="20">
        <v>19</v>
      </c>
      <c r="G203" s="20" t="s">
        <v>5</v>
      </c>
      <c r="H203" s="20" t="s">
        <v>5</v>
      </c>
      <c r="I203" s="20">
        <v>1</v>
      </c>
      <c r="J203" s="20" t="s">
        <v>5</v>
      </c>
      <c r="K203" s="20" t="s">
        <v>5</v>
      </c>
      <c r="L203" s="20">
        <v>1</v>
      </c>
      <c r="M203" s="20" t="s">
        <v>5</v>
      </c>
      <c r="N203" s="20" t="s">
        <v>5</v>
      </c>
      <c r="O203" s="20">
        <v>4</v>
      </c>
      <c r="P203" s="20" t="s">
        <v>5</v>
      </c>
      <c r="Q203" s="20" t="s">
        <v>5</v>
      </c>
      <c r="R203" s="20" t="s">
        <v>5</v>
      </c>
      <c r="S203" s="20">
        <f t="shared" si="3"/>
        <v>70</v>
      </c>
      <c r="T203" s="91"/>
      <c r="U203" s="36"/>
    </row>
    <row r="204" spans="1:22" x14ac:dyDescent="0.4">
      <c r="A204" s="1" t="s">
        <v>242</v>
      </c>
      <c r="B204" s="19" t="s">
        <v>247</v>
      </c>
      <c r="C204" s="20">
        <v>28</v>
      </c>
      <c r="D204" s="20">
        <v>1</v>
      </c>
      <c r="E204" s="20">
        <v>2</v>
      </c>
      <c r="F204" s="20">
        <v>8</v>
      </c>
      <c r="G204" s="20" t="s">
        <v>5</v>
      </c>
      <c r="H204" s="20" t="s">
        <v>5</v>
      </c>
      <c r="I204" s="20">
        <v>1</v>
      </c>
      <c r="J204" s="20" t="s">
        <v>5</v>
      </c>
      <c r="K204" s="20" t="s">
        <v>5</v>
      </c>
      <c r="L204" s="20">
        <v>1</v>
      </c>
      <c r="M204" s="20" t="s">
        <v>5</v>
      </c>
      <c r="N204" s="20" t="s">
        <v>5</v>
      </c>
      <c r="O204" s="20">
        <v>4</v>
      </c>
      <c r="P204" s="20" t="s">
        <v>5</v>
      </c>
      <c r="Q204" s="20" t="s">
        <v>5</v>
      </c>
      <c r="R204" s="20" t="s">
        <v>5</v>
      </c>
      <c r="S204" s="20">
        <f t="shared" si="3"/>
        <v>42</v>
      </c>
      <c r="T204" s="91"/>
      <c r="U204" s="36"/>
    </row>
    <row r="205" spans="1:22" x14ac:dyDescent="0.4">
      <c r="A205" s="1" t="s">
        <v>242</v>
      </c>
      <c r="B205" s="19" t="s">
        <v>245</v>
      </c>
      <c r="C205" s="20">
        <v>21</v>
      </c>
      <c r="D205" s="20" t="s">
        <v>5</v>
      </c>
      <c r="E205" s="20">
        <v>3</v>
      </c>
      <c r="F205" s="20">
        <v>11</v>
      </c>
      <c r="G205" s="20" t="s">
        <v>5</v>
      </c>
      <c r="H205" s="20" t="s">
        <v>5</v>
      </c>
      <c r="I205" s="20" t="s">
        <v>5</v>
      </c>
      <c r="J205" s="20" t="s">
        <v>5</v>
      </c>
      <c r="K205" s="20" t="s">
        <v>5</v>
      </c>
      <c r="L205" s="20" t="s">
        <v>5</v>
      </c>
      <c r="M205" s="20" t="s">
        <v>5</v>
      </c>
      <c r="N205" s="20" t="s">
        <v>5</v>
      </c>
      <c r="O205" s="20">
        <v>2</v>
      </c>
      <c r="P205" s="20" t="s">
        <v>5</v>
      </c>
      <c r="Q205" s="20" t="s">
        <v>5</v>
      </c>
      <c r="R205" s="20" t="s">
        <v>5</v>
      </c>
      <c r="S205" s="20">
        <f t="shared" si="3"/>
        <v>34</v>
      </c>
      <c r="T205" s="91"/>
      <c r="U205" s="36"/>
    </row>
    <row r="206" spans="1:22" x14ac:dyDescent="0.4">
      <c r="A206" s="1" t="s">
        <v>242</v>
      </c>
      <c r="B206" s="19" t="s">
        <v>246</v>
      </c>
      <c r="C206" s="20">
        <v>9</v>
      </c>
      <c r="D206" s="20" t="s">
        <v>5</v>
      </c>
      <c r="E206" s="20" t="s">
        <v>5</v>
      </c>
      <c r="F206" s="20">
        <v>2</v>
      </c>
      <c r="G206" s="20" t="s">
        <v>5</v>
      </c>
      <c r="H206" s="20" t="s">
        <v>5</v>
      </c>
      <c r="I206" s="20">
        <v>2</v>
      </c>
      <c r="J206" s="20" t="s">
        <v>5</v>
      </c>
      <c r="K206" s="20" t="s">
        <v>5</v>
      </c>
      <c r="L206" s="20" t="s">
        <v>5</v>
      </c>
      <c r="M206" s="20" t="s">
        <v>5</v>
      </c>
      <c r="N206" s="20" t="s">
        <v>5</v>
      </c>
      <c r="O206" s="20" t="s">
        <v>5</v>
      </c>
      <c r="P206" s="20" t="s">
        <v>5</v>
      </c>
      <c r="Q206" s="20" t="s">
        <v>5</v>
      </c>
      <c r="R206" s="20" t="s">
        <v>5</v>
      </c>
      <c r="S206" s="20">
        <f t="shared" si="3"/>
        <v>13</v>
      </c>
      <c r="T206" s="91"/>
      <c r="U206" s="36"/>
    </row>
    <row r="207" spans="1:22" x14ac:dyDescent="0.4">
      <c r="A207" s="1" t="s">
        <v>242</v>
      </c>
      <c r="B207" s="19" t="s">
        <v>248</v>
      </c>
      <c r="C207" s="20">
        <v>11</v>
      </c>
      <c r="D207" s="20" t="s">
        <v>5</v>
      </c>
      <c r="E207" s="20">
        <v>1</v>
      </c>
      <c r="F207" s="20" t="s">
        <v>5</v>
      </c>
      <c r="G207" s="20" t="s">
        <v>5</v>
      </c>
      <c r="H207" s="20" t="s">
        <v>5</v>
      </c>
      <c r="I207" s="20" t="s">
        <v>5</v>
      </c>
      <c r="J207" s="20" t="s">
        <v>5</v>
      </c>
      <c r="K207" s="20" t="s">
        <v>5</v>
      </c>
      <c r="L207" s="20" t="s">
        <v>5</v>
      </c>
      <c r="M207" s="20" t="s">
        <v>5</v>
      </c>
      <c r="N207" s="20" t="s">
        <v>5</v>
      </c>
      <c r="O207" s="20" t="s">
        <v>5</v>
      </c>
      <c r="P207" s="20" t="s">
        <v>5</v>
      </c>
      <c r="Q207" s="20" t="s">
        <v>5</v>
      </c>
      <c r="R207" s="20" t="s">
        <v>5</v>
      </c>
      <c r="S207" s="20">
        <f t="shared" si="3"/>
        <v>11</v>
      </c>
      <c r="T207" s="91"/>
      <c r="U207" s="36"/>
    </row>
    <row r="208" spans="1:22" x14ac:dyDescent="0.4">
      <c r="A208" s="1" t="s">
        <v>242</v>
      </c>
      <c r="B208" s="19" t="s">
        <v>249</v>
      </c>
      <c r="C208" s="20">
        <v>1</v>
      </c>
      <c r="D208" s="20" t="s">
        <v>5</v>
      </c>
      <c r="E208" s="20">
        <v>1</v>
      </c>
      <c r="F208" s="20" t="s">
        <v>5</v>
      </c>
      <c r="G208" s="20" t="s">
        <v>5</v>
      </c>
      <c r="H208" s="20" t="s">
        <v>5</v>
      </c>
      <c r="I208" s="20">
        <v>1</v>
      </c>
      <c r="J208" s="20" t="s">
        <v>5</v>
      </c>
      <c r="K208" s="20" t="s">
        <v>5</v>
      </c>
      <c r="L208" s="20" t="s">
        <v>5</v>
      </c>
      <c r="M208" s="20" t="s">
        <v>5</v>
      </c>
      <c r="N208" s="20" t="s">
        <v>5</v>
      </c>
      <c r="O208" s="20" t="s">
        <v>5</v>
      </c>
      <c r="P208" s="20" t="s">
        <v>5</v>
      </c>
      <c r="Q208" s="20" t="s">
        <v>5</v>
      </c>
      <c r="R208" s="20" t="s">
        <v>5</v>
      </c>
      <c r="S208" s="20">
        <f t="shared" si="3"/>
        <v>2</v>
      </c>
      <c r="T208" s="91"/>
      <c r="U208" s="36"/>
    </row>
    <row r="209" spans="1:22" x14ac:dyDescent="0.4">
      <c r="A209" s="1" t="s">
        <v>242</v>
      </c>
      <c r="B209" s="19" t="s">
        <v>251</v>
      </c>
      <c r="C209" s="20">
        <v>1</v>
      </c>
      <c r="D209" s="20" t="s">
        <v>5</v>
      </c>
      <c r="E209" s="20" t="s">
        <v>5</v>
      </c>
      <c r="F209" s="20" t="s">
        <v>5</v>
      </c>
      <c r="G209" s="20" t="s">
        <v>5</v>
      </c>
      <c r="H209" s="20" t="s">
        <v>5</v>
      </c>
      <c r="I209" s="20" t="s">
        <v>5</v>
      </c>
      <c r="J209" s="20" t="s">
        <v>5</v>
      </c>
      <c r="K209" s="20" t="s">
        <v>5</v>
      </c>
      <c r="L209" s="20" t="s">
        <v>5</v>
      </c>
      <c r="M209" s="20" t="s">
        <v>5</v>
      </c>
      <c r="N209" s="20" t="s">
        <v>5</v>
      </c>
      <c r="O209" s="20" t="s">
        <v>5</v>
      </c>
      <c r="P209" s="20" t="s">
        <v>5</v>
      </c>
      <c r="Q209" s="20" t="s">
        <v>5</v>
      </c>
      <c r="R209" s="20" t="s">
        <v>5</v>
      </c>
      <c r="S209" s="20">
        <f t="shared" si="3"/>
        <v>1</v>
      </c>
      <c r="T209" s="91"/>
      <c r="U209" s="36"/>
    </row>
    <row r="210" spans="1:22" x14ac:dyDescent="0.4">
      <c r="A210" s="21" t="s">
        <v>252</v>
      </c>
      <c r="B210" s="19" t="s">
        <v>253</v>
      </c>
      <c r="C210" s="20">
        <v>51</v>
      </c>
      <c r="D210" s="20" t="s">
        <v>5</v>
      </c>
      <c r="E210" s="20" t="s">
        <v>5</v>
      </c>
      <c r="F210" s="20">
        <v>30</v>
      </c>
      <c r="G210" s="20" t="s">
        <v>5</v>
      </c>
      <c r="H210" s="20" t="s">
        <v>5</v>
      </c>
      <c r="I210" s="20" t="s">
        <v>5</v>
      </c>
      <c r="J210" s="20" t="s">
        <v>5</v>
      </c>
      <c r="K210" s="20" t="s">
        <v>5</v>
      </c>
      <c r="L210" s="20">
        <v>3</v>
      </c>
      <c r="M210" s="20" t="s">
        <v>5</v>
      </c>
      <c r="N210" s="20" t="s">
        <v>5</v>
      </c>
      <c r="O210" s="20" t="s">
        <v>5</v>
      </c>
      <c r="P210" s="20" t="s">
        <v>5</v>
      </c>
      <c r="Q210" s="20" t="s">
        <v>5</v>
      </c>
      <c r="R210" s="20" t="s">
        <v>5</v>
      </c>
      <c r="S210" s="20">
        <f t="shared" si="3"/>
        <v>84</v>
      </c>
      <c r="T210" s="73">
        <v>84</v>
      </c>
      <c r="U210" s="72">
        <v>0</v>
      </c>
      <c r="V210" s="74">
        <v>0</v>
      </c>
    </row>
    <row r="211" spans="1:22" x14ac:dyDescent="0.4">
      <c r="A211" s="21" t="s">
        <v>689</v>
      </c>
      <c r="B211" s="19" t="s">
        <v>690</v>
      </c>
      <c r="C211" s="20">
        <v>80</v>
      </c>
      <c r="D211" s="20">
        <v>1</v>
      </c>
      <c r="E211" s="20">
        <v>6</v>
      </c>
      <c r="F211" s="20">
        <v>57</v>
      </c>
      <c r="G211" s="20" t="s">
        <v>5</v>
      </c>
      <c r="H211" s="20" t="s">
        <v>5</v>
      </c>
      <c r="I211" s="20">
        <v>6</v>
      </c>
      <c r="J211" s="20" t="s">
        <v>5</v>
      </c>
      <c r="K211" s="20" t="s">
        <v>5</v>
      </c>
      <c r="L211" s="20">
        <v>5</v>
      </c>
      <c r="M211" s="20" t="s">
        <v>5</v>
      </c>
      <c r="N211" s="20" t="s">
        <v>5</v>
      </c>
      <c r="O211" s="20" t="s">
        <v>5</v>
      </c>
      <c r="P211" s="20" t="s">
        <v>5</v>
      </c>
      <c r="Q211" s="20" t="s">
        <v>5</v>
      </c>
      <c r="R211" s="20" t="s">
        <v>5</v>
      </c>
      <c r="S211" s="20">
        <f t="shared" si="3"/>
        <v>148</v>
      </c>
      <c r="T211" s="73">
        <v>148</v>
      </c>
      <c r="U211" s="72">
        <v>6</v>
      </c>
      <c r="V211" s="74">
        <v>0.04</v>
      </c>
    </row>
    <row r="212" spans="1:22" x14ac:dyDescent="0.4">
      <c r="A212" s="21" t="s">
        <v>254</v>
      </c>
      <c r="B212" s="19" t="s">
        <v>255</v>
      </c>
      <c r="C212" s="20">
        <v>204</v>
      </c>
      <c r="D212" s="20" t="s">
        <v>5</v>
      </c>
      <c r="E212" s="20">
        <v>1</v>
      </c>
      <c r="F212" s="20">
        <v>38</v>
      </c>
      <c r="G212" s="20" t="s">
        <v>5</v>
      </c>
      <c r="H212" s="20">
        <v>1</v>
      </c>
      <c r="I212" s="20">
        <v>5</v>
      </c>
      <c r="J212" s="20" t="s">
        <v>5</v>
      </c>
      <c r="K212" s="20" t="s">
        <v>5</v>
      </c>
      <c r="L212" s="20">
        <v>9</v>
      </c>
      <c r="M212" s="20" t="s">
        <v>5</v>
      </c>
      <c r="N212" s="20" t="s">
        <v>5</v>
      </c>
      <c r="O212" s="20" t="s">
        <v>5</v>
      </c>
      <c r="P212" s="20" t="s">
        <v>5</v>
      </c>
      <c r="Q212" s="20" t="s">
        <v>5</v>
      </c>
      <c r="R212" s="20" t="s">
        <v>5</v>
      </c>
      <c r="S212" s="20">
        <f t="shared" si="3"/>
        <v>256</v>
      </c>
      <c r="T212" s="73">
        <v>256</v>
      </c>
      <c r="U212" s="72">
        <v>2</v>
      </c>
      <c r="V212" s="74">
        <v>0.01</v>
      </c>
    </row>
    <row r="213" spans="1:22" ht="13.15" customHeight="1" x14ac:dyDescent="0.4">
      <c r="A213" s="1" t="s">
        <v>256</v>
      </c>
      <c r="B213" s="19" t="s">
        <v>257</v>
      </c>
      <c r="C213" s="20">
        <v>97</v>
      </c>
      <c r="D213" s="20" t="s">
        <v>5</v>
      </c>
      <c r="E213" s="20">
        <v>2</v>
      </c>
      <c r="F213" s="20">
        <v>8</v>
      </c>
      <c r="G213" s="20" t="s">
        <v>5</v>
      </c>
      <c r="H213" s="20" t="s">
        <v>5</v>
      </c>
      <c r="I213" s="20" t="s">
        <v>5</v>
      </c>
      <c r="J213" s="20" t="s">
        <v>5</v>
      </c>
      <c r="K213" s="20" t="s">
        <v>5</v>
      </c>
      <c r="L213" s="20" t="s">
        <v>5</v>
      </c>
      <c r="M213" s="20" t="s">
        <v>5</v>
      </c>
      <c r="N213" s="20" t="s">
        <v>5</v>
      </c>
      <c r="O213" s="20" t="s">
        <v>5</v>
      </c>
      <c r="P213" s="20" t="s">
        <v>5</v>
      </c>
      <c r="Q213" s="20" t="s">
        <v>5</v>
      </c>
      <c r="R213" s="20" t="s">
        <v>5</v>
      </c>
      <c r="S213" s="20">
        <f t="shared" si="3"/>
        <v>105</v>
      </c>
      <c r="T213" s="78">
        <v>438</v>
      </c>
      <c r="U213" s="86">
        <v>8</v>
      </c>
      <c r="V213" s="80">
        <v>1.7999999999999999E-2</v>
      </c>
    </row>
    <row r="214" spans="1:22" x14ac:dyDescent="0.4">
      <c r="A214" s="1" t="s">
        <v>256</v>
      </c>
      <c r="B214" s="19" t="s">
        <v>258</v>
      </c>
      <c r="C214" s="20">
        <v>93</v>
      </c>
      <c r="D214" s="20" t="s">
        <v>5</v>
      </c>
      <c r="E214" s="20" t="s">
        <v>5</v>
      </c>
      <c r="F214" s="20" t="s">
        <v>5</v>
      </c>
      <c r="G214" s="20" t="s">
        <v>5</v>
      </c>
      <c r="H214" s="20" t="s">
        <v>5</v>
      </c>
      <c r="I214" s="20" t="s">
        <v>5</v>
      </c>
      <c r="J214" s="20" t="s">
        <v>5</v>
      </c>
      <c r="K214" s="20" t="s">
        <v>5</v>
      </c>
      <c r="L214" s="20" t="s">
        <v>5</v>
      </c>
      <c r="M214" s="20" t="s">
        <v>5</v>
      </c>
      <c r="N214" s="20" t="s">
        <v>5</v>
      </c>
      <c r="O214" s="20" t="s">
        <v>5</v>
      </c>
      <c r="P214" s="20" t="s">
        <v>5</v>
      </c>
      <c r="Q214" s="20" t="s">
        <v>5</v>
      </c>
      <c r="R214" s="20" t="s">
        <v>5</v>
      </c>
      <c r="S214" s="20">
        <f t="shared" si="3"/>
        <v>93</v>
      </c>
      <c r="T214" s="91"/>
      <c r="U214" s="36"/>
    </row>
    <row r="215" spans="1:22" x14ac:dyDescent="0.4">
      <c r="A215" s="1" t="s">
        <v>256</v>
      </c>
      <c r="B215" s="19" t="s">
        <v>259</v>
      </c>
      <c r="C215" s="20">
        <v>59</v>
      </c>
      <c r="D215" s="20" t="s">
        <v>5</v>
      </c>
      <c r="E215" s="20">
        <v>3</v>
      </c>
      <c r="F215" s="20">
        <v>3</v>
      </c>
      <c r="G215" s="20" t="s">
        <v>5</v>
      </c>
      <c r="H215" s="20" t="s">
        <v>5</v>
      </c>
      <c r="I215" s="20" t="s">
        <v>5</v>
      </c>
      <c r="J215" s="20" t="s">
        <v>5</v>
      </c>
      <c r="K215" s="20" t="s">
        <v>5</v>
      </c>
      <c r="L215" s="20" t="s">
        <v>5</v>
      </c>
      <c r="M215" s="20" t="s">
        <v>5</v>
      </c>
      <c r="N215" s="20" t="s">
        <v>5</v>
      </c>
      <c r="O215" s="20" t="s">
        <v>5</v>
      </c>
      <c r="P215" s="20" t="s">
        <v>5</v>
      </c>
      <c r="Q215" s="20" t="s">
        <v>5</v>
      </c>
      <c r="R215" s="20" t="s">
        <v>5</v>
      </c>
      <c r="S215" s="20">
        <f t="shared" si="3"/>
        <v>62</v>
      </c>
      <c r="T215" s="91"/>
      <c r="U215" s="36"/>
    </row>
    <row r="216" spans="1:22" x14ac:dyDescent="0.4">
      <c r="A216" s="1" t="s">
        <v>256</v>
      </c>
      <c r="B216" s="19" t="s">
        <v>262</v>
      </c>
      <c r="C216" s="20">
        <v>45</v>
      </c>
      <c r="D216" s="20" t="s">
        <v>5</v>
      </c>
      <c r="E216" s="20" t="s">
        <v>5</v>
      </c>
      <c r="F216" s="20" t="s">
        <v>5</v>
      </c>
      <c r="G216" s="20" t="s">
        <v>5</v>
      </c>
      <c r="H216" s="20" t="s">
        <v>5</v>
      </c>
      <c r="I216" s="20" t="s">
        <v>5</v>
      </c>
      <c r="J216" s="20" t="s">
        <v>5</v>
      </c>
      <c r="K216" s="20" t="s">
        <v>5</v>
      </c>
      <c r="L216" s="20" t="s">
        <v>5</v>
      </c>
      <c r="M216" s="20" t="s">
        <v>5</v>
      </c>
      <c r="N216" s="20" t="s">
        <v>5</v>
      </c>
      <c r="O216" s="20" t="s">
        <v>5</v>
      </c>
      <c r="P216" s="20" t="s">
        <v>5</v>
      </c>
      <c r="Q216" s="20" t="s">
        <v>5</v>
      </c>
      <c r="R216" s="20" t="s">
        <v>5</v>
      </c>
      <c r="S216" s="20">
        <f t="shared" si="3"/>
        <v>45</v>
      </c>
      <c r="T216" s="91"/>
      <c r="U216" s="36"/>
    </row>
    <row r="217" spans="1:22" ht="13.15" customHeight="1" x14ac:dyDescent="0.4">
      <c r="A217" s="1" t="s">
        <v>256</v>
      </c>
      <c r="B217" s="19" t="s">
        <v>263</v>
      </c>
      <c r="C217" s="20">
        <v>13</v>
      </c>
      <c r="D217" s="20" t="s">
        <v>5</v>
      </c>
      <c r="E217" s="20" t="s">
        <v>5</v>
      </c>
      <c r="F217" s="20" t="s">
        <v>5</v>
      </c>
      <c r="G217" s="20" t="s">
        <v>5</v>
      </c>
      <c r="H217" s="20" t="s">
        <v>5</v>
      </c>
      <c r="I217" s="20">
        <v>12</v>
      </c>
      <c r="J217" s="20" t="s">
        <v>5</v>
      </c>
      <c r="K217" s="20" t="s">
        <v>5</v>
      </c>
      <c r="L217" s="20" t="s">
        <v>5</v>
      </c>
      <c r="M217" s="20" t="s">
        <v>5</v>
      </c>
      <c r="N217" s="20" t="s">
        <v>5</v>
      </c>
      <c r="O217" s="20" t="s">
        <v>5</v>
      </c>
      <c r="P217" s="20" t="s">
        <v>5</v>
      </c>
      <c r="Q217" s="20" t="s">
        <v>5</v>
      </c>
      <c r="R217" s="20" t="s">
        <v>5</v>
      </c>
      <c r="S217" s="20">
        <f t="shared" si="3"/>
        <v>25</v>
      </c>
      <c r="T217" s="91"/>
      <c r="U217" s="36"/>
    </row>
    <row r="218" spans="1:22" x14ac:dyDescent="0.4">
      <c r="A218" s="1" t="s">
        <v>256</v>
      </c>
      <c r="B218" s="19" t="s">
        <v>261</v>
      </c>
      <c r="C218" s="20">
        <v>24</v>
      </c>
      <c r="D218" s="20" t="s">
        <v>5</v>
      </c>
      <c r="E218" s="20" t="s">
        <v>5</v>
      </c>
      <c r="F218" s="20" t="s">
        <v>5</v>
      </c>
      <c r="G218" s="20" t="s">
        <v>5</v>
      </c>
      <c r="H218" s="20" t="s">
        <v>5</v>
      </c>
      <c r="I218" s="20" t="s">
        <v>5</v>
      </c>
      <c r="J218" s="20" t="s">
        <v>5</v>
      </c>
      <c r="K218" s="20" t="s">
        <v>5</v>
      </c>
      <c r="L218" s="20" t="s">
        <v>5</v>
      </c>
      <c r="M218" s="20" t="s">
        <v>5</v>
      </c>
      <c r="N218" s="20" t="s">
        <v>5</v>
      </c>
      <c r="O218" s="20" t="s">
        <v>5</v>
      </c>
      <c r="P218" s="20" t="s">
        <v>5</v>
      </c>
      <c r="Q218" s="20" t="s">
        <v>5</v>
      </c>
      <c r="R218" s="20" t="s">
        <v>5</v>
      </c>
      <c r="S218" s="20">
        <f t="shared" si="3"/>
        <v>24</v>
      </c>
      <c r="T218" s="91"/>
      <c r="U218" s="36"/>
    </row>
    <row r="219" spans="1:22" ht="13.15" customHeight="1" x14ac:dyDescent="0.4">
      <c r="A219" s="1" t="s">
        <v>256</v>
      </c>
      <c r="B219" s="19" t="s">
        <v>260</v>
      </c>
      <c r="C219" s="20">
        <v>18</v>
      </c>
      <c r="D219" s="20" t="s">
        <v>5</v>
      </c>
      <c r="E219" s="20" t="s">
        <v>5</v>
      </c>
      <c r="F219" s="20">
        <v>4</v>
      </c>
      <c r="G219" s="20" t="s">
        <v>5</v>
      </c>
      <c r="H219" s="20" t="s">
        <v>5</v>
      </c>
      <c r="I219" s="20" t="s">
        <v>5</v>
      </c>
      <c r="J219" s="20" t="s">
        <v>5</v>
      </c>
      <c r="K219" s="20" t="s">
        <v>5</v>
      </c>
      <c r="L219" s="20" t="s">
        <v>5</v>
      </c>
      <c r="M219" s="20" t="s">
        <v>5</v>
      </c>
      <c r="N219" s="20" t="s">
        <v>5</v>
      </c>
      <c r="O219" s="20" t="s">
        <v>5</v>
      </c>
      <c r="P219" s="20" t="s">
        <v>5</v>
      </c>
      <c r="Q219" s="20" t="s">
        <v>5</v>
      </c>
      <c r="R219" s="20" t="s">
        <v>5</v>
      </c>
      <c r="S219" s="20">
        <f t="shared" si="3"/>
        <v>22</v>
      </c>
      <c r="T219" s="91"/>
      <c r="U219" s="36"/>
    </row>
    <row r="220" spans="1:22" ht="13.15" customHeight="1" x14ac:dyDescent="0.4">
      <c r="A220" s="1" t="s">
        <v>256</v>
      </c>
      <c r="B220" s="19" t="s">
        <v>267</v>
      </c>
      <c r="C220" s="20">
        <v>19</v>
      </c>
      <c r="D220" s="20" t="s">
        <v>5</v>
      </c>
      <c r="E220" s="20">
        <v>3</v>
      </c>
      <c r="F220" s="20" t="s">
        <v>5</v>
      </c>
      <c r="G220" s="20" t="s">
        <v>5</v>
      </c>
      <c r="H220" s="20" t="s">
        <v>5</v>
      </c>
      <c r="I220" s="20" t="s">
        <v>5</v>
      </c>
      <c r="J220" s="20" t="s">
        <v>5</v>
      </c>
      <c r="K220" s="20" t="s">
        <v>5</v>
      </c>
      <c r="L220" s="20" t="s">
        <v>5</v>
      </c>
      <c r="M220" s="20" t="s">
        <v>5</v>
      </c>
      <c r="N220" s="20" t="s">
        <v>5</v>
      </c>
      <c r="O220" s="20" t="s">
        <v>5</v>
      </c>
      <c r="P220" s="20" t="s">
        <v>5</v>
      </c>
      <c r="Q220" s="20" t="s">
        <v>5</v>
      </c>
      <c r="R220" s="20" t="s">
        <v>5</v>
      </c>
      <c r="S220" s="20">
        <f t="shared" si="3"/>
        <v>19</v>
      </c>
      <c r="T220" s="91"/>
      <c r="U220" s="36"/>
    </row>
    <row r="221" spans="1:22" x14ac:dyDescent="0.4">
      <c r="A221" s="1" t="s">
        <v>256</v>
      </c>
      <c r="B221" s="19" t="s">
        <v>266</v>
      </c>
      <c r="C221" s="20">
        <v>17</v>
      </c>
      <c r="D221" s="20" t="s">
        <v>5</v>
      </c>
      <c r="E221" s="20" t="s">
        <v>5</v>
      </c>
      <c r="F221" s="20" t="s">
        <v>5</v>
      </c>
      <c r="G221" s="20" t="s">
        <v>5</v>
      </c>
      <c r="H221" s="20" t="s">
        <v>5</v>
      </c>
      <c r="I221" s="20" t="s">
        <v>5</v>
      </c>
      <c r="J221" s="20" t="s">
        <v>5</v>
      </c>
      <c r="K221" s="20" t="s">
        <v>5</v>
      </c>
      <c r="L221" s="20" t="s">
        <v>5</v>
      </c>
      <c r="M221" s="20" t="s">
        <v>5</v>
      </c>
      <c r="N221" s="20" t="s">
        <v>5</v>
      </c>
      <c r="O221" s="20" t="s">
        <v>5</v>
      </c>
      <c r="P221" s="20" t="s">
        <v>5</v>
      </c>
      <c r="Q221" s="20" t="s">
        <v>5</v>
      </c>
      <c r="R221" s="20" t="s">
        <v>5</v>
      </c>
      <c r="S221" s="20">
        <f t="shared" si="3"/>
        <v>17</v>
      </c>
      <c r="T221" s="91"/>
      <c r="U221" s="36"/>
    </row>
    <row r="222" spans="1:22" x14ac:dyDescent="0.4">
      <c r="A222" s="1" t="s">
        <v>256</v>
      </c>
      <c r="B222" s="19" t="s">
        <v>264</v>
      </c>
      <c r="C222" s="20">
        <v>15</v>
      </c>
      <c r="D222" s="20" t="s">
        <v>5</v>
      </c>
      <c r="E222" s="20" t="s">
        <v>5</v>
      </c>
      <c r="F222" s="20" t="s">
        <v>5</v>
      </c>
      <c r="G222" s="20" t="s">
        <v>5</v>
      </c>
      <c r="H222" s="20" t="s">
        <v>5</v>
      </c>
      <c r="I222" s="20" t="s">
        <v>5</v>
      </c>
      <c r="J222" s="20" t="s">
        <v>5</v>
      </c>
      <c r="K222" s="20" t="s">
        <v>5</v>
      </c>
      <c r="L222" s="20" t="s">
        <v>5</v>
      </c>
      <c r="M222" s="20" t="s">
        <v>5</v>
      </c>
      <c r="N222" s="20" t="s">
        <v>5</v>
      </c>
      <c r="O222" s="20" t="s">
        <v>5</v>
      </c>
      <c r="P222" s="20" t="s">
        <v>5</v>
      </c>
      <c r="Q222" s="20" t="s">
        <v>5</v>
      </c>
      <c r="R222" s="20" t="s">
        <v>5</v>
      </c>
      <c r="S222" s="20">
        <f t="shared" si="3"/>
        <v>15</v>
      </c>
      <c r="T222" s="91"/>
      <c r="U222" s="36"/>
    </row>
    <row r="223" spans="1:22" x14ac:dyDescent="0.4">
      <c r="A223" s="1" t="s">
        <v>256</v>
      </c>
      <c r="B223" s="19" t="s">
        <v>691</v>
      </c>
      <c r="C223" s="20">
        <v>8</v>
      </c>
      <c r="D223" s="20" t="s">
        <v>5</v>
      </c>
      <c r="E223" s="20" t="s">
        <v>5</v>
      </c>
      <c r="F223" s="20" t="s">
        <v>5</v>
      </c>
      <c r="G223" s="20" t="s">
        <v>5</v>
      </c>
      <c r="H223" s="20" t="s">
        <v>5</v>
      </c>
      <c r="I223" s="20" t="s">
        <v>5</v>
      </c>
      <c r="J223" s="20" t="s">
        <v>5</v>
      </c>
      <c r="K223" s="20" t="s">
        <v>5</v>
      </c>
      <c r="L223" s="20" t="s">
        <v>5</v>
      </c>
      <c r="M223" s="20" t="s">
        <v>5</v>
      </c>
      <c r="N223" s="20" t="s">
        <v>5</v>
      </c>
      <c r="O223" s="20" t="s">
        <v>5</v>
      </c>
      <c r="P223" s="20" t="s">
        <v>5</v>
      </c>
      <c r="Q223" s="20" t="s">
        <v>5</v>
      </c>
      <c r="R223" s="20" t="s">
        <v>5</v>
      </c>
      <c r="S223" s="20">
        <f t="shared" si="3"/>
        <v>8</v>
      </c>
      <c r="T223" s="91"/>
      <c r="U223" s="36"/>
    </row>
    <row r="224" spans="1:22" x14ac:dyDescent="0.4">
      <c r="A224" s="1" t="s">
        <v>256</v>
      </c>
      <c r="B224" s="19" t="s">
        <v>265</v>
      </c>
      <c r="C224" s="20">
        <v>3</v>
      </c>
      <c r="D224" s="20" t="s">
        <v>5</v>
      </c>
      <c r="E224" s="20" t="s">
        <v>5</v>
      </c>
      <c r="F224" s="20" t="s">
        <v>5</v>
      </c>
      <c r="G224" s="20" t="s">
        <v>5</v>
      </c>
      <c r="H224" s="20" t="s">
        <v>5</v>
      </c>
      <c r="I224" s="20" t="s">
        <v>5</v>
      </c>
      <c r="J224" s="20" t="s">
        <v>5</v>
      </c>
      <c r="K224" s="20" t="s">
        <v>5</v>
      </c>
      <c r="L224" s="20" t="s">
        <v>5</v>
      </c>
      <c r="M224" s="20" t="s">
        <v>5</v>
      </c>
      <c r="N224" s="20" t="s">
        <v>5</v>
      </c>
      <c r="O224" s="20" t="s">
        <v>5</v>
      </c>
      <c r="P224" s="20" t="s">
        <v>5</v>
      </c>
      <c r="Q224" s="20" t="s">
        <v>5</v>
      </c>
      <c r="R224" s="20" t="s">
        <v>5</v>
      </c>
      <c r="S224" s="20">
        <f t="shared" si="3"/>
        <v>3</v>
      </c>
      <c r="T224" s="91"/>
      <c r="U224" s="36"/>
    </row>
    <row r="225" spans="1:22" ht="13.15" customHeight="1" x14ac:dyDescent="0.4">
      <c r="A225" s="3" t="s">
        <v>268</v>
      </c>
      <c r="B225" s="19" t="s">
        <v>273</v>
      </c>
      <c r="C225" s="20">
        <v>8</v>
      </c>
      <c r="D225" s="20" t="s">
        <v>5</v>
      </c>
      <c r="E225" s="20" t="s">
        <v>5</v>
      </c>
      <c r="F225" s="20">
        <v>12</v>
      </c>
      <c r="G225" s="20" t="s">
        <v>5</v>
      </c>
      <c r="H225" s="20" t="s">
        <v>5</v>
      </c>
      <c r="I225" s="20" t="s">
        <v>5</v>
      </c>
      <c r="J225" s="20" t="s">
        <v>5</v>
      </c>
      <c r="K225" s="20" t="s">
        <v>5</v>
      </c>
      <c r="L225" s="20" t="s">
        <v>5</v>
      </c>
      <c r="M225" s="20" t="s">
        <v>5</v>
      </c>
      <c r="N225" s="20" t="s">
        <v>5</v>
      </c>
      <c r="O225" s="20" t="s">
        <v>5</v>
      </c>
      <c r="P225" s="20" t="s">
        <v>5</v>
      </c>
      <c r="Q225" s="20" t="s">
        <v>5</v>
      </c>
      <c r="R225" s="20" t="s">
        <v>5</v>
      </c>
      <c r="S225" s="20">
        <f t="shared" si="3"/>
        <v>20</v>
      </c>
      <c r="T225" s="78">
        <v>60</v>
      </c>
      <c r="U225" s="86">
        <v>0</v>
      </c>
      <c r="V225" s="79">
        <v>0</v>
      </c>
    </row>
    <row r="226" spans="1:22" ht="18" x14ac:dyDescent="0.4">
      <c r="A226" s="3" t="s">
        <v>268</v>
      </c>
      <c r="B226" s="19" t="s">
        <v>269</v>
      </c>
      <c r="C226" s="20">
        <v>13</v>
      </c>
      <c r="D226" s="20" t="s">
        <v>5</v>
      </c>
      <c r="E226" s="20" t="s">
        <v>5</v>
      </c>
      <c r="F226" s="20">
        <v>5</v>
      </c>
      <c r="G226" s="20" t="s">
        <v>5</v>
      </c>
      <c r="H226" s="20" t="s">
        <v>5</v>
      </c>
      <c r="I226" s="20" t="s">
        <v>5</v>
      </c>
      <c r="J226" s="20" t="s">
        <v>5</v>
      </c>
      <c r="K226" s="20" t="s">
        <v>5</v>
      </c>
      <c r="L226" s="20">
        <v>2</v>
      </c>
      <c r="M226" s="20" t="s">
        <v>5</v>
      </c>
      <c r="N226" s="20" t="s">
        <v>5</v>
      </c>
      <c r="O226" s="20" t="s">
        <v>5</v>
      </c>
      <c r="P226" s="20" t="s">
        <v>5</v>
      </c>
      <c r="Q226" s="20" t="s">
        <v>5</v>
      </c>
      <c r="R226" s="20" t="s">
        <v>5</v>
      </c>
      <c r="S226" s="20">
        <f t="shared" si="3"/>
        <v>20</v>
      </c>
      <c r="T226" s="91"/>
      <c r="U226" s="36"/>
    </row>
    <row r="227" spans="1:22" ht="18" x14ac:dyDescent="0.4">
      <c r="A227" s="3" t="s">
        <v>268</v>
      </c>
      <c r="B227" s="19" t="s">
        <v>272</v>
      </c>
      <c r="C227" s="20">
        <v>10</v>
      </c>
      <c r="D227" s="20" t="s">
        <v>5</v>
      </c>
      <c r="E227" s="20" t="s">
        <v>5</v>
      </c>
      <c r="F227" s="20">
        <v>1</v>
      </c>
      <c r="G227" s="20" t="s">
        <v>5</v>
      </c>
      <c r="H227" s="20" t="s">
        <v>5</v>
      </c>
      <c r="I227" s="20" t="s">
        <v>5</v>
      </c>
      <c r="J227" s="20" t="s">
        <v>5</v>
      </c>
      <c r="K227" s="20" t="s">
        <v>5</v>
      </c>
      <c r="L227" s="20" t="s">
        <v>5</v>
      </c>
      <c r="M227" s="20" t="s">
        <v>5</v>
      </c>
      <c r="N227" s="20" t="s">
        <v>5</v>
      </c>
      <c r="O227" s="20" t="s">
        <v>5</v>
      </c>
      <c r="P227" s="20" t="s">
        <v>5</v>
      </c>
      <c r="Q227" s="20" t="s">
        <v>5</v>
      </c>
      <c r="R227" s="20" t="s">
        <v>5</v>
      </c>
      <c r="S227" s="20">
        <f t="shared" si="3"/>
        <v>11</v>
      </c>
      <c r="T227" s="91"/>
      <c r="U227" s="36"/>
    </row>
    <row r="228" spans="1:22" ht="18" x14ac:dyDescent="0.4">
      <c r="A228" s="3" t="s">
        <v>268</v>
      </c>
      <c r="B228" s="19" t="s">
        <v>271</v>
      </c>
      <c r="C228" s="20">
        <v>4</v>
      </c>
      <c r="D228" s="20" t="s">
        <v>5</v>
      </c>
      <c r="E228" s="20" t="s">
        <v>5</v>
      </c>
      <c r="F228" s="20">
        <v>4</v>
      </c>
      <c r="G228" s="20" t="s">
        <v>5</v>
      </c>
      <c r="H228" s="20" t="s">
        <v>5</v>
      </c>
      <c r="I228" s="20" t="s">
        <v>5</v>
      </c>
      <c r="J228" s="20" t="s">
        <v>5</v>
      </c>
      <c r="K228" s="20" t="s">
        <v>5</v>
      </c>
      <c r="L228" s="20" t="s">
        <v>5</v>
      </c>
      <c r="M228" s="20" t="s">
        <v>5</v>
      </c>
      <c r="N228" s="20" t="s">
        <v>5</v>
      </c>
      <c r="O228" s="20" t="s">
        <v>5</v>
      </c>
      <c r="P228" s="20" t="s">
        <v>5</v>
      </c>
      <c r="Q228" s="20" t="s">
        <v>5</v>
      </c>
      <c r="R228" s="20" t="s">
        <v>5</v>
      </c>
      <c r="S228" s="20">
        <f t="shared" si="3"/>
        <v>8</v>
      </c>
      <c r="T228" s="91"/>
      <c r="U228" s="36"/>
    </row>
    <row r="229" spans="1:22" ht="13.15" customHeight="1" x14ac:dyDescent="0.4">
      <c r="A229" s="3" t="s">
        <v>268</v>
      </c>
      <c r="B229" s="19" t="s">
        <v>270</v>
      </c>
      <c r="C229" s="20">
        <v>1</v>
      </c>
      <c r="D229" s="20" t="s">
        <v>5</v>
      </c>
      <c r="E229" s="20" t="s">
        <v>5</v>
      </c>
      <c r="F229" s="20" t="s">
        <v>5</v>
      </c>
      <c r="G229" s="20" t="s">
        <v>5</v>
      </c>
      <c r="H229" s="20" t="s">
        <v>5</v>
      </c>
      <c r="I229" s="20" t="s">
        <v>5</v>
      </c>
      <c r="J229" s="20" t="s">
        <v>5</v>
      </c>
      <c r="K229" s="20" t="s">
        <v>5</v>
      </c>
      <c r="L229" s="20" t="s">
        <v>5</v>
      </c>
      <c r="M229" s="20" t="s">
        <v>5</v>
      </c>
      <c r="N229" s="20" t="s">
        <v>5</v>
      </c>
      <c r="O229" s="20" t="s">
        <v>5</v>
      </c>
      <c r="P229" s="20" t="s">
        <v>5</v>
      </c>
      <c r="Q229" s="20" t="s">
        <v>5</v>
      </c>
      <c r="R229" s="20" t="s">
        <v>5</v>
      </c>
      <c r="S229" s="20">
        <f t="shared" si="3"/>
        <v>1</v>
      </c>
      <c r="T229" s="91"/>
      <c r="U229" s="36"/>
    </row>
    <row r="230" spans="1:22" x14ac:dyDescent="0.4">
      <c r="A230" s="21" t="s">
        <v>274</v>
      </c>
      <c r="B230" s="19" t="s">
        <v>275</v>
      </c>
      <c r="C230" s="20">
        <v>212</v>
      </c>
      <c r="D230" s="20">
        <v>1</v>
      </c>
      <c r="E230" s="20">
        <v>8</v>
      </c>
      <c r="F230" s="20">
        <v>133</v>
      </c>
      <c r="G230" s="20">
        <v>1</v>
      </c>
      <c r="H230" s="20">
        <v>1</v>
      </c>
      <c r="I230" s="20">
        <v>3</v>
      </c>
      <c r="J230" s="20" t="s">
        <v>5</v>
      </c>
      <c r="K230" s="20" t="s">
        <v>5</v>
      </c>
      <c r="L230" s="20">
        <v>9</v>
      </c>
      <c r="M230" s="20" t="s">
        <v>5</v>
      </c>
      <c r="N230" s="20" t="s">
        <v>5</v>
      </c>
      <c r="O230" s="20" t="s">
        <v>5</v>
      </c>
      <c r="P230" s="20" t="s">
        <v>5</v>
      </c>
      <c r="Q230" s="20" t="s">
        <v>5</v>
      </c>
      <c r="R230" s="20" t="s">
        <v>5</v>
      </c>
      <c r="S230" s="20">
        <f t="shared" si="3"/>
        <v>357</v>
      </c>
      <c r="T230" s="73">
        <v>357</v>
      </c>
      <c r="U230" s="72">
        <v>9</v>
      </c>
      <c r="V230" s="81">
        <v>2.5000000000000001E-2</v>
      </c>
    </row>
    <row r="231" spans="1:22" x14ac:dyDescent="0.4">
      <c r="A231" s="21" t="s">
        <v>276</v>
      </c>
      <c r="B231" s="19" t="s">
        <v>277</v>
      </c>
      <c r="C231" s="20">
        <v>115</v>
      </c>
      <c r="D231" s="20" t="s">
        <v>5</v>
      </c>
      <c r="E231" s="20">
        <v>1</v>
      </c>
      <c r="F231" s="20">
        <v>112</v>
      </c>
      <c r="G231" s="20" t="s">
        <v>5</v>
      </c>
      <c r="H231" s="20" t="s">
        <v>5</v>
      </c>
      <c r="I231" s="20" t="s">
        <v>5</v>
      </c>
      <c r="J231" s="20" t="s">
        <v>5</v>
      </c>
      <c r="K231" s="20" t="s">
        <v>5</v>
      </c>
      <c r="L231" s="20">
        <v>7</v>
      </c>
      <c r="M231" s="20" t="s">
        <v>5</v>
      </c>
      <c r="N231" s="20" t="s">
        <v>5</v>
      </c>
      <c r="O231" s="20" t="s">
        <v>5</v>
      </c>
      <c r="P231" s="20" t="s">
        <v>5</v>
      </c>
      <c r="Q231" s="20" t="s">
        <v>5</v>
      </c>
      <c r="R231" s="20" t="s">
        <v>5</v>
      </c>
      <c r="S231" s="20">
        <f t="shared" si="3"/>
        <v>234</v>
      </c>
      <c r="T231" s="73">
        <v>234</v>
      </c>
      <c r="U231" s="72">
        <v>1</v>
      </c>
      <c r="V231" s="81">
        <v>4.0000000000000001E-3</v>
      </c>
    </row>
    <row r="232" spans="1:22" ht="13.15" customHeight="1" x14ac:dyDescent="0.4">
      <c r="A232" s="1" t="s">
        <v>278</v>
      </c>
      <c r="B232" s="19" t="s">
        <v>280</v>
      </c>
      <c r="C232" s="20">
        <v>95</v>
      </c>
      <c r="D232" s="20" t="s">
        <v>5</v>
      </c>
      <c r="E232" s="20" t="s">
        <v>5</v>
      </c>
      <c r="F232" s="20">
        <v>72</v>
      </c>
      <c r="G232" s="20" t="s">
        <v>5</v>
      </c>
      <c r="H232" s="20" t="s">
        <v>5</v>
      </c>
      <c r="I232" s="20">
        <v>3</v>
      </c>
      <c r="J232" s="20" t="s">
        <v>5</v>
      </c>
      <c r="K232" s="20" t="s">
        <v>5</v>
      </c>
      <c r="L232" s="20">
        <v>5</v>
      </c>
      <c r="M232" s="20" t="s">
        <v>5</v>
      </c>
      <c r="N232" s="20" t="s">
        <v>5</v>
      </c>
      <c r="O232" s="20" t="s">
        <v>5</v>
      </c>
      <c r="P232" s="20" t="s">
        <v>5</v>
      </c>
      <c r="Q232" s="20" t="s">
        <v>5</v>
      </c>
      <c r="R232" s="20" t="s">
        <v>5</v>
      </c>
      <c r="S232" s="20">
        <f t="shared" si="3"/>
        <v>175</v>
      </c>
      <c r="T232" s="78">
        <v>369</v>
      </c>
      <c r="U232" s="86">
        <v>3</v>
      </c>
      <c r="V232" s="79">
        <v>0.01</v>
      </c>
    </row>
    <row r="233" spans="1:22" x14ac:dyDescent="0.4">
      <c r="A233" s="1" t="s">
        <v>278</v>
      </c>
      <c r="B233" s="19" t="s">
        <v>279</v>
      </c>
      <c r="C233" s="20">
        <v>66</v>
      </c>
      <c r="D233" s="20" t="s">
        <v>5</v>
      </c>
      <c r="E233" s="20">
        <v>2</v>
      </c>
      <c r="F233" s="20">
        <v>63</v>
      </c>
      <c r="G233" s="20" t="s">
        <v>5</v>
      </c>
      <c r="H233" s="20">
        <v>1</v>
      </c>
      <c r="I233" s="20">
        <v>2</v>
      </c>
      <c r="J233" s="20" t="s">
        <v>5</v>
      </c>
      <c r="K233" s="20" t="s">
        <v>5</v>
      </c>
      <c r="L233" s="20">
        <v>2</v>
      </c>
      <c r="M233" s="20" t="s">
        <v>5</v>
      </c>
      <c r="N233" s="20" t="s">
        <v>5</v>
      </c>
      <c r="O233" s="20" t="s">
        <v>5</v>
      </c>
      <c r="P233" s="20" t="s">
        <v>5</v>
      </c>
      <c r="Q233" s="20" t="s">
        <v>5</v>
      </c>
      <c r="R233" s="20" t="s">
        <v>5</v>
      </c>
      <c r="S233" s="20">
        <f t="shared" si="3"/>
        <v>133</v>
      </c>
      <c r="T233" s="91"/>
      <c r="U233" s="36"/>
    </row>
    <row r="234" spans="1:22" ht="13.15" customHeight="1" x14ac:dyDescent="0.4">
      <c r="A234" s="1" t="s">
        <v>278</v>
      </c>
      <c r="B234" s="19" t="s">
        <v>282</v>
      </c>
      <c r="C234" s="20">
        <v>40</v>
      </c>
      <c r="D234" s="20" t="s">
        <v>5</v>
      </c>
      <c r="E234" s="20" t="s">
        <v>5</v>
      </c>
      <c r="F234" s="20">
        <v>3</v>
      </c>
      <c r="G234" s="20" t="s">
        <v>5</v>
      </c>
      <c r="H234" s="20" t="s">
        <v>5</v>
      </c>
      <c r="I234" s="20" t="s">
        <v>5</v>
      </c>
      <c r="J234" s="20" t="s">
        <v>5</v>
      </c>
      <c r="K234" s="20" t="s">
        <v>5</v>
      </c>
      <c r="L234" s="20" t="s">
        <v>5</v>
      </c>
      <c r="M234" s="20" t="s">
        <v>5</v>
      </c>
      <c r="N234" s="20" t="s">
        <v>5</v>
      </c>
      <c r="O234" s="20" t="s">
        <v>5</v>
      </c>
      <c r="P234" s="20" t="s">
        <v>5</v>
      </c>
      <c r="Q234" s="20" t="s">
        <v>5</v>
      </c>
      <c r="R234" s="20" t="s">
        <v>5</v>
      </c>
      <c r="S234" s="20">
        <f t="shared" si="3"/>
        <v>43</v>
      </c>
      <c r="T234" s="91"/>
      <c r="U234" s="36"/>
    </row>
    <row r="235" spans="1:22" ht="13.15" customHeight="1" x14ac:dyDescent="0.4">
      <c r="A235" s="1" t="s">
        <v>278</v>
      </c>
      <c r="B235" s="19" t="s">
        <v>281</v>
      </c>
      <c r="C235" s="20">
        <v>10</v>
      </c>
      <c r="D235" s="20" t="s">
        <v>5</v>
      </c>
      <c r="E235" s="20" t="s">
        <v>5</v>
      </c>
      <c r="F235" s="20">
        <v>5</v>
      </c>
      <c r="G235" s="20" t="s">
        <v>5</v>
      </c>
      <c r="H235" s="20" t="s">
        <v>5</v>
      </c>
      <c r="I235" s="20" t="s">
        <v>5</v>
      </c>
      <c r="J235" s="20" t="s">
        <v>5</v>
      </c>
      <c r="K235" s="20" t="s">
        <v>5</v>
      </c>
      <c r="L235" s="20" t="s">
        <v>5</v>
      </c>
      <c r="M235" s="20" t="s">
        <v>5</v>
      </c>
      <c r="N235" s="20" t="s">
        <v>5</v>
      </c>
      <c r="O235" s="20" t="s">
        <v>5</v>
      </c>
      <c r="P235" s="20" t="s">
        <v>5</v>
      </c>
      <c r="Q235" s="20" t="s">
        <v>5</v>
      </c>
      <c r="R235" s="20" t="s">
        <v>5</v>
      </c>
      <c r="S235" s="20">
        <f t="shared" si="3"/>
        <v>15</v>
      </c>
      <c r="T235" s="91"/>
      <c r="U235" s="36"/>
    </row>
    <row r="236" spans="1:22" ht="13.15" customHeight="1" x14ac:dyDescent="0.4">
      <c r="A236" s="1" t="s">
        <v>278</v>
      </c>
      <c r="B236" s="19" t="s">
        <v>692</v>
      </c>
      <c r="C236" s="20">
        <v>3</v>
      </c>
      <c r="D236" s="20" t="s">
        <v>5</v>
      </c>
      <c r="E236" s="20" t="s">
        <v>5</v>
      </c>
      <c r="F236" s="20" t="s">
        <v>5</v>
      </c>
      <c r="G236" s="20" t="s">
        <v>5</v>
      </c>
      <c r="H236" s="20" t="s">
        <v>5</v>
      </c>
      <c r="I236" s="20" t="s">
        <v>5</v>
      </c>
      <c r="J236" s="20" t="s">
        <v>5</v>
      </c>
      <c r="K236" s="20" t="s">
        <v>5</v>
      </c>
      <c r="L236" s="20" t="s">
        <v>5</v>
      </c>
      <c r="M236" s="20" t="s">
        <v>5</v>
      </c>
      <c r="N236" s="20" t="s">
        <v>5</v>
      </c>
      <c r="O236" s="20" t="s">
        <v>5</v>
      </c>
      <c r="P236" s="20" t="s">
        <v>5</v>
      </c>
      <c r="Q236" s="20" t="s">
        <v>5</v>
      </c>
      <c r="R236" s="20" t="s">
        <v>5</v>
      </c>
      <c r="S236" s="20">
        <f t="shared" si="3"/>
        <v>3</v>
      </c>
      <c r="T236" s="91"/>
      <c r="U236" s="36"/>
    </row>
    <row r="237" spans="1:22" x14ac:dyDescent="0.4">
      <c r="A237" s="21" t="s">
        <v>283</v>
      </c>
      <c r="B237" s="19" t="s">
        <v>284</v>
      </c>
      <c r="C237" s="20">
        <v>11</v>
      </c>
      <c r="D237" s="20" t="s">
        <v>5</v>
      </c>
      <c r="E237" s="20">
        <v>1</v>
      </c>
      <c r="F237" s="20">
        <v>9</v>
      </c>
      <c r="G237" s="20" t="s">
        <v>5</v>
      </c>
      <c r="H237" s="20">
        <v>1</v>
      </c>
      <c r="I237" s="20" t="s">
        <v>5</v>
      </c>
      <c r="J237" s="20" t="s">
        <v>5</v>
      </c>
      <c r="K237" s="20" t="s">
        <v>5</v>
      </c>
      <c r="L237" s="20" t="s">
        <v>5</v>
      </c>
      <c r="M237" s="20" t="s">
        <v>5</v>
      </c>
      <c r="N237" s="20" t="s">
        <v>5</v>
      </c>
      <c r="O237" s="20" t="s">
        <v>5</v>
      </c>
      <c r="P237" s="20" t="s">
        <v>5</v>
      </c>
      <c r="Q237" s="20" t="s">
        <v>5</v>
      </c>
      <c r="R237" s="20" t="s">
        <v>5</v>
      </c>
      <c r="S237" s="20">
        <f t="shared" si="3"/>
        <v>20</v>
      </c>
      <c r="T237" s="73">
        <v>20</v>
      </c>
      <c r="U237" s="72">
        <v>2</v>
      </c>
      <c r="V237" s="74">
        <v>0.1</v>
      </c>
    </row>
    <row r="238" spans="1:22" x14ac:dyDescent="0.4">
      <c r="A238" s="21" t="s">
        <v>285</v>
      </c>
      <c r="B238" s="19" t="s">
        <v>966</v>
      </c>
      <c r="C238" s="20">
        <v>14</v>
      </c>
      <c r="D238" s="20" t="s">
        <v>5</v>
      </c>
      <c r="E238" s="20" t="s">
        <v>5</v>
      </c>
      <c r="F238" s="20">
        <v>10</v>
      </c>
      <c r="G238" s="20" t="s">
        <v>5</v>
      </c>
      <c r="H238" s="20" t="s">
        <v>5</v>
      </c>
      <c r="I238" s="20">
        <v>4</v>
      </c>
      <c r="J238" s="20" t="s">
        <v>5</v>
      </c>
      <c r="K238" s="20" t="s">
        <v>5</v>
      </c>
      <c r="L238" s="20">
        <v>6</v>
      </c>
      <c r="M238" s="20" t="s">
        <v>5</v>
      </c>
      <c r="N238" s="20" t="s">
        <v>5</v>
      </c>
      <c r="O238" s="20" t="s">
        <v>5</v>
      </c>
      <c r="P238" s="20" t="s">
        <v>5</v>
      </c>
      <c r="Q238" s="20" t="s">
        <v>5</v>
      </c>
      <c r="R238" s="20" t="s">
        <v>5</v>
      </c>
      <c r="S238" s="20">
        <f t="shared" si="3"/>
        <v>34</v>
      </c>
      <c r="T238" s="78">
        <v>44</v>
      </c>
      <c r="U238" s="86">
        <v>0</v>
      </c>
      <c r="V238" s="79">
        <v>0</v>
      </c>
    </row>
    <row r="239" spans="1:22" x14ac:dyDescent="0.4">
      <c r="A239" s="21" t="s">
        <v>285</v>
      </c>
      <c r="B239" s="19" t="s">
        <v>967</v>
      </c>
      <c r="C239" s="20">
        <v>8</v>
      </c>
      <c r="D239" s="20" t="s">
        <v>5</v>
      </c>
      <c r="E239" s="20" t="s">
        <v>5</v>
      </c>
      <c r="F239" s="20">
        <v>2</v>
      </c>
      <c r="G239" s="20" t="s">
        <v>5</v>
      </c>
      <c r="H239" s="20" t="s">
        <v>5</v>
      </c>
      <c r="I239" s="20" t="s">
        <v>5</v>
      </c>
      <c r="J239" s="20" t="s">
        <v>5</v>
      </c>
      <c r="K239" s="20" t="s">
        <v>5</v>
      </c>
      <c r="L239" s="20" t="s">
        <v>5</v>
      </c>
      <c r="M239" s="20" t="s">
        <v>5</v>
      </c>
      <c r="N239" s="20" t="s">
        <v>5</v>
      </c>
      <c r="O239" s="20" t="s">
        <v>5</v>
      </c>
      <c r="P239" s="20" t="s">
        <v>5</v>
      </c>
      <c r="Q239" s="20" t="s">
        <v>5</v>
      </c>
      <c r="R239" s="20" t="s">
        <v>5</v>
      </c>
      <c r="S239" s="20">
        <f t="shared" si="3"/>
        <v>10</v>
      </c>
      <c r="T239" s="91"/>
      <c r="U239" s="36"/>
    </row>
    <row r="240" spans="1:22" x14ac:dyDescent="0.4">
      <c r="A240" s="21" t="s">
        <v>289</v>
      </c>
      <c r="B240" s="19" t="s">
        <v>290</v>
      </c>
      <c r="C240" s="20">
        <v>32</v>
      </c>
      <c r="D240" s="20" t="s">
        <v>5</v>
      </c>
      <c r="E240" s="20">
        <v>1</v>
      </c>
      <c r="F240" s="20">
        <v>38</v>
      </c>
      <c r="G240" s="20">
        <v>1</v>
      </c>
      <c r="H240" s="20">
        <v>1</v>
      </c>
      <c r="I240" s="20">
        <v>1</v>
      </c>
      <c r="J240" s="20" t="s">
        <v>5</v>
      </c>
      <c r="K240" s="20" t="s">
        <v>5</v>
      </c>
      <c r="L240" s="20" t="s">
        <v>5</v>
      </c>
      <c r="M240" s="20" t="s">
        <v>5</v>
      </c>
      <c r="N240" s="20" t="s">
        <v>5</v>
      </c>
      <c r="O240" s="20" t="s">
        <v>5</v>
      </c>
      <c r="P240" s="20" t="s">
        <v>5</v>
      </c>
      <c r="Q240" s="20" t="s">
        <v>5</v>
      </c>
      <c r="R240" s="20" t="s">
        <v>5</v>
      </c>
      <c r="S240" s="20">
        <f t="shared" si="3"/>
        <v>71</v>
      </c>
      <c r="T240" s="73">
        <v>71</v>
      </c>
      <c r="U240" s="72">
        <v>2</v>
      </c>
      <c r="V240" s="74">
        <v>0.03</v>
      </c>
    </row>
    <row r="241" spans="1:22" ht="13.15" customHeight="1" x14ac:dyDescent="0.4">
      <c r="A241" s="1" t="s">
        <v>291</v>
      </c>
      <c r="B241" s="19" t="s">
        <v>693</v>
      </c>
      <c r="C241" s="20">
        <v>109</v>
      </c>
      <c r="D241" s="20" t="s">
        <v>5</v>
      </c>
      <c r="E241" s="20">
        <v>1</v>
      </c>
      <c r="F241" s="20">
        <v>142</v>
      </c>
      <c r="G241" s="20" t="s">
        <v>5</v>
      </c>
      <c r="H241" s="20" t="s">
        <v>5</v>
      </c>
      <c r="I241" s="20">
        <v>1</v>
      </c>
      <c r="J241" s="20" t="s">
        <v>5</v>
      </c>
      <c r="K241" s="20" t="s">
        <v>5</v>
      </c>
      <c r="L241" s="20">
        <v>11</v>
      </c>
      <c r="M241" s="20" t="s">
        <v>5</v>
      </c>
      <c r="N241" s="20" t="s">
        <v>5</v>
      </c>
      <c r="O241" s="20" t="s">
        <v>5</v>
      </c>
      <c r="P241" s="20" t="s">
        <v>5</v>
      </c>
      <c r="Q241" s="20" t="s">
        <v>5</v>
      </c>
      <c r="R241" s="20" t="s">
        <v>5</v>
      </c>
      <c r="S241" s="20">
        <f t="shared" si="3"/>
        <v>263</v>
      </c>
      <c r="T241" s="78">
        <v>871</v>
      </c>
      <c r="U241" s="86">
        <v>5</v>
      </c>
      <c r="V241" s="80">
        <v>6.0000000000000001E-3</v>
      </c>
    </row>
    <row r="242" spans="1:22" ht="13.15" customHeight="1" x14ac:dyDescent="0.4">
      <c r="A242" s="1" t="s">
        <v>291</v>
      </c>
      <c r="B242" s="22" t="s">
        <v>293</v>
      </c>
      <c r="C242" s="20">
        <v>119</v>
      </c>
      <c r="D242" s="20" t="s">
        <v>5</v>
      </c>
      <c r="E242" s="20">
        <v>2</v>
      </c>
      <c r="F242" s="20">
        <v>64</v>
      </c>
      <c r="G242" s="20" t="s">
        <v>5</v>
      </c>
      <c r="H242" s="20" t="s">
        <v>5</v>
      </c>
      <c r="I242" s="20">
        <v>9</v>
      </c>
      <c r="J242" s="20" t="s">
        <v>5</v>
      </c>
      <c r="K242" s="20" t="s">
        <v>5</v>
      </c>
      <c r="L242" s="20">
        <v>12</v>
      </c>
      <c r="M242" s="20" t="s">
        <v>5</v>
      </c>
      <c r="N242" s="20" t="s">
        <v>5</v>
      </c>
      <c r="O242" s="20" t="s">
        <v>5</v>
      </c>
      <c r="P242" s="20" t="s">
        <v>5</v>
      </c>
      <c r="Q242" s="20" t="s">
        <v>5</v>
      </c>
      <c r="R242" s="20" t="s">
        <v>5</v>
      </c>
      <c r="S242" s="20">
        <f t="shared" si="3"/>
        <v>204</v>
      </c>
      <c r="T242" s="91"/>
      <c r="U242" s="36"/>
    </row>
    <row r="243" spans="1:22" ht="13.15" customHeight="1" x14ac:dyDescent="0.4">
      <c r="A243" s="1" t="s">
        <v>291</v>
      </c>
      <c r="B243" s="15" t="s">
        <v>294</v>
      </c>
      <c r="C243" s="20">
        <v>97</v>
      </c>
      <c r="D243" s="20" t="s">
        <v>5</v>
      </c>
      <c r="E243" s="20">
        <v>1</v>
      </c>
      <c r="F243" s="20">
        <v>62</v>
      </c>
      <c r="G243" s="20" t="s">
        <v>5</v>
      </c>
      <c r="H243" s="20" t="s">
        <v>5</v>
      </c>
      <c r="I243" s="20">
        <v>4</v>
      </c>
      <c r="J243" s="20" t="s">
        <v>5</v>
      </c>
      <c r="K243" s="20" t="s">
        <v>5</v>
      </c>
      <c r="L243" s="20">
        <v>14</v>
      </c>
      <c r="M243" s="20" t="s">
        <v>5</v>
      </c>
      <c r="N243" s="20" t="s">
        <v>5</v>
      </c>
      <c r="O243" s="20" t="s">
        <v>5</v>
      </c>
      <c r="P243" s="20" t="s">
        <v>5</v>
      </c>
      <c r="Q243" s="20" t="s">
        <v>5</v>
      </c>
      <c r="R243" s="20" t="s">
        <v>5</v>
      </c>
      <c r="S243" s="20">
        <f t="shared" si="3"/>
        <v>177</v>
      </c>
      <c r="T243" s="91"/>
      <c r="U243" s="36"/>
    </row>
    <row r="244" spans="1:22" x14ac:dyDescent="0.4">
      <c r="A244" s="1" t="s">
        <v>291</v>
      </c>
      <c r="B244" s="19" t="s">
        <v>295</v>
      </c>
      <c r="C244" s="20">
        <v>65</v>
      </c>
      <c r="D244" s="20" t="s">
        <v>5</v>
      </c>
      <c r="E244" s="20" t="s">
        <v>5</v>
      </c>
      <c r="F244" s="20">
        <v>49</v>
      </c>
      <c r="G244" s="20" t="s">
        <v>5</v>
      </c>
      <c r="H244" s="20" t="s">
        <v>5</v>
      </c>
      <c r="I244" s="20" t="s">
        <v>5</v>
      </c>
      <c r="J244" s="20" t="s">
        <v>5</v>
      </c>
      <c r="K244" s="20" t="s">
        <v>5</v>
      </c>
      <c r="L244" s="20">
        <v>1</v>
      </c>
      <c r="M244" s="20" t="s">
        <v>5</v>
      </c>
      <c r="N244" s="20" t="s">
        <v>5</v>
      </c>
      <c r="O244" s="20" t="s">
        <v>5</v>
      </c>
      <c r="P244" s="20" t="s">
        <v>5</v>
      </c>
      <c r="Q244" s="20" t="s">
        <v>5</v>
      </c>
      <c r="R244" s="20" t="s">
        <v>5</v>
      </c>
      <c r="S244" s="20">
        <f t="shared" si="3"/>
        <v>115</v>
      </c>
      <c r="T244" s="91"/>
      <c r="U244" s="36"/>
    </row>
    <row r="245" spans="1:22" x14ac:dyDescent="0.4">
      <c r="A245" s="1" t="s">
        <v>291</v>
      </c>
      <c r="B245" s="19" t="s">
        <v>61</v>
      </c>
      <c r="C245" s="20">
        <v>74</v>
      </c>
      <c r="D245" s="20" t="s">
        <v>5</v>
      </c>
      <c r="E245" s="20" t="s">
        <v>5</v>
      </c>
      <c r="F245" s="20">
        <v>3</v>
      </c>
      <c r="G245" s="20" t="s">
        <v>5</v>
      </c>
      <c r="H245" s="20" t="s">
        <v>5</v>
      </c>
      <c r="I245" s="20" t="s">
        <v>5</v>
      </c>
      <c r="J245" s="20" t="s">
        <v>5</v>
      </c>
      <c r="K245" s="20" t="s">
        <v>5</v>
      </c>
      <c r="L245" s="20" t="s">
        <v>5</v>
      </c>
      <c r="M245" s="20" t="s">
        <v>5</v>
      </c>
      <c r="N245" s="20" t="s">
        <v>5</v>
      </c>
      <c r="O245" s="20" t="s">
        <v>5</v>
      </c>
      <c r="P245" s="20" t="s">
        <v>5</v>
      </c>
      <c r="Q245" s="20" t="s">
        <v>5</v>
      </c>
      <c r="R245" s="20" t="s">
        <v>5</v>
      </c>
      <c r="S245" s="20">
        <f t="shared" si="3"/>
        <v>77</v>
      </c>
      <c r="T245" s="91"/>
      <c r="U245" s="36"/>
    </row>
    <row r="246" spans="1:22" x14ac:dyDescent="0.4">
      <c r="A246" s="1" t="s">
        <v>291</v>
      </c>
      <c r="B246" s="19" t="s">
        <v>694</v>
      </c>
      <c r="C246" s="20">
        <v>15</v>
      </c>
      <c r="D246" s="20" t="s">
        <v>5</v>
      </c>
      <c r="E246" s="20">
        <v>1</v>
      </c>
      <c r="F246" s="20" t="s">
        <v>5</v>
      </c>
      <c r="G246" s="20" t="s">
        <v>5</v>
      </c>
      <c r="H246" s="20" t="s">
        <v>5</v>
      </c>
      <c r="I246" s="20" t="s">
        <v>5</v>
      </c>
      <c r="J246" s="20" t="s">
        <v>5</v>
      </c>
      <c r="K246" s="20" t="s">
        <v>5</v>
      </c>
      <c r="L246" s="20" t="s">
        <v>5</v>
      </c>
      <c r="M246" s="20" t="s">
        <v>5</v>
      </c>
      <c r="N246" s="20" t="s">
        <v>5</v>
      </c>
      <c r="O246" s="20" t="s">
        <v>5</v>
      </c>
      <c r="P246" s="20" t="s">
        <v>5</v>
      </c>
      <c r="Q246" s="20" t="s">
        <v>5</v>
      </c>
      <c r="R246" s="20" t="s">
        <v>5</v>
      </c>
      <c r="S246" s="20">
        <f t="shared" si="3"/>
        <v>15</v>
      </c>
      <c r="T246" s="91"/>
      <c r="U246" s="36"/>
    </row>
    <row r="247" spans="1:22" ht="13.15" customHeight="1" x14ac:dyDescent="0.4">
      <c r="A247" s="1" t="s">
        <v>291</v>
      </c>
      <c r="B247" s="19" t="s">
        <v>296</v>
      </c>
      <c r="C247" s="20">
        <v>11</v>
      </c>
      <c r="D247" s="20">
        <v>1</v>
      </c>
      <c r="E247" s="20" t="s">
        <v>5</v>
      </c>
      <c r="F247" s="20" t="s">
        <v>5</v>
      </c>
      <c r="G247" s="20" t="s">
        <v>5</v>
      </c>
      <c r="H247" s="20" t="s">
        <v>5</v>
      </c>
      <c r="I247" s="20">
        <v>1</v>
      </c>
      <c r="J247" s="20" t="s">
        <v>5</v>
      </c>
      <c r="K247" s="20" t="s">
        <v>5</v>
      </c>
      <c r="L247" s="20" t="s">
        <v>5</v>
      </c>
      <c r="M247" s="20" t="s">
        <v>5</v>
      </c>
      <c r="N247" s="20" t="s">
        <v>5</v>
      </c>
      <c r="O247" s="20" t="s">
        <v>5</v>
      </c>
      <c r="P247" s="20" t="s">
        <v>5</v>
      </c>
      <c r="Q247" s="20" t="s">
        <v>5</v>
      </c>
      <c r="R247" s="20" t="s">
        <v>5</v>
      </c>
      <c r="S247" s="20">
        <f t="shared" si="3"/>
        <v>12</v>
      </c>
      <c r="T247" s="91"/>
      <c r="U247" s="36"/>
    </row>
    <row r="248" spans="1:22" x14ac:dyDescent="0.4">
      <c r="A248" s="1" t="s">
        <v>291</v>
      </c>
      <c r="B248" s="19" t="s">
        <v>695</v>
      </c>
      <c r="C248" s="20">
        <v>7</v>
      </c>
      <c r="D248" s="20" t="s">
        <v>5</v>
      </c>
      <c r="E248" s="20" t="s">
        <v>5</v>
      </c>
      <c r="F248" s="20">
        <v>1</v>
      </c>
      <c r="G248" s="20" t="s">
        <v>5</v>
      </c>
      <c r="H248" s="20" t="s">
        <v>5</v>
      </c>
      <c r="I248" s="20" t="s">
        <v>5</v>
      </c>
      <c r="J248" s="20" t="s">
        <v>5</v>
      </c>
      <c r="K248" s="20" t="s">
        <v>5</v>
      </c>
      <c r="L248" s="20" t="s">
        <v>5</v>
      </c>
      <c r="M248" s="20" t="s">
        <v>5</v>
      </c>
      <c r="N248" s="20" t="s">
        <v>5</v>
      </c>
      <c r="O248" s="20" t="s">
        <v>5</v>
      </c>
      <c r="P248" s="20" t="s">
        <v>5</v>
      </c>
      <c r="Q248" s="20" t="s">
        <v>5</v>
      </c>
      <c r="R248" s="20" t="s">
        <v>5</v>
      </c>
      <c r="S248" s="20">
        <f t="shared" si="3"/>
        <v>8</v>
      </c>
      <c r="T248" s="91"/>
      <c r="U248" s="36"/>
    </row>
    <row r="249" spans="1:22" x14ac:dyDescent="0.4">
      <c r="A249" s="21" t="s">
        <v>696</v>
      </c>
      <c r="B249" s="19" t="s">
        <v>697</v>
      </c>
      <c r="C249" s="20">
        <v>295</v>
      </c>
      <c r="D249" s="20">
        <v>3</v>
      </c>
      <c r="E249" s="20">
        <v>10</v>
      </c>
      <c r="F249" s="20">
        <v>182</v>
      </c>
      <c r="G249" s="20">
        <v>2</v>
      </c>
      <c r="H249" s="20">
        <v>1</v>
      </c>
      <c r="I249" s="20">
        <v>5</v>
      </c>
      <c r="J249" s="20" t="s">
        <v>5</v>
      </c>
      <c r="K249" s="20" t="s">
        <v>5</v>
      </c>
      <c r="L249" s="20">
        <v>8</v>
      </c>
      <c r="M249" s="20" t="s">
        <v>5</v>
      </c>
      <c r="N249" s="20" t="s">
        <v>5</v>
      </c>
      <c r="O249" s="20" t="s">
        <v>5</v>
      </c>
      <c r="P249" s="20" t="s">
        <v>5</v>
      </c>
      <c r="Q249" s="20" t="s">
        <v>5</v>
      </c>
      <c r="R249" s="20" t="s">
        <v>5</v>
      </c>
      <c r="S249" s="20">
        <f t="shared" si="3"/>
        <v>490</v>
      </c>
      <c r="T249" s="60">
        <v>490</v>
      </c>
      <c r="U249" s="59">
        <v>11</v>
      </c>
      <c r="V249" s="23">
        <v>0.02</v>
      </c>
    </row>
    <row r="250" spans="1:22" ht="13.15" customHeight="1" x14ac:dyDescent="0.4">
      <c r="A250" s="21" t="s">
        <v>300</v>
      </c>
      <c r="B250" s="19" t="s">
        <v>273</v>
      </c>
      <c r="C250" s="20">
        <v>91</v>
      </c>
      <c r="D250" s="20" t="s">
        <v>5</v>
      </c>
      <c r="E250" s="20" t="s">
        <v>5</v>
      </c>
      <c r="F250" s="20">
        <v>101</v>
      </c>
      <c r="G250" s="20" t="s">
        <v>5</v>
      </c>
      <c r="H250" s="20" t="s">
        <v>5</v>
      </c>
      <c r="I250" s="20" t="s">
        <v>5</v>
      </c>
      <c r="J250" s="20" t="s">
        <v>5</v>
      </c>
      <c r="K250" s="20" t="s">
        <v>5</v>
      </c>
      <c r="L250" s="20">
        <v>14</v>
      </c>
      <c r="M250" s="20" t="s">
        <v>5</v>
      </c>
      <c r="N250" s="20" t="s">
        <v>5</v>
      </c>
      <c r="O250" s="20" t="s">
        <v>5</v>
      </c>
      <c r="P250" s="20" t="s">
        <v>5</v>
      </c>
      <c r="Q250" s="20" t="s">
        <v>5</v>
      </c>
      <c r="R250" s="20" t="s">
        <v>5</v>
      </c>
      <c r="S250" s="20">
        <f t="shared" si="3"/>
        <v>206</v>
      </c>
      <c r="T250" s="73">
        <v>206</v>
      </c>
      <c r="U250" s="72">
        <v>0</v>
      </c>
      <c r="V250" s="74">
        <v>0</v>
      </c>
    </row>
    <row r="251" spans="1:22" ht="13.15" customHeight="1" x14ac:dyDescent="0.4">
      <c r="A251" s="3" t="s">
        <v>301</v>
      </c>
      <c r="B251" s="19" t="s">
        <v>304</v>
      </c>
      <c r="C251" s="20">
        <v>71</v>
      </c>
      <c r="D251" s="20" t="s">
        <v>5</v>
      </c>
      <c r="E251" s="20" t="s">
        <v>5</v>
      </c>
      <c r="F251" s="20">
        <v>104</v>
      </c>
      <c r="G251" s="20" t="s">
        <v>5</v>
      </c>
      <c r="H251" s="20" t="s">
        <v>5</v>
      </c>
      <c r="I251" s="20" t="s">
        <v>5</v>
      </c>
      <c r="J251" s="20" t="s">
        <v>5</v>
      </c>
      <c r="K251" s="20" t="s">
        <v>5</v>
      </c>
      <c r="L251" s="20">
        <v>4</v>
      </c>
      <c r="M251" s="20" t="s">
        <v>5</v>
      </c>
      <c r="N251" s="20" t="s">
        <v>5</v>
      </c>
      <c r="O251" s="20" t="s">
        <v>5</v>
      </c>
      <c r="P251" s="20" t="s">
        <v>5</v>
      </c>
      <c r="Q251" s="20">
        <v>2</v>
      </c>
      <c r="R251" s="20" t="s">
        <v>5</v>
      </c>
      <c r="S251" s="20">
        <f t="shared" si="3"/>
        <v>181</v>
      </c>
      <c r="T251" s="78">
        <v>685</v>
      </c>
      <c r="U251" s="86">
        <v>1</v>
      </c>
      <c r="V251" s="79">
        <v>0</v>
      </c>
    </row>
    <row r="252" spans="1:22" ht="13.15" customHeight="1" x14ac:dyDescent="0.4">
      <c r="A252" s="3" t="s">
        <v>301</v>
      </c>
      <c r="B252" s="19" t="s">
        <v>305</v>
      </c>
      <c r="C252" s="20">
        <v>76</v>
      </c>
      <c r="D252" s="20" t="s">
        <v>5</v>
      </c>
      <c r="E252" s="20" t="s">
        <v>5</v>
      </c>
      <c r="F252" s="20">
        <v>77</v>
      </c>
      <c r="G252" s="20" t="s">
        <v>5</v>
      </c>
      <c r="H252" s="20" t="s">
        <v>5</v>
      </c>
      <c r="I252" s="20">
        <v>3</v>
      </c>
      <c r="J252" s="20" t="s">
        <v>5</v>
      </c>
      <c r="K252" s="20" t="s">
        <v>5</v>
      </c>
      <c r="L252" s="20">
        <v>5</v>
      </c>
      <c r="M252" s="20" t="s">
        <v>5</v>
      </c>
      <c r="N252" s="20" t="s">
        <v>5</v>
      </c>
      <c r="O252" s="20" t="s">
        <v>5</v>
      </c>
      <c r="P252" s="20" t="s">
        <v>5</v>
      </c>
      <c r="Q252" s="20" t="s">
        <v>5</v>
      </c>
      <c r="R252" s="20" t="s">
        <v>5</v>
      </c>
      <c r="S252" s="20">
        <f t="shared" si="3"/>
        <v>161</v>
      </c>
      <c r="T252" s="91"/>
      <c r="U252" s="36"/>
    </row>
    <row r="253" spans="1:22" x14ac:dyDescent="0.4">
      <c r="A253" s="3" t="s">
        <v>301</v>
      </c>
      <c r="B253" s="19" t="s">
        <v>303</v>
      </c>
      <c r="C253" s="20">
        <v>92</v>
      </c>
      <c r="D253" s="20" t="s">
        <v>5</v>
      </c>
      <c r="E253" s="20">
        <v>1</v>
      </c>
      <c r="F253" s="20">
        <v>60</v>
      </c>
      <c r="G253" s="20" t="s">
        <v>5</v>
      </c>
      <c r="H253" s="20" t="s">
        <v>5</v>
      </c>
      <c r="I253" s="20" t="s">
        <v>5</v>
      </c>
      <c r="J253" s="20" t="s">
        <v>5</v>
      </c>
      <c r="K253" s="20" t="s">
        <v>5</v>
      </c>
      <c r="L253" s="20">
        <v>8</v>
      </c>
      <c r="M253" s="20" t="s">
        <v>5</v>
      </c>
      <c r="N253" s="20" t="s">
        <v>5</v>
      </c>
      <c r="O253" s="20" t="s">
        <v>5</v>
      </c>
      <c r="P253" s="20" t="s">
        <v>5</v>
      </c>
      <c r="Q253" s="20" t="s">
        <v>5</v>
      </c>
      <c r="R253" s="20" t="s">
        <v>5</v>
      </c>
      <c r="S253" s="20">
        <f t="shared" si="3"/>
        <v>160</v>
      </c>
      <c r="T253" s="91"/>
      <c r="U253" s="36"/>
    </row>
    <row r="254" spans="1:22" x14ac:dyDescent="0.4">
      <c r="A254" s="3" t="s">
        <v>301</v>
      </c>
      <c r="B254" s="19" t="s">
        <v>306</v>
      </c>
      <c r="C254" s="20">
        <v>65</v>
      </c>
      <c r="D254" s="20" t="s">
        <v>5</v>
      </c>
      <c r="E254" s="20" t="s">
        <v>5</v>
      </c>
      <c r="F254" s="20">
        <v>25</v>
      </c>
      <c r="G254" s="20" t="s">
        <v>5</v>
      </c>
      <c r="H254" s="20" t="s">
        <v>5</v>
      </c>
      <c r="I254" s="20" t="s">
        <v>5</v>
      </c>
      <c r="J254" s="20" t="s">
        <v>5</v>
      </c>
      <c r="K254" s="20" t="s">
        <v>5</v>
      </c>
      <c r="L254" s="20">
        <v>4</v>
      </c>
      <c r="M254" s="20" t="s">
        <v>5</v>
      </c>
      <c r="N254" s="20" t="s">
        <v>5</v>
      </c>
      <c r="O254" s="20" t="s">
        <v>5</v>
      </c>
      <c r="P254" s="20" t="s">
        <v>5</v>
      </c>
      <c r="Q254" s="20" t="s">
        <v>5</v>
      </c>
      <c r="R254" s="20" t="s">
        <v>5</v>
      </c>
      <c r="S254" s="20">
        <f t="shared" si="3"/>
        <v>94</v>
      </c>
      <c r="T254" s="91"/>
      <c r="U254" s="36"/>
    </row>
    <row r="255" spans="1:22" x14ac:dyDescent="0.4">
      <c r="A255" s="3" t="s">
        <v>301</v>
      </c>
      <c r="B255" s="19" t="s">
        <v>302</v>
      </c>
      <c r="C255" s="20">
        <v>47</v>
      </c>
      <c r="D255" s="20" t="s">
        <v>5</v>
      </c>
      <c r="E255" s="20" t="s">
        <v>5</v>
      </c>
      <c r="F255" s="20">
        <v>35</v>
      </c>
      <c r="G255" s="20" t="s">
        <v>5</v>
      </c>
      <c r="H255" s="20" t="s">
        <v>5</v>
      </c>
      <c r="I255" s="20" t="s">
        <v>5</v>
      </c>
      <c r="J255" s="20" t="s">
        <v>5</v>
      </c>
      <c r="K255" s="20" t="s">
        <v>5</v>
      </c>
      <c r="L255" s="20">
        <v>1</v>
      </c>
      <c r="M255" s="20" t="s">
        <v>5</v>
      </c>
      <c r="N255" s="20" t="s">
        <v>5</v>
      </c>
      <c r="O255" s="20" t="s">
        <v>5</v>
      </c>
      <c r="P255" s="20" t="s">
        <v>5</v>
      </c>
      <c r="Q255" s="20" t="s">
        <v>5</v>
      </c>
      <c r="R255" s="20" t="s">
        <v>5</v>
      </c>
      <c r="S255" s="20">
        <f t="shared" si="3"/>
        <v>83</v>
      </c>
      <c r="T255" s="91"/>
      <c r="U255" s="36"/>
    </row>
    <row r="256" spans="1:22" ht="13.15" customHeight="1" x14ac:dyDescent="0.4">
      <c r="A256" s="3" t="s">
        <v>301</v>
      </c>
      <c r="B256" s="19" t="s">
        <v>698</v>
      </c>
      <c r="C256" s="20">
        <v>6</v>
      </c>
      <c r="D256" s="20" t="s">
        <v>5</v>
      </c>
      <c r="E256" s="20" t="s">
        <v>5</v>
      </c>
      <c r="F256" s="20" t="s">
        <v>5</v>
      </c>
      <c r="G256" s="20" t="s">
        <v>5</v>
      </c>
      <c r="H256" s="20" t="s">
        <v>5</v>
      </c>
      <c r="I256" s="20" t="s">
        <v>5</v>
      </c>
      <c r="J256" s="20" t="s">
        <v>5</v>
      </c>
      <c r="K256" s="20" t="s">
        <v>5</v>
      </c>
      <c r="L256" s="20" t="s">
        <v>5</v>
      </c>
      <c r="M256" s="20" t="s">
        <v>5</v>
      </c>
      <c r="N256" s="20" t="s">
        <v>5</v>
      </c>
      <c r="O256" s="20" t="s">
        <v>5</v>
      </c>
      <c r="P256" s="20" t="s">
        <v>5</v>
      </c>
      <c r="Q256" s="20" t="s">
        <v>5</v>
      </c>
      <c r="R256" s="20" t="s">
        <v>5</v>
      </c>
      <c r="S256" s="20">
        <f t="shared" si="3"/>
        <v>6</v>
      </c>
      <c r="T256" s="91"/>
      <c r="U256" s="36"/>
    </row>
    <row r="257" spans="1:22" x14ac:dyDescent="0.4">
      <c r="A257" s="21" t="s">
        <v>307</v>
      </c>
      <c r="B257" s="19" t="s">
        <v>308</v>
      </c>
      <c r="C257" s="20">
        <v>234</v>
      </c>
      <c r="D257" s="20">
        <v>1</v>
      </c>
      <c r="E257" s="20">
        <v>3</v>
      </c>
      <c r="F257" s="20">
        <v>181</v>
      </c>
      <c r="G257" s="20" t="s">
        <v>5</v>
      </c>
      <c r="H257" s="20" t="s">
        <v>5</v>
      </c>
      <c r="I257" s="20">
        <v>5</v>
      </c>
      <c r="J257" s="20" t="s">
        <v>5</v>
      </c>
      <c r="K257" s="20" t="s">
        <v>5</v>
      </c>
      <c r="L257" s="20">
        <v>10</v>
      </c>
      <c r="M257" s="20" t="s">
        <v>5</v>
      </c>
      <c r="N257" s="20" t="s">
        <v>5</v>
      </c>
      <c r="O257" s="20" t="s">
        <v>5</v>
      </c>
      <c r="P257" s="20" t="s">
        <v>5</v>
      </c>
      <c r="Q257" s="20" t="s">
        <v>5</v>
      </c>
      <c r="R257" s="20" t="s">
        <v>5</v>
      </c>
      <c r="S257" s="20">
        <f t="shared" si="3"/>
        <v>430</v>
      </c>
      <c r="T257" s="73">
        <v>430</v>
      </c>
      <c r="U257" s="72">
        <v>3</v>
      </c>
      <c r="V257" s="81">
        <v>7.0000000000000001E-3</v>
      </c>
    </row>
    <row r="258" spans="1:22" x14ac:dyDescent="0.4">
      <c r="A258" s="21" t="s">
        <v>309</v>
      </c>
      <c r="B258" s="19" t="s">
        <v>310</v>
      </c>
      <c r="C258" s="20">
        <v>38</v>
      </c>
      <c r="D258" s="20" t="s">
        <v>5</v>
      </c>
      <c r="E258" s="20">
        <v>1</v>
      </c>
      <c r="F258" s="20">
        <v>17</v>
      </c>
      <c r="G258" s="20" t="s">
        <v>5</v>
      </c>
      <c r="H258" s="20">
        <v>1</v>
      </c>
      <c r="I258" s="20" t="s">
        <v>5</v>
      </c>
      <c r="J258" s="20" t="s">
        <v>5</v>
      </c>
      <c r="K258" s="20" t="s">
        <v>5</v>
      </c>
      <c r="L258" s="20" t="s">
        <v>5</v>
      </c>
      <c r="M258" s="20" t="s">
        <v>5</v>
      </c>
      <c r="N258" s="20" t="s">
        <v>5</v>
      </c>
      <c r="O258" s="20" t="s">
        <v>5</v>
      </c>
      <c r="P258" s="20" t="s">
        <v>5</v>
      </c>
      <c r="Q258" s="20" t="s">
        <v>5</v>
      </c>
      <c r="R258" s="20" t="s">
        <v>5</v>
      </c>
      <c r="S258" s="20">
        <f t="shared" si="3"/>
        <v>55</v>
      </c>
      <c r="T258" s="73">
        <v>55</v>
      </c>
      <c r="U258" s="72">
        <v>2</v>
      </c>
      <c r="V258" s="74">
        <v>0.04</v>
      </c>
    </row>
    <row r="259" spans="1:22" ht="13.15" customHeight="1" x14ac:dyDescent="0.4">
      <c r="A259" s="3" t="s">
        <v>311</v>
      </c>
      <c r="B259" s="19" t="s">
        <v>312</v>
      </c>
      <c r="C259" s="20">
        <v>90</v>
      </c>
      <c r="D259" s="20" t="s">
        <v>5</v>
      </c>
      <c r="E259" s="20" t="s">
        <v>5</v>
      </c>
      <c r="F259" s="20">
        <v>80</v>
      </c>
      <c r="G259" s="20" t="s">
        <v>5</v>
      </c>
      <c r="H259" s="20">
        <v>1</v>
      </c>
      <c r="I259" s="20" t="s">
        <v>5</v>
      </c>
      <c r="J259" s="20" t="s">
        <v>5</v>
      </c>
      <c r="K259" s="20" t="s">
        <v>5</v>
      </c>
      <c r="L259" s="20">
        <v>4</v>
      </c>
      <c r="M259" s="20" t="s">
        <v>5</v>
      </c>
      <c r="N259" s="20" t="s">
        <v>5</v>
      </c>
      <c r="O259" s="20" t="s">
        <v>5</v>
      </c>
      <c r="P259" s="20" t="s">
        <v>5</v>
      </c>
      <c r="Q259" s="20">
        <v>2</v>
      </c>
      <c r="R259" s="20" t="s">
        <v>5</v>
      </c>
      <c r="S259" s="20">
        <f t="shared" ref="S259:S322" si="4">SUM(C259,F259,I259,L259,O259,Q259)</f>
        <v>176</v>
      </c>
      <c r="T259" s="75">
        <v>244</v>
      </c>
      <c r="U259" s="87">
        <v>5</v>
      </c>
      <c r="V259" s="76">
        <v>0.02</v>
      </c>
    </row>
    <row r="260" spans="1:22" ht="13.15" customHeight="1" x14ac:dyDescent="0.4">
      <c r="A260" s="3" t="s">
        <v>311</v>
      </c>
      <c r="B260" s="19" t="s">
        <v>313</v>
      </c>
      <c r="C260" s="20">
        <v>52</v>
      </c>
      <c r="D260" s="20" t="s">
        <v>5</v>
      </c>
      <c r="E260" s="20">
        <v>1</v>
      </c>
      <c r="F260" s="20">
        <v>11</v>
      </c>
      <c r="G260" s="20" t="s">
        <v>5</v>
      </c>
      <c r="H260" s="20">
        <v>3</v>
      </c>
      <c r="I260" s="20">
        <v>2</v>
      </c>
      <c r="J260" s="20" t="s">
        <v>5</v>
      </c>
      <c r="K260" s="20" t="s">
        <v>5</v>
      </c>
      <c r="L260" s="20">
        <v>3</v>
      </c>
      <c r="M260" s="20" t="s">
        <v>5</v>
      </c>
      <c r="N260" s="20" t="s">
        <v>5</v>
      </c>
      <c r="O260" s="20" t="s">
        <v>5</v>
      </c>
      <c r="P260" s="20" t="s">
        <v>5</v>
      </c>
      <c r="Q260" s="20" t="s">
        <v>5</v>
      </c>
      <c r="R260" s="20" t="s">
        <v>5</v>
      </c>
      <c r="S260" s="20">
        <f t="shared" si="4"/>
        <v>68</v>
      </c>
      <c r="T260" s="91"/>
      <c r="U260" s="36"/>
    </row>
    <row r="261" spans="1:22" x14ac:dyDescent="0.4">
      <c r="A261" s="21" t="s">
        <v>315</v>
      </c>
      <c r="B261" s="19" t="s">
        <v>316</v>
      </c>
      <c r="C261" s="20">
        <v>59</v>
      </c>
      <c r="D261" s="20" t="s">
        <v>5</v>
      </c>
      <c r="E261" s="20">
        <v>1</v>
      </c>
      <c r="F261" s="20">
        <v>63</v>
      </c>
      <c r="G261" s="20" t="s">
        <v>5</v>
      </c>
      <c r="H261" s="20" t="s">
        <v>5</v>
      </c>
      <c r="I261" s="20">
        <v>5</v>
      </c>
      <c r="J261" s="20" t="s">
        <v>5</v>
      </c>
      <c r="K261" s="20" t="s">
        <v>5</v>
      </c>
      <c r="L261" s="20">
        <v>8</v>
      </c>
      <c r="M261" s="20" t="s">
        <v>5</v>
      </c>
      <c r="N261" s="20" t="s">
        <v>5</v>
      </c>
      <c r="O261" s="20" t="s">
        <v>5</v>
      </c>
      <c r="P261" s="20" t="s">
        <v>5</v>
      </c>
      <c r="Q261" s="20" t="s">
        <v>5</v>
      </c>
      <c r="R261" s="20" t="s">
        <v>5</v>
      </c>
      <c r="S261" s="20">
        <f t="shared" si="4"/>
        <v>135</v>
      </c>
      <c r="T261" s="73">
        <v>135</v>
      </c>
      <c r="U261" s="72">
        <v>1</v>
      </c>
      <c r="V261" s="81">
        <v>7.0000000000000001E-3</v>
      </c>
    </row>
    <row r="262" spans="1:22" ht="13.15" customHeight="1" x14ac:dyDescent="0.4">
      <c r="A262" s="1" t="s">
        <v>317</v>
      </c>
      <c r="B262" s="19" t="s">
        <v>318</v>
      </c>
      <c r="C262" s="20">
        <v>191</v>
      </c>
      <c r="D262" s="20" t="s">
        <v>5</v>
      </c>
      <c r="E262" s="20">
        <v>2</v>
      </c>
      <c r="F262" s="20">
        <v>66</v>
      </c>
      <c r="G262" s="20" t="s">
        <v>5</v>
      </c>
      <c r="H262" s="20" t="s">
        <v>5</v>
      </c>
      <c r="I262" s="20">
        <v>5</v>
      </c>
      <c r="J262" s="20" t="s">
        <v>5</v>
      </c>
      <c r="K262" s="20" t="s">
        <v>5</v>
      </c>
      <c r="L262" s="20">
        <v>3</v>
      </c>
      <c r="M262" s="20" t="s">
        <v>5</v>
      </c>
      <c r="N262" s="20" t="s">
        <v>5</v>
      </c>
      <c r="O262" s="20" t="s">
        <v>5</v>
      </c>
      <c r="P262" s="20" t="s">
        <v>5</v>
      </c>
      <c r="Q262" s="20" t="s">
        <v>5</v>
      </c>
      <c r="R262" s="20" t="s">
        <v>5</v>
      </c>
      <c r="S262" s="20">
        <f t="shared" si="4"/>
        <v>265</v>
      </c>
      <c r="T262" s="78">
        <v>481</v>
      </c>
      <c r="U262" s="86">
        <v>3</v>
      </c>
      <c r="V262" s="80">
        <v>6.0000000000000001E-3</v>
      </c>
    </row>
    <row r="263" spans="1:22" ht="13.15" customHeight="1" x14ac:dyDescent="0.4">
      <c r="A263" s="1" t="s">
        <v>317</v>
      </c>
      <c r="B263" s="19" t="s">
        <v>321</v>
      </c>
      <c r="C263" s="20">
        <v>78</v>
      </c>
      <c r="D263" s="20" t="s">
        <v>5</v>
      </c>
      <c r="E263" s="20" t="s">
        <v>5</v>
      </c>
      <c r="F263" s="20">
        <v>14</v>
      </c>
      <c r="G263" s="20" t="s">
        <v>5</v>
      </c>
      <c r="H263" s="20" t="s">
        <v>5</v>
      </c>
      <c r="I263" s="20" t="s">
        <v>5</v>
      </c>
      <c r="J263" s="20" t="s">
        <v>5</v>
      </c>
      <c r="K263" s="20" t="s">
        <v>5</v>
      </c>
      <c r="L263" s="20">
        <v>2</v>
      </c>
      <c r="M263" s="20" t="s">
        <v>5</v>
      </c>
      <c r="N263" s="20" t="s">
        <v>5</v>
      </c>
      <c r="O263" s="20" t="s">
        <v>5</v>
      </c>
      <c r="P263" s="20" t="s">
        <v>5</v>
      </c>
      <c r="Q263" s="20" t="s">
        <v>5</v>
      </c>
      <c r="R263" s="20" t="s">
        <v>5</v>
      </c>
      <c r="S263" s="20">
        <f t="shared" si="4"/>
        <v>94</v>
      </c>
      <c r="T263" s="91"/>
      <c r="U263" s="36"/>
    </row>
    <row r="264" spans="1:22" ht="13.15" customHeight="1" x14ac:dyDescent="0.4">
      <c r="A264" s="1" t="s">
        <v>317</v>
      </c>
      <c r="B264" s="19" t="s">
        <v>320</v>
      </c>
      <c r="C264" s="20">
        <v>22</v>
      </c>
      <c r="D264" s="20" t="s">
        <v>5</v>
      </c>
      <c r="E264" s="20" t="s">
        <v>5</v>
      </c>
      <c r="F264" s="20">
        <v>16</v>
      </c>
      <c r="G264" s="20" t="s">
        <v>5</v>
      </c>
      <c r="H264" s="20" t="s">
        <v>5</v>
      </c>
      <c r="I264" s="20">
        <v>2</v>
      </c>
      <c r="J264" s="20" t="s">
        <v>5</v>
      </c>
      <c r="K264" s="20" t="s">
        <v>5</v>
      </c>
      <c r="L264" s="20">
        <v>2</v>
      </c>
      <c r="M264" s="20" t="s">
        <v>5</v>
      </c>
      <c r="N264" s="20" t="s">
        <v>5</v>
      </c>
      <c r="O264" s="20" t="s">
        <v>5</v>
      </c>
      <c r="P264" s="20" t="s">
        <v>5</v>
      </c>
      <c r="Q264" s="20" t="s">
        <v>5</v>
      </c>
      <c r="R264" s="20" t="s">
        <v>5</v>
      </c>
      <c r="S264" s="20">
        <f t="shared" si="4"/>
        <v>42</v>
      </c>
      <c r="T264" s="91"/>
      <c r="U264" s="36"/>
    </row>
    <row r="265" spans="1:22" ht="18" x14ac:dyDescent="0.4">
      <c r="A265" s="1" t="s">
        <v>317</v>
      </c>
      <c r="B265" s="19" t="s">
        <v>322</v>
      </c>
      <c r="C265" s="20">
        <v>24</v>
      </c>
      <c r="D265" s="20" t="s">
        <v>5</v>
      </c>
      <c r="E265" s="20">
        <v>1</v>
      </c>
      <c r="F265" s="20" t="s">
        <v>5</v>
      </c>
      <c r="G265" s="20" t="s">
        <v>5</v>
      </c>
      <c r="H265" s="20" t="s">
        <v>5</v>
      </c>
      <c r="I265" s="20" t="s">
        <v>5</v>
      </c>
      <c r="J265" s="20" t="s">
        <v>5</v>
      </c>
      <c r="K265" s="20" t="s">
        <v>5</v>
      </c>
      <c r="L265" s="20" t="s">
        <v>5</v>
      </c>
      <c r="M265" s="20" t="s">
        <v>5</v>
      </c>
      <c r="N265" s="20" t="s">
        <v>5</v>
      </c>
      <c r="O265" s="20" t="s">
        <v>5</v>
      </c>
      <c r="P265" s="20" t="s">
        <v>5</v>
      </c>
      <c r="Q265" s="20" t="s">
        <v>5</v>
      </c>
      <c r="R265" s="20" t="s">
        <v>5</v>
      </c>
      <c r="S265" s="20">
        <f t="shared" si="4"/>
        <v>24</v>
      </c>
      <c r="T265" s="91"/>
      <c r="U265" s="36"/>
    </row>
    <row r="266" spans="1:22" ht="13.15" customHeight="1" x14ac:dyDescent="0.4">
      <c r="A266" s="1" t="s">
        <v>317</v>
      </c>
      <c r="B266" s="19" t="s">
        <v>326</v>
      </c>
      <c r="C266" s="20">
        <v>18</v>
      </c>
      <c r="D266" s="20" t="s">
        <v>5</v>
      </c>
      <c r="E266" s="20" t="s">
        <v>5</v>
      </c>
      <c r="F266" s="20">
        <v>1</v>
      </c>
      <c r="G266" s="20" t="s">
        <v>5</v>
      </c>
      <c r="H266" s="20" t="s">
        <v>5</v>
      </c>
      <c r="I266" s="20">
        <v>1</v>
      </c>
      <c r="J266" s="20" t="s">
        <v>5</v>
      </c>
      <c r="K266" s="20" t="s">
        <v>5</v>
      </c>
      <c r="L266" s="20" t="s">
        <v>5</v>
      </c>
      <c r="M266" s="20" t="s">
        <v>5</v>
      </c>
      <c r="N266" s="20" t="s">
        <v>5</v>
      </c>
      <c r="O266" s="20" t="s">
        <v>5</v>
      </c>
      <c r="P266" s="20" t="s">
        <v>5</v>
      </c>
      <c r="Q266" s="20" t="s">
        <v>5</v>
      </c>
      <c r="R266" s="20" t="s">
        <v>5</v>
      </c>
      <c r="S266" s="20">
        <f t="shared" si="4"/>
        <v>20</v>
      </c>
      <c r="T266" s="91"/>
      <c r="U266" s="36"/>
    </row>
    <row r="267" spans="1:22" ht="18" x14ac:dyDescent="0.4">
      <c r="A267" s="1" t="s">
        <v>317</v>
      </c>
      <c r="B267" s="19" t="s">
        <v>323</v>
      </c>
      <c r="C267" s="20">
        <v>14</v>
      </c>
      <c r="D267" s="20" t="s">
        <v>5</v>
      </c>
      <c r="E267" s="20" t="s">
        <v>5</v>
      </c>
      <c r="F267" s="20">
        <v>2</v>
      </c>
      <c r="G267" s="20" t="s">
        <v>5</v>
      </c>
      <c r="H267" s="20" t="s">
        <v>5</v>
      </c>
      <c r="I267" s="20" t="s">
        <v>5</v>
      </c>
      <c r="J267" s="20" t="s">
        <v>5</v>
      </c>
      <c r="K267" s="20" t="s">
        <v>5</v>
      </c>
      <c r="L267" s="20" t="s">
        <v>5</v>
      </c>
      <c r="M267" s="20" t="s">
        <v>5</v>
      </c>
      <c r="N267" s="20" t="s">
        <v>5</v>
      </c>
      <c r="O267" s="20" t="s">
        <v>5</v>
      </c>
      <c r="P267" s="20" t="s">
        <v>5</v>
      </c>
      <c r="Q267" s="20" t="s">
        <v>5</v>
      </c>
      <c r="R267" s="20" t="s">
        <v>5</v>
      </c>
      <c r="S267" s="20">
        <f t="shared" si="4"/>
        <v>16</v>
      </c>
      <c r="T267" s="91"/>
      <c r="U267" s="36"/>
    </row>
    <row r="268" spans="1:22" ht="18" x14ac:dyDescent="0.4">
      <c r="A268" s="1" t="s">
        <v>317</v>
      </c>
      <c r="B268" s="19" t="s">
        <v>324</v>
      </c>
      <c r="C268" s="20">
        <v>11</v>
      </c>
      <c r="D268" s="20" t="s">
        <v>5</v>
      </c>
      <c r="E268" s="20" t="s">
        <v>5</v>
      </c>
      <c r="F268" s="20" t="s">
        <v>5</v>
      </c>
      <c r="G268" s="20" t="s">
        <v>5</v>
      </c>
      <c r="H268" s="20" t="s">
        <v>5</v>
      </c>
      <c r="I268" s="20" t="s">
        <v>5</v>
      </c>
      <c r="J268" s="20" t="s">
        <v>5</v>
      </c>
      <c r="K268" s="20" t="s">
        <v>5</v>
      </c>
      <c r="L268" s="20" t="s">
        <v>5</v>
      </c>
      <c r="M268" s="20" t="s">
        <v>5</v>
      </c>
      <c r="N268" s="20" t="s">
        <v>5</v>
      </c>
      <c r="O268" s="20" t="s">
        <v>5</v>
      </c>
      <c r="P268" s="20" t="s">
        <v>5</v>
      </c>
      <c r="Q268" s="20" t="s">
        <v>5</v>
      </c>
      <c r="R268" s="20" t="s">
        <v>5</v>
      </c>
      <c r="S268" s="20">
        <f t="shared" si="4"/>
        <v>11</v>
      </c>
      <c r="T268" s="91"/>
      <c r="U268" s="36"/>
    </row>
    <row r="269" spans="1:22" ht="13.15" customHeight="1" x14ac:dyDescent="0.4">
      <c r="A269" s="1" t="s">
        <v>317</v>
      </c>
      <c r="B269" s="19" t="s">
        <v>699</v>
      </c>
      <c r="C269" s="20">
        <v>6</v>
      </c>
      <c r="D269" s="20" t="s">
        <v>5</v>
      </c>
      <c r="E269" s="20" t="s">
        <v>5</v>
      </c>
      <c r="F269" s="20" t="s">
        <v>5</v>
      </c>
      <c r="G269" s="20" t="s">
        <v>5</v>
      </c>
      <c r="H269" s="20" t="s">
        <v>5</v>
      </c>
      <c r="I269" s="20" t="s">
        <v>5</v>
      </c>
      <c r="J269" s="20" t="s">
        <v>5</v>
      </c>
      <c r="K269" s="20" t="s">
        <v>5</v>
      </c>
      <c r="L269" s="20" t="s">
        <v>5</v>
      </c>
      <c r="M269" s="20" t="s">
        <v>5</v>
      </c>
      <c r="N269" s="20" t="s">
        <v>5</v>
      </c>
      <c r="O269" s="20" t="s">
        <v>5</v>
      </c>
      <c r="P269" s="20" t="s">
        <v>5</v>
      </c>
      <c r="Q269" s="20" t="s">
        <v>5</v>
      </c>
      <c r="R269" s="20" t="s">
        <v>5</v>
      </c>
      <c r="S269" s="20">
        <f t="shared" si="4"/>
        <v>6</v>
      </c>
      <c r="T269" s="91"/>
      <c r="U269" s="36"/>
    </row>
    <row r="270" spans="1:22" ht="13.15" customHeight="1" x14ac:dyDescent="0.4">
      <c r="A270" s="1" t="s">
        <v>317</v>
      </c>
      <c r="B270" s="19" t="s">
        <v>319</v>
      </c>
      <c r="C270" s="20" t="s">
        <v>5</v>
      </c>
      <c r="D270" s="20" t="s">
        <v>5</v>
      </c>
      <c r="E270" s="20" t="s">
        <v>5</v>
      </c>
      <c r="F270" s="20">
        <v>3</v>
      </c>
      <c r="G270" s="20" t="s">
        <v>5</v>
      </c>
      <c r="H270" s="20" t="s">
        <v>5</v>
      </c>
      <c r="I270" s="20" t="s">
        <v>5</v>
      </c>
      <c r="J270" s="20" t="s">
        <v>5</v>
      </c>
      <c r="K270" s="20" t="s">
        <v>5</v>
      </c>
      <c r="L270" s="20" t="s">
        <v>5</v>
      </c>
      <c r="M270" s="20" t="s">
        <v>5</v>
      </c>
      <c r="N270" s="20" t="s">
        <v>5</v>
      </c>
      <c r="O270" s="20" t="s">
        <v>5</v>
      </c>
      <c r="P270" s="20" t="s">
        <v>5</v>
      </c>
      <c r="Q270" s="20" t="s">
        <v>5</v>
      </c>
      <c r="R270" s="20" t="s">
        <v>5</v>
      </c>
      <c r="S270" s="20">
        <f t="shared" si="4"/>
        <v>3</v>
      </c>
      <c r="T270" s="91"/>
      <c r="U270" s="36"/>
    </row>
    <row r="271" spans="1:22" ht="13.15" customHeight="1" x14ac:dyDescent="0.4">
      <c r="A271" s="3" t="s">
        <v>328</v>
      </c>
      <c r="B271" s="19" t="s">
        <v>329</v>
      </c>
      <c r="C271" s="20">
        <v>55</v>
      </c>
      <c r="D271" s="20" t="s">
        <v>5</v>
      </c>
      <c r="E271" s="20">
        <v>1</v>
      </c>
      <c r="F271" s="20">
        <v>12</v>
      </c>
      <c r="G271" s="20" t="s">
        <v>5</v>
      </c>
      <c r="H271" s="20" t="s">
        <v>5</v>
      </c>
      <c r="I271" s="20">
        <v>3</v>
      </c>
      <c r="J271" s="20" t="s">
        <v>5</v>
      </c>
      <c r="K271" s="20" t="s">
        <v>5</v>
      </c>
      <c r="L271" s="20" t="s">
        <v>5</v>
      </c>
      <c r="M271" s="20" t="s">
        <v>5</v>
      </c>
      <c r="N271" s="20" t="s">
        <v>5</v>
      </c>
      <c r="O271" s="20" t="s">
        <v>5</v>
      </c>
      <c r="P271" s="20" t="s">
        <v>5</v>
      </c>
      <c r="Q271" s="20" t="s">
        <v>5</v>
      </c>
      <c r="R271" s="20" t="s">
        <v>5</v>
      </c>
      <c r="S271" s="20">
        <f t="shared" si="4"/>
        <v>70</v>
      </c>
      <c r="T271" s="78">
        <v>199</v>
      </c>
      <c r="U271" s="86">
        <v>2</v>
      </c>
      <c r="V271" s="79">
        <v>0.01</v>
      </c>
    </row>
    <row r="272" spans="1:22" ht="13.15" customHeight="1" x14ac:dyDescent="0.4">
      <c r="A272" s="3" t="s">
        <v>328</v>
      </c>
      <c r="B272" s="19" t="s">
        <v>331</v>
      </c>
      <c r="C272" s="20">
        <v>40</v>
      </c>
      <c r="D272" s="20" t="s">
        <v>5</v>
      </c>
      <c r="E272" s="20" t="s">
        <v>5</v>
      </c>
      <c r="F272" s="20">
        <v>11</v>
      </c>
      <c r="G272" s="20" t="s">
        <v>5</v>
      </c>
      <c r="H272" s="20" t="s">
        <v>5</v>
      </c>
      <c r="I272" s="20">
        <v>2</v>
      </c>
      <c r="J272" s="20" t="s">
        <v>5</v>
      </c>
      <c r="K272" s="20" t="s">
        <v>5</v>
      </c>
      <c r="L272" s="20">
        <v>1</v>
      </c>
      <c r="M272" s="20" t="s">
        <v>5</v>
      </c>
      <c r="N272" s="20" t="s">
        <v>5</v>
      </c>
      <c r="O272" s="20" t="s">
        <v>5</v>
      </c>
      <c r="P272" s="20" t="s">
        <v>5</v>
      </c>
      <c r="Q272" s="20" t="s">
        <v>5</v>
      </c>
      <c r="R272" s="20" t="s">
        <v>5</v>
      </c>
      <c r="S272" s="20">
        <f t="shared" si="4"/>
        <v>54</v>
      </c>
      <c r="T272" s="91"/>
      <c r="U272" s="36"/>
    </row>
    <row r="273" spans="1:22" x14ac:dyDescent="0.4">
      <c r="A273" s="3" t="s">
        <v>328</v>
      </c>
      <c r="B273" s="19" t="s">
        <v>330</v>
      </c>
      <c r="C273" s="20">
        <v>16</v>
      </c>
      <c r="D273" s="20" t="s">
        <v>5</v>
      </c>
      <c r="E273" s="20" t="s">
        <v>5</v>
      </c>
      <c r="F273" s="20">
        <v>16</v>
      </c>
      <c r="G273" s="20" t="s">
        <v>5</v>
      </c>
      <c r="H273" s="20" t="s">
        <v>5</v>
      </c>
      <c r="I273" s="20" t="s">
        <v>5</v>
      </c>
      <c r="J273" s="20" t="s">
        <v>5</v>
      </c>
      <c r="K273" s="20" t="s">
        <v>5</v>
      </c>
      <c r="L273" s="20" t="s">
        <v>5</v>
      </c>
      <c r="M273" s="20" t="s">
        <v>5</v>
      </c>
      <c r="N273" s="20" t="s">
        <v>5</v>
      </c>
      <c r="O273" s="20" t="s">
        <v>5</v>
      </c>
      <c r="P273" s="20" t="s">
        <v>5</v>
      </c>
      <c r="Q273" s="20" t="s">
        <v>5</v>
      </c>
      <c r="R273" s="20" t="s">
        <v>5</v>
      </c>
      <c r="S273" s="20">
        <f t="shared" si="4"/>
        <v>32</v>
      </c>
      <c r="T273" s="91"/>
      <c r="U273" s="36"/>
    </row>
    <row r="274" spans="1:22" ht="13.15" customHeight="1" x14ac:dyDescent="0.4">
      <c r="A274" s="3" t="s">
        <v>328</v>
      </c>
      <c r="B274" s="19" t="s">
        <v>332</v>
      </c>
      <c r="C274" s="20">
        <v>17</v>
      </c>
      <c r="D274" s="20" t="s">
        <v>5</v>
      </c>
      <c r="E274" s="20">
        <v>1</v>
      </c>
      <c r="F274" s="20">
        <v>4</v>
      </c>
      <c r="G274" s="20" t="s">
        <v>5</v>
      </c>
      <c r="H274" s="20" t="s">
        <v>5</v>
      </c>
      <c r="I274" s="20" t="s">
        <v>5</v>
      </c>
      <c r="J274" s="20" t="s">
        <v>5</v>
      </c>
      <c r="K274" s="20" t="s">
        <v>5</v>
      </c>
      <c r="L274" s="20">
        <v>1</v>
      </c>
      <c r="M274" s="20" t="s">
        <v>5</v>
      </c>
      <c r="N274" s="20" t="s">
        <v>5</v>
      </c>
      <c r="O274" s="20" t="s">
        <v>5</v>
      </c>
      <c r="P274" s="20" t="s">
        <v>5</v>
      </c>
      <c r="Q274" s="20" t="s">
        <v>5</v>
      </c>
      <c r="R274" s="20" t="s">
        <v>5</v>
      </c>
      <c r="S274" s="20">
        <f t="shared" si="4"/>
        <v>22</v>
      </c>
      <c r="T274" s="91"/>
      <c r="U274" s="36"/>
    </row>
    <row r="275" spans="1:22" x14ac:dyDescent="0.4">
      <c r="A275" s="3" t="s">
        <v>328</v>
      </c>
      <c r="B275" s="19" t="s">
        <v>333</v>
      </c>
      <c r="C275" s="20">
        <v>8</v>
      </c>
      <c r="D275" s="20" t="s">
        <v>5</v>
      </c>
      <c r="E275" s="20" t="s">
        <v>5</v>
      </c>
      <c r="F275" s="20">
        <v>3</v>
      </c>
      <c r="G275" s="20" t="s">
        <v>5</v>
      </c>
      <c r="H275" s="20" t="s">
        <v>5</v>
      </c>
      <c r="I275" s="20" t="s">
        <v>5</v>
      </c>
      <c r="J275" s="20" t="s">
        <v>5</v>
      </c>
      <c r="K275" s="20" t="s">
        <v>5</v>
      </c>
      <c r="L275" s="20" t="s">
        <v>5</v>
      </c>
      <c r="M275" s="20" t="s">
        <v>5</v>
      </c>
      <c r="N275" s="20" t="s">
        <v>5</v>
      </c>
      <c r="O275" s="20" t="s">
        <v>5</v>
      </c>
      <c r="P275" s="20" t="s">
        <v>5</v>
      </c>
      <c r="Q275" s="20" t="s">
        <v>5</v>
      </c>
      <c r="R275" s="20" t="s">
        <v>5</v>
      </c>
      <c r="S275" s="20">
        <f t="shared" si="4"/>
        <v>11</v>
      </c>
      <c r="T275" s="91"/>
      <c r="U275" s="36"/>
    </row>
    <row r="276" spans="1:22" ht="13.15" customHeight="1" x14ac:dyDescent="0.4">
      <c r="A276" s="3" t="s">
        <v>328</v>
      </c>
      <c r="B276" s="19" t="s">
        <v>334</v>
      </c>
      <c r="C276" s="20">
        <v>5</v>
      </c>
      <c r="D276" s="20" t="s">
        <v>5</v>
      </c>
      <c r="E276" s="20" t="s">
        <v>5</v>
      </c>
      <c r="F276" s="20">
        <v>4</v>
      </c>
      <c r="G276" s="20" t="s">
        <v>5</v>
      </c>
      <c r="H276" s="20" t="s">
        <v>5</v>
      </c>
      <c r="I276" s="20">
        <v>1</v>
      </c>
      <c r="J276" s="20" t="s">
        <v>5</v>
      </c>
      <c r="K276" s="20" t="s">
        <v>5</v>
      </c>
      <c r="L276" s="20" t="s">
        <v>5</v>
      </c>
      <c r="M276" s="20" t="s">
        <v>5</v>
      </c>
      <c r="N276" s="20" t="s">
        <v>5</v>
      </c>
      <c r="O276" s="20" t="s">
        <v>5</v>
      </c>
      <c r="P276" s="20" t="s">
        <v>5</v>
      </c>
      <c r="Q276" s="20" t="s">
        <v>5</v>
      </c>
      <c r="R276" s="20" t="s">
        <v>5</v>
      </c>
      <c r="S276" s="20">
        <f t="shared" si="4"/>
        <v>10</v>
      </c>
      <c r="T276" s="91"/>
      <c r="U276" s="36"/>
    </row>
    <row r="277" spans="1:22" x14ac:dyDescent="0.4">
      <c r="A277" s="3" t="s">
        <v>335</v>
      </c>
      <c r="B277" s="19" t="s">
        <v>336</v>
      </c>
      <c r="C277" s="20">
        <v>171</v>
      </c>
      <c r="D277" s="20" t="s">
        <v>5</v>
      </c>
      <c r="E277" s="20" t="s">
        <v>5</v>
      </c>
      <c r="F277" s="20">
        <v>129</v>
      </c>
      <c r="G277" s="20" t="s">
        <v>5</v>
      </c>
      <c r="H277" s="20" t="s">
        <v>5</v>
      </c>
      <c r="I277" s="20">
        <v>4</v>
      </c>
      <c r="J277" s="20" t="s">
        <v>5</v>
      </c>
      <c r="K277" s="20" t="s">
        <v>5</v>
      </c>
      <c r="L277" s="20">
        <v>1</v>
      </c>
      <c r="M277" s="20" t="s">
        <v>5</v>
      </c>
      <c r="N277" s="20" t="s">
        <v>5</v>
      </c>
      <c r="O277" s="20" t="s">
        <v>5</v>
      </c>
      <c r="P277" s="20" t="s">
        <v>5</v>
      </c>
      <c r="Q277" s="20" t="s">
        <v>5</v>
      </c>
      <c r="R277" s="20" t="s">
        <v>5</v>
      </c>
      <c r="S277" s="20">
        <f t="shared" si="4"/>
        <v>305</v>
      </c>
      <c r="T277" s="75">
        <v>525</v>
      </c>
      <c r="U277" s="87">
        <v>1</v>
      </c>
      <c r="V277" s="77">
        <v>2E-3</v>
      </c>
    </row>
    <row r="278" spans="1:22" x14ac:dyDescent="0.4">
      <c r="A278" s="3" t="s">
        <v>335</v>
      </c>
      <c r="B278" s="19" t="s">
        <v>337</v>
      </c>
      <c r="C278" s="20">
        <v>100</v>
      </c>
      <c r="D278" s="20" t="s">
        <v>5</v>
      </c>
      <c r="E278" s="20">
        <v>1</v>
      </c>
      <c r="F278" s="20">
        <v>119</v>
      </c>
      <c r="G278" s="20" t="s">
        <v>5</v>
      </c>
      <c r="H278" s="20" t="s">
        <v>5</v>
      </c>
      <c r="I278" s="20" t="s">
        <v>5</v>
      </c>
      <c r="J278" s="20" t="s">
        <v>5</v>
      </c>
      <c r="K278" s="20" t="s">
        <v>5</v>
      </c>
      <c r="L278" s="20">
        <v>1</v>
      </c>
      <c r="M278" s="20" t="s">
        <v>5</v>
      </c>
      <c r="N278" s="20" t="s">
        <v>5</v>
      </c>
      <c r="O278" s="20" t="s">
        <v>5</v>
      </c>
      <c r="P278" s="20" t="s">
        <v>5</v>
      </c>
      <c r="Q278" s="20" t="s">
        <v>5</v>
      </c>
      <c r="R278" s="20" t="s">
        <v>5</v>
      </c>
      <c r="S278" s="20">
        <f t="shared" si="4"/>
        <v>220</v>
      </c>
      <c r="T278" s="91"/>
      <c r="U278" s="36"/>
    </row>
    <row r="279" spans="1:22" x14ac:dyDescent="0.4">
      <c r="A279" s="18" t="s">
        <v>700</v>
      </c>
      <c r="B279" s="7" t="s">
        <v>701</v>
      </c>
      <c r="C279" s="20">
        <v>2</v>
      </c>
      <c r="D279" s="20" t="s">
        <v>340</v>
      </c>
      <c r="E279" s="20" t="s">
        <v>340</v>
      </c>
      <c r="F279" s="20" t="s">
        <v>340</v>
      </c>
      <c r="G279" s="20" t="s">
        <v>340</v>
      </c>
      <c r="H279" s="20" t="s">
        <v>340</v>
      </c>
      <c r="I279" s="20" t="s">
        <v>340</v>
      </c>
      <c r="J279" s="20" t="s">
        <v>340</v>
      </c>
      <c r="K279" s="20" t="s">
        <v>340</v>
      </c>
      <c r="L279" s="20" t="s">
        <v>340</v>
      </c>
      <c r="M279" s="20" t="s">
        <v>340</v>
      </c>
      <c r="N279" s="20" t="s">
        <v>340</v>
      </c>
      <c r="O279" s="20" t="s">
        <v>340</v>
      </c>
      <c r="P279" s="20" t="s">
        <v>340</v>
      </c>
      <c r="Q279" s="20" t="s">
        <v>340</v>
      </c>
      <c r="R279" s="20" t="s">
        <v>340</v>
      </c>
      <c r="S279" s="20">
        <f t="shared" si="4"/>
        <v>2</v>
      </c>
      <c r="T279" s="73">
        <v>2</v>
      </c>
      <c r="U279" s="72">
        <v>0</v>
      </c>
      <c r="V279" s="74">
        <v>0</v>
      </c>
    </row>
    <row r="280" spans="1:22" ht="13.15" customHeight="1" x14ac:dyDescent="0.4">
      <c r="A280" s="18" t="s">
        <v>338</v>
      </c>
      <c r="B280" s="7" t="s">
        <v>339</v>
      </c>
      <c r="C280" s="20">
        <v>167</v>
      </c>
      <c r="D280" s="20">
        <v>1</v>
      </c>
      <c r="E280" s="20">
        <v>21</v>
      </c>
      <c r="F280" s="20">
        <v>58</v>
      </c>
      <c r="G280" s="20" t="s">
        <v>340</v>
      </c>
      <c r="H280" s="20">
        <v>2</v>
      </c>
      <c r="I280" s="20" t="s">
        <v>340</v>
      </c>
      <c r="J280" s="20" t="s">
        <v>340</v>
      </c>
      <c r="K280" s="20" t="s">
        <v>340</v>
      </c>
      <c r="L280" s="20">
        <v>6</v>
      </c>
      <c r="M280" s="20" t="s">
        <v>340</v>
      </c>
      <c r="N280" s="20" t="s">
        <v>340</v>
      </c>
      <c r="O280" s="20" t="s">
        <v>340</v>
      </c>
      <c r="P280" s="20" t="s">
        <v>340</v>
      </c>
      <c r="Q280" s="20" t="s">
        <v>340</v>
      </c>
      <c r="R280" s="20" t="s">
        <v>340</v>
      </c>
      <c r="S280" s="20">
        <f t="shared" si="4"/>
        <v>231</v>
      </c>
      <c r="T280" s="73">
        <v>231</v>
      </c>
      <c r="U280" s="72">
        <v>23</v>
      </c>
      <c r="V280" s="74">
        <v>0.1</v>
      </c>
    </row>
    <row r="281" spans="1:22" ht="13.15" customHeight="1" x14ac:dyDescent="0.4">
      <c r="A281" s="17" t="s">
        <v>341</v>
      </c>
      <c r="B281" s="7" t="s">
        <v>342</v>
      </c>
      <c r="C281" s="20">
        <v>307</v>
      </c>
      <c r="D281" s="20">
        <v>1</v>
      </c>
      <c r="E281" s="20">
        <v>74</v>
      </c>
      <c r="F281" s="20">
        <v>171</v>
      </c>
      <c r="G281" s="20" t="s">
        <v>340</v>
      </c>
      <c r="H281" s="20">
        <v>35</v>
      </c>
      <c r="I281" s="20">
        <v>31</v>
      </c>
      <c r="J281" s="20" t="s">
        <v>340</v>
      </c>
      <c r="K281" s="20" t="s">
        <v>340</v>
      </c>
      <c r="L281" s="20">
        <v>17</v>
      </c>
      <c r="M281" s="20" t="s">
        <v>340</v>
      </c>
      <c r="N281" s="20" t="s">
        <v>340</v>
      </c>
      <c r="O281" s="20" t="s">
        <v>340</v>
      </c>
      <c r="P281" s="20" t="s">
        <v>340</v>
      </c>
      <c r="Q281" s="20" t="s">
        <v>340</v>
      </c>
      <c r="R281" s="20" t="s">
        <v>340</v>
      </c>
      <c r="S281" s="20">
        <f t="shared" si="4"/>
        <v>526</v>
      </c>
      <c r="T281" s="75">
        <v>971</v>
      </c>
      <c r="U281" s="87">
        <v>141</v>
      </c>
      <c r="V281" s="76">
        <v>0.15</v>
      </c>
    </row>
    <row r="282" spans="1:22" x14ac:dyDescent="0.4">
      <c r="A282" s="17" t="s">
        <v>341</v>
      </c>
      <c r="B282" s="7" t="s">
        <v>343</v>
      </c>
      <c r="C282" s="20">
        <v>161</v>
      </c>
      <c r="D282" s="20">
        <v>2</v>
      </c>
      <c r="E282" s="20">
        <v>26</v>
      </c>
      <c r="F282" s="20">
        <v>163</v>
      </c>
      <c r="G282" s="20" t="s">
        <v>340</v>
      </c>
      <c r="H282" s="20">
        <v>6</v>
      </c>
      <c r="I282" s="20">
        <v>48</v>
      </c>
      <c r="J282" s="20" t="s">
        <v>340</v>
      </c>
      <c r="K282" s="20" t="s">
        <v>340</v>
      </c>
      <c r="L282" s="20">
        <v>73</v>
      </c>
      <c r="M282" s="20" t="s">
        <v>340</v>
      </c>
      <c r="N282" s="20" t="s">
        <v>340</v>
      </c>
      <c r="O282" s="20" t="s">
        <v>340</v>
      </c>
      <c r="P282" s="20" t="s">
        <v>340</v>
      </c>
      <c r="Q282" s="20" t="s">
        <v>340</v>
      </c>
      <c r="R282" s="20" t="s">
        <v>340</v>
      </c>
      <c r="S282" s="20">
        <f t="shared" si="4"/>
        <v>445</v>
      </c>
      <c r="T282" s="91"/>
      <c r="U282" s="36"/>
    </row>
    <row r="283" spans="1:22" x14ac:dyDescent="0.4">
      <c r="A283" s="18" t="s">
        <v>344</v>
      </c>
      <c r="B283" s="7" t="s">
        <v>702</v>
      </c>
      <c r="C283" s="20">
        <v>9</v>
      </c>
      <c r="D283" s="20" t="s">
        <v>340</v>
      </c>
      <c r="E283" s="20" t="s">
        <v>340</v>
      </c>
      <c r="F283" s="20" t="s">
        <v>340</v>
      </c>
      <c r="G283" s="20" t="s">
        <v>340</v>
      </c>
      <c r="H283" s="20" t="s">
        <v>340</v>
      </c>
      <c r="I283" s="20" t="s">
        <v>340</v>
      </c>
      <c r="J283" s="20" t="s">
        <v>340</v>
      </c>
      <c r="K283" s="20" t="s">
        <v>340</v>
      </c>
      <c r="L283" s="20" t="s">
        <v>340</v>
      </c>
      <c r="M283" s="20" t="s">
        <v>340</v>
      </c>
      <c r="N283" s="20" t="s">
        <v>340</v>
      </c>
      <c r="O283" s="20" t="s">
        <v>340</v>
      </c>
      <c r="P283" s="20" t="s">
        <v>340</v>
      </c>
      <c r="Q283" s="20" t="s">
        <v>340</v>
      </c>
      <c r="R283" s="20" t="s">
        <v>340</v>
      </c>
      <c r="S283" s="20">
        <f t="shared" si="4"/>
        <v>9</v>
      </c>
      <c r="T283" s="73">
        <v>9</v>
      </c>
      <c r="U283" s="72">
        <v>0</v>
      </c>
      <c r="V283" s="74">
        <v>0</v>
      </c>
    </row>
    <row r="284" spans="1:22" x14ac:dyDescent="0.4">
      <c r="A284" s="18" t="s">
        <v>346</v>
      </c>
      <c r="B284" s="7" t="s">
        <v>347</v>
      </c>
      <c r="C284" s="20">
        <v>14</v>
      </c>
      <c r="D284" s="20" t="s">
        <v>340</v>
      </c>
      <c r="E284" s="20" t="s">
        <v>340</v>
      </c>
      <c r="F284" s="20" t="s">
        <v>340</v>
      </c>
      <c r="G284" s="20" t="s">
        <v>340</v>
      </c>
      <c r="H284" s="20" t="s">
        <v>340</v>
      </c>
      <c r="I284" s="20" t="s">
        <v>340</v>
      </c>
      <c r="J284" s="20" t="s">
        <v>340</v>
      </c>
      <c r="K284" s="20" t="s">
        <v>340</v>
      </c>
      <c r="L284" s="20" t="s">
        <v>340</v>
      </c>
      <c r="M284" s="20" t="s">
        <v>340</v>
      </c>
      <c r="N284" s="20" t="s">
        <v>340</v>
      </c>
      <c r="O284" s="20" t="s">
        <v>340</v>
      </c>
      <c r="P284" s="20" t="s">
        <v>340</v>
      </c>
      <c r="Q284" s="20" t="s">
        <v>340</v>
      </c>
      <c r="R284" s="20" t="s">
        <v>340</v>
      </c>
      <c r="S284" s="20">
        <f t="shared" si="4"/>
        <v>14</v>
      </c>
      <c r="T284" s="73">
        <v>14</v>
      </c>
      <c r="U284" s="72">
        <v>0</v>
      </c>
      <c r="V284" s="74">
        <v>0</v>
      </c>
    </row>
    <row r="285" spans="1:22" x14ac:dyDescent="0.4">
      <c r="A285" s="18" t="s">
        <v>348</v>
      </c>
      <c r="B285" s="7" t="s">
        <v>349</v>
      </c>
      <c r="C285" s="20">
        <v>18</v>
      </c>
      <c r="D285" s="20" t="s">
        <v>340</v>
      </c>
      <c r="E285" s="20">
        <v>1</v>
      </c>
      <c r="F285" s="20">
        <v>18</v>
      </c>
      <c r="G285" s="20" t="s">
        <v>340</v>
      </c>
      <c r="H285" s="20" t="s">
        <v>340</v>
      </c>
      <c r="I285" s="20" t="s">
        <v>340</v>
      </c>
      <c r="J285" s="20" t="s">
        <v>340</v>
      </c>
      <c r="K285" s="20" t="s">
        <v>340</v>
      </c>
      <c r="L285" s="20" t="s">
        <v>340</v>
      </c>
      <c r="M285" s="20" t="s">
        <v>340</v>
      </c>
      <c r="N285" s="20" t="s">
        <v>340</v>
      </c>
      <c r="O285" s="20" t="s">
        <v>340</v>
      </c>
      <c r="P285" s="20" t="s">
        <v>340</v>
      </c>
      <c r="Q285" s="20" t="s">
        <v>340</v>
      </c>
      <c r="R285" s="20" t="s">
        <v>340</v>
      </c>
      <c r="S285" s="20">
        <f t="shared" si="4"/>
        <v>36</v>
      </c>
      <c r="T285" s="73">
        <v>36</v>
      </c>
      <c r="U285" s="72">
        <v>1</v>
      </c>
      <c r="V285" s="74">
        <v>0.03</v>
      </c>
    </row>
    <row r="286" spans="1:22" x14ac:dyDescent="0.4">
      <c r="A286" s="18" t="s">
        <v>350</v>
      </c>
      <c r="B286" s="7" t="s">
        <v>351</v>
      </c>
      <c r="C286" s="20">
        <v>14</v>
      </c>
      <c r="D286" s="20" t="s">
        <v>340</v>
      </c>
      <c r="E286" s="20">
        <v>1</v>
      </c>
      <c r="F286" s="20">
        <v>3</v>
      </c>
      <c r="G286" s="20" t="s">
        <v>340</v>
      </c>
      <c r="H286" s="20" t="s">
        <v>340</v>
      </c>
      <c r="I286" s="20" t="s">
        <v>340</v>
      </c>
      <c r="J286" s="20" t="s">
        <v>340</v>
      </c>
      <c r="K286" s="20" t="s">
        <v>340</v>
      </c>
      <c r="L286" s="20" t="s">
        <v>340</v>
      </c>
      <c r="M286" s="20" t="s">
        <v>340</v>
      </c>
      <c r="N286" s="20" t="s">
        <v>340</v>
      </c>
      <c r="O286" s="20" t="s">
        <v>340</v>
      </c>
      <c r="P286" s="20" t="s">
        <v>340</v>
      </c>
      <c r="Q286" s="20" t="s">
        <v>340</v>
      </c>
      <c r="R286" s="20" t="s">
        <v>340</v>
      </c>
      <c r="S286" s="20">
        <f t="shared" si="4"/>
        <v>17</v>
      </c>
      <c r="T286" s="73">
        <v>17</v>
      </c>
      <c r="U286" s="72">
        <v>1</v>
      </c>
      <c r="V286" s="74">
        <v>0.06</v>
      </c>
    </row>
    <row r="287" spans="1:22" x14ac:dyDescent="0.4">
      <c r="A287" s="18" t="s">
        <v>352</v>
      </c>
      <c r="B287" s="7" t="s">
        <v>353</v>
      </c>
      <c r="C287" s="20">
        <v>23</v>
      </c>
      <c r="D287" s="20" t="s">
        <v>340</v>
      </c>
      <c r="E287" s="20" t="s">
        <v>340</v>
      </c>
      <c r="F287" s="20">
        <v>2</v>
      </c>
      <c r="G287" s="20" t="s">
        <v>340</v>
      </c>
      <c r="H287" s="20" t="s">
        <v>340</v>
      </c>
      <c r="I287" s="20" t="s">
        <v>340</v>
      </c>
      <c r="J287" s="20" t="s">
        <v>340</v>
      </c>
      <c r="K287" s="20" t="s">
        <v>340</v>
      </c>
      <c r="L287" s="20">
        <v>1</v>
      </c>
      <c r="M287" s="20" t="s">
        <v>340</v>
      </c>
      <c r="N287" s="20" t="s">
        <v>340</v>
      </c>
      <c r="O287" s="20" t="s">
        <v>340</v>
      </c>
      <c r="P287" s="20" t="s">
        <v>340</v>
      </c>
      <c r="Q287" s="20" t="s">
        <v>340</v>
      </c>
      <c r="R287" s="20" t="s">
        <v>340</v>
      </c>
      <c r="S287" s="20">
        <f t="shared" si="4"/>
        <v>26</v>
      </c>
      <c r="T287" s="73">
        <v>26</v>
      </c>
      <c r="U287" s="72">
        <v>0</v>
      </c>
      <c r="V287" s="74">
        <v>0</v>
      </c>
    </row>
    <row r="288" spans="1:22" x14ac:dyDescent="0.4">
      <c r="A288" s="18" t="s">
        <v>354</v>
      </c>
      <c r="B288" s="7" t="s">
        <v>355</v>
      </c>
      <c r="C288" s="20">
        <v>6</v>
      </c>
      <c r="D288" s="20" t="s">
        <v>340</v>
      </c>
      <c r="E288" s="20" t="s">
        <v>340</v>
      </c>
      <c r="F288" s="20" t="s">
        <v>340</v>
      </c>
      <c r="G288" s="20" t="s">
        <v>340</v>
      </c>
      <c r="H288" s="20" t="s">
        <v>340</v>
      </c>
      <c r="I288" s="20" t="s">
        <v>340</v>
      </c>
      <c r="J288" s="20" t="s">
        <v>340</v>
      </c>
      <c r="K288" s="20" t="s">
        <v>340</v>
      </c>
      <c r="L288" s="20" t="s">
        <v>340</v>
      </c>
      <c r="M288" s="20" t="s">
        <v>340</v>
      </c>
      <c r="N288" s="20" t="s">
        <v>340</v>
      </c>
      <c r="O288" s="20" t="s">
        <v>340</v>
      </c>
      <c r="P288" s="20" t="s">
        <v>340</v>
      </c>
      <c r="Q288" s="20" t="s">
        <v>340</v>
      </c>
      <c r="R288" s="20" t="s">
        <v>340</v>
      </c>
      <c r="S288" s="20">
        <f t="shared" si="4"/>
        <v>6</v>
      </c>
      <c r="T288" s="73">
        <v>6</v>
      </c>
      <c r="U288" s="72">
        <v>0</v>
      </c>
      <c r="V288" s="74">
        <v>0</v>
      </c>
    </row>
    <row r="289" spans="1:22" ht="13.15" customHeight="1" x14ac:dyDescent="0.4">
      <c r="A289" s="17" t="s">
        <v>703</v>
      </c>
      <c r="B289" s="93" t="s">
        <v>963</v>
      </c>
      <c r="C289" s="20">
        <v>330</v>
      </c>
      <c r="D289" s="20">
        <v>1</v>
      </c>
      <c r="E289" s="20">
        <v>3</v>
      </c>
      <c r="F289" s="20">
        <v>88</v>
      </c>
      <c r="G289" s="20" t="s">
        <v>340</v>
      </c>
      <c r="H289" s="20" t="s">
        <v>340</v>
      </c>
      <c r="I289" s="20">
        <v>3</v>
      </c>
      <c r="J289" s="20" t="s">
        <v>340</v>
      </c>
      <c r="K289" s="20" t="s">
        <v>340</v>
      </c>
      <c r="L289" s="20">
        <v>11</v>
      </c>
      <c r="M289" s="20" t="s">
        <v>340</v>
      </c>
      <c r="N289" s="20" t="s">
        <v>340</v>
      </c>
      <c r="O289" s="20" t="s">
        <v>340</v>
      </c>
      <c r="P289" s="20" t="s">
        <v>340</v>
      </c>
      <c r="Q289" s="20" t="s">
        <v>340</v>
      </c>
      <c r="R289" s="20" t="s">
        <v>340</v>
      </c>
      <c r="S289" s="20">
        <f t="shared" si="4"/>
        <v>432</v>
      </c>
      <c r="T289" s="75">
        <v>436</v>
      </c>
      <c r="U289" s="87">
        <v>3</v>
      </c>
      <c r="V289" s="77">
        <v>7.0000000000000001E-3</v>
      </c>
    </row>
    <row r="290" spans="1:22" x14ac:dyDescent="0.4">
      <c r="A290" s="17" t="s">
        <v>703</v>
      </c>
      <c r="B290" s="93" t="s">
        <v>964</v>
      </c>
      <c r="C290" s="20">
        <v>4</v>
      </c>
      <c r="D290" s="20" t="s">
        <v>340</v>
      </c>
      <c r="E290" s="20" t="s">
        <v>340</v>
      </c>
      <c r="F290" s="20" t="s">
        <v>340</v>
      </c>
      <c r="G290" s="20" t="s">
        <v>340</v>
      </c>
      <c r="H290" s="20" t="s">
        <v>340</v>
      </c>
      <c r="I290" s="20" t="s">
        <v>340</v>
      </c>
      <c r="J290" s="20" t="s">
        <v>340</v>
      </c>
      <c r="K290" s="20" t="s">
        <v>340</v>
      </c>
      <c r="L290" s="20" t="s">
        <v>340</v>
      </c>
      <c r="M290" s="20" t="s">
        <v>340</v>
      </c>
      <c r="N290" s="20" t="s">
        <v>340</v>
      </c>
      <c r="O290" s="20" t="s">
        <v>340</v>
      </c>
      <c r="P290" s="20" t="s">
        <v>340</v>
      </c>
      <c r="Q290" s="20" t="s">
        <v>340</v>
      </c>
      <c r="R290" s="20" t="s">
        <v>340</v>
      </c>
      <c r="S290" s="20">
        <f t="shared" si="4"/>
        <v>4</v>
      </c>
      <c r="T290" s="91"/>
      <c r="U290" s="36"/>
    </row>
    <row r="291" spans="1:22" x14ac:dyDescent="0.4">
      <c r="A291" s="18" t="s">
        <v>358</v>
      </c>
      <c r="B291" s="7" t="s">
        <v>359</v>
      </c>
      <c r="C291" s="20">
        <v>12</v>
      </c>
      <c r="D291" s="20" t="s">
        <v>340</v>
      </c>
      <c r="E291" s="20" t="s">
        <v>340</v>
      </c>
      <c r="F291" s="20">
        <v>4</v>
      </c>
      <c r="G291" s="20" t="s">
        <v>340</v>
      </c>
      <c r="H291" s="20" t="s">
        <v>340</v>
      </c>
      <c r="I291" s="20">
        <v>1</v>
      </c>
      <c r="J291" s="20" t="s">
        <v>340</v>
      </c>
      <c r="K291" s="20" t="s">
        <v>340</v>
      </c>
      <c r="L291" s="20" t="s">
        <v>340</v>
      </c>
      <c r="M291" s="20" t="s">
        <v>340</v>
      </c>
      <c r="N291" s="20" t="s">
        <v>340</v>
      </c>
      <c r="O291" s="20" t="s">
        <v>340</v>
      </c>
      <c r="P291" s="20" t="s">
        <v>340</v>
      </c>
      <c r="Q291" s="20" t="s">
        <v>340</v>
      </c>
      <c r="R291" s="20" t="s">
        <v>340</v>
      </c>
      <c r="S291" s="20">
        <f t="shared" si="4"/>
        <v>17</v>
      </c>
      <c r="T291" s="73">
        <v>17</v>
      </c>
      <c r="U291" s="72">
        <v>0</v>
      </c>
      <c r="V291" s="74">
        <v>0</v>
      </c>
    </row>
    <row r="292" spans="1:22" x14ac:dyDescent="0.4">
      <c r="A292" s="18" t="s">
        <v>360</v>
      </c>
      <c r="B292" s="7" t="s">
        <v>361</v>
      </c>
      <c r="C292" s="20">
        <v>28</v>
      </c>
      <c r="D292" s="20" t="s">
        <v>340</v>
      </c>
      <c r="E292" s="20" t="s">
        <v>340</v>
      </c>
      <c r="F292" s="20" t="s">
        <v>340</v>
      </c>
      <c r="G292" s="20" t="s">
        <v>340</v>
      </c>
      <c r="H292" s="20" t="s">
        <v>340</v>
      </c>
      <c r="I292" s="20" t="s">
        <v>340</v>
      </c>
      <c r="J292" s="20" t="s">
        <v>340</v>
      </c>
      <c r="K292" s="20" t="s">
        <v>340</v>
      </c>
      <c r="L292" s="20" t="s">
        <v>340</v>
      </c>
      <c r="M292" s="20" t="s">
        <v>340</v>
      </c>
      <c r="N292" s="20" t="s">
        <v>340</v>
      </c>
      <c r="O292" s="20" t="s">
        <v>340</v>
      </c>
      <c r="P292" s="20" t="s">
        <v>340</v>
      </c>
      <c r="Q292" s="20" t="s">
        <v>340</v>
      </c>
      <c r="R292" s="20" t="s">
        <v>340</v>
      </c>
      <c r="S292" s="20">
        <f t="shared" si="4"/>
        <v>28</v>
      </c>
      <c r="T292" s="73">
        <v>28</v>
      </c>
      <c r="U292" s="72">
        <v>0</v>
      </c>
      <c r="V292" s="74">
        <v>0</v>
      </c>
    </row>
    <row r="293" spans="1:22" ht="13.15" customHeight="1" x14ac:dyDescent="0.4">
      <c r="A293" s="17" t="s">
        <v>362</v>
      </c>
      <c r="B293" s="7" t="s">
        <v>363</v>
      </c>
      <c r="C293" s="20">
        <v>1655</v>
      </c>
      <c r="D293" s="20">
        <v>9</v>
      </c>
      <c r="E293" s="20">
        <v>94</v>
      </c>
      <c r="F293" s="20">
        <v>835</v>
      </c>
      <c r="G293" s="20">
        <v>5</v>
      </c>
      <c r="H293" s="20">
        <v>17</v>
      </c>
      <c r="I293" s="20">
        <v>101</v>
      </c>
      <c r="J293" s="20" t="s">
        <v>340</v>
      </c>
      <c r="K293" s="20" t="s">
        <v>340</v>
      </c>
      <c r="L293" s="20">
        <v>150</v>
      </c>
      <c r="M293" s="20" t="s">
        <v>340</v>
      </c>
      <c r="N293" s="20">
        <v>1</v>
      </c>
      <c r="O293" s="20">
        <v>106</v>
      </c>
      <c r="P293" s="20">
        <v>1</v>
      </c>
      <c r="Q293" s="20">
        <v>3</v>
      </c>
      <c r="R293" s="20" t="s">
        <v>340</v>
      </c>
      <c r="S293" s="20">
        <f t="shared" si="4"/>
        <v>2850</v>
      </c>
      <c r="T293" s="75">
        <v>3119</v>
      </c>
      <c r="U293" s="87">
        <v>119</v>
      </c>
      <c r="V293" s="77">
        <v>3.7999999999999999E-2</v>
      </c>
    </row>
    <row r="294" spans="1:22" x14ac:dyDescent="0.4">
      <c r="A294" s="17" t="s">
        <v>362</v>
      </c>
      <c r="B294" s="7" t="s">
        <v>365</v>
      </c>
      <c r="C294" s="20">
        <v>128</v>
      </c>
      <c r="D294" s="20" t="s">
        <v>340</v>
      </c>
      <c r="E294" s="20">
        <v>5</v>
      </c>
      <c r="F294" s="20">
        <v>6</v>
      </c>
      <c r="G294" s="20" t="s">
        <v>340</v>
      </c>
      <c r="H294" s="20" t="s">
        <v>340</v>
      </c>
      <c r="I294" s="20">
        <v>7</v>
      </c>
      <c r="J294" s="20" t="s">
        <v>340</v>
      </c>
      <c r="K294" s="20" t="s">
        <v>340</v>
      </c>
      <c r="L294" s="20">
        <v>3</v>
      </c>
      <c r="M294" s="20" t="s">
        <v>340</v>
      </c>
      <c r="N294" s="20" t="s">
        <v>340</v>
      </c>
      <c r="O294" s="20" t="s">
        <v>340</v>
      </c>
      <c r="P294" s="20" t="s">
        <v>340</v>
      </c>
      <c r="Q294" s="20" t="s">
        <v>340</v>
      </c>
      <c r="R294" s="20" t="s">
        <v>340</v>
      </c>
      <c r="S294" s="20">
        <f t="shared" si="4"/>
        <v>144</v>
      </c>
      <c r="T294" s="91"/>
      <c r="U294" s="36"/>
    </row>
    <row r="295" spans="1:22" ht="13.15" customHeight="1" x14ac:dyDescent="0.4">
      <c r="A295" s="17" t="s">
        <v>362</v>
      </c>
      <c r="B295" s="7" t="s">
        <v>364</v>
      </c>
      <c r="C295" s="20">
        <v>82</v>
      </c>
      <c r="D295" s="20" t="s">
        <v>340</v>
      </c>
      <c r="E295" s="20">
        <v>1</v>
      </c>
      <c r="F295" s="20">
        <v>40</v>
      </c>
      <c r="G295" s="20" t="s">
        <v>340</v>
      </c>
      <c r="H295" s="20" t="s">
        <v>340</v>
      </c>
      <c r="I295" s="20" t="s">
        <v>340</v>
      </c>
      <c r="J295" s="20" t="s">
        <v>340</v>
      </c>
      <c r="K295" s="20" t="s">
        <v>340</v>
      </c>
      <c r="L295" s="20">
        <v>3</v>
      </c>
      <c r="M295" s="20" t="s">
        <v>340</v>
      </c>
      <c r="N295" s="20" t="s">
        <v>340</v>
      </c>
      <c r="O295" s="20" t="s">
        <v>340</v>
      </c>
      <c r="P295" s="20" t="s">
        <v>340</v>
      </c>
      <c r="Q295" s="20" t="s">
        <v>340</v>
      </c>
      <c r="R295" s="20" t="s">
        <v>340</v>
      </c>
      <c r="S295" s="20">
        <f t="shared" si="4"/>
        <v>125</v>
      </c>
      <c r="T295" s="91"/>
      <c r="U295" s="36"/>
    </row>
    <row r="296" spans="1:22" ht="13.15" customHeight="1" x14ac:dyDescent="0.4">
      <c r="A296" s="18" t="s">
        <v>704</v>
      </c>
      <c r="B296" s="7" t="s">
        <v>705</v>
      </c>
      <c r="C296" s="20">
        <v>6</v>
      </c>
      <c r="D296" s="20" t="s">
        <v>340</v>
      </c>
      <c r="E296" s="20" t="s">
        <v>340</v>
      </c>
      <c r="F296" s="20" t="s">
        <v>340</v>
      </c>
      <c r="G296" s="20" t="s">
        <v>340</v>
      </c>
      <c r="H296" s="20" t="s">
        <v>340</v>
      </c>
      <c r="I296" s="20" t="s">
        <v>340</v>
      </c>
      <c r="J296" s="20" t="s">
        <v>340</v>
      </c>
      <c r="K296" s="20" t="s">
        <v>340</v>
      </c>
      <c r="L296" s="20" t="s">
        <v>340</v>
      </c>
      <c r="M296" s="20" t="s">
        <v>340</v>
      </c>
      <c r="N296" s="20" t="s">
        <v>340</v>
      </c>
      <c r="O296" s="20" t="s">
        <v>340</v>
      </c>
      <c r="P296" s="20" t="s">
        <v>340</v>
      </c>
      <c r="Q296" s="20" t="s">
        <v>340</v>
      </c>
      <c r="R296" s="20" t="s">
        <v>340</v>
      </c>
      <c r="S296" s="20">
        <f t="shared" si="4"/>
        <v>6</v>
      </c>
      <c r="T296" s="73">
        <v>6</v>
      </c>
      <c r="U296" s="72">
        <v>0</v>
      </c>
      <c r="V296" s="74">
        <v>0</v>
      </c>
    </row>
    <row r="297" spans="1:22" x14ac:dyDescent="0.4">
      <c r="A297" s="17" t="s">
        <v>368</v>
      </c>
      <c r="B297" s="7" t="s">
        <v>369</v>
      </c>
      <c r="C297" s="20">
        <v>38</v>
      </c>
      <c r="D297" s="20" t="s">
        <v>340</v>
      </c>
      <c r="E297" s="20">
        <v>3</v>
      </c>
      <c r="F297" s="20">
        <v>17</v>
      </c>
      <c r="G297" s="20" t="s">
        <v>340</v>
      </c>
      <c r="H297" s="20" t="s">
        <v>340</v>
      </c>
      <c r="I297" s="20">
        <v>1</v>
      </c>
      <c r="J297" s="20" t="s">
        <v>340</v>
      </c>
      <c r="K297" s="20" t="s">
        <v>340</v>
      </c>
      <c r="L297" s="20">
        <v>2</v>
      </c>
      <c r="M297" s="20" t="s">
        <v>340</v>
      </c>
      <c r="N297" s="20" t="s">
        <v>340</v>
      </c>
      <c r="O297" s="20" t="s">
        <v>340</v>
      </c>
      <c r="P297" s="20" t="s">
        <v>340</v>
      </c>
      <c r="Q297" s="20" t="s">
        <v>340</v>
      </c>
      <c r="R297" s="20" t="s">
        <v>340</v>
      </c>
      <c r="S297" s="20">
        <f t="shared" si="4"/>
        <v>58</v>
      </c>
      <c r="T297" s="75">
        <v>69</v>
      </c>
      <c r="U297" s="87">
        <v>3</v>
      </c>
      <c r="V297" s="76">
        <v>0.04</v>
      </c>
    </row>
    <row r="298" spans="1:22" ht="13.15" customHeight="1" x14ac:dyDescent="0.4">
      <c r="A298" s="17" t="s">
        <v>368</v>
      </c>
      <c r="B298" s="7" t="s">
        <v>370</v>
      </c>
      <c r="C298" s="20">
        <v>6</v>
      </c>
      <c r="D298" s="20" t="s">
        <v>340</v>
      </c>
      <c r="E298" s="20" t="s">
        <v>340</v>
      </c>
      <c r="F298" s="20" t="s">
        <v>340</v>
      </c>
      <c r="G298" s="20" t="s">
        <v>340</v>
      </c>
      <c r="H298" s="20" t="s">
        <v>340</v>
      </c>
      <c r="I298" s="20">
        <v>1</v>
      </c>
      <c r="J298" s="20" t="s">
        <v>340</v>
      </c>
      <c r="K298" s="20" t="s">
        <v>340</v>
      </c>
      <c r="L298" s="20" t="s">
        <v>340</v>
      </c>
      <c r="M298" s="20" t="s">
        <v>340</v>
      </c>
      <c r="N298" s="20" t="s">
        <v>340</v>
      </c>
      <c r="O298" s="20" t="s">
        <v>340</v>
      </c>
      <c r="P298" s="20" t="s">
        <v>340</v>
      </c>
      <c r="Q298" s="20" t="s">
        <v>340</v>
      </c>
      <c r="R298" s="20" t="s">
        <v>340</v>
      </c>
      <c r="S298" s="20">
        <f t="shared" si="4"/>
        <v>7</v>
      </c>
      <c r="T298" s="91"/>
      <c r="U298" s="36"/>
    </row>
    <row r="299" spans="1:22" ht="13.15" customHeight="1" x14ac:dyDescent="0.4">
      <c r="A299" s="17" t="s">
        <v>368</v>
      </c>
      <c r="B299" s="7" t="s">
        <v>706</v>
      </c>
      <c r="C299" s="20">
        <v>4</v>
      </c>
      <c r="D299" s="20" t="s">
        <v>340</v>
      </c>
      <c r="E299" s="20" t="s">
        <v>340</v>
      </c>
      <c r="F299" s="20" t="s">
        <v>340</v>
      </c>
      <c r="G299" s="20" t="s">
        <v>340</v>
      </c>
      <c r="H299" s="20" t="s">
        <v>340</v>
      </c>
      <c r="I299" s="20" t="s">
        <v>340</v>
      </c>
      <c r="J299" s="20" t="s">
        <v>340</v>
      </c>
      <c r="K299" s="20" t="s">
        <v>340</v>
      </c>
      <c r="L299" s="20" t="s">
        <v>340</v>
      </c>
      <c r="M299" s="20" t="s">
        <v>340</v>
      </c>
      <c r="N299" s="20" t="s">
        <v>340</v>
      </c>
      <c r="O299" s="20" t="s">
        <v>340</v>
      </c>
      <c r="P299" s="20" t="s">
        <v>340</v>
      </c>
      <c r="Q299" s="20" t="s">
        <v>340</v>
      </c>
      <c r="R299" s="20" t="s">
        <v>340</v>
      </c>
      <c r="S299" s="20">
        <f t="shared" si="4"/>
        <v>4</v>
      </c>
      <c r="T299" s="91"/>
      <c r="U299" s="36"/>
    </row>
    <row r="300" spans="1:22" ht="13.15" customHeight="1" x14ac:dyDescent="0.4">
      <c r="A300" s="18" t="s">
        <v>372</v>
      </c>
      <c r="B300" s="7" t="s">
        <v>373</v>
      </c>
      <c r="C300" s="20">
        <v>53</v>
      </c>
      <c r="D300" s="20" t="s">
        <v>340</v>
      </c>
      <c r="E300" s="20" t="s">
        <v>340</v>
      </c>
      <c r="F300" s="20">
        <v>72</v>
      </c>
      <c r="G300" s="20" t="s">
        <v>340</v>
      </c>
      <c r="H300" s="20" t="s">
        <v>340</v>
      </c>
      <c r="I300" s="20" t="s">
        <v>340</v>
      </c>
      <c r="J300" s="20" t="s">
        <v>340</v>
      </c>
      <c r="K300" s="20" t="s">
        <v>340</v>
      </c>
      <c r="L300" s="20" t="s">
        <v>340</v>
      </c>
      <c r="M300" s="20" t="s">
        <v>340</v>
      </c>
      <c r="N300" s="20" t="s">
        <v>340</v>
      </c>
      <c r="O300" s="20" t="s">
        <v>340</v>
      </c>
      <c r="P300" s="20" t="s">
        <v>340</v>
      </c>
      <c r="Q300" s="20" t="s">
        <v>340</v>
      </c>
      <c r="R300" s="20" t="s">
        <v>340</v>
      </c>
      <c r="S300" s="20">
        <f t="shared" si="4"/>
        <v>125</v>
      </c>
      <c r="T300" s="73">
        <v>125</v>
      </c>
      <c r="U300" s="72">
        <v>0</v>
      </c>
      <c r="V300" s="74">
        <v>0</v>
      </c>
    </row>
    <row r="301" spans="1:22" x14ac:dyDescent="0.4">
      <c r="A301" s="18" t="s">
        <v>375</v>
      </c>
      <c r="B301" s="7" t="s">
        <v>376</v>
      </c>
      <c r="C301" s="20">
        <v>14</v>
      </c>
      <c r="D301" s="20" t="s">
        <v>340</v>
      </c>
      <c r="E301" s="20">
        <v>1</v>
      </c>
      <c r="F301" s="20">
        <v>1</v>
      </c>
      <c r="G301" s="20" t="s">
        <v>340</v>
      </c>
      <c r="H301" s="20" t="s">
        <v>340</v>
      </c>
      <c r="I301" s="20" t="s">
        <v>340</v>
      </c>
      <c r="J301" s="20" t="s">
        <v>340</v>
      </c>
      <c r="K301" s="20" t="s">
        <v>340</v>
      </c>
      <c r="L301" s="20" t="s">
        <v>340</v>
      </c>
      <c r="M301" s="20" t="s">
        <v>340</v>
      </c>
      <c r="N301" s="20" t="s">
        <v>340</v>
      </c>
      <c r="O301" s="20" t="s">
        <v>340</v>
      </c>
      <c r="P301" s="20" t="s">
        <v>340</v>
      </c>
      <c r="Q301" s="20" t="s">
        <v>340</v>
      </c>
      <c r="R301" s="20" t="s">
        <v>340</v>
      </c>
      <c r="S301" s="20">
        <f t="shared" si="4"/>
        <v>15</v>
      </c>
      <c r="T301" s="73">
        <v>15</v>
      </c>
      <c r="U301" s="72">
        <v>1</v>
      </c>
      <c r="V301" s="74">
        <v>7.0000000000000007E-2</v>
      </c>
    </row>
    <row r="302" spans="1:22" x14ac:dyDescent="0.4">
      <c r="A302" s="18" t="s">
        <v>377</v>
      </c>
      <c r="B302" s="7" t="s">
        <v>378</v>
      </c>
      <c r="C302" s="20">
        <v>27</v>
      </c>
      <c r="D302" s="20" t="s">
        <v>340</v>
      </c>
      <c r="E302" s="20" t="s">
        <v>340</v>
      </c>
      <c r="F302" s="20">
        <v>18</v>
      </c>
      <c r="G302" s="20" t="s">
        <v>340</v>
      </c>
      <c r="H302" s="20" t="s">
        <v>340</v>
      </c>
      <c r="I302" s="20" t="s">
        <v>340</v>
      </c>
      <c r="J302" s="20" t="s">
        <v>340</v>
      </c>
      <c r="K302" s="20" t="s">
        <v>340</v>
      </c>
      <c r="L302" s="20">
        <v>1</v>
      </c>
      <c r="M302" s="20" t="s">
        <v>340</v>
      </c>
      <c r="N302" s="20" t="s">
        <v>340</v>
      </c>
      <c r="O302" s="20" t="s">
        <v>340</v>
      </c>
      <c r="P302" s="20" t="s">
        <v>340</v>
      </c>
      <c r="Q302" s="20" t="s">
        <v>340</v>
      </c>
      <c r="R302" s="20" t="s">
        <v>340</v>
      </c>
      <c r="S302" s="20">
        <f t="shared" si="4"/>
        <v>46</v>
      </c>
      <c r="T302" s="73">
        <v>46</v>
      </c>
      <c r="U302" s="72">
        <v>0</v>
      </c>
      <c r="V302" s="74">
        <v>0</v>
      </c>
    </row>
    <row r="303" spans="1:22" ht="13.15" customHeight="1" x14ac:dyDescent="0.4">
      <c r="A303" s="17" t="s">
        <v>379</v>
      </c>
      <c r="B303" s="7" t="s">
        <v>381</v>
      </c>
      <c r="C303" s="20">
        <v>13</v>
      </c>
      <c r="D303" s="20" t="s">
        <v>340</v>
      </c>
      <c r="E303" s="20">
        <v>2</v>
      </c>
      <c r="F303" s="20">
        <v>4</v>
      </c>
      <c r="G303" s="20" t="s">
        <v>340</v>
      </c>
      <c r="H303" s="20" t="s">
        <v>340</v>
      </c>
      <c r="I303" s="20" t="s">
        <v>340</v>
      </c>
      <c r="J303" s="20" t="s">
        <v>340</v>
      </c>
      <c r="K303" s="20" t="s">
        <v>340</v>
      </c>
      <c r="L303" s="20" t="s">
        <v>340</v>
      </c>
      <c r="M303" s="20" t="s">
        <v>340</v>
      </c>
      <c r="N303" s="20" t="s">
        <v>340</v>
      </c>
      <c r="O303" s="20" t="s">
        <v>340</v>
      </c>
      <c r="P303" s="20" t="s">
        <v>340</v>
      </c>
      <c r="Q303" s="20" t="s">
        <v>340</v>
      </c>
      <c r="R303" s="20" t="s">
        <v>340</v>
      </c>
      <c r="S303" s="20">
        <f t="shared" si="4"/>
        <v>17</v>
      </c>
      <c r="T303" s="75">
        <v>28</v>
      </c>
      <c r="U303" s="87">
        <v>3</v>
      </c>
      <c r="V303" s="76">
        <v>0.11</v>
      </c>
    </row>
    <row r="304" spans="1:22" ht="13.15" customHeight="1" x14ac:dyDescent="0.4">
      <c r="A304" s="17" t="s">
        <v>379</v>
      </c>
      <c r="B304" s="7" t="s">
        <v>380</v>
      </c>
      <c r="C304" s="20" t="s">
        <v>340</v>
      </c>
      <c r="D304" s="20" t="s">
        <v>340</v>
      </c>
      <c r="E304" s="20" t="s">
        <v>340</v>
      </c>
      <c r="F304" s="20">
        <v>6</v>
      </c>
      <c r="G304" s="20" t="s">
        <v>340</v>
      </c>
      <c r="H304" s="20">
        <v>1</v>
      </c>
      <c r="I304" s="20" t="s">
        <v>340</v>
      </c>
      <c r="J304" s="20" t="s">
        <v>340</v>
      </c>
      <c r="K304" s="20" t="s">
        <v>340</v>
      </c>
      <c r="L304" s="20" t="s">
        <v>340</v>
      </c>
      <c r="M304" s="20" t="s">
        <v>340</v>
      </c>
      <c r="N304" s="20" t="s">
        <v>340</v>
      </c>
      <c r="O304" s="20" t="s">
        <v>340</v>
      </c>
      <c r="P304" s="20" t="s">
        <v>340</v>
      </c>
      <c r="Q304" s="20" t="s">
        <v>340</v>
      </c>
      <c r="R304" s="20" t="s">
        <v>340</v>
      </c>
      <c r="S304" s="20">
        <f t="shared" si="4"/>
        <v>6</v>
      </c>
      <c r="T304" s="91"/>
      <c r="U304" s="36"/>
    </row>
    <row r="305" spans="1:22" x14ac:dyDescent="0.4">
      <c r="A305" s="17" t="s">
        <v>379</v>
      </c>
      <c r="B305" s="7" t="s">
        <v>382</v>
      </c>
      <c r="C305" s="20">
        <v>5</v>
      </c>
      <c r="D305" s="20" t="s">
        <v>340</v>
      </c>
      <c r="E305" s="20" t="s">
        <v>340</v>
      </c>
      <c r="F305" s="20" t="s">
        <v>340</v>
      </c>
      <c r="G305" s="20" t="s">
        <v>340</v>
      </c>
      <c r="H305" s="20" t="s">
        <v>340</v>
      </c>
      <c r="I305" s="20" t="s">
        <v>340</v>
      </c>
      <c r="J305" s="20" t="s">
        <v>340</v>
      </c>
      <c r="K305" s="20" t="s">
        <v>340</v>
      </c>
      <c r="L305" s="20" t="s">
        <v>340</v>
      </c>
      <c r="M305" s="20" t="s">
        <v>340</v>
      </c>
      <c r="N305" s="20" t="s">
        <v>340</v>
      </c>
      <c r="O305" s="20" t="s">
        <v>340</v>
      </c>
      <c r="P305" s="20" t="s">
        <v>340</v>
      </c>
      <c r="Q305" s="20" t="s">
        <v>340</v>
      </c>
      <c r="R305" s="20" t="s">
        <v>340</v>
      </c>
      <c r="S305" s="20">
        <f t="shared" si="4"/>
        <v>5</v>
      </c>
      <c r="T305" s="91"/>
      <c r="U305" s="36"/>
    </row>
    <row r="306" spans="1:22" x14ac:dyDescent="0.4">
      <c r="A306" s="18" t="s">
        <v>707</v>
      </c>
      <c r="B306" s="7" t="s">
        <v>384</v>
      </c>
      <c r="C306" s="20">
        <v>32</v>
      </c>
      <c r="D306" s="20" t="s">
        <v>340</v>
      </c>
      <c r="E306" s="20" t="s">
        <v>340</v>
      </c>
      <c r="F306" s="20">
        <v>16</v>
      </c>
      <c r="G306" s="20" t="s">
        <v>340</v>
      </c>
      <c r="H306" s="20" t="s">
        <v>340</v>
      </c>
      <c r="I306" s="20">
        <v>2</v>
      </c>
      <c r="J306" s="20" t="s">
        <v>340</v>
      </c>
      <c r="K306" s="20" t="s">
        <v>340</v>
      </c>
      <c r="L306" s="20">
        <v>3</v>
      </c>
      <c r="M306" s="20" t="s">
        <v>340</v>
      </c>
      <c r="N306" s="20" t="s">
        <v>340</v>
      </c>
      <c r="O306" s="20" t="s">
        <v>340</v>
      </c>
      <c r="P306" s="20" t="s">
        <v>340</v>
      </c>
      <c r="Q306" s="20" t="s">
        <v>340</v>
      </c>
      <c r="R306" s="20" t="s">
        <v>340</v>
      </c>
      <c r="S306" s="20">
        <f t="shared" si="4"/>
        <v>53</v>
      </c>
      <c r="T306" s="73">
        <v>53</v>
      </c>
      <c r="U306" s="72">
        <v>0</v>
      </c>
      <c r="V306" s="74">
        <v>0</v>
      </c>
    </row>
    <row r="307" spans="1:22" ht="13.15" customHeight="1" x14ac:dyDescent="0.4">
      <c r="A307" s="1" t="s">
        <v>3</v>
      </c>
      <c r="B307" s="19" t="s">
        <v>708</v>
      </c>
      <c r="C307" s="20">
        <v>38</v>
      </c>
      <c r="D307" s="20" t="s">
        <v>5</v>
      </c>
      <c r="E307" s="20">
        <v>1</v>
      </c>
      <c r="F307" s="20">
        <v>17</v>
      </c>
      <c r="G307" s="20" t="s">
        <v>5</v>
      </c>
      <c r="H307" s="20">
        <v>1</v>
      </c>
      <c r="I307" s="20" t="s">
        <v>5</v>
      </c>
      <c r="J307" s="20" t="s">
        <v>5</v>
      </c>
      <c r="K307" s="20" t="s">
        <v>5</v>
      </c>
      <c r="L307" s="20">
        <v>1</v>
      </c>
      <c r="M307" s="20" t="s">
        <v>5</v>
      </c>
      <c r="N307" s="20" t="s">
        <v>5</v>
      </c>
      <c r="O307" s="20" t="s">
        <v>5</v>
      </c>
      <c r="P307" s="20" t="s">
        <v>5</v>
      </c>
      <c r="Q307" s="20" t="s">
        <v>5</v>
      </c>
      <c r="R307" s="20" t="s">
        <v>5</v>
      </c>
      <c r="S307" s="20">
        <f t="shared" si="4"/>
        <v>56</v>
      </c>
      <c r="T307" s="65">
        <v>96</v>
      </c>
      <c r="U307" s="85">
        <v>2</v>
      </c>
      <c r="V307" s="32">
        <v>0.02</v>
      </c>
    </row>
    <row r="308" spans="1:22" ht="13.15" customHeight="1" x14ac:dyDescent="0.4">
      <c r="A308" s="1" t="s">
        <v>3</v>
      </c>
      <c r="B308" s="6" t="s">
        <v>709</v>
      </c>
      <c r="C308" s="20">
        <v>15</v>
      </c>
      <c r="D308" s="20" t="s">
        <v>5</v>
      </c>
      <c r="E308" s="20" t="s">
        <v>5</v>
      </c>
      <c r="F308" s="20">
        <v>8</v>
      </c>
      <c r="G308" s="20" t="s">
        <v>5</v>
      </c>
      <c r="H308" s="20" t="s">
        <v>5</v>
      </c>
      <c r="I308" s="20" t="s">
        <v>5</v>
      </c>
      <c r="J308" s="20" t="s">
        <v>5</v>
      </c>
      <c r="K308" s="20" t="s">
        <v>5</v>
      </c>
      <c r="L308" s="20" t="s">
        <v>5</v>
      </c>
      <c r="M308" s="20" t="s">
        <v>5</v>
      </c>
      <c r="N308" s="20" t="s">
        <v>5</v>
      </c>
      <c r="O308" s="20" t="s">
        <v>5</v>
      </c>
      <c r="P308" s="20" t="s">
        <v>5</v>
      </c>
      <c r="Q308" s="20" t="s">
        <v>5</v>
      </c>
      <c r="R308" s="20" t="s">
        <v>5</v>
      </c>
      <c r="S308" s="20">
        <f t="shared" si="4"/>
        <v>23</v>
      </c>
      <c r="T308" s="91"/>
      <c r="U308" s="36"/>
    </row>
    <row r="309" spans="1:22" ht="13.15" customHeight="1" x14ac:dyDescent="0.4">
      <c r="A309" s="1" t="s">
        <v>3</v>
      </c>
      <c r="B309" s="19" t="s">
        <v>710</v>
      </c>
      <c r="C309" s="20">
        <v>8</v>
      </c>
      <c r="D309" s="20" t="s">
        <v>5</v>
      </c>
      <c r="E309" s="20" t="s">
        <v>5</v>
      </c>
      <c r="F309" s="20">
        <v>2</v>
      </c>
      <c r="G309" s="20" t="s">
        <v>5</v>
      </c>
      <c r="H309" s="20" t="s">
        <v>5</v>
      </c>
      <c r="I309" s="20" t="s">
        <v>5</v>
      </c>
      <c r="J309" s="20" t="s">
        <v>5</v>
      </c>
      <c r="K309" s="20" t="s">
        <v>5</v>
      </c>
      <c r="L309" s="20" t="s">
        <v>5</v>
      </c>
      <c r="M309" s="20" t="s">
        <v>5</v>
      </c>
      <c r="N309" s="20" t="s">
        <v>5</v>
      </c>
      <c r="O309" s="20" t="s">
        <v>5</v>
      </c>
      <c r="P309" s="20" t="s">
        <v>5</v>
      </c>
      <c r="Q309" s="20" t="s">
        <v>5</v>
      </c>
      <c r="R309" s="20" t="s">
        <v>5</v>
      </c>
      <c r="S309" s="20">
        <f t="shared" si="4"/>
        <v>10</v>
      </c>
      <c r="T309" s="91"/>
      <c r="U309" s="36"/>
    </row>
    <row r="310" spans="1:22" ht="13.15" customHeight="1" x14ac:dyDescent="0.4">
      <c r="A310" s="1" t="s">
        <v>3</v>
      </c>
      <c r="B310" s="22" t="s">
        <v>711</v>
      </c>
      <c r="C310" s="20">
        <v>2</v>
      </c>
      <c r="D310" s="20" t="s">
        <v>5</v>
      </c>
      <c r="E310" s="20" t="s">
        <v>5</v>
      </c>
      <c r="F310" s="20">
        <v>3</v>
      </c>
      <c r="G310" s="20" t="s">
        <v>5</v>
      </c>
      <c r="H310" s="20" t="s">
        <v>5</v>
      </c>
      <c r="I310" s="20" t="s">
        <v>5</v>
      </c>
      <c r="J310" s="20" t="s">
        <v>5</v>
      </c>
      <c r="K310" s="20" t="s">
        <v>5</v>
      </c>
      <c r="L310" s="20" t="s">
        <v>5</v>
      </c>
      <c r="M310" s="20" t="s">
        <v>5</v>
      </c>
      <c r="N310" s="20" t="s">
        <v>5</v>
      </c>
      <c r="O310" s="20" t="s">
        <v>5</v>
      </c>
      <c r="P310" s="20" t="s">
        <v>5</v>
      </c>
      <c r="Q310" s="20" t="s">
        <v>5</v>
      </c>
      <c r="R310" s="20" t="s">
        <v>5</v>
      </c>
      <c r="S310" s="20">
        <f t="shared" si="4"/>
        <v>5</v>
      </c>
      <c r="T310" s="91"/>
      <c r="U310" s="36"/>
    </row>
    <row r="311" spans="1:22" ht="13.15" customHeight="1" x14ac:dyDescent="0.4">
      <c r="A311" s="1" t="s">
        <v>3</v>
      </c>
      <c r="B311" s="6" t="s">
        <v>712</v>
      </c>
      <c r="C311" s="20">
        <v>2</v>
      </c>
      <c r="D311" s="20" t="s">
        <v>5</v>
      </c>
      <c r="E311" s="20" t="s">
        <v>5</v>
      </c>
      <c r="F311" s="20" t="s">
        <v>5</v>
      </c>
      <c r="G311" s="20" t="s">
        <v>5</v>
      </c>
      <c r="H311" s="20" t="s">
        <v>5</v>
      </c>
      <c r="I311" s="20" t="s">
        <v>5</v>
      </c>
      <c r="J311" s="20" t="s">
        <v>5</v>
      </c>
      <c r="K311" s="20" t="s">
        <v>5</v>
      </c>
      <c r="L311" s="20" t="s">
        <v>5</v>
      </c>
      <c r="M311" s="20" t="s">
        <v>5</v>
      </c>
      <c r="N311" s="20" t="s">
        <v>5</v>
      </c>
      <c r="O311" s="20" t="s">
        <v>5</v>
      </c>
      <c r="P311" s="20" t="s">
        <v>5</v>
      </c>
      <c r="Q311" s="20" t="s">
        <v>5</v>
      </c>
      <c r="R311" s="20" t="s">
        <v>5</v>
      </c>
      <c r="S311" s="20">
        <f t="shared" si="4"/>
        <v>2</v>
      </c>
      <c r="T311" s="91"/>
      <c r="U311" s="36"/>
    </row>
    <row r="312" spans="1:22" ht="13.15" customHeight="1" x14ac:dyDescent="0.4">
      <c r="A312" s="3" t="s">
        <v>14</v>
      </c>
      <c r="B312" s="19" t="s">
        <v>713</v>
      </c>
      <c r="C312" s="20">
        <v>71</v>
      </c>
      <c r="D312" s="20" t="s">
        <v>5</v>
      </c>
      <c r="E312" s="20">
        <v>4</v>
      </c>
      <c r="F312" s="20">
        <v>74</v>
      </c>
      <c r="G312" s="20" t="s">
        <v>5</v>
      </c>
      <c r="H312" s="20" t="s">
        <v>5</v>
      </c>
      <c r="I312" s="20" t="s">
        <v>5</v>
      </c>
      <c r="J312" s="20" t="s">
        <v>5</v>
      </c>
      <c r="K312" s="20" t="s">
        <v>5</v>
      </c>
      <c r="L312" s="20" t="s">
        <v>5</v>
      </c>
      <c r="M312" s="20" t="s">
        <v>5</v>
      </c>
      <c r="N312" s="20" t="s">
        <v>5</v>
      </c>
      <c r="O312" s="20" t="s">
        <v>5</v>
      </c>
      <c r="P312" s="20" t="s">
        <v>5</v>
      </c>
      <c r="Q312" s="20" t="s">
        <v>5</v>
      </c>
      <c r="R312" s="20" t="s">
        <v>5</v>
      </c>
      <c r="S312" s="20">
        <f t="shared" si="4"/>
        <v>145</v>
      </c>
      <c r="T312" s="61">
        <v>148</v>
      </c>
      <c r="U312" s="71">
        <v>5</v>
      </c>
      <c r="V312" s="39">
        <v>0.03</v>
      </c>
    </row>
    <row r="313" spans="1:22" ht="13.15" customHeight="1" x14ac:dyDescent="0.4">
      <c r="A313" s="3" t="s">
        <v>14</v>
      </c>
      <c r="B313" s="19" t="s">
        <v>714</v>
      </c>
      <c r="C313" s="20">
        <v>2</v>
      </c>
      <c r="D313" s="20" t="s">
        <v>5</v>
      </c>
      <c r="E313" s="20">
        <v>1</v>
      </c>
      <c r="F313" s="20">
        <v>1</v>
      </c>
      <c r="G313" s="20" t="s">
        <v>5</v>
      </c>
      <c r="H313" s="20" t="s">
        <v>5</v>
      </c>
      <c r="I313" s="20" t="s">
        <v>5</v>
      </c>
      <c r="J313" s="20" t="s">
        <v>5</v>
      </c>
      <c r="K313" s="20" t="s">
        <v>5</v>
      </c>
      <c r="L313" s="20" t="s">
        <v>5</v>
      </c>
      <c r="M313" s="20" t="s">
        <v>5</v>
      </c>
      <c r="N313" s="20" t="s">
        <v>5</v>
      </c>
      <c r="O313" s="20" t="s">
        <v>5</v>
      </c>
      <c r="P313" s="20" t="s">
        <v>5</v>
      </c>
      <c r="Q313" s="20" t="s">
        <v>5</v>
      </c>
      <c r="R313" s="20" t="s">
        <v>5</v>
      </c>
      <c r="S313" s="20">
        <f t="shared" si="4"/>
        <v>3</v>
      </c>
      <c r="T313" s="91"/>
      <c r="U313" s="36"/>
    </row>
    <row r="314" spans="1:22" ht="13.15" customHeight="1" x14ac:dyDescent="0.4">
      <c r="A314" s="21" t="s">
        <v>715</v>
      </c>
      <c r="B314" s="19" t="s">
        <v>716</v>
      </c>
      <c r="C314" s="20">
        <v>5</v>
      </c>
      <c r="D314" s="20" t="s">
        <v>5</v>
      </c>
      <c r="E314" s="20">
        <v>1</v>
      </c>
      <c r="F314" s="20" t="s">
        <v>5</v>
      </c>
      <c r="G314" s="20" t="s">
        <v>5</v>
      </c>
      <c r="H314" s="20" t="s">
        <v>5</v>
      </c>
      <c r="I314" s="20" t="s">
        <v>5</v>
      </c>
      <c r="J314" s="20" t="s">
        <v>5</v>
      </c>
      <c r="K314" s="20" t="s">
        <v>5</v>
      </c>
      <c r="L314" s="20" t="s">
        <v>5</v>
      </c>
      <c r="M314" s="20" t="s">
        <v>5</v>
      </c>
      <c r="N314" s="20" t="s">
        <v>5</v>
      </c>
      <c r="O314" s="20" t="s">
        <v>5</v>
      </c>
      <c r="P314" s="20" t="s">
        <v>5</v>
      </c>
      <c r="Q314" s="20" t="s">
        <v>5</v>
      </c>
      <c r="R314" s="20" t="s">
        <v>5</v>
      </c>
      <c r="S314" s="20">
        <f t="shared" si="4"/>
        <v>5</v>
      </c>
      <c r="T314" s="43">
        <v>5</v>
      </c>
      <c r="U314" s="48">
        <v>1</v>
      </c>
      <c r="V314" s="46">
        <v>0.2</v>
      </c>
    </row>
    <row r="315" spans="1:22" ht="13.15" customHeight="1" x14ac:dyDescent="0.4">
      <c r="A315" s="1" t="s">
        <v>18</v>
      </c>
      <c r="B315" s="19" t="s">
        <v>717</v>
      </c>
      <c r="C315" s="20">
        <v>18</v>
      </c>
      <c r="D315" s="20" t="s">
        <v>5</v>
      </c>
      <c r="E315" s="20" t="s">
        <v>5</v>
      </c>
      <c r="F315" s="20">
        <v>34</v>
      </c>
      <c r="G315" s="20" t="s">
        <v>5</v>
      </c>
      <c r="H315" s="20">
        <v>1</v>
      </c>
      <c r="I315" s="20">
        <v>1</v>
      </c>
      <c r="J315" s="20" t="s">
        <v>5</v>
      </c>
      <c r="K315" s="20" t="s">
        <v>5</v>
      </c>
      <c r="L315" s="20">
        <v>5</v>
      </c>
      <c r="M315" s="20" t="s">
        <v>5</v>
      </c>
      <c r="N315" s="20" t="s">
        <v>5</v>
      </c>
      <c r="O315" s="20" t="s">
        <v>5</v>
      </c>
      <c r="P315" s="20" t="s">
        <v>5</v>
      </c>
      <c r="Q315" s="20" t="s">
        <v>5</v>
      </c>
      <c r="R315" s="20" t="s">
        <v>5</v>
      </c>
      <c r="S315" s="20">
        <f t="shared" si="4"/>
        <v>58</v>
      </c>
      <c r="T315" s="65">
        <v>206</v>
      </c>
      <c r="U315" s="85">
        <v>1</v>
      </c>
      <c r="V315" s="32">
        <v>0</v>
      </c>
    </row>
    <row r="316" spans="1:22" ht="13.15" customHeight="1" x14ac:dyDescent="0.4">
      <c r="A316" s="1" t="s">
        <v>18</v>
      </c>
      <c r="B316" s="19" t="s">
        <v>718</v>
      </c>
      <c r="C316" s="20">
        <v>25</v>
      </c>
      <c r="D316" s="20" t="s">
        <v>5</v>
      </c>
      <c r="E316" s="20" t="s">
        <v>5</v>
      </c>
      <c r="F316" s="20">
        <v>22</v>
      </c>
      <c r="G316" s="20" t="s">
        <v>5</v>
      </c>
      <c r="H316" s="20" t="s">
        <v>5</v>
      </c>
      <c r="I316" s="20" t="s">
        <v>5</v>
      </c>
      <c r="J316" s="20" t="s">
        <v>5</v>
      </c>
      <c r="K316" s="20" t="s">
        <v>5</v>
      </c>
      <c r="L316" s="20" t="s">
        <v>5</v>
      </c>
      <c r="M316" s="20" t="s">
        <v>5</v>
      </c>
      <c r="N316" s="20" t="s">
        <v>5</v>
      </c>
      <c r="O316" s="20" t="s">
        <v>5</v>
      </c>
      <c r="P316" s="20" t="s">
        <v>5</v>
      </c>
      <c r="Q316" s="20" t="s">
        <v>5</v>
      </c>
      <c r="R316" s="20" t="s">
        <v>5</v>
      </c>
      <c r="S316" s="20">
        <f t="shared" si="4"/>
        <v>47</v>
      </c>
      <c r="T316" s="91"/>
      <c r="U316" s="36"/>
    </row>
    <row r="317" spans="1:22" ht="13.15" customHeight="1" x14ac:dyDescent="0.4">
      <c r="A317" s="1" t="s">
        <v>18</v>
      </c>
      <c r="B317" s="19" t="s">
        <v>719</v>
      </c>
      <c r="C317" s="20">
        <v>11</v>
      </c>
      <c r="D317" s="20" t="s">
        <v>5</v>
      </c>
      <c r="E317" s="20" t="s">
        <v>5</v>
      </c>
      <c r="F317" s="20">
        <v>19</v>
      </c>
      <c r="G317" s="20" t="s">
        <v>5</v>
      </c>
      <c r="H317" s="20" t="s">
        <v>5</v>
      </c>
      <c r="I317" s="20" t="s">
        <v>5</v>
      </c>
      <c r="J317" s="20" t="s">
        <v>5</v>
      </c>
      <c r="K317" s="20" t="s">
        <v>5</v>
      </c>
      <c r="L317" s="20">
        <v>1</v>
      </c>
      <c r="M317" s="20" t="s">
        <v>5</v>
      </c>
      <c r="N317" s="20" t="s">
        <v>5</v>
      </c>
      <c r="O317" s="20" t="s">
        <v>5</v>
      </c>
      <c r="P317" s="20" t="s">
        <v>5</v>
      </c>
      <c r="Q317" s="20" t="s">
        <v>5</v>
      </c>
      <c r="R317" s="20" t="s">
        <v>5</v>
      </c>
      <c r="S317" s="20">
        <f t="shared" si="4"/>
        <v>31</v>
      </c>
      <c r="T317" s="91"/>
      <c r="U317" s="36"/>
    </row>
    <row r="318" spans="1:22" x14ac:dyDescent="0.4">
      <c r="A318" s="1" t="s">
        <v>18</v>
      </c>
      <c r="B318" s="6" t="s">
        <v>720</v>
      </c>
      <c r="C318" s="20">
        <v>17</v>
      </c>
      <c r="D318" s="20">
        <v>1</v>
      </c>
      <c r="E318" s="20" t="s">
        <v>5</v>
      </c>
      <c r="F318" s="20">
        <v>13</v>
      </c>
      <c r="G318" s="20" t="s">
        <v>5</v>
      </c>
      <c r="H318" s="20" t="s">
        <v>5</v>
      </c>
      <c r="I318" s="20" t="s">
        <v>5</v>
      </c>
      <c r="J318" s="20" t="s">
        <v>5</v>
      </c>
      <c r="K318" s="20" t="s">
        <v>5</v>
      </c>
      <c r="L318" s="20" t="s">
        <v>5</v>
      </c>
      <c r="M318" s="20" t="s">
        <v>5</v>
      </c>
      <c r="N318" s="20" t="s">
        <v>5</v>
      </c>
      <c r="O318" s="20" t="s">
        <v>5</v>
      </c>
      <c r="P318" s="20" t="s">
        <v>5</v>
      </c>
      <c r="Q318" s="20" t="s">
        <v>5</v>
      </c>
      <c r="R318" s="20" t="s">
        <v>5</v>
      </c>
      <c r="S318" s="20">
        <f t="shared" si="4"/>
        <v>30</v>
      </c>
      <c r="T318" s="91"/>
      <c r="U318" s="36"/>
    </row>
    <row r="319" spans="1:22" x14ac:dyDescent="0.4">
      <c r="A319" s="1" t="s">
        <v>18</v>
      </c>
      <c r="B319" s="19" t="s">
        <v>721</v>
      </c>
      <c r="C319" s="20">
        <v>9</v>
      </c>
      <c r="D319" s="20" t="s">
        <v>5</v>
      </c>
      <c r="E319" s="20" t="s">
        <v>5</v>
      </c>
      <c r="F319" s="20">
        <v>9</v>
      </c>
      <c r="G319" s="20" t="s">
        <v>5</v>
      </c>
      <c r="H319" s="20" t="s">
        <v>5</v>
      </c>
      <c r="I319" s="20" t="s">
        <v>5</v>
      </c>
      <c r="J319" s="20" t="s">
        <v>5</v>
      </c>
      <c r="K319" s="20" t="s">
        <v>5</v>
      </c>
      <c r="L319" s="20" t="s">
        <v>5</v>
      </c>
      <c r="M319" s="20" t="s">
        <v>5</v>
      </c>
      <c r="N319" s="20" t="s">
        <v>5</v>
      </c>
      <c r="O319" s="20" t="s">
        <v>5</v>
      </c>
      <c r="P319" s="20" t="s">
        <v>5</v>
      </c>
      <c r="Q319" s="20" t="s">
        <v>5</v>
      </c>
      <c r="R319" s="20" t="s">
        <v>5</v>
      </c>
      <c r="S319" s="20">
        <f t="shared" si="4"/>
        <v>18</v>
      </c>
      <c r="T319" s="91"/>
      <c r="U319" s="36"/>
    </row>
    <row r="320" spans="1:22" ht="13.15" customHeight="1" x14ac:dyDescent="0.4">
      <c r="A320" s="1" t="s">
        <v>18</v>
      </c>
      <c r="B320" s="19" t="s">
        <v>722</v>
      </c>
      <c r="C320" s="20">
        <v>3</v>
      </c>
      <c r="D320" s="20" t="s">
        <v>5</v>
      </c>
      <c r="E320" s="20" t="s">
        <v>5</v>
      </c>
      <c r="F320" s="20">
        <v>4</v>
      </c>
      <c r="G320" s="20" t="s">
        <v>5</v>
      </c>
      <c r="H320" s="20" t="s">
        <v>5</v>
      </c>
      <c r="I320" s="20" t="s">
        <v>5</v>
      </c>
      <c r="J320" s="20" t="s">
        <v>5</v>
      </c>
      <c r="K320" s="20" t="s">
        <v>5</v>
      </c>
      <c r="L320" s="20">
        <v>1</v>
      </c>
      <c r="M320" s="20" t="s">
        <v>5</v>
      </c>
      <c r="N320" s="20" t="s">
        <v>5</v>
      </c>
      <c r="O320" s="20" t="s">
        <v>5</v>
      </c>
      <c r="P320" s="20" t="s">
        <v>5</v>
      </c>
      <c r="Q320" s="20" t="s">
        <v>5</v>
      </c>
      <c r="R320" s="20" t="s">
        <v>5</v>
      </c>
      <c r="S320" s="20">
        <f t="shared" si="4"/>
        <v>8</v>
      </c>
      <c r="T320" s="91"/>
      <c r="U320" s="36"/>
    </row>
    <row r="321" spans="1:22" ht="13.15" customHeight="1" x14ac:dyDescent="0.4">
      <c r="A321" s="1" t="s">
        <v>18</v>
      </c>
      <c r="B321" s="6" t="s">
        <v>723</v>
      </c>
      <c r="C321" s="20">
        <v>1</v>
      </c>
      <c r="D321" s="20" t="s">
        <v>5</v>
      </c>
      <c r="E321" s="20" t="s">
        <v>5</v>
      </c>
      <c r="F321" s="20">
        <v>6</v>
      </c>
      <c r="G321" s="20" t="s">
        <v>5</v>
      </c>
      <c r="H321" s="20" t="s">
        <v>5</v>
      </c>
      <c r="I321" s="20" t="s">
        <v>5</v>
      </c>
      <c r="J321" s="20" t="s">
        <v>5</v>
      </c>
      <c r="K321" s="20" t="s">
        <v>5</v>
      </c>
      <c r="L321" s="20" t="s">
        <v>5</v>
      </c>
      <c r="M321" s="20" t="s">
        <v>5</v>
      </c>
      <c r="N321" s="20" t="s">
        <v>5</v>
      </c>
      <c r="O321" s="20" t="s">
        <v>5</v>
      </c>
      <c r="P321" s="20" t="s">
        <v>5</v>
      </c>
      <c r="Q321" s="20" t="s">
        <v>5</v>
      </c>
      <c r="R321" s="20" t="s">
        <v>5</v>
      </c>
      <c r="S321" s="20">
        <f t="shared" si="4"/>
        <v>7</v>
      </c>
      <c r="T321" s="91"/>
      <c r="U321" s="36"/>
    </row>
    <row r="322" spans="1:22" x14ac:dyDescent="0.4">
      <c r="A322" s="1" t="s">
        <v>18</v>
      </c>
      <c r="B322" s="19" t="s">
        <v>724</v>
      </c>
      <c r="C322" s="20">
        <v>2</v>
      </c>
      <c r="D322" s="20" t="s">
        <v>5</v>
      </c>
      <c r="E322" s="20" t="s">
        <v>5</v>
      </c>
      <c r="F322" s="20" t="s">
        <v>5</v>
      </c>
      <c r="G322" s="20" t="s">
        <v>5</v>
      </c>
      <c r="H322" s="20" t="s">
        <v>5</v>
      </c>
      <c r="I322" s="20" t="s">
        <v>5</v>
      </c>
      <c r="J322" s="20" t="s">
        <v>5</v>
      </c>
      <c r="K322" s="20" t="s">
        <v>5</v>
      </c>
      <c r="L322" s="20" t="s">
        <v>5</v>
      </c>
      <c r="M322" s="20" t="s">
        <v>5</v>
      </c>
      <c r="N322" s="20" t="s">
        <v>5</v>
      </c>
      <c r="O322" s="20" t="s">
        <v>5</v>
      </c>
      <c r="P322" s="20" t="s">
        <v>5</v>
      </c>
      <c r="Q322" s="20" t="s">
        <v>5</v>
      </c>
      <c r="R322" s="20" t="s">
        <v>5</v>
      </c>
      <c r="S322" s="20">
        <f t="shared" si="4"/>
        <v>2</v>
      </c>
      <c r="T322" s="91"/>
      <c r="U322" s="36"/>
    </row>
    <row r="323" spans="1:22" x14ac:dyDescent="0.4">
      <c r="A323" s="1" t="s">
        <v>18</v>
      </c>
      <c r="B323" s="19" t="s">
        <v>725</v>
      </c>
      <c r="C323" s="20">
        <v>2</v>
      </c>
      <c r="D323" s="20" t="s">
        <v>5</v>
      </c>
      <c r="E323" s="20" t="s">
        <v>5</v>
      </c>
      <c r="F323" s="20" t="s">
        <v>5</v>
      </c>
      <c r="G323" s="20" t="s">
        <v>5</v>
      </c>
      <c r="H323" s="20" t="s">
        <v>5</v>
      </c>
      <c r="I323" s="20" t="s">
        <v>5</v>
      </c>
      <c r="J323" s="20" t="s">
        <v>5</v>
      </c>
      <c r="K323" s="20" t="s">
        <v>5</v>
      </c>
      <c r="L323" s="20" t="s">
        <v>5</v>
      </c>
      <c r="M323" s="20" t="s">
        <v>5</v>
      </c>
      <c r="N323" s="20" t="s">
        <v>5</v>
      </c>
      <c r="O323" s="20" t="s">
        <v>5</v>
      </c>
      <c r="P323" s="20" t="s">
        <v>5</v>
      </c>
      <c r="Q323" s="20" t="s">
        <v>5</v>
      </c>
      <c r="R323" s="20" t="s">
        <v>5</v>
      </c>
      <c r="S323" s="20">
        <f t="shared" ref="S323:S386" si="5">SUM(C323,F323,I323,L323,O323,Q323)</f>
        <v>2</v>
      </c>
      <c r="T323" s="91"/>
      <c r="U323" s="36"/>
    </row>
    <row r="324" spans="1:22" ht="13.15" customHeight="1" x14ac:dyDescent="0.4">
      <c r="A324" s="1" t="s">
        <v>18</v>
      </c>
      <c r="B324" s="19" t="s">
        <v>726</v>
      </c>
      <c r="C324" s="20">
        <v>1</v>
      </c>
      <c r="D324" s="20" t="s">
        <v>5</v>
      </c>
      <c r="E324" s="20" t="s">
        <v>5</v>
      </c>
      <c r="F324" s="20" t="s">
        <v>5</v>
      </c>
      <c r="G324" s="20" t="s">
        <v>5</v>
      </c>
      <c r="H324" s="20" t="s">
        <v>5</v>
      </c>
      <c r="I324" s="20" t="s">
        <v>5</v>
      </c>
      <c r="J324" s="20" t="s">
        <v>5</v>
      </c>
      <c r="K324" s="20" t="s">
        <v>5</v>
      </c>
      <c r="L324" s="20">
        <v>1</v>
      </c>
      <c r="M324" s="20" t="s">
        <v>5</v>
      </c>
      <c r="N324" s="20" t="s">
        <v>5</v>
      </c>
      <c r="O324" s="20" t="s">
        <v>5</v>
      </c>
      <c r="P324" s="20" t="s">
        <v>5</v>
      </c>
      <c r="Q324" s="20" t="s">
        <v>5</v>
      </c>
      <c r="R324" s="20" t="s">
        <v>5</v>
      </c>
      <c r="S324" s="20">
        <f t="shared" si="5"/>
        <v>2</v>
      </c>
      <c r="T324" s="91"/>
      <c r="U324" s="36"/>
    </row>
    <row r="325" spans="1:22" ht="13.15" customHeight="1" x14ac:dyDescent="0.4">
      <c r="A325" s="1" t="s">
        <v>18</v>
      </c>
      <c r="B325" s="19" t="s">
        <v>727</v>
      </c>
      <c r="C325" s="20">
        <v>1</v>
      </c>
      <c r="D325" s="20" t="s">
        <v>5</v>
      </c>
      <c r="E325" s="20" t="s">
        <v>5</v>
      </c>
      <c r="F325" s="20" t="s">
        <v>5</v>
      </c>
      <c r="G325" s="20" t="s">
        <v>5</v>
      </c>
      <c r="H325" s="20" t="s">
        <v>5</v>
      </c>
      <c r="I325" s="20" t="s">
        <v>5</v>
      </c>
      <c r="J325" s="20" t="s">
        <v>5</v>
      </c>
      <c r="K325" s="20" t="s">
        <v>5</v>
      </c>
      <c r="L325" s="20" t="s">
        <v>5</v>
      </c>
      <c r="M325" s="20" t="s">
        <v>5</v>
      </c>
      <c r="N325" s="20" t="s">
        <v>5</v>
      </c>
      <c r="O325" s="20" t="s">
        <v>5</v>
      </c>
      <c r="P325" s="20" t="s">
        <v>5</v>
      </c>
      <c r="Q325" s="20" t="s">
        <v>5</v>
      </c>
      <c r="R325" s="20" t="s">
        <v>5</v>
      </c>
      <c r="S325" s="20">
        <f t="shared" si="5"/>
        <v>1</v>
      </c>
      <c r="T325" s="91"/>
      <c r="U325" s="36"/>
    </row>
    <row r="326" spans="1:22" ht="13.15" customHeight="1" x14ac:dyDescent="0.4">
      <c r="A326" s="3" t="s">
        <v>33</v>
      </c>
      <c r="B326" s="19" t="s">
        <v>728</v>
      </c>
      <c r="C326" s="20">
        <v>116</v>
      </c>
      <c r="D326" s="20" t="s">
        <v>5</v>
      </c>
      <c r="E326" s="20">
        <v>3</v>
      </c>
      <c r="F326" s="20">
        <v>164</v>
      </c>
      <c r="G326" s="20" t="s">
        <v>5</v>
      </c>
      <c r="H326" s="20">
        <v>2</v>
      </c>
      <c r="I326" s="20" t="s">
        <v>5</v>
      </c>
      <c r="J326" s="20" t="s">
        <v>5</v>
      </c>
      <c r="K326" s="20" t="s">
        <v>5</v>
      </c>
      <c r="L326" s="20">
        <v>33</v>
      </c>
      <c r="M326" s="20">
        <v>1</v>
      </c>
      <c r="N326" s="20" t="s">
        <v>5</v>
      </c>
      <c r="O326" s="20" t="s">
        <v>5</v>
      </c>
      <c r="P326" s="20" t="s">
        <v>5</v>
      </c>
      <c r="Q326" s="20" t="s">
        <v>5</v>
      </c>
      <c r="R326" s="20" t="s">
        <v>5</v>
      </c>
      <c r="S326" s="20">
        <f t="shared" si="5"/>
        <v>313</v>
      </c>
      <c r="T326" s="61">
        <v>323</v>
      </c>
      <c r="U326" s="71">
        <v>5</v>
      </c>
      <c r="V326" s="39">
        <v>0.02</v>
      </c>
    </row>
    <row r="327" spans="1:22" ht="13.15" customHeight="1" x14ac:dyDescent="0.4">
      <c r="A327" s="3" t="s">
        <v>33</v>
      </c>
      <c r="B327" s="19" t="s">
        <v>729</v>
      </c>
      <c r="C327" s="20">
        <v>10</v>
      </c>
      <c r="D327" s="20" t="s">
        <v>5</v>
      </c>
      <c r="E327" s="20" t="s">
        <v>5</v>
      </c>
      <c r="F327" s="20" t="s">
        <v>5</v>
      </c>
      <c r="G327" s="20" t="s">
        <v>5</v>
      </c>
      <c r="H327" s="20" t="s">
        <v>5</v>
      </c>
      <c r="I327" s="20" t="s">
        <v>5</v>
      </c>
      <c r="J327" s="20" t="s">
        <v>5</v>
      </c>
      <c r="K327" s="20" t="s">
        <v>5</v>
      </c>
      <c r="L327" s="20" t="s">
        <v>5</v>
      </c>
      <c r="M327" s="20" t="s">
        <v>5</v>
      </c>
      <c r="N327" s="20" t="s">
        <v>5</v>
      </c>
      <c r="O327" s="20" t="s">
        <v>5</v>
      </c>
      <c r="P327" s="20" t="s">
        <v>5</v>
      </c>
      <c r="Q327" s="20" t="s">
        <v>5</v>
      </c>
      <c r="R327" s="20" t="s">
        <v>5</v>
      </c>
      <c r="S327" s="20">
        <f t="shared" si="5"/>
        <v>10</v>
      </c>
      <c r="T327" s="91"/>
      <c r="U327" s="36"/>
    </row>
    <row r="328" spans="1:22" ht="13.15" customHeight="1" x14ac:dyDescent="0.4">
      <c r="A328" s="1" t="s">
        <v>35</v>
      </c>
      <c r="B328" s="19" t="s">
        <v>730</v>
      </c>
      <c r="C328" s="20">
        <v>180</v>
      </c>
      <c r="D328" s="20" t="s">
        <v>5</v>
      </c>
      <c r="E328" s="20">
        <v>4</v>
      </c>
      <c r="F328" s="20">
        <v>140</v>
      </c>
      <c r="G328" s="20" t="s">
        <v>5</v>
      </c>
      <c r="H328" s="20">
        <v>3</v>
      </c>
      <c r="I328" s="20" t="s">
        <v>5</v>
      </c>
      <c r="J328" s="20" t="s">
        <v>5</v>
      </c>
      <c r="K328" s="20" t="s">
        <v>5</v>
      </c>
      <c r="L328" s="20">
        <v>6</v>
      </c>
      <c r="M328" s="20" t="s">
        <v>5</v>
      </c>
      <c r="N328" s="20" t="s">
        <v>5</v>
      </c>
      <c r="O328" s="20" t="s">
        <v>5</v>
      </c>
      <c r="P328" s="20" t="s">
        <v>5</v>
      </c>
      <c r="Q328" s="20" t="s">
        <v>5</v>
      </c>
      <c r="R328" s="20" t="s">
        <v>5</v>
      </c>
      <c r="S328" s="20">
        <f t="shared" si="5"/>
        <v>326</v>
      </c>
      <c r="T328" s="65">
        <v>371</v>
      </c>
      <c r="U328" s="85">
        <v>7</v>
      </c>
      <c r="V328" s="24">
        <v>1.9E-2</v>
      </c>
    </row>
    <row r="329" spans="1:22" ht="13.15" customHeight="1" x14ac:dyDescent="0.4">
      <c r="A329" s="1" t="s">
        <v>35</v>
      </c>
      <c r="B329" s="19" t="s">
        <v>731</v>
      </c>
      <c r="C329" s="20">
        <v>14</v>
      </c>
      <c r="D329" s="20" t="s">
        <v>5</v>
      </c>
      <c r="E329" s="20" t="s">
        <v>5</v>
      </c>
      <c r="F329" s="20">
        <v>30</v>
      </c>
      <c r="G329" s="20" t="s">
        <v>5</v>
      </c>
      <c r="H329" s="20" t="s">
        <v>5</v>
      </c>
      <c r="I329" s="20" t="s">
        <v>5</v>
      </c>
      <c r="J329" s="20" t="s">
        <v>5</v>
      </c>
      <c r="K329" s="20" t="s">
        <v>5</v>
      </c>
      <c r="L329" s="20" t="s">
        <v>5</v>
      </c>
      <c r="M329" s="20" t="s">
        <v>5</v>
      </c>
      <c r="N329" s="20" t="s">
        <v>5</v>
      </c>
      <c r="O329" s="20" t="s">
        <v>5</v>
      </c>
      <c r="P329" s="20" t="s">
        <v>5</v>
      </c>
      <c r="Q329" s="20" t="s">
        <v>5</v>
      </c>
      <c r="R329" s="20" t="s">
        <v>5</v>
      </c>
      <c r="S329" s="20">
        <f t="shared" si="5"/>
        <v>44</v>
      </c>
      <c r="T329" s="91"/>
      <c r="U329" s="36"/>
    </row>
    <row r="330" spans="1:22" x14ac:dyDescent="0.4">
      <c r="A330" s="1" t="s">
        <v>35</v>
      </c>
      <c r="B330" s="19" t="s">
        <v>732</v>
      </c>
      <c r="C330" s="20">
        <v>1</v>
      </c>
      <c r="D330" s="20" t="s">
        <v>5</v>
      </c>
      <c r="E330" s="20" t="s">
        <v>5</v>
      </c>
      <c r="F330" s="20" t="s">
        <v>5</v>
      </c>
      <c r="G330" s="20" t="s">
        <v>5</v>
      </c>
      <c r="H330" s="20" t="s">
        <v>5</v>
      </c>
      <c r="I330" s="20" t="s">
        <v>5</v>
      </c>
      <c r="J330" s="20" t="s">
        <v>5</v>
      </c>
      <c r="K330" s="20" t="s">
        <v>5</v>
      </c>
      <c r="L330" s="20" t="s">
        <v>5</v>
      </c>
      <c r="M330" s="20" t="s">
        <v>5</v>
      </c>
      <c r="N330" s="20" t="s">
        <v>5</v>
      </c>
      <c r="O330" s="20" t="s">
        <v>5</v>
      </c>
      <c r="P330" s="20" t="s">
        <v>5</v>
      </c>
      <c r="Q330" s="20" t="s">
        <v>5</v>
      </c>
      <c r="R330" s="20" t="s">
        <v>5</v>
      </c>
      <c r="S330" s="20">
        <f t="shared" si="5"/>
        <v>1</v>
      </c>
      <c r="T330" s="91"/>
      <c r="U330" s="36"/>
    </row>
    <row r="331" spans="1:22" ht="13.15" customHeight="1" x14ac:dyDescent="0.4">
      <c r="A331" s="21" t="s">
        <v>155</v>
      </c>
      <c r="B331" s="19" t="s">
        <v>733</v>
      </c>
      <c r="C331" s="20">
        <v>6</v>
      </c>
      <c r="D331" s="20" t="s">
        <v>5</v>
      </c>
      <c r="E331" s="20" t="s">
        <v>5</v>
      </c>
      <c r="F331" s="20" t="s">
        <v>5</v>
      </c>
      <c r="G331" s="20" t="s">
        <v>5</v>
      </c>
      <c r="H331" s="20" t="s">
        <v>5</v>
      </c>
      <c r="I331" s="20">
        <v>1</v>
      </c>
      <c r="J331" s="20" t="s">
        <v>5</v>
      </c>
      <c r="K331" s="20" t="s">
        <v>5</v>
      </c>
      <c r="L331" s="20" t="s">
        <v>5</v>
      </c>
      <c r="M331" s="20" t="s">
        <v>5</v>
      </c>
      <c r="N331" s="20" t="s">
        <v>5</v>
      </c>
      <c r="O331" s="20" t="s">
        <v>5</v>
      </c>
      <c r="P331" s="20" t="s">
        <v>5</v>
      </c>
      <c r="Q331" s="20" t="s">
        <v>5</v>
      </c>
      <c r="R331" s="20" t="s">
        <v>5</v>
      </c>
      <c r="S331" s="20">
        <f t="shared" si="5"/>
        <v>7</v>
      </c>
      <c r="T331" s="43">
        <v>7</v>
      </c>
      <c r="U331" s="48">
        <v>0</v>
      </c>
      <c r="V331" s="46">
        <v>0</v>
      </c>
    </row>
    <row r="332" spans="1:22" x14ac:dyDescent="0.4">
      <c r="A332" s="21" t="s">
        <v>734</v>
      </c>
      <c r="B332" s="19" t="s">
        <v>735</v>
      </c>
      <c r="C332" s="20">
        <v>69</v>
      </c>
      <c r="D332" s="20">
        <v>1</v>
      </c>
      <c r="E332" s="20" t="s">
        <v>5</v>
      </c>
      <c r="F332" s="20">
        <v>55</v>
      </c>
      <c r="G332" s="20" t="s">
        <v>5</v>
      </c>
      <c r="H332" s="20">
        <v>2</v>
      </c>
      <c r="I332" s="20" t="s">
        <v>5</v>
      </c>
      <c r="J332" s="20" t="s">
        <v>5</v>
      </c>
      <c r="K332" s="20" t="s">
        <v>5</v>
      </c>
      <c r="L332" s="20" t="s">
        <v>5</v>
      </c>
      <c r="M332" s="20" t="s">
        <v>5</v>
      </c>
      <c r="N332" s="20" t="s">
        <v>5</v>
      </c>
      <c r="O332" s="20" t="s">
        <v>5</v>
      </c>
      <c r="P332" s="20" t="s">
        <v>5</v>
      </c>
      <c r="Q332" s="20" t="s">
        <v>5</v>
      </c>
      <c r="R332" s="20" t="s">
        <v>5</v>
      </c>
      <c r="S332" s="20">
        <f t="shared" si="5"/>
        <v>124</v>
      </c>
      <c r="T332" s="43">
        <v>124</v>
      </c>
      <c r="U332" s="48">
        <v>2</v>
      </c>
      <c r="V332" s="47">
        <v>1.6E-2</v>
      </c>
    </row>
    <row r="333" spans="1:22" ht="13.15" customHeight="1" x14ac:dyDescent="0.4">
      <c r="A333" s="3" t="s">
        <v>212</v>
      </c>
      <c r="B333" s="19" t="s">
        <v>736</v>
      </c>
      <c r="C333" s="20">
        <v>6</v>
      </c>
      <c r="D333" s="20" t="s">
        <v>5</v>
      </c>
      <c r="E333" s="20" t="s">
        <v>5</v>
      </c>
      <c r="F333" s="20" t="s">
        <v>5</v>
      </c>
      <c r="G333" s="20" t="s">
        <v>5</v>
      </c>
      <c r="H333" s="20" t="s">
        <v>5</v>
      </c>
      <c r="I333" s="20" t="s">
        <v>5</v>
      </c>
      <c r="J333" s="20" t="s">
        <v>5</v>
      </c>
      <c r="K333" s="20" t="s">
        <v>5</v>
      </c>
      <c r="L333" s="20" t="s">
        <v>5</v>
      </c>
      <c r="M333" s="20" t="s">
        <v>5</v>
      </c>
      <c r="N333" s="20" t="s">
        <v>5</v>
      </c>
      <c r="O333" s="20" t="s">
        <v>5</v>
      </c>
      <c r="P333" s="20" t="s">
        <v>5</v>
      </c>
      <c r="Q333" s="20" t="s">
        <v>5</v>
      </c>
      <c r="R333" s="20" t="s">
        <v>5</v>
      </c>
      <c r="S333" s="20">
        <f t="shared" si="5"/>
        <v>6</v>
      </c>
      <c r="T333" s="61">
        <v>8</v>
      </c>
      <c r="U333" s="71">
        <v>0</v>
      </c>
      <c r="V333" s="39">
        <v>0</v>
      </c>
    </row>
    <row r="334" spans="1:22" ht="13.15" customHeight="1" x14ac:dyDescent="0.4">
      <c r="A334" s="3" t="s">
        <v>212</v>
      </c>
      <c r="B334" s="19" t="s">
        <v>737</v>
      </c>
      <c r="C334" s="20">
        <v>2</v>
      </c>
      <c r="D334" s="20" t="s">
        <v>5</v>
      </c>
      <c r="E334" s="20" t="s">
        <v>5</v>
      </c>
      <c r="F334" s="20" t="s">
        <v>5</v>
      </c>
      <c r="G334" s="20" t="s">
        <v>5</v>
      </c>
      <c r="H334" s="20" t="s">
        <v>5</v>
      </c>
      <c r="I334" s="20" t="s">
        <v>5</v>
      </c>
      <c r="J334" s="20" t="s">
        <v>5</v>
      </c>
      <c r="K334" s="20" t="s">
        <v>5</v>
      </c>
      <c r="L334" s="20" t="s">
        <v>5</v>
      </c>
      <c r="M334" s="20" t="s">
        <v>5</v>
      </c>
      <c r="N334" s="20" t="s">
        <v>5</v>
      </c>
      <c r="O334" s="20" t="s">
        <v>5</v>
      </c>
      <c r="P334" s="20" t="s">
        <v>5</v>
      </c>
      <c r="Q334" s="20" t="s">
        <v>5</v>
      </c>
      <c r="R334" s="20" t="s">
        <v>5</v>
      </c>
      <c r="S334" s="20">
        <f t="shared" si="5"/>
        <v>2</v>
      </c>
      <c r="T334" s="91"/>
      <c r="U334" s="36"/>
    </row>
    <row r="335" spans="1:22" x14ac:dyDescent="0.4">
      <c r="A335" s="21" t="s">
        <v>40</v>
      </c>
      <c r="B335" s="19" t="s">
        <v>738</v>
      </c>
      <c r="C335" s="20">
        <v>66</v>
      </c>
      <c r="D335" s="20" t="s">
        <v>5</v>
      </c>
      <c r="E335" s="20">
        <v>1</v>
      </c>
      <c r="F335" s="20">
        <v>139</v>
      </c>
      <c r="G335" s="20">
        <v>2</v>
      </c>
      <c r="H335" s="20">
        <v>2</v>
      </c>
      <c r="I335" s="20">
        <v>1</v>
      </c>
      <c r="J335" s="20" t="s">
        <v>5</v>
      </c>
      <c r="K335" s="20" t="s">
        <v>5</v>
      </c>
      <c r="L335" s="20">
        <v>9</v>
      </c>
      <c r="M335" s="20" t="s">
        <v>5</v>
      </c>
      <c r="N335" s="20" t="s">
        <v>5</v>
      </c>
      <c r="O335" s="20" t="s">
        <v>5</v>
      </c>
      <c r="P335" s="20" t="s">
        <v>5</v>
      </c>
      <c r="Q335" s="20" t="s">
        <v>5</v>
      </c>
      <c r="R335" s="20" t="s">
        <v>5</v>
      </c>
      <c r="S335" s="20">
        <f t="shared" si="5"/>
        <v>215</v>
      </c>
      <c r="T335" s="43">
        <v>215</v>
      </c>
      <c r="U335" s="48">
        <v>3</v>
      </c>
      <c r="V335" s="46">
        <v>0.01</v>
      </c>
    </row>
    <row r="336" spans="1:22" x14ac:dyDescent="0.4">
      <c r="A336" s="21" t="s">
        <v>739</v>
      </c>
      <c r="B336" s="19" t="s">
        <v>740</v>
      </c>
      <c r="C336" s="20">
        <v>2</v>
      </c>
      <c r="D336" s="20" t="s">
        <v>5</v>
      </c>
      <c r="E336" s="20" t="s">
        <v>5</v>
      </c>
      <c r="F336" s="20" t="s">
        <v>5</v>
      </c>
      <c r="G336" s="20" t="s">
        <v>5</v>
      </c>
      <c r="H336" s="20" t="s">
        <v>5</v>
      </c>
      <c r="I336" s="20" t="s">
        <v>5</v>
      </c>
      <c r="J336" s="20" t="s">
        <v>5</v>
      </c>
      <c r="K336" s="20" t="s">
        <v>5</v>
      </c>
      <c r="L336" s="20" t="s">
        <v>5</v>
      </c>
      <c r="M336" s="20" t="s">
        <v>5</v>
      </c>
      <c r="N336" s="20" t="s">
        <v>5</v>
      </c>
      <c r="O336" s="20" t="s">
        <v>5</v>
      </c>
      <c r="P336" s="20" t="s">
        <v>5</v>
      </c>
      <c r="Q336" s="20" t="s">
        <v>5</v>
      </c>
      <c r="R336" s="20" t="s">
        <v>5</v>
      </c>
      <c r="S336" s="20">
        <f t="shared" si="5"/>
        <v>2</v>
      </c>
      <c r="T336" s="43">
        <v>2</v>
      </c>
      <c r="U336" s="48">
        <v>0</v>
      </c>
      <c r="V336" s="46">
        <v>0</v>
      </c>
    </row>
    <row r="337" spans="1:22" x14ac:dyDescent="0.4">
      <c r="A337" s="21" t="s">
        <v>741</v>
      </c>
      <c r="B337" s="19" t="s">
        <v>742</v>
      </c>
      <c r="C337" s="20">
        <v>17</v>
      </c>
      <c r="D337" s="20" t="s">
        <v>5</v>
      </c>
      <c r="E337" s="20">
        <v>1</v>
      </c>
      <c r="F337" s="20">
        <v>9</v>
      </c>
      <c r="G337" s="20" t="s">
        <v>5</v>
      </c>
      <c r="H337" s="20" t="s">
        <v>5</v>
      </c>
      <c r="I337" s="20">
        <v>1</v>
      </c>
      <c r="J337" s="20" t="s">
        <v>5</v>
      </c>
      <c r="K337" s="20" t="s">
        <v>5</v>
      </c>
      <c r="L337" s="20" t="s">
        <v>5</v>
      </c>
      <c r="M337" s="20" t="s">
        <v>5</v>
      </c>
      <c r="N337" s="20" t="s">
        <v>5</v>
      </c>
      <c r="O337" s="20" t="s">
        <v>5</v>
      </c>
      <c r="P337" s="20" t="s">
        <v>5</v>
      </c>
      <c r="Q337" s="20" t="s">
        <v>5</v>
      </c>
      <c r="R337" s="20" t="s">
        <v>5</v>
      </c>
      <c r="S337" s="20">
        <f t="shared" si="5"/>
        <v>27</v>
      </c>
      <c r="T337" s="43">
        <v>27</v>
      </c>
      <c r="U337" s="48">
        <v>1</v>
      </c>
      <c r="V337" s="47">
        <v>3.6999999999999998E-2</v>
      </c>
    </row>
    <row r="338" spans="1:22" ht="13.15" customHeight="1" x14ac:dyDescent="0.4">
      <c r="A338" s="3" t="s">
        <v>158</v>
      </c>
      <c r="B338" s="19" t="s">
        <v>743</v>
      </c>
      <c r="C338" s="20">
        <v>43</v>
      </c>
      <c r="D338" s="20" t="s">
        <v>5</v>
      </c>
      <c r="E338" s="20">
        <v>1</v>
      </c>
      <c r="F338" s="20">
        <v>64</v>
      </c>
      <c r="G338" s="20" t="s">
        <v>5</v>
      </c>
      <c r="H338" s="20">
        <v>1</v>
      </c>
      <c r="I338" s="20" t="s">
        <v>5</v>
      </c>
      <c r="J338" s="20" t="s">
        <v>5</v>
      </c>
      <c r="K338" s="20" t="s">
        <v>5</v>
      </c>
      <c r="L338" s="20" t="s">
        <v>5</v>
      </c>
      <c r="M338" s="20" t="s">
        <v>5</v>
      </c>
      <c r="N338" s="20" t="s">
        <v>5</v>
      </c>
      <c r="O338" s="20" t="s">
        <v>5</v>
      </c>
      <c r="P338" s="20" t="s">
        <v>5</v>
      </c>
      <c r="Q338" s="20" t="s">
        <v>5</v>
      </c>
      <c r="R338" s="20" t="s">
        <v>5</v>
      </c>
      <c r="S338" s="20">
        <f t="shared" si="5"/>
        <v>107</v>
      </c>
      <c r="T338" s="61">
        <v>112</v>
      </c>
      <c r="U338" s="71">
        <v>2</v>
      </c>
      <c r="V338" s="39">
        <v>0.02</v>
      </c>
    </row>
    <row r="339" spans="1:22" x14ac:dyDescent="0.4">
      <c r="A339" s="3" t="s">
        <v>158</v>
      </c>
      <c r="B339" s="19" t="s">
        <v>744</v>
      </c>
      <c r="C339" s="20">
        <v>5</v>
      </c>
      <c r="D339" s="20" t="s">
        <v>5</v>
      </c>
      <c r="E339" s="20" t="s">
        <v>5</v>
      </c>
      <c r="F339" s="20" t="s">
        <v>5</v>
      </c>
      <c r="G339" s="20" t="s">
        <v>5</v>
      </c>
      <c r="H339" s="20" t="s">
        <v>5</v>
      </c>
      <c r="I339" s="20" t="s">
        <v>5</v>
      </c>
      <c r="J339" s="20" t="s">
        <v>5</v>
      </c>
      <c r="K339" s="20" t="s">
        <v>5</v>
      </c>
      <c r="L339" s="20" t="s">
        <v>5</v>
      </c>
      <c r="M339" s="20" t="s">
        <v>5</v>
      </c>
      <c r="N339" s="20" t="s">
        <v>5</v>
      </c>
      <c r="O339" s="20" t="s">
        <v>5</v>
      </c>
      <c r="P339" s="20" t="s">
        <v>5</v>
      </c>
      <c r="Q339" s="20" t="s">
        <v>5</v>
      </c>
      <c r="R339" s="20" t="s">
        <v>5</v>
      </c>
      <c r="S339" s="20">
        <f t="shared" si="5"/>
        <v>5</v>
      </c>
      <c r="T339" s="91"/>
      <c r="U339" s="36"/>
    </row>
    <row r="340" spans="1:22" ht="13.15" customHeight="1" x14ac:dyDescent="0.4">
      <c r="A340" s="1" t="s">
        <v>52</v>
      </c>
      <c r="B340" s="19" t="s">
        <v>745</v>
      </c>
      <c r="C340" s="20">
        <v>397</v>
      </c>
      <c r="D340" s="20" t="s">
        <v>5</v>
      </c>
      <c r="E340" s="20">
        <v>22</v>
      </c>
      <c r="F340" s="20">
        <v>504</v>
      </c>
      <c r="G340" s="20" t="s">
        <v>5</v>
      </c>
      <c r="H340" s="20">
        <v>10</v>
      </c>
      <c r="I340" s="20">
        <v>9</v>
      </c>
      <c r="J340" s="20" t="s">
        <v>5</v>
      </c>
      <c r="K340" s="20" t="s">
        <v>5</v>
      </c>
      <c r="L340" s="20">
        <v>73</v>
      </c>
      <c r="M340" s="20" t="s">
        <v>5</v>
      </c>
      <c r="N340" s="20" t="s">
        <v>5</v>
      </c>
      <c r="O340" s="20" t="s">
        <v>5</v>
      </c>
      <c r="P340" s="20" t="s">
        <v>5</v>
      </c>
      <c r="Q340" s="20" t="s">
        <v>5</v>
      </c>
      <c r="R340" s="20" t="s">
        <v>5</v>
      </c>
      <c r="S340" s="20">
        <f t="shared" si="5"/>
        <v>983</v>
      </c>
      <c r="T340" s="65">
        <v>1081</v>
      </c>
      <c r="U340" s="85">
        <v>33</v>
      </c>
      <c r="V340" s="24">
        <v>1E-3</v>
      </c>
    </row>
    <row r="341" spans="1:22" ht="13.15" customHeight="1" x14ac:dyDescent="0.4">
      <c r="A341" s="1" t="s">
        <v>52</v>
      </c>
      <c r="B341" s="19" t="s">
        <v>746</v>
      </c>
      <c r="C341" s="20">
        <v>3</v>
      </c>
      <c r="D341" s="20" t="s">
        <v>5</v>
      </c>
      <c r="E341" s="20" t="s">
        <v>5</v>
      </c>
      <c r="F341" s="20">
        <v>47</v>
      </c>
      <c r="G341" s="20" t="s">
        <v>5</v>
      </c>
      <c r="H341" s="20">
        <v>1</v>
      </c>
      <c r="I341" s="20" t="s">
        <v>5</v>
      </c>
      <c r="J341" s="20" t="s">
        <v>5</v>
      </c>
      <c r="K341" s="20" t="s">
        <v>5</v>
      </c>
      <c r="L341" s="20">
        <v>3</v>
      </c>
      <c r="M341" s="20" t="s">
        <v>5</v>
      </c>
      <c r="N341" s="20" t="s">
        <v>5</v>
      </c>
      <c r="O341" s="20" t="s">
        <v>5</v>
      </c>
      <c r="P341" s="20" t="s">
        <v>5</v>
      </c>
      <c r="Q341" s="20" t="s">
        <v>5</v>
      </c>
      <c r="R341" s="20" t="s">
        <v>5</v>
      </c>
      <c r="S341" s="20">
        <f t="shared" si="5"/>
        <v>53</v>
      </c>
      <c r="T341" s="91"/>
      <c r="U341" s="36"/>
    </row>
    <row r="342" spans="1:22" ht="13.15" customHeight="1" x14ac:dyDescent="0.4">
      <c r="A342" s="1" t="s">
        <v>52</v>
      </c>
      <c r="B342" s="19" t="s">
        <v>747</v>
      </c>
      <c r="C342" s="20">
        <v>12</v>
      </c>
      <c r="D342" s="20" t="s">
        <v>5</v>
      </c>
      <c r="E342" s="20" t="s">
        <v>5</v>
      </c>
      <c r="F342" s="20">
        <v>7</v>
      </c>
      <c r="G342" s="20" t="s">
        <v>5</v>
      </c>
      <c r="H342" s="20" t="s">
        <v>5</v>
      </c>
      <c r="I342" s="20" t="s">
        <v>5</v>
      </c>
      <c r="J342" s="20" t="s">
        <v>5</v>
      </c>
      <c r="K342" s="20" t="s">
        <v>5</v>
      </c>
      <c r="L342" s="20" t="s">
        <v>5</v>
      </c>
      <c r="M342" s="20" t="s">
        <v>5</v>
      </c>
      <c r="N342" s="20" t="s">
        <v>5</v>
      </c>
      <c r="O342" s="20" t="s">
        <v>5</v>
      </c>
      <c r="P342" s="20" t="s">
        <v>5</v>
      </c>
      <c r="Q342" s="20" t="s">
        <v>5</v>
      </c>
      <c r="R342" s="20" t="s">
        <v>5</v>
      </c>
      <c r="S342" s="20">
        <f t="shared" si="5"/>
        <v>19</v>
      </c>
      <c r="T342" s="91"/>
      <c r="U342" s="36"/>
    </row>
    <row r="343" spans="1:22" ht="13.15" customHeight="1" x14ac:dyDescent="0.4">
      <c r="A343" s="1" t="s">
        <v>52</v>
      </c>
      <c r="B343" s="19" t="s">
        <v>748</v>
      </c>
      <c r="C343" s="20">
        <v>2</v>
      </c>
      <c r="D343" s="20" t="s">
        <v>5</v>
      </c>
      <c r="E343" s="20" t="s">
        <v>5</v>
      </c>
      <c r="F343" s="20">
        <v>6</v>
      </c>
      <c r="G343" s="20" t="s">
        <v>5</v>
      </c>
      <c r="H343" s="20" t="s">
        <v>5</v>
      </c>
      <c r="I343" s="20" t="s">
        <v>5</v>
      </c>
      <c r="J343" s="20" t="s">
        <v>5</v>
      </c>
      <c r="K343" s="20" t="s">
        <v>5</v>
      </c>
      <c r="L343" s="20" t="s">
        <v>5</v>
      </c>
      <c r="M343" s="20" t="s">
        <v>5</v>
      </c>
      <c r="N343" s="20" t="s">
        <v>5</v>
      </c>
      <c r="O343" s="20" t="s">
        <v>5</v>
      </c>
      <c r="P343" s="20" t="s">
        <v>5</v>
      </c>
      <c r="Q343" s="20" t="s">
        <v>5</v>
      </c>
      <c r="R343" s="20" t="s">
        <v>5</v>
      </c>
      <c r="S343" s="20">
        <f t="shared" si="5"/>
        <v>8</v>
      </c>
      <c r="T343" s="91"/>
      <c r="U343" s="36"/>
    </row>
    <row r="344" spans="1:22" ht="13.15" customHeight="1" x14ac:dyDescent="0.4">
      <c r="A344" s="1" t="s">
        <v>52</v>
      </c>
      <c r="B344" s="19" t="s">
        <v>749</v>
      </c>
      <c r="C344" s="20" t="s">
        <v>5</v>
      </c>
      <c r="D344" s="20" t="s">
        <v>5</v>
      </c>
      <c r="E344" s="20" t="s">
        <v>5</v>
      </c>
      <c r="F344" s="20">
        <v>5</v>
      </c>
      <c r="G344" s="20" t="s">
        <v>5</v>
      </c>
      <c r="H344" s="20" t="s">
        <v>5</v>
      </c>
      <c r="I344" s="20" t="s">
        <v>5</v>
      </c>
      <c r="J344" s="20" t="s">
        <v>5</v>
      </c>
      <c r="K344" s="20" t="s">
        <v>5</v>
      </c>
      <c r="L344" s="20">
        <v>2</v>
      </c>
      <c r="M344" s="20" t="s">
        <v>5</v>
      </c>
      <c r="N344" s="20" t="s">
        <v>5</v>
      </c>
      <c r="O344" s="20" t="s">
        <v>5</v>
      </c>
      <c r="P344" s="20" t="s">
        <v>5</v>
      </c>
      <c r="Q344" s="20" t="s">
        <v>5</v>
      </c>
      <c r="R344" s="20" t="s">
        <v>5</v>
      </c>
      <c r="S344" s="20">
        <f t="shared" si="5"/>
        <v>7</v>
      </c>
      <c r="T344" s="91"/>
      <c r="U344" s="36"/>
    </row>
    <row r="345" spans="1:22" ht="13.15" customHeight="1" x14ac:dyDescent="0.4">
      <c r="A345" s="1" t="s">
        <v>52</v>
      </c>
      <c r="B345" s="19" t="s">
        <v>750</v>
      </c>
      <c r="C345" s="20">
        <v>3</v>
      </c>
      <c r="D345" s="20" t="s">
        <v>5</v>
      </c>
      <c r="E345" s="20" t="s">
        <v>5</v>
      </c>
      <c r="F345" s="20">
        <v>2</v>
      </c>
      <c r="G345" s="20" t="s">
        <v>5</v>
      </c>
      <c r="H345" s="20" t="s">
        <v>5</v>
      </c>
      <c r="I345" s="20" t="s">
        <v>5</v>
      </c>
      <c r="J345" s="20" t="s">
        <v>5</v>
      </c>
      <c r="K345" s="20" t="s">
        <v>5</v>
      </c>
      <c r="L345" s="20">
        <v>1</v>
      </c>
      <c r="M345" s="20" t="s">
        <v>5</v>
      </c>
      <c r="N345" s="20" t="s">
        <v>5</v>
      </c>
      <c r="O345" s="20" t="s">
        <v>5</v>
      </c>
      <c r="P345" s="20" t="s">
        <v>5</v>
      </c>
      <c r="Q345" s="20" t="s">
        <v>5</v>
      </c>
      <c r="R345" s="20" t="s">
        <v>5</v>
      </c>
      <c r="S345" s="20">
        <f t="shared" si="5"/>
        <v>6</v>
      </c>
      <c r="T345" s="91"/>
      <c r="U345" s="36"/>
    </row>
    <row r="346" spans="1:22" ht="13.15" customHeight="1" x14ac:dyDescent="0.4">
      <c r="A346" s="1" t="s">
        <v>52</v>
      </c>
      <c r="B346" s="19" t="s">
        <v>751</v>
      </c>
      <c r="C346" s="20">
        <v>5</v>
      </c>
      <c r="D346" s="20" t="s">
        <v>5</v>
      </c>
      <c r="E346" s="20" t="s">
        <v>5</v>
      </c>
      <c r="F346" s="20" t="s">
        <v>5</v>
      </c>
      <c r="G346" s="20" t="s">
        <v>5</v>
      </c>
      <c r="H346" s="20" t="s">
        <v>5</v>
      </c>
      <c r="I346" s="20" t="s">
        <v>5</v>
      </c>
      <c r="J346" s="20" t="s">
        <v>5</v>
      </c>
      <c r="K346" s="20" t="s">
        <v>5</v>
      </c>
      <c r="L346" s="20" t="s">
        <v>5</v>
      </c>
      <c r="M346" s="20" t="s">
        <v>5</v>
      </c>
      <c r="N346" s="20" t="s">
        <v>5</v>
      </c>
      <c r="O346" s="20" t="s">
        <v>5</v>
      </c>
      <c r="P346" s="20" t="s">
        <v>5</v>
      </c>
      <c r="Q346" s="20" t="s">
        <v>5</v>
      </c>
      <c r="R346" s="20" t="s">
        <v>5</v>
      </c>
      <c r="S346" s="20">
        <f t="shared" si="5"/>
        <v>5</v>
      </c>
      <c r="T346" s="91"/>
      <c r="U346" s="36"/>
    </row>
    <row r="347" spans="1:22" ht="13.15" customHeight="1" x14ac:dyDescent="0.4">
      <c r="A347" s="21" t="s">
        <v>65</v>
      </c>
      <c r="B347" s="19" t="s">
        <v>752</v>
      </c>
      <c r="C347" s="20">
        <v>46</v>
      </c>
      <c r="D347" s="20" t="s">
        <v>5</v>
      </c>
      <c r="E347" s="20">
        <v>1</v>
      </c>
      <c r="F347" s="20">
        <v>29</v>
      </c>
      <c r="G347" s="20" t="s">
        <v>5</v>
      </c>
      <c r="H347" s="20" t="s">
        <v>5</v>
      </c>
      <c r="I347" s="20" t="s">
        <v>5</v>
      </c>
      <c r="J347" s="20" t="s">
        <v>5</v>
      </c>
      <c r="K347" s="20" t="s">
        <v>5</v>
      </c>
      <c r="L347" s="20" t="s">
        <v>5</v>
      </c>
      <c r="M347" s="20" t="s">
        <v>5</v>
      </c>
      <c r="N347" s="20" t="s">
        <v>5</v>
      </c>
      <c r="O347" s="20" t="s">
        <v>5</v>
      </c>
      <c r="P347" s="20" t="s">
        <v>5</v>
      </c>
      <c r="Q347" s="20" t="s">
        <v>5</v>
      </c>
      <c r="R347" s="20" t="s">
        <v>5</v>
      </c>
      <c r="S347" s="20">
        <f t="shared" si="5"/>
        <v>75</v>
      </c>
      <c r="T347" s="43">
        <v>75</v>
      </c>
      <c r="U347" s="48">
        <v>1</v>
      </c>
      <c r="V347" s="46">
        <v>0.01</v>
      </c>
    </row>
    <row r="348" spans="1:22" ht="13.15" customHeight="1" x14ac:dyDescent="0.4">
      <c r="A348" s="21" t="s">
        <v>72</v>
      </c>
      <c r="B348" s="19" t="s">
        <v>753</v>
      </c>
      <c r="C348" s="20">
        <v>114</v>
      </c>
      <c r="D348" s="20" t="s">
        <v>5</v>
      </c>
      <c r="E348" s="20" t="s">
        <v>5</v>
      </c>
      <c r="F348" s="20">
        <v>56</v>
      </c>
      <c r="G348" s="20">
        <v>1</v>
      </c>
      <c r="H348" s="20" t="s">
        <v>5</v>
      </c>
      <c r="I348" s="20" t="s">
        <v>5</v>
      </c>
      <c r="J348" s="20" t="s">
        <v>5</v>
      </c>
      <c r="K348" s="20" t="s">
        <v>5</v>
      </c>
      <c r="L348" s="20">
        <v>1</v>
      </c>
      <c r="M348" s="20" t="s">
        <v>5</v>
      </c>
      <c r="N348" s="20" t="s">
        <v>5</v>
      </c>
      <c r="O348" s="20" t="s">
        <v>5</v>
      </c>
      <c r="P348" s="20" t="s">
        <v>5</v>
      </c>
      <c r="Q348" s="20" t="s">
        <v>5</v>
      </c>
      <c r="R348" s="20" t="s">
        <v>5</v>
      </c>
      <c r="S348" s="20">
        <f t="shared" si="5"/>
        <v>171</v>
      </c>
      <c r="T348" s="43">
        <v>171</v>
      </c>
      <c r="U348" s="48">
        <v>0</v>
      </c>
      <c r="V348" s="46">
        <v>0</v>
      </c>
    </row>
    <row r="349" spans="1:22" ht="13.15" customHeight="1" x14ac:dyDescent="0.4">
      <c r="A349" s="21" t="s">
        <v>77</v>
      </c>
      <c r="B349" s="19" t="s">
        <v>754</v>
      </c>
      <c r="C349" s="20">
        <v>10</v>
      </c>
      <c r="D349" s="20" t="s">
        <v>5</v>
      </c>
      <c r="E349" s="20">
        <v>2</v>
      </c>
      <c r="F349" s="20" t="s">
        <v>5</v>
      </c>
      <c r="G349" s="20" t="s">
        <v>5</v>
      </c>
      <c r="H349" s="20" t="s">
        <v>5</v>
      </c>
      <c r="I349" s="20" t="s">
        <v>5</v>
      </c>
      <c r="J349" s="20" t="s">
        <v>5</v>
      </c>
      <c r="K349" s="20" t="s">
        <v>5</v>
      </c>
      <c r="L349" s="20" t="s">
        <v>5</v>
      </c>
      <c r="M349" s="20" t="s">
        <v>5</v>
      </c>
      <c r="N349" s="20" t="s">
        <v>5</v>
      </c>
      <c r="O349" s="20" t="s">
        <v>5</v>
      </c>
      <c r="P349" s="20" t="s">
        <v>5</v>
      </c>
      <c r="Q349" s="20" t="s">
        <v>5</v>
      </c>
      <c r="R349" s="20" t="s">
        <v>5</v>
      </c>
      <c r="S349" s="20">
        <f t="shared" si="5"/>
        <v>10</v>
      </c>
      <c r="T349" s="43">
        <v>10</v>
      </c>
      <c r="U349" s="48">
        <v>2</v>
      </c>
      <c r="V349" s="46">
        <v>0.2</v>
      </c>
    </row>
    <row r="350" spans="1:22" ht="13.15" customHeight="1" x14ac:dyDescent="0.4">
      <c r="A350" s="1" t="s">
        <v>965</v>
      </c>
      <c r="B350" s="19" t="s">
        <v>755</v>
      </c>
      <c r="C350" s="20">
        <v>19</v>
      </c>
      <c r="D350" s="20" t="s">
        <v>5</v>
      </c>
      <c r="E350" s="20" t="s">
        <v>5</v>
      </c>
      <c r="F350" s="20">
        <v>31</v>
      </c>
      <c r="G350" s="20" t="s">
        <v>5</v>
      </c>
      <c r="H350" s="20" t="s">
        <v>5</v>
      </c>
      <c r="I350" s="20" t="s">
        <v>5</v>
      </c>
      <c r="J350" s="20" t="s">
        <v>5</v>
      </c>
      <c r="K350" s="20" t="s">
        <v>5</v>
      </c>
      <c r="L350" s="20" t="s">
        <v>5</v>
      </c>
      <c r="M350" s="20" t="s">
        <v>5</v>
      </c>
      <c r="N350" s="20" t="s">
        <v>5</v>
      </c>
      <c r="O350" s="20" t="s">
        <v>5</v>
      </c>
      <c r="P350" s="20" t="s">
        <v>5</v>
      </c>
      <c r="Q350" s="20" t="s">
        <v>5</v>
      </c>
      <c r="R350" s="20" t="s">
        <v>5</v>
      </c>
      <c r="S350" s="20">
        <f t="shared" si="5"/>
        <v>50</v>
      </c>
      <c r="T350" s="65">
        <v>52</v>
      </c>
      <c r="U350" s="85">
        <v>0</v>
      </c>
      <c r="V350" s="32">
        <v>0</v>
      </c>
    </row>
    <row r="351" spans="1:22" x14ac:dyDescent="0.4">
      <c r="A351" s="1" t="s">
        <v>965</v>
      </c>
      <c r="B351" s="19" t="s">
        <v>756</v>
      </c>
      <c r="C351" s="20">
        <v>1</v>
      </c>
      <c r="D351" s="20" t="s">
        <v>5</v>
      </c>
      <c r="E351" s="20" t="s">
        <v>5</v>
      </c>
      <c r="F351" s="20" t="s">
        <v>5</v>
      </c>
      <c r="G351" s="20" t="s">
        <v>5</v>
      </c>
      <c r="H351" s="20" t="s">
        <v>5</v>
      </c>
      <c r="I351" s="20" t="s">
        <v>5</v>
      </c>
      <c r="J351" s="20" t="s">
        <v>5</v>
      </c>
      <c r="K351" s="20" t="s">
        <v>5</v>
      </c>
      <c r="L351" s="20" t="s">
        <v>5</v>
      </c>
      <c r="M351" s="20" t="s">
        <v>5</v>
      </c>
      <c r="N351" s="20" t="s">
        <v>5</v>
      </c>
      <c r="O351" s="20" t="s">
        <v>5</v>
      </c>
      <c r="P351" s="20" t="s">
        <v>5</v>
      </c>
      <c r="Q351" s="20" t="s">
        <v>5</v>
      </c>
      <c r="R351" s="20" t="s">
        <v>5</v>
      </c>
      <c r="S351" s="20">
        <f t="shared" si="5"/>
        <v>1</v>
      </c>
      <c r="T351" s="91"/>
      <c r="U351" s="36"/>
    </row>
    <row r="352" spans="1:22" x14ac:dyDescent="0.4">
      <c r="A352" s="1" t="s">
        <v>965</v>
      </c>
      <c r="B352" s="19" t="s">
        <v>757</v>
      </c>
      <c r="C352" s="20" t="s">
        <v>5</v>
      </c>
      <c r="D352" s="20" t="s">
        <v>5</v>
      </c>
      <c r="E352" s="20" t="s">
        <v>5</v>
      </c>
      <c r="F352" s="20">
        <v>1</v>
      </c>
      <c r="G352" s="20" t="s">
        <v>5</v>
      </c>
      <c r="H352" s="20" t="s">
        <v>5</v>
      </c>
      <c r="I352" s="20" t="s">
        <v>5</v>
      </c>
      <c r="J352" s="20" t="s">
        <v>5</v>
      </c>
      <c r="K352" s="20" t="s">
        <v>5</v>
      </c>
      <c r="L352" s="20" t="s">
        <v>5</v>
      </c>
      <c r="M352" s="20" t="s">
        <v>5</v>
      </c>
      <c r="N352" s="20" t="s">
        <v>5</v>
      </c>
      <c r="O352" s="20" t="s">
        <v>5</v>
      </c>
      <c r="P352" s="20" t="s">
        <v>5</v>
      </c>
      <c r="Q352" s="20" t="s">
        <v>5</v>
      </c>
      <c r="R352" s="20" t="s">
        <v>5</v>
      </c>
      <c r="S352" s="20">
        <f t="shared" si="5"/>
        <v>1</v>
      </c>
      <c r="T352" s="91"/>
      <c r="U352" s="36"/>
    </row>
    <row r="353" spans="1:22" ht="13.15" customHeight="1" x14ac:dyDescent="0.4">
      <c r="A353" s="1" t="s">
        <v>965</v>
      </c>
      <c r="B353" s="16" t="s">
        <v>758</v>
      </c>
      <c r="C353" s="20">
        <v>71</v>
      </c>
      <c r="D353" s="20">
        <v>1</v>
      </c>
      <c r="E353" s="20">
        <v>2</v>
      </c>
      <c r="F353" s="20">
        <v>35</v>
      </c>
      <c r="G353" s="20" t="s">
        <v>5</v>
      </c>
      <c r="H353" s="20">
        <v>2</v>
      </c>
      <c r="I353" s="20" t="s">
        <v>5</v>
      </c>
      <c r="J353" s="20" t="s">
        <v>5</v>
      </c>
      <c r="K353" s="20" t="s">
        <v>5</v>
      </c>
      <c r="L353" s="20">
        <v>1</v>
      </c>
      <c r="M353" s="20" t="s">
        <v>5</v>
      </c>
      <c r="N353" s="20" t="s">
        <v>5</v>
      </c>
      <c r="O353" s="20" t="s">
        <v>5</v>
      </c>
      <c r="P353" s="20" t="s">
        <v>5</v>
      </c>
      <c r="Q353" s="20" t="s">
        <v>5</v>
      </c>
      <c r="R353" s="20" t="s">
        <v>5</v>
      </c>
      <c r="S353" s="20">
        <f t="shared" si="5"/>
        <v>107</v>
      </c>
      <c r="T353" s="60">
        <v>107</v>
      </c>
      <c r="U353" s="59">
        <v>4</v>
      </c>
      <c r="V353" s="27">
        <v>3.6999999999999998E-2</v>
      </c>
    </row>
    <row r="354" spans="1:22" ht="13.15" customHeight="1" x14ac:dyDescent="0.4">
      <c r="A354" s="21" t="s">
        <v>759</v>
      </c>
      <c r="B354" s="19" t="s">
        <v>760</v>
      </c>
      <c r="C354" s="20">
        <v>32</v>
      </c>
      <c r="D354" s="20" t="s">
        <v>5</v>
      </c>
      <c r="E354" s="20">
        <v>4</v>
      </c>
      <c r="F354" s="20">
        <v>45</v>
      </c>
      <c r="G354" s="20" t="s">
        <v>5</v>
      </c>
      <c r="H354" s="20" t="s">
        <v>5</v>
      </c>
      <c r="I354" s="20" t="s">
        <v>5</v>
      </c>
      <c r="J354" s="20" t="s">
        <v>5</v>
      </c>
      <c r="K354" s="20" t="s">
        <v>5</v>
      </c>
      <c r="L354" s="20">
        <v>1</v>
      </c>
      <c r="M354" s="20" t="s">
        <v>5</v>
      </c>
      <c r="N354" s="20" t="s">
        <v>5</v>
      </c>
      <c r="O354" s="20" t="s">
        <v>5</v>
      </c>
      <c r="P354" s="20" t="s">
        <v>5</v>
      </c>
      <c r="Q354" s="20" t="s">
        <v>5</v>
      </c>
      <c r="R354" s="20" t="s">
        <v>5</v>
      </c>
      <c r="S354" s="20">
        <f t="shared" si="5"/>
        <v>78</v>
      </c>
      <c r="T354" s="60">
        <v>78</v>
      </c>
      <c r="U354" s="59">
        <v>4</v>
      </c>
      <c r="V354" s="23">
        <v>0.05</v>
      </c>
    </row>
    <row r="355" spans="1:22" x14ac:dyDescent="0.4">
      <c r="A355" s="21" t="s">
        <v>761</v>
      </c>
      <c r="B355" s="19" t="s">
        <v>762</v>
      </c>
      <c r="C355" s="20">
        <v>65</v>
      </c>
      <c r="D355" s="20">
        <v>1</v>
      </c>
      <c r="E355" s="20">
        <v>2</v>
      </c>
      <c r="F355" s="20">
        <v>44</v>
      </c>
      <c r="G355" s="20" t="s">
        <v>5</v>
      </c>
      <c r="H355" s="20">
        <v>3</v>
      </c>
      <c r="I355" s="20" t="s">
        <v>5</v>
      </c>
      <c r="J355" s="20" t="s">
        <v>5</v>
      </c>
      <c r="K355" s="20" t="s">
        <v>5</v>
      </c>
      <c r="L355" s="20">
        <v>2</v>
      </c>
      <c r="M355" s="20" t="s">
        <v>5</v>
      </c>
      <c r="N355" s="20" t="s">
        <v>5</v>
      </c>
      <c r="O355" s="20" t="s">
        <v>5</v>
      </c>
      <c r="P355" s="20" t="s">
        <v>5</v>
      </c>
      <c r="Q355" s="20" t="s">
        <v>5</v>
      </c>
      <c r="R355" s="20" t="s">
        <v>5</v>
      </c>
      <c r="S355" s="20">
        <f t="shared" si="5"/>
        <v>111</v>
      </c>
      <c r="T355" s="60">
        <v>111</v>
      </c>
      <c r="U355" s="59">
        <v>5</v>
      </c>
      <c r="V355" s="27">
        <v>4.4999999999999998E-2</v>
      </c>
    </row>
    <row r="356" spans="1:22" ht="13.15" customHeight="1" x14ac:dyDescent="0.4">
      <c r="A356" s="3" t="s">
        <v>95</v>
      </c>
      <c r="B356" s="19" t="s">
        <v>763</v>
      </c>
      <c r="C356" s="20">
        <v>8</v>
      </c>
      <c r="D356" s="20" t="s">
        <v>5</v>
      </c>
      <c r="E356" s="20" t="s">
        <v>5</v>
      </c>
      <c r="F356" s="20">
        <v>49</v>
      </c>
      <c r="G356" s="20" t="s">
        <v>5</v>
      </c>
      <c r="H356" s="20" t="s">
        <v>5</v>
      </c>
      <c r="I356" s="20" t="s">
        <v>5</v>
      </c>
      <c r="J356" s="20" t="s">
        <v>5</v>
      </c>
      <c r="K356" s="20" t="s">
        <v>5</v>
      </c>
      <c r="L356" s="20" t="s">
        <v>5</v>
      </c>
      <c r="M356" s="20" t="s">
        <v>5</v>
      </c>
      <c r="N356" s="20" t="s">
        <v>5</v>
      </c>
      <c r="O356" s="20" t="s">
        <v>5</v>
      </c>
      <c r="P356" s="20" t="s">
        <v>5</v>
      </c>
      <c r="Q356" s="20" t="s">
        <v>5</v>
      </c>
      <c r="R356" s="20" t="s">
        <v>5</v>
      </c>
      <c r="S356" s="20">
        <f t="shared" si="5"/>
        <v>57</v>
      </c>
      <c r="T356" s="61">
        <v>71</v>
      </c>
      <c r="U356" s="71">
        <v>0</v>
      </c>
      <c r="V356" s="39">
        <v>0</v>
      </c>
    </row>
    <row r="357" spans="1:22" ht="13.15" customHeight="1" x14ac:dyDescent="0.4">
      <c r="A357" s="3" t="s">
        <v>95</v>
      </c>
      <c r="B357" s="19" t="s">
        <v>764</v>
      </c>
      <c r="C357" s="20">
        <v>12</v>
      </c>
      <c r="D357" s="20" t="s">
        <v>5</v>
      </c>
      <c r="E357" s="20" t="s">
        <v>5</v>
      </c>
      <c r="F357" s="20" t="s">
        <v>5</v>
      </c>
      <c r="G357" s="20" t="s">
        <v>5</v>
      </c>
      <c r="H357" s="20" t="s">
        <v>5</v>
      </c>
      <c r="I357" s="20">
        <v>2</v>
      </c>
      <c r="J357" s="20" t="s">
        <v>5</v>
      </c>
      <c r="K357" s="20" t="s">
        <v>5</v>
      </c>
      <c r="L357" s="20" t="s">
        <v>5</v>
      </c>
      <c r="M357" s="20" t="s">
        <v>5</v>
      </c>
      <c r="N357" s="20" t="s">
        <v>5</v>
      </c>
      <c r="O357" s="20" t="s">
        <v>5</v>
      </c>
      <c r="P357" s="20" t="s">
        <v>5</v>
      </c>
      <c r="Q357" s="20" t="s">
        <v>5</v>
      </c>
      <c r="R357" s="20" t="s">
        <v>5</v>
      </c>
      <c r="S357" s="20">
        <f t="shared" si="5"/>
        <v>14</v>
      </c>
      <c r="T357" s="91"/>
      <c r="U357" s="36"/>
    </row>
    <row r="358" spans="1:22" ht="13.15" customHeight="1" x14ac:dyDescent="0.4">
      <c r="A358" s="3" t="s">
        <v>160</v>
      </c>
      <c r="B358" s="19" t="s">
        <v>765</v>
      </c>
      <c r="C358" s="20">
        <v>1</v>
      </c>
      <c r="D358" s="20" t="s">
        <v>5</v>
      </c>
      <c r="E358" s="20" t="s">
        <v>5</v>
      </c>
      <c r="F358" s="20" t="s">
        <v>5</v>
      </c>
      <c r="G358" s="20" t="s">
        <v>5</v>
      </c>
      <c r="H358" s="20" t="s">
        <v>5</v>
      </c>
      <c r="I358" s="20" t="s">
        <v>5</v>
      </c>
      <c r="J358" s="20" t="s">
        <v>5</v>
      </c>
      <c r="K358" s="20" t="s">
        <v>5</v>
      </c>
      <c r="L358" s="20" t="s">
        <v>5</v>
      </c>
      <c r="M358" s="20" t="s">
        <v>5</v>
      </c>
      <c r="N358" s="20" t="s">
        <v>5</v>
      </c>
      <c r="O358" s="20" t="s">
        <v>5</v>
      </c>
      <c r="P358" s="20" t="s">
        <v>5</v>
      </c>
      <c r="Q358" s="20" t="s">
        <v>5</v>
      </c>
      <c r="R358" s="20" t="s">
        <v>5</v>
      </c>
      <c r="S358" s="20">
        <f t="shared" si="5"/>
        <v>1</v>
      </c>
      <c r="T358" s="61">
        <v>2</v>
      </c>
      <c r="U358" s="71">
        <v>0</v>
      </c>
      <c r="V358" s="39">
        <v>0</v>
      </c>
    </row>
    <row r="359" spans="1:22" ht="13.15" customHeight="1" x14ac:dyDescent="0.4">
      <c r="A359" s="3" t="s">
        <v>160</v>
      </c>
      <c r="B359" s="19" t="s">
        <v>766</v>
      </c>
      <c r="C359" s="20" t="s">
        <v>5</v>
      </c>
      <c r="D359" s="20" t="s">
        <v>5</v>
      </c>
      <c r="E359" s="20" t="s">
        <v>5</v>
      </c>
      <c r="F359" s="20">
        <v>1</v>
      </c>
      <c r="G359" s="20" t="s">
        <v>5</v>
      </c>
      <c r="H359" s="20" t="s">
        <v>5</v>
      </c>
      <c r="I359" s="20" t="s">
        <v>5</v>
      </c>
      <c r="J359" s="20" t="s">
        <v>5</v>
      </c>
      <c r="K359" s="20" t="s">
        <v>5</v>
      </c>
      <c r="L359" s="20" t="s">
        <v>5</v>
      </c>
      <c r="M359" s="20" t="s">
        <v>5</v>
      </c>
      <c r="N359" s="20" t="s">
        <v>5</v>
      </c>
      <c r="O359" s="20" t="s">
        <v>5</v>
      </c>
      <c r="P359" s="20" t="s">
        <v>5</v>
      </c>
      <c r="Q359" s="20" t="s">
        <v>5</v>
      </c>
      <c r="R359" s="20" t="s">
        <v>5</v>
      </c>
      <c r="S359" s="20">
        <f t="shared" si="5"/>
        <v>1</v>
      </c>
      <c r="T359" s="91"/>
      <c r="U359" s="36"/>
    </row>
    <row r="360" spans="1:22" x14ac:dyDescent="0.4">
      <c r="A360" s="3" t="s">
        <v>97</v>
      </c>
      <c r="B360" s="19" t="s">
        <v>767</v>
      </c>
      <c r="C360" s="20">
        <v>119</v>
      </c>
      <c r="D360" s="20">
        <v>1</v>
      </c>
      <c r="E360" s="20">
        <v>5</v>
      </c>
      <c r="F360" s="20">
        <v>107</v>
      </c>
      <c r="G360" s="20" t="s">
        <v>5</v>
      </c>
      <c r="H360" s="20">
        <v>4</v>
      </c>
      <c r="I360" s="20">
        <v>2</v>
      </c>
      <c r="J360" s="20" t="s">
        <v>5</v>
      </c>
      <c r="K360" s="20" t="s">
        <v>5</v>
      </c>
      <c r="L360" s="20">
        <v>16</v>
      </c>
      <c r="M360" s="20" t="s">
        <v>5</v>
      </c>
      <c r="N360" s="20" t="s">
        <v>5</v>
      </c>
      <c r="O360" s="20" t="s">
        <v>5</v>
      </c>
      <c r="P360" s="20" t="s">
        <v>5</v>
      </c>
      <c r="Q360" s="20" t="s">
        <v>5</v>
      </c>
      <c r="R360" s="20" t="s">
        <v>5</v>
      </c>
      <c r="S360" s="20">
        <f t="shared" si="5"/>
        <v>244</v>
      </c>
      <c r="T360" s="61">
        <v>278</v>
      </c>
      <c r="U360" s="71">
        <v>10</v>
      </c>
      <c r="V360" s="28">
        <v>3.5999999999999997E-2</v>
      </c>
    </row>
    <row r="361" spans="1:22" x14ac:dyDescent="0.4">
      <c r="A361" s="3" t="s">
        <v>97</v>
      </c>
      <c r="B361" s="19" t="s">
        <v>768</v>
      </c>
      <c r="C361" s="20">
        <v>12</v>
      </c>
      <c r="D361" s="20" t="s">
        <v>5</v>
      </c>
      <c r="E361" s="20" t="s">
        <v>5</v>
      </c>
      <c r="F361" s="20">
        <v>22</v>
      </c>
      <c r="G361" s="20" t="s">
        <v>5</v>
      </c>
      <c r="H361" s="20">
        <v>1</v>
      </c>
      <c r="I361" s="20" t="s">
        <v>5</v>
      </c>
      <c r="J361" s="20" t="s">
        <v>5</v>
      </c>
      <c r="K361" s="20" t="s">
        <v>5</v>
      </c>
      <c r="L361" s="20" t="s">
        <v>5</v>
      </c>
      <c r="M361" s="20" t="s">
        <v>5</v>
      </c>
      <c r="N361" s="20" t="s">
        <v>5</v>
      </c>
      <c r="O361" s="20" t="s">
        <v>5</v>
      </c>
      <c r="P361" s="20" t="s">
        <v>5</v>
      </c>
      <c r="Q361" s="20" t="s">
        <v>5</v>
      </c>
      <c r="R361" s="20" t="s">
        <v>5</v>
      </c>
      <c r="S361" s="20">
        <f t="shared" si="5"/>
        <v>34</v>
      </c>
      <c r="T361" s="91"/>
      <c r="U361" s="36"/>
    </row>
    <row r="362" spans="1:22" x14ac:dyDescent="0.4">
      <c r="A362" s="21" t="s">
        <v>240</v>
      </c>
      <c r="B362" s="19" t="s">
        <v>769</v>
      </c>
      <c r="C362" s="20">
        <v>14</v>
      </c>
      <c r="D362" s="20" t="s">
        <v>5</v>
      </c>
      <c r="E362" s="20" t="s">
        <v>5</v>
      </c>
      <c r="F362" s="20">
        <v>16</v>
      </c>
      <c r="G362" s="20" t="s">
        <v>5</v>
      </c>
      <c r="H362" s="20" t="s">
        <v>5</v>
      </c>
      <c r="I362" s="20" t="s">
        <v>5</v>
      </c>
      <c r="J362" s="20" t="s">
        <v>5</v>
      </c>
      <c r="K362" s="20" t="s">
        <v>5</v>
      </c>
      <c r="L362" s="20" t="s">
        <v>5</v>
      </c>
      <c r="M362" s="20" t="s">
        <v>5</v>
      </c>
      <c r="N362" s="20" t="s">
        <v>5</v>
      </c>
      <c r="O362" s="20" t="s">
        <v>5</v>
      </c>
      <c r="P362" s="20" t="s">
        <v>5</v>
      </c>
      <c r="Q362" s="20" t="s">
        <v>5</v>
      </c>
      <c r="R362" s="20" t="s">
        <v>5</v>
      </c>
      <c r="S362" s="20">
        <f t="shared" si="5"/>
        <v>30</v>
      </c>
      <c r="T362" s="60">
        <v>30</v>
      </c>
      <c r="U362" s="59">
        <v>0</v>
      </c>
      <c r="V362" s="23">
        <v>0</v>
      </c>
    </row>
    <row r="363" spans="1:22" ht="13.15" customHeight="1" x14ac:dyDescent="0.4">
      <c r="A363" s="21" t="s">
        <v>278</v>
      </c>
      <c r="B363" s="19" t="s">
        <v>770</v>
      </c>
      <c r="C363" s="20">
        <v>7</v>
      </c>
      <c r="D363" s="20" t="s">
        <v>5</v>
      </c>
      <c r="E363" s="20" t="s">
        <v>5</v>
      </c>
      <c r="F363" s="20">
        <v>1</v>
      </c>
      <c r="G363" s="20" t="s">
        <v>5</v>
      </c>
      <c r="H363" s="20" t="s">
        <v>5</v>
      </c>
      <c r="I363" s="20" t="s">
        <v>5</v>
      </c>
      <c r="J363" s="20" t="s">
        <v>5</v>
      </c>
      <c r="K363" s="20" t="s">
        <v>5</v>
      </c>
      <c r="L363" s="20" t="s">
        <v>5</v>
      </c>
      <c r="M363" s="20" t="s">
        <v>5</v>
      </c>
      <c r="N363" s="20" t="s">
        <v>5</v>
      </c>
      <c r="O363" s="20" t="s">
        <v>5</v>
      </c>
      <c r="P363" s="20" t="s">
        <v>5</v>
      </c>
      <c r="Q363" s="20" t="s">
        <v>5</v>
      </c>
      <c r="R363" s="20" t="s">
        <v>5</v>
      </c>
      <c r="S363" s="20">
        <f t="shared" si="5"/>
        <v>8</v>
      </c>
      <c r="T363" s="60">
        <v>8</v>
      </c>
      <c r="U363" s="59">
        <v>0</v>
      </c>
      <c r="V363" s="23">
        <v>0</v>
      </c>
    </row>
    <row r="364" spans="1:22" ht="13.15" customHeight="1" x14ac:dyDescent="0.4">
      <c r="A364" s="3" t="s">
        <v>771</v>
      </c>
      <c r="B364" s="19" t="s">
        <v>772</v>
      </c>
      <c r="C364" s="20">
        <v>56</v>
      </c>
      <c r="D364" s="20" t="s">
        <v>5</v>
      </c>
      <c r="E364" s="20">
        <v>1</v>
      </c>
      <c r="F364" s="20">
        <v>83</v>
      </c>
      <c r="G364" s="20" t="s">
        <v>5</v>
      </c>
      <c r="H364" s="20">
        <v>1</v>
      </c>
      <c r="I364" s="20" t="s">
        <v>5</v>
      </c>
      <c r="J364" s="20" t="s">
        <v>5</v>
      </c>
      <c r="K364" s="20" t="s">
        <v>5</v>
      </c>
      <c r="L364" s="20">
        <v>3</v>
      </c>
      <c r="M364" s="20" t="s">
        <v>5</v>
      </c>
      <c r="N364" s="20" t="s">
        <v>5</v>
      </c>
      <c r="O364" s="20" t="s">
        <v>5</v>
      </c>
      <c r="P364" s="20" t="s">
        <v>5</v>
      </c>
      <c r="Q364" s="20" t="s">
        <v>5</v>
      </c>
      <c r="R364" s="20" t="s">
        <v>5</v>
      </c>
      <c r="S364" s="20">
        <f t="shared" si="5"/>
        <v>142</v>
      </c>
      <c r="T364" s="61">
        <v>145</v>
      </c>
      <c r="U364" s="71">
        <v>2</v>
      </c>
      <c r="V364" s="28">
        <v>1.4E-2</v>
      </c>
    </row>
    <row r="365" spans="1:22" x14ac:dyDescent="0.4">
      <c r="A365" s="3" t="s">
        <v>771</v>
      </c>
      <c r="B365" s="19" t="s">
        <v>773</v>
      </c>
      <c r="C365" s="20" t="s">
        <v>5</v>
      </c>
      <c r="D365" s="20" t="s">
        <v>5</v>
      </c>
      <c r="E365" s="20" t="s">
        <v>5</v>
      </c>
      <c r="F365" s="20">
        <v>3</v>
      </c>
      <c r="G365" s="20" t="s">
        <v>5</v>
      </c>
      <c r="H365" s="20" t="s">
        <v>5</v>
      </c>
      <c r="I365" s="20" t="s">
        <v>5</v>
      </c>
      <c r="J365" s="20" t="s">
        <v>5</v>
      </c>
      <c r="K365" s="20" t="s">
        <v>5</v>
      </c>
      <c r="L365" s="20" t="s">
        <v>5</v>
      </c>
      <c r="M365" s="20" t="s">
        <v>5</v>
      </c>
      <c r="N365" s="20" t="s">
        <v>5</v>
      </c>
      <c r="O365" s="20" t="s">
        <v>5</v>
      </c>
      <c r="P365" s="20" t="s">
        <v>5</v>
      </c>
      <c r="Q365" s="20" t="s">
        <v>5</v>
      </c>
      <c r="R365" s="20" t="s">
        <v>5</v>
      </c>
      <c r="S365" s="20">
        <f t="shared" si="5"/>
        <v>3</v>
      </c>
      <c r="T365" s="91"/>
      <c r="U365" s="36"/>
    </row>
    <row r="366" spans="1:22" ht="13.15" customHeight="1" x14ac:dyDescent="0.4">
      <c r="A366" s="21" t="s">
        <v>774</v>
      </c>
      <c r="B366" s="19" t="s">
        <v>775</v>
      </c>
      <c r="C366" s="20">
        <v>11</v>
      </c>
      <c r="D366" s="20" t="s">
        <v>5</v>
      </c>
      <c r="E366" s="20" t="s">
        <v>5</v>
      </c>
      <c r="F366" s="20">
        <v>1</v>
      </c>
      <c r="G366" s="20" t="s">
        <v>5</v>
      </c>
      <c r="H366" s="20" t="s">
        <v>5</v>
      </c>
      <c r="I366" s="20" t="s">
        <v>5</v>
      </c>
      <c r="J366" s="20" t="s">
        <v>5</v>
      </c>
      <c r="K366" s="20" t="s">
        <v>5</v>
      </c>
      <c r="L366" s="20" t="s">
        <v>5</v>
      </c>
      <c r="M366" s="20" t="s">
        <v>5</v>
      </c>
      <c r="N366" s="20" t="s">
        <v>5</v>
      </c>
      <c r="O366" s="20" t="s">
        <v>5</v>
      </c>
      <c r="P366" s="20" t="s">
        <v>5</v>
      </c>
      <c r="Q366" s="20" t="s">
        <v>5</v>
      </c>
      <c r="R366" s="20" t="s">
        <v>5</v>
      </c>
      <c r="S366" s="20">
        <f t="shared" si="5"/>
        <v>12</v>
      </c>
      <c r="T366" s="60">
        <v>12</v>
      </c>
      <c r="U366" s="59">
        <v>0</v>
      </c>
      <c r="V366" s="23">
        <v>0</v>
      </c>
    </row>
    <row r="367" spans="1:22" ht="13.15" customHeight="1" x14ac:dyDescent="0.4">
      <c r="A367" s="21" t="s">
        <v>101</v>
      </c>
      <c r="B367" s="19" t="s">
        <v>776</v>
      </c>
      <c r="C367" s="20">
        <v>74</v>
      </c>
      <c r="D367" s="20" t="s">
        <v>5</v>
      </c>
      <c r="E367" s="20">
        <v>1</v>
      </c>
      <c r="F367" s="20">
        <v>154</v>
      </c>
      <c r="G367" s="20" t="s">
        <v>5</v>
      </c>
      <c r="H367" s="20" t="s">
        <v>5</v>
      </c>
      <c r="I367" s="20">
        <v>1</v>
      </c>
      <c r="J367" s="20" t="s">
        <v>5</v>
      </c>
      <c r="K367" s="20" t="s">
        <v>5</v>
      </c>
      <c r="L367" s="20">
        <v>27</v>
      </c>
      <c r="M367" s="20" t="s">
        <v>5</v>
      </c>
      <c r="N367" s="20" t="s">
        <v>5</v>
      </c>
      <c r="O367" s="20" t="s">
        <v>5</v>
      </c>
      <c r="P367" s="20" t="s">
        <v>5</v>
      </c>
      <c r="Q367" s="20" t="s">
        <v>5</v>
      </c>
      <c r="R367" s="20" t="s">
        <v>5</v>
      </c>
      <c r="S367" s="20">
        <f t="shared" si="5"/>
        <v>256</v>
      </c>
      <c r="T367" s="60">
        <v>256</v>
      </c>
      <c r="U367" s="59">
        <v>1</v>
      </c>
      <c r="V367" s="27">
        <v>4.0000000000000001E-3</v>
      </c>
    </row>
    <row r="368" spans="1:22" ht="13.15" customHeight="1" x14ac:dyDescent="0.4">
      <c r="A368" s="21" t="s">
        <v>777</v>
      </c>
      <c r="B368" s="19" t="s">
        <v>778</v>
      </c>
      <c r="C368" s="20">
        <v>68</v>
      </c>
      <c r="D368" s="20" t="s">
        <v>5</v>
      </c>
      <c r="E368" s="20" t="s">
        <v>5</v>
      </c>
      <c r="F368" s="20">
        <v>95</v>
      </c>
      <c r="G368" s="20" t="s">
        <v>5</v>
      </c>
      <c r="H368" s="20">
        <v>2</v>
      </c>
      <c r="I368" s="20" t="s">
        <v>5</v>
      </c>
      <c r="J368" s="20" t="s">
        <v>5</v>
      </c>
      <c r="K368" s="20" t="s">
        <v>5</v>
      </c>
      <c r="L368" s="20">
        <v>5</v>
      </c>
      <c r="M368" s="20" t="s">
        <v>5</v>
      </c>
      <c r="N368" s="20" t="s">
        <v>5</v>
      </c>
      <c r="O368" s="20" t="s">
        <v>5</v>
      </c>
      <c r="P368" s="20" t="s">
        <v>5</v>
      </c>
      <c r="Q368" s="20" t="s">
        <v>5</v>
      </c>
      <c r="R368" s="20" t="s">
        <v>5</v>
      </c>
      <c r="S368" s="20">
        <f t="shared" si="5"/>
        <v>168</v>
      </c>
      <c r="T368" s="60">
        <v>168</v>
      </c>
      <c r="U368" s="59">
        <v>2</v>
      </c>
      <c r="V368" s="27">
        <v>1.2E-2</v>
      </c>
    </row>
    <row r="369" spans="1:22" x14ac:dyDescent="0.4">
      <c r="A369" s="21" t="s">
        <v>107</v>
      </c>
      <c r="B369" s="19" t="s">
        <v>779</v>
      </c>
      <c r="C369" s="20">
        <v>1</v>
      </c>
      <c r="D369" s="20" t="s">
        <v>5</v>
      </c>
      <c r="E369" s="20" t="s">
        <v>5</v>
      </c>
      <c r="F369" s="20">
        <v>4</v>
      </c>
      <c r="G369" s="20" t="s">
        <v>5</v>
      </c>
      <c r="H369" s="20">
        <v>2</v>
      </c>
      <c r="I369" s="20" t="s">
        <v>5</v>
      </c>
      <c r="J369" s="20" t="s">
        <v>5</v>
      </c>
      <c r="K369" s="20" t="s">
        <v>5</v>
      </c>
      <c r="L369" s="20" t="s">
        <v>5</v>
      </c>
      <c r="M369" s="20" t="s">
        <v>5</v>
      </c>
      <c r="N369" s="20" t="s">
        <v>5</v>
      </c>
      <c r="O369" s="20" t="s">
        <v>5</v>
      </c>
      <c r="P369" s="20" t="s">
        <v>5</v>
      </c>
      <c r="Q369" s="20" t="s">
        <v>5</v>
      </c>
      <c r="R369" s="20" t="s">
        <v>5</v>
      </c>
      <c r="S369" s="20">
        <f t="shared" si="5"/>
        <v>5</v>
      </c>
      <c r="T369" s="60">
        <v>5</v>
      </c>
      <c r="U369" s="59">
        <v>2</v>
      </c>
      <c r="V369" s="23">
        <v>0.4</v>
      </c>
    </row>
    <row r="370" spans="1:22" ht="13.15" customHeight="1" x14ac:dyDescent="0.4">
      <c r="A370" s="21" t="s">
        <v>120</v>
      </c>
      <c r="B370" s="19" t="s">
        <v>780</v>
      </c>
      <c r="C370" s="20">
        <v>6</v>
      </c>
      <c r="D370" s="20" t="s">
        <v>5</v>
      </c>
      <c r="E370" s="20" t="s">
        <v>5</v>
      </c>
      <c r="F370" s="20">
        <v>15</v>
      </c>
      <c r="G370" s="20" t="s">
        <v>5</v>
      </c>
      <c r="H370" s="20" t="s">
        <v>5</v>
      </c>
      <c r="I370" s="20" t="s">
        <v>5</v>
      </c>
      <c r="J370" s="20" t="s">
        <v>5</v>
      </c>
      <c r="K370" s="20" t="s">
        <v>5</v>
      </c>
      <c r="L370" s="20" t="s">
        <v>5</v>
      </c>
      <c r="M370" s="20" t="s">
        <v>5</v>
      </c>
      <c r="N370" s="20" t="s">
        <v>5</v>
      </c>
      <c r="O370" s="20" t="s">
        <v>5</v>
      </c>
      <c r="P370" s="20" t="s">
        <v>5</v>
      </c>
      <c r="Q370" s="20" t="s">
        <v>5</v>
      </c>
      <c r="R370" s="20" t="s">
        <v>5</v>
      </c>
      <c r="S370" s="20">
        <f t="shared" si="5"/>
        <v>21</v>
      </c>
      <c r="T370" s="60">
        <v>21</v>
      </c>
      <c r="U370" s="59">
        <v>0</v>
      </c>
      <c r="V370" s="23">
        <v>0</v>
      </c>
    </row>
    <row r="371" spans="1:22" ht="13.15" customHeight="1" x14ac:dyDescent="0.4">
      <c r="A371" s="21" t="s">
        <v>171</v>
      </c>
      <c r="B371" s="19" t="s">
        <v>781</v>
      </c>
      <c r="C371" s="20" t="s">
        <v>5</v>
      </c>
      <c r="D371" s="20" t="s">
        <v>5</v>
      </c>
      <c r="E371" s="20" t="s">
        <v>5</v>
      </c>
      <c r="F371" s="20">
        <v>1</v>
      </c>
      <c r="G371" s="20" t="s">
        <v>5</v>
      </c>
      <c r="H371" s="20" t="s">
        <v>5</v>
      </c>
      <c r="I371" s="20" t="s">
        <v>5</v>
      </c>
      <c r="J371" s="20" t="s">
        <v>5</v>
      </c>
      <c r="K371" s="20" t="s">
        <v>5</v>
      </c>
      <c r="L371" s="20" t="s">
        <v>5</v>
      </c>
      <c r="M371" s="20" t="s">
        <v>5</v>
      </c>
      <c r="N371" s="20" t="s">
        <v>5</v>
      </c>
      <c r="O371" s="20" t="s">
        <v>5</v>
      </c>
      <c r="P371" s="20" t="s">
        <v>5</v>
      </c>
      <c r="Q371" s="20" t="s">
        <v>5</v>
      </c>
      <c r="R371" s="20" t="s">
        <v>5</v>
      </c>
      <c r="S371" s="20">
        <f t="shared" si="5"/>
        <v>1</v>
      </c>
      <c r="T371" s="60">
        <v>1</v>
      </c>
      <c r="U371" s="59">
        <v>0</v>
      </c>
      <c r="V371" s="23">
        <v>0</v>
      </c>
    </row>
    <row r="372" spans="1:22" ht="13.15" customHeight="1" x14ac:dyDescent="0.4">
      <c r="A372" s="21" t="s">
        <v>301</v>
      </c>
      <c r="B372" s="19" t="s">
        <v>782</v>
      </c>
      <c r="C372" s="20">
        <v>4</v>
      </c>
      <c r="D372" s="20" t="s">
        <v>5</v>
      </c>
      <c r="E372" s="20" t="s">
        <v>5</v>
      </c>
      <c r="F372" s="20" t="s">
        <v>5</v>
      </c>
      <c r="G372" s="20" t="s">
        <v>5</v>
      </c>
      <c r="H372" s="20" t="s">
        <v>5</v>
      </c>
      <c r="I372" s="20" t="s">
        <v>5</v>
      </c>
      <c r="J372" s="20" t="s">
        <v>5</v>
      </c>
      <c r="K372" s="20" t="s">
        <v>5</v>
      </c>
      <c r="L372" s="20" t="s">
        <v>5</v>
      </c>
      <c r="M372" s="20" t="s">
        <v>5</v>
      </c>
      <c r="N372" s="20" t="s">
        <v>5</v>
      </c>
      <c r="O372" s="20" t="s">
        <v>5</v>
      </c>
      <c r="P372" s="20" t="s">
        <v>5</v>
      </c>
      <c r="Q372" s="20" t="s">
        <v>5</v>
      </c>
      <c r="R372" s="20" t="s">
        <v>5</v>
      </c>
      <c r="S372" s="20">
        <f t="shared" si="5"/>
        <v>4</v>
      </c>
      <c r="T372" s="60">
        <v>4</v>
      </c>
      <c r="U372" s="59">
        <v>0</v>
      </c>
      <c r="V372" s="23">
        <v>0</v>
      </c>
    </row>
    <row r="373" spans="1:22" ht="13.15" customHeight="1" x14ac:dyDescent="0.4">
      <c r="A373" s="1" t="s">
        <v>126</v>
      </c>
      <c r="B373" s="19" t="s">
        <v>783</v>
      </c>
      <c r="C373" s="20">
        <v>73</v>
      </c>
      <c r="D373" s="20" t="s">
        <v>5</v>
      </c>
      <c r="E373" s="20">
        <v>2</v>
      </c>
      <c r="F373" s="20">
        <v>97</v>
      </c>
      <c r="G373" s="20" t="s">
        <v>5</v>
      </c>
      <c r="H373" s="20" t="s">
        <v>5</v>
      </c>
      <c r="I373" s="20" t="s">
        <v>5</v>
      </c>
      <c r="J373" s="20" t="s">
        <v>5</v>
      </c>
      <c r="K373" s="20" t="s">
        <v>5</v>
      </c>
      <c r="L373" s="20">
        <v>3</v>
      </c>
      <c r="M373" s="20" t="s">
        <v>5</v>
      </c>
      <c r="N373" s="20" t="s">
        <v>5</v>
      </c>
      <c r="O373" s="20" t="s">
        <v>5</v>
      </c>
      <c r="P373" s="20" t="s">
        <v>5</v>
      </c>
      <c r="Q373" s="20" t="s">
        <v>5</v>
      </c>
      <c r="R373" s="20" t="s">
        <v>5</v>
      </c>
      <c r="S373" s="20">
        <f t="shared" si="5"/>
        <v>173</v>
      </c>
      <c r="T373" s="65">
        <v>193</v>
      </c>
      <c r="U373" s="85">
        <v>2</v>
      </c>
      <c r="V373" s="24">
        <v>0.01</v>
      </c>
    </row>
    <row r="374" spans="1:22" ht="13.15" customHeight="1" x14ac:dyDescent="0.4">
      <c r="A374" s="1" t="s">
        <v>126</v>
      </c>
      <c r="B374" s="19" t="s">
        <v>784</v>
      </c>
      <c r="C374" s="20">
        <v>6</v>
      </c>
      <c r="D374" s="20" t="s">
        <v>5</v>
      </c>
      <c r="E374" s="20" t="s">
        <v>5</v>
      </c>
      <c r="F374" s="20">
        <v>10</v>
      </c>
      <c r="G374" s="20" t="s">
        <v>5</v>
      </c>
      <c r="H374" s="20" t="s">
        <v>5</v>
      </c>
      <c r="I374" s="20" t="s">
        <v>5</v>
      </c>
      <c r="J374" s="20" t="s">
        <v>5</v>
      </c>
      <c r="K374" s="20" t="s">
        <v>5</v>
      </c>
      <c r="L374" s="20" t="s">
        <v>5</v>
      </c>
      <c r="M374" s="20" t="s">
        <v>5</v>
      </c>
      <c r="N374" s="20" t="s">
        <v>5</v>
      </c>
      <c r="O374" s="20" t="s">
        <v>5</v>
      </c>
      <c r="P374" s="20" t="s">
        <v>5</v>
      </c>
      <c r="Q374" s="20" t="s">
        <v>5</v>
      </c>
      <c r="R374" s="20" t="s">
        <v>5</v>
      </c>
      <c r="S374" s="20">
        <f t="shared" si="5"/>
        <v>16</v>
      </c>
      <c r="T374" s="91"/>
      <c r="U374" s="36"/>
    </row>
    <row r="375" spans="1:22" ht="13.15" customHeight="1" x14ac:dyDescent="0.4">
      <c r="A375" s="1" t="s">
        <v>126</v>
      </c>
      <c r="B375" s="19" t="s">
        <v>785</v>
      </c>
      <c r="C375" s="20">
        <v>4</v>
      </c>
      <c r="D375" s="20" t="s">
        <v>5</v>
      </c>
      <c r="E375" s="20" t="s">
        <v>5</v>
      </c>
      <c r="F375" s="20" t="s">
        <v>5</v>
      </c>
      <c r="G375" s="20" t="s">
        <v>5</v>
      </c>
      <c r="H375" s="20" t="s">
        <v>5</v>
      </c>
      <c r="I375" s="20" t="s">
        <v>5</v>
      </c>
      <c r="J375" s="20" t="s">
        <v>5</v>
      </c>
      <c r="K375" s="20" t="s">
        <v>5</v>
      </c>
      <c r="L375" s="20" t="s">
        <v>5</v>
      </c>
      <c r="M375" s="20" t="s">
        <v>5</v>
      </c>
      <c r="N375" s="20" t="s">
        <v>5</v>
      </c>
      <c r="O375" s="20" t="s">
        <v>5</v>
      </c>
      <c r="P375" s="20" t="s">
        <v>5</v>
      </c>
      <c r="Q375" s="20" t="s">
        <v>5</v>
      </c>
      <c r="R375" s="20" t="s">
        <v>5</v>
      </c>
      <c r="S375" s="20">
        <f t="shared" si="5"/>
        <v>4</v>
      </c>
      <c r="T375" s="91"/>
      <c r="U375" s="36"/>
    </row>
    <row r="376" spans="1:22" ht="13.15" customHeight="1" x14ac:dyDescent="0.4">
      <c r="A376" s="1" t="s">
        <v>128</v>
      </c>
      <c r="B376" s="19" t="s">
        <v>786</v>
      </c>
      <c r="C376" s="20">
        <v>64</v>
      </c>
      <c r="D376" s="20" t="s">
        <v>5</v>
      </c>
      <c r="E376" s="20">
        <v>1</v>
      </c>
      <c r="F376" s="20">
        <v>104</v>
      </c>
      <c r="G376" s="20" t="s">
        <v>5</v>
      </c>
      <c r="H376" s="20" t="s">
        <v>5</v>
      </c>
      <c r="I376" s="20" t="s">
        <v>5</v>
      </c>
      <c r="J376" s="20" t="s">
        <v>5</v>
      </c>
      <c r="K376" s="20" t="s">
        <v>5</v>
      </c>
      <c r="L376" s="20">
        <v>8</v>
      </c>
      <c r="M376" s="20" t="s">
        <v>5</v>
      </c>
      <c r="N376" s="20" t="s">
        <v>5</v>
      </c>
      <c r="O376" s="20" t="s">
        <v>5</v>
      </c>
      <c r="P376" s="20" t="s">
        <v>5</v>
      </c>
      <c r="Q376" s="20" t="s">
        <v>5</v>
      </c>
      <c r="R376" s="20" t="s">
        <v>5</v>
      </c>
      <c r="S376" s="20">
        <f t="shared" si="5"/>
        <v>176</v>
      </c>
      <c r="T376" s="65">
        <v>215</v>
      </c>
      <c r="U376" s="85">
        <v>1</v>
      </c>
      <c r="V376" s="24">
        <v>5.0000000000000001E-3</v>
      </c>
    </row>
    <row r="377" spans="1:22" ht="13.15" customHeight="1" x14ac:dyDescent="0.4">
      <c r="A377" s="1" t="s">
        <v>128</v>
      </c>
      <c r="B377" s="19" t="s">
        <v>787</v>
      </c>
      <c r="C377" s="20">
        <v>13</v>
      </c>
      <c r="D377" s="20" t="s">
        <v>5</v>
      </c>
      <c r="E377" s="20" t="s">
        <v>5</v>
      </c>
      <c r="F377" s="20">
        <v>24</v>
      </c>
      <c r="G377" s="20" t="s">
        <v>5</v>
      </c>
      <c r="H377" s="20" t="s">
        <v>5</v>
      </c>
      <c r="I377" s="20" t="s">
        <v>5</v>
      </c>
      <c r="J377" s="20" t="s">
        <v>5</v>
      </c>
      <c r="K377" s="20" t="s">
        <v>5</v>
      </c>
      <c r="L377" s="20" t="s">
        <v>5</v>
      </c>
      <c r="M377" s="20" t="s">
        <v>5</v>
      </c>
      <c r="N377" s="20" t="s">
        <v>5</v>
      </c>
      <c r="O377" s="20" t="s">
        <v>5</v>
      </c>
      <c r="P377" s="20" t="s">
        <v>5</v>
      </c>
      <c r="Q377" s="20" t="s">
        <v>5</v>
      </c>
      <c r="R377" s="20" t="s">
        <v>5</v>
      </c>
      <c r="S377" s="20">
        <f t="shared" si="5"/>
        <v>37</v>
      </c>
      <c r="T377" s="91"/>
      <c r="U377" s="36"/>
    </row>
    <row r="378" spans="1:22" ht="13.15" customHeight="1" x14ac:dyDescent="0.4">
      <c r="A378" s="1" t="s">
        <v>128</v>
      </c>
      <c r="B378" s="19" t="s">
        <v>788</v>
      </c>
      <c r="C378" s="20" t="s">
        <v>5</v>
      </c>
      <c r="D378" s="20" t="s">
        <v>5</v>
      </c>
      <c r="E378" s="20" t="s">
        <v>5</v>
      </c>
      <c r="F378" s="20">
        <v>1</v>
      </c>
      <c r="G378" s="20" t="s">
        <v>5</v>
      </c>
      <c r="H378" s="20" t="s">
        <v>5</v>
      </c>
      <c r="I378" s="20" t="s">
        <v>5</v>
      </c>
      <c r="J378" s="20" t="s">
        <v>5</v>
      </c>
      <c r="K378" s="20" t="s">
        <v>5</v>
      </c>
      <c r="L378" s="20">
        <v>1</v>
      </c>
      <c r="M378" s="20" t="s">
        <v>5</v>
      </c>
      <c r="N378" s="20" t="s">
        <v>5</v>
      </c>
      <c r="O378" s="20" t="s">
        <v>5</v>
      </c>
      <c r="P378" s="20" t="s">
        <v>5</v>
      </c>
      <c r="Q378" s="20" t="s">
        <v>5</v>
      </c>
      <c r="R378" s="20" t="s">
        <v>5</v>
      </c>
      <c r="S378" s="20">
        <f t="shared" si="5"/>
        <v>2</v>
      </c>
      <c r="T378" s="91"/>
      <c r="U378" s="36"/>
    </row>
    <row r="379" spans="1:22" ht="13.15" customHeight="1" x14ac:dyDescent="0.4">
      <c r="A379" s="3" t="s">
        <v>132</v>
      </c>
      <c r="B379" s="19" t="s">
        <v>789</v>
      </c>
      <c r="C379" s="20">
        <v>155</v>
      </c>
      <c r="D379" s="20" t="s">
        <v>5</v>
      </c>
      <c r="E379" s="20">
        <v>2</v>
      </c>
      <c r="F379" s="20">
        <v>144</v>
      </c>
      <c r="G379" s="20" t="s">
        <v>5</v>
      </c>
      <c r="H379" s="20" t="s">
        <v>5</v>
      </c>
      <c r="I379" s="20">
        <v>1</v>
      </c>
      <c r="J379" s="20" t="s">
        <v>5</v>
      </c>
      <c r="K379" s="20" t="s">
        <v>5</v>
      </c>
      <c r="L379" s="20">
        <v>79</v>
      </c>
      <c r="M379" s="20" t="s">
        <v>5</v>
      </c>
      <c r="N379" s="20" t="s">
        <v>5</v>
      </c>
      <c r="O379" s="20" t="s">
        <v>5</v>
      </c>
      <c r="P379" s="20" t="s">
        <v>5</v>
      </c>
      <c r="Q379" s="20" t="s">
        <v>5</v>
      </c>
      <c r="R379" s="20" t="s">
        <v>5</v>
      </c>
      <c r="S379" s="20">
        <f t="shared" si="5"/>
        <v>379</v>
      </c>
      <c r="T379" s="61">
        <v>384</v>
      </c>
      <c r="U379" s="71">
        <v>2</v>
      </c>
      <c r="V379" s="28">
        <v>5.0000000000000001E-3</v>
      </c>
    </row>
    <row r="380" spans="1:22" x14ac:dyDescent="0.4">
      <c r="A380" s="3" t="s">
        <v>132</v>
      </c>
      <c r="B380" s="19" t="s">
        <v>790</v>
      </c>
      <c r="C380" s="20">
        <v>4</v>
      </c>
      <c r="D380" s="20" t="s">
        <v>5</v>
      </c>
      <c r="E380" s="20" t="s">
        <v>5</v>
      </c>
      <c r="F380" s="20">
        <v>1</v>
      </c>
      <c r="G380" s="20" t="s">
        <v>5</v>
      </c>
      <c r="H380" s="20" t="s">
        <v>5</v>
      </c>
      <c r="I380" s="20" t="s">
        <v>5</v>
      </c>
      <c r="J380" s="20" t="s">
        <v>5</v>
      </c>
      <c r="K380" s="20" t="s">
        <v>5</v>
      </c>
      <c r="L380" s="20" t="s">
        <v>5</v>
      </c>
      <c r="M380" s="20" t="s">
        <v>5</v>
      </c>
      <c r="N380" s="20" t="s">
        <v>5</v>
      </c>
      <c r="O380" s="20" t="s">
        <v>5</v>
      </c>
      <c r="P380" s="20" t="s">
        <v>5</v>
      </c>
      <c r="Q380" s="20" t="s">
        <v>5</v>
      </c>
      <c r="R380" s="20" t="s">
        <v>5</v>
      </c>
      <c r="S380" s="20">
        <f t="shared" si="5"/>
        <v>5</v>
      </c>
      <c r="T380" s="91"/>
      <c r="U380" s="36"/>
    </row>
    <row r="381" spans="1:22" ht="13.15" customHeight="1" x14ac:dyDescent="0.4">
      <c r="A381" s="21" t="s">
        <v>134</v>
      </c>
      <c r="B381" s="19" t="s">
        <v>791</v>
      </c>
      <c r="C381" s="20">
        <v>149</v>
      </c>
      <c r="D381" s="20">
        <v>1</v>
      </c>
      <c r="E381" s="20">
        <v>4</v>
      </c>
      <c r="F381" s="20">
        <v>198</v>
      </c>
      <c r="G381" s="20" t="s">
        <v>5</v>
      </c>
      <c r="H381" s="20">
        <v>2</v>
      </c>
      <c r="I381" s="20">
        <v>18</v>
      </c>
      <c r="J381" s="20" t="s">
        <v>5</v>
      </c>
      <c r="K381" s="20" t="s">
        <v>5</v>
      </c>
      <c r="L381" s="20">
        <v>33</v>
      </c>
      <c r="M381" s="20" t="s">
        <v>5</v>
      </c>
      <c r="N381" s="20" t="s">
        <v>5</v>
      </c>
      <c r="O381" s="20" t="s">
        <v>5</v>
      </c>
      <c r="P381" s="20" t="s">
        <v>5</v>
      </c>
      <c r="Q381" s="20">
        <v>2</v>
      </c>
      <c r="R381" s="20" t="s">
        <v>5</v>
      </c>
      <c r="S381" s="20">
        <f t="shared" si="5"/>
        <v>400</v>
      </c>
      <c r="T381" s="60">
        <v>400</v>
      </c>
      <c r="U381" s="59">
        <v>6</v>
      </c>
      <c r="V381" s="27">
        <v>1.4999999999999999E-2</v>
      </c>
    </row>
    <row r="382" spans="1:22" ht="13.15" customHeight="1" x14ac:dyDescent="0.4">
      <c r="A382" s="3" t="s">
        <v>141</v>
      </c>
      <c r="B382" s="19" t="s">
        <v>792</v>
      </c>
      <c r="C382" s="20">
        <v>12</v>
      </c>
      <c r="D382" s="20" t="s">
        <v>5</v>
      </c>
      <c r="E382" s="20" t="s">
        <v>5</v>
      </c>
      <c r="F382" s="20">
        <v>1</v>
      </c>
      <c r="G382" s="20" t="s">
        <v>5</v>
      </c>
      <c r="H382" s="20" t="s">
        <v>5</v>
      </c>
      <c r="I382" s="20" t="s">
        <v>5</v>
      </c>
      <c r="J382" s="20" t="s">
        <v>5</v>
      </c>
      <c r="K382" s="20" t="s">
        <v>5</v>
      </c>
      <c r="L382" s="20" t="s">
        <v>5</v>
      </c>
      <c r="M382" s="20" t="s">
        <v>5</v>
      </c>
      <c r="N382" s="20" t="s">
        <v>5</v>
      </c>
      <c r="O382" s="20" t="s">
        <v>5</v>
      </c>
      <c r="P382" s="20" t="s">
        <v>5</v>
      </c>
      <c r="Q382" s="20" t="s">
        <v>5</v>
      </c>
      <c r="R382" s="20" t="s">
        <v>5</v>
      </c>
      <c r="S382" s="20">
        <f t="shared" si="5"/>
        <v>13</v>
      </c>
      <c r="T382" s="61">
        <v>19</v>
      </c>
      <c r="U382" s="71">
        <v>0</v>
      </c>
      <c r="V382" s="39">
        <v>0</v>
      </c>
    </row>
    <row r="383" spans="1:22" ht="13.15" customHeight="1" x14ac:dyDescent="0.4">
      <c r="A383" s="3" t="s">
        <v>141</v>
      </c>
      <c r="B383" s="19" t="s">
        <v>793</v>
      </c>
      <c r="C383" s="20">
        <v>6</v>
      </c>
      <c r="D383" s="20" t="s">
        <v>5</v>
      </c>
      <c r="E383" s="20" t="s">
        <v>5</v>
      </c>
      <c r="F383" s="20" t="s">
        <v>5</v>
      </c>
      <c r="G383" s="20" t="s">
        <v>5</v>
      </c>
      <c r="H383" s="20" t="s">
        <v>5</v>
      </c>
      <c r="I383" s="20" t="s">
        <v>5</v>
      </c>
      <c r="J383" s="20" t="s">
        <v>5</v>
      </c>
      <c r="K383" s="20" t="s">
        <v>5</v>
      </c>
      <c r="L383" s="20" t="s">
        <v>5</v>
      </c>
      <c r="M383" s="20" t="s">
        <v>5</v>
      </c>
      <c r="N383" s="20" t="s">
        <v>5</v>
      </c>
      <c r="O383" s="20" t="s">
        <v>5</v>
      </c>
      <c r="P383" s="20" t="s">
        <v>5</v>
      </c>
      <c r="Q383" s="20" t="s">
        <v>5</v>
      </c>
      <c r="R383" s="20" t="s">
        <v>5</v>
      </c>
      <c r="S383" s="20">
        <f t="shared" si="5"/>
        <v>6</v>
      </c>
      <c r="T383" s="91"/>
      <c r="U383" s="36"/>
    </row>
    <row r="384" spans="1:22" x14ac:dyDescent="0.4">
      <c r="A384" s="21" t="s">
        <v>794</v>
      </c>
      <c r="B384" s="19" t="s">
        <v>795</v>
      </c>
      <c r="C384" s="20">
        <v>4</v>
      </c>
      <c r="D384" s="20" t="s">
        <v>5</v>
      </c>
      <c r="E384" s="20" t="s">
        <v>5</v>
      </c>
      <c r="F384" s="20" t="s">
        <v>5</v>
      </c>
      <c r="G384" s="20" t="s">
        <v>5</v>
      </c>
      <c r="H384" s="20" t="s">
        <v>5</v>
      </c>
      <c r="I384" s="20" t="s">
        <v>5</v>
      </c>
      <c r="J384" s="20" t="s">
        <v>5</v>
      </c>
      <c r="K384" s="20" t="s">
        <v>5</v>
      </c>
      <c r="L384" s="20" t="s">
        <v>5</v>
      </c>
      <c r="M384" s="20" t="s">
        <v>5</v>
      </c>
      <c r="N384" s="20" t="s">
        <v>5</v>
      </c>
      <c r="O384" s="20" t="s">
        <v>5</v>
      </c>
      <c r="P384" s="20" t="s">
        <v>5</v>
      </c>
      <c r="Q384" s="20" t="s">
        <v>5</v>
      </c>
      <c r="R384" s="20" t="s">
        <v>5</v>
      </c>
      <c r="S384" s="20">
        <f t="shared" si="5"/>
        <v>4</v>
      </c>
      <c r="T384" s="60">
        <v>4</v>
      </c>
      <c r="U384" s="59">
        <v>0</v>
      </c>
      <c r="V384" s="23">
        <v>0</v>
      </c>
    </row>
    <row r="385" spans="1:22" ht="13.15" customHeight="1" x14ac:dyDescent="0.4">
      <c r="A385" s="3" t="s">
        <v>146</v>
      </c>
      <c r="B385" s="19" t="s">
        <v>796</v>
      </c>
      <c r="C385" s="20">
        <v>12</v>
      </c>
      <c r="D385" s="20">
        <v>1</v>
      </c>
      <c r="E385" s="20">
        <v>1</v>
      </c>
      <c r="F385" s="20">
        <v>28</v>
      </c>
      <c r="G385" s="20" t="s">
        <v>5</v>
      </c>
      <c r="H385" s="20" t="s">
        <v>5</v>
      </c>
      <c r="I385" s="20" t="s">
        <v>5</v>
      </c>
      <c r="J385" s="20" t="s">
        <v>5</v>
      </c>
      <c r="K385" s="20" t="s">
        <v>5</v>
      </c>
      <c r="L385" s="20" t="s">
        <v>5</v>
      </c>
      <c r="M385" s="20" t="s">
        <v>5</v>
      </c>
      <c r="N385" s="20" t="s">
        <v>5</v>
      </c>
      <c r="O385" s="20" t="s">
        <v>5</v>
      </c>
      <c r="P385" s="20" t="s">
        <v>5</v>
      </c>
      <c r="Q385" s="20" t="s">
        <v>5</v>
      </c>
      <c r="R385" s="20" t="s">
        <v>5</v>
      </c>
      <c r="S385" s="20">
        <f t="shared" si="5"/>
        <v>40</v>
      </c>
      <c r="T385" s="61">
        <v>76</v>
      </c>
      <c r="U385" s="71">
        <v>3</v>
      </c>
      <c r="V385" s="39">
        <v>0.04</v>
      </c>
    </row>
    <row r="386" spans="1:22" ht="13.15" customHeight="1" x14ac:dyDescent="0.4">
      <c r="A386" s="3" t="s">
        <v>146</v>
      </c>
      <c r="B386" s="16" t="s">
        <v>797</v>
      </c>
      <c r="C386" s="20">
        <v>10</v>
      </c>
      <c r="D386" s="20" t="s">
        <v>5</v>
      </c>
      <c r="E386" s="20">
        <v>1</v>
      </c>
      <c r="F386" s="20">
        <v>26</v>
      </c>
      <c r="G386" s="20" t="s">
        <v>5</v>
      </c>
      <c r="H386" s="20">
        <v>1</v>
      </c>
      <c r="I386" s="20" t="s">
        <v>5</v>
      </c>
      <c r="J386" s="20" t="s">
        <v>5</v>
      </c>
      <c r="K386" s="20" t="s">
        <v>5</v>
      </c>
      <c r="L386" s="20" t="s">
        <v>5</v>
      </c>
      <c r="M386" s="20" t="s">
        <v>5</v>
      </c>
      <c r="N386" s="20" t="s">
        <v>5</v>
      </c>
      <c r="O386" s="20" t="s">
        <v>5</v>
      </c>
      <c r="P386" s="20" t="s">
        <v>5</v>
      </c>
      <c r="Q386" s="20" t="s">
        <v>5</v>
      </c>
      <c r="R386" s="20" t="s">
        <v>5</v>
      </c>
      <c r="S386" s="20">
        <f t="shared" si="5"/>
        <v>36</v>
      </c>
      <c r="T386" s="91"/>
      <c r="U386" s="36"/>
    </row>
    <row r="387" spans="1:22" ht="13.15" customHeight="1" x14ac:dyDescent="0.4">
      <c r="A387" s="21" t="s">
        <v>798</v>
      </c>
      <c r="B387" s="19" t="s">
        <v>799</v>
      </c>
      <c r="C387" s="20">
        <v>101</v>
      </c>
      <c r="D387" s="20" t="s">
        <v>5</v>
      </c>
      <c r="E387" s="20">
        <v>1</v>
      </c>
      <c r="F387" s="20">
        <v>253</v>
      </c>
      <c r="G387" s="20" t="s">
        <v>5</v>
      </c>
      <c r="H387" s="20">
        <v>1</v>
      </c>
      <c r="I387" s="20" t="s">
        <v>5</v>
      </c>
      <c r="J387" s="20" t="s">
        <v>5</v>
      </c>
      <c r="K387" s="20" t="s">
        <v>5</v>
      </c>
      <c r="L387" s="20">
        <v>10</v>
      </c>
      <c r="M387" s="20" t="s">
        <v>5</v>
      </c>
      <c r="N387" s="20" t="s">
        <v>5</v>
      </c>
      <c r="O387" s="20" t="s">
        <v>5</v>
      </c>
      <c r="P387" s="20" t="s">
        <v>5</v>
      </c>
      <c r="Q387" s="20">
        <v>1</v>
      </c>
      <c r="R387" s="20" t="s">
        <v>5</v>
      </c>
      <c r="S387" s="20">
        <f t="shared" ref="S387:S450" si="6">SUM(C387,F387,I387,L387,O387,Q387)</f>
        <v>365</v>
      </c>
      <c r="T387" s="60">
        <v>365</v>
      </c>
      <c r="U387" s="59">
        <v>2</v>
      </c>
      <c r="V387" s="23">
        <v>0.01</v>
      </c>
    </row>
    <row r="388" spans="1:22" ht="13.15" customHeight="1" x14ac:dyDescent="0.4">
      <c r="A388" s="21" t="s">
        <v>798</v>
      </c>
      <c r="B388" s="6" t="s">
        <v>800</v>
      </c>
      <c r="C388" s="20">
        <v>321</v>
      </c>
      <c r="D388" s="20">
        <v>1</v>
      </c>
      <c r="E388" s="20">
        <v>5</v>
      </c>
      <c r="F388" s="20">
        <v>514</v>
      </c>
      <c r="G388" s="20" t="s">
        <v>5</v>
      </c>
      <c r="H388" s="20">
        <v>1</v>
      </c>
      <c r="I388" s="20">
        <v>2</v>
      </c>
      <c r="J388" s="20" t="s">
        <v>5</v>
      </c>
      <c r="K388" s="20" t="s">
        <v>5</v>
      </c>
      <c r="L388" s="20">
        <v>43</v>
      </c>
      <c r="M388" s="20" t="s">
        <v>5</v>
      </c>
      <c r="N388" s="20" t="s">
        <v>5</v>
      </c>
      <c r="O388" s="20" t="s">
        <v>5</v>
      </c>
      <c r="P388" s="20" t="s">
        <v>5</v>
      </c>
      <c r="Q388" s="20" t="s">
        <v>5</v>
      </c>
      <c r="R388" s="20" t="s">
        <v>5</v>
      </c>
      <c r="S388" s="20">
        <f t="shared" si="6"/>
        <v>880</v>
      </c>
      <c r="T388" s="91"/>
      <c r="U388" s="36"/>
    </row>
    <row r="389" spans="1:22" ht="13.15" customHeight="1" x14ac:dyDescent="0.4">
      <c r="A389" s="21" t="s">
        <v>798</v>
      </c>
      <c r="B389" s="19" t="s">
        <v>801</v>
      </c>
      <c r="C389" s="20">
        <v>185</v>
      </c>
      <c r="D389" s="20" t="s">
        <v>5</v>
      </c>
      <c r="E389" s="20">
        <v>1</v>
      </c>
      <c r="F389" s="20">
        <v>304</v>
      </c>
      <c r="G389" s="20">
        <v>1</v>
      </c>
      <c r="H389" s="20" t="s">
        <v>5</v>
      </c>
      <c r="I389" s="20">
        <v>5</v>
      </c>
      <c r="J389" s="20" t="s">
        <v>5</v>
      </c>
      <c r="K389" s="20" t="s">
        <v>5</v>
      </c>
      <c r="L389" s="20">
        <v>21</v>
      </c>
      <c r="M389" s="20" t="s">
        <v>5</v>
      </c>
      <c r="N389" s="20" t="s">
        <v>5</v>
      </c>
      <c r="O389" s="20" t="s">
        <v>5</v>
      </c>
      <c r="P389" s="20" t="s">
        <v>5</v>
      </c>
      <c r="Q389" s="20" t="s">
        <v>5</v>
      </c>
      <c r="R389" s="20" t="s">
        <v>5</v>
      </c>
      <c r="S389" s="20">
        <f t="shared" si="6"/>
        <v>515</v>
      </c>
      <c r="T389" s="91"/>
      <c r="U389" s="36"/>
    </row>
    <row r="390" spans="1:22" ht="13.15" customHeight="1" x14ac:dyDescent="0.4">
      <c r="A390" s="21" t="s">
        <v>798</v>
      </c>
      <c r="B390" s="22" t="s">
        <v>802</v>
      </c>
      <c r="C390" s="20">
        <v>134</v>
      </c>
      <c r="D390" s="20" t="s">
        <v>5</v>
      </c>
      <c r="E390" s="20" t="s">
        <v>5</v>
      </c>
      <c r="F390" s="20">
        <v>170</v>
      </c>
      <c r="G390" s="20" t="s">
        <v>5</v>
      </c>
      <c r="H390" s="20" t="s">
        <v>5</v>
      </c>
      <c r="I390" s="20">
        <v>1</v>
      </c>
      <c r="J390" s="20" t="s">
        <v>5</v>
      </c>
      <c r="K390" s="20" t="s">
        <v>5</v>
      </c>
      <c r="L390" s="20">
        <v>29</v>
      </c>
      <c r="M390" s="20" t="s">
        <v>5</v>
      </c>
      <c r="N390" s="20" t="s">
        <v>5</v>
      </c>
      <c r="O390" s="20" t="s">
        <v>5</v>
      </c>
      <c r="P390" s="20" t="s">
        <v>5</v>
      </c>
      <c r="Q390" s="20" t="s">
        <v>5</v>
      </c>
      <c r="R390" s="20" t="s">
        <v>5</v>
      </c>
      <c r="S390" s="20">
        <f t="shared" si="6"/>
        <v>334</v>
      </c>
      <c r="T390" s="91"/>
      <c r="U390" s="36"/>
    </row>
    <row r="391" spans="1:22" ht="13.15" customHeight="1" x14ac:dyDescent="0.4">
      <c r="A391" s="21" t="s">
        <v>798</v>
      </c>
      <c r="B391" s="7" t="s">
        <v>803</v>
      </c>
      <c r="C391" s="20">
        <v>117</v>
      </c>
      <c r="D391" s="20">
        <v>1</v>
      </c>
      <c r="E391" s="20">
        <v>2</v>
      </c>
      <c r="F391" s="20">
        <v>191</v>
      </c>
      <c r="G391" s="20">
        <v>1</v>
      </c>
      <c r="H391" s="20">
        <v>1</v>
      </c>
      <c r="I391" s="20">
        <v>1</v>
      </c>
      <c r="J391" s="20" t="s">
        <v>5</v>
      </c>
      <c r="K391" s="20" t="s">
        <v>5</v>
      </c>
      <c r="L391" s="20">
        <v>12</v>
      </c>
      <c r="M391" s="20" t="s">
        <v>5</v>
      </c>
      <c r="N391" s="20" t="s">
        <v>5</v>
      </c>
      <c r="O391" s="20" t="s">
        <v>5</v>
      </c>
      <c r="P391" s="20" t="s">
        <v>5</v>
      </c>
      <c r="Q391" s="20" t="s">
        <v>5</v>
      </c>
      <c r="R391" s="20" t="s">
        <v>5</v>
      </c>
      <c r="S391" s="20">
        <f t="shared" si="6"/>
        <v>321</v>
      </c>
      <c r="T391" s="91"/>
      <c r="U391" s="36"/>
    </row>
    <row r="392" spans="1:22" ht="13.15" customHeight="1" x14ac:dyDescent="0.4">
      <c r="A392" s="21" t="s">
        <v>798</v>
      </c>
      <c r="B392" s="68" t="s">
        <v>804</v>
      </c>
      <c r="C392" s="20">
        <v>76</v>
      </c>
      <c r="D392" s="20" t="s">
        <v>5</v>
      </c>
      <c r="E392" s="20">
        <v>2</v>
      </c>
      <c r="F392" s="20">
        <v>179</v>
      </c>
      <c r="G392" s="20" t="s">
        <v>5</v>
      </c>
      <c r="H392" s="20" t="s">
        <v>5</v>
      </c>
      <c r="I392" s="20">
        <v>1</v>
      </c>
      <c r="J392" s="20" t="s">
        <v>5</v>
      </c>
      <c r="K392" s="20" t="s">
        <v>5</v>
      </c>
      <c r="L392" s="20">
        <v>15</v>
      </c>
      <c r="M392" s="20" t="s">
        <v>5</v>
      </c>
      <c r="N392" s="20" t="s">
        <v>5</v>
      </c>
      <c r="O392" s="20" t="s">
        <v>5</v>
      </c>
      <c r="P392" s="20" t="s">
        <v>5</v>
      </c>
      <c r="Q392" s="20" t="s">
        <v>5</v>
      </c>
      <c r="R392" s="20" t="s">
        <v>5</v>
      </c>
      <c r="S392" s="20">
        <f t="shared" si="6"/>
        <v>271</v>
      </c>
      <c r="T392" s="91"/>
      <c r="U392" s="36"/>
    </row>
    <row r="393" spans="1:22" ht="13.15" customHeight="1" x14ac:dyDescent="0.4">
      <c r="A393" s="4" t="s">
        <v>805</v>
      </c>
      <c r="B393" s="19" t="s">
        <v>806</v>
      </c>
      <c r="C393" s="20">
        <v>91</v>
      </c>
      <c r="D393" s="20" t="s">
        <v>5</v>
      </c>
      <c r="E393" s="20">
        <v>5</v>
      </c>
      <c r="F393" s="20">
        <v>99</v>
      </c>
      <c r="G393" s="20" t="s">
        <v>5</v>
      </c>
      <c r="H393" s="20">
        <v>2</v>
      </c>
      <c r="I393" s="20">
        <v>3</v>
      </c>
      <c r="J393" s="20" t="s">
        <v>5</v>
      </c>
      <c r="K393" s="20" t="s">
        <v>5</v>
      </c>
      <c r="L393" s="20">
        <v>4</v>
      </c>
      <c r="M393" s="20" t="s">
        <v>5</v>
      </c>
      <c r="N393" s="20" t="s">
        <v>5</v>
      </c>
      <c r="O393" s="20" t="s">
        <v>5</v>
      </c>
      <c r="P393" s="20" t="s">
        <v>5</v>
      </c>
      <c r="Q393" s="20" t="s">
        <v>5</v>
      </c>
      <c r="R393" s="20" t="s">
        <v>5</v>
      </c>
      <c r="S393" s="20">
        <f t="shared" si="6"/>
        <v>197</v>
      </c>
      <c r="T393" s="64">
        <v>2879</v>
      </c>
      <c r="U393" s="88">
        <v>27</v>
      </c>
      <c r="V393" s="30">
        <v>8.9999999999999993E-3</v>
      </c>
    </row>
    <row r="394" spans="1:22" ht="13.15" customHeight="1" x14ac:dyDescent="0.4">
      <c r="A394" s="4" t="s">
        <v>805</v>
      </c>
      <c r="B394" s="68" t="s">
        <v>807</v>
      </c>
      <c r="C394" s="20">
        <v>74</v>
      </c>
      <c r="D394" s="20" t="s">
        <v>5</v>
      </c>
      <c r="E394" s="20">
        <v>1</v>
      </c>
      <c r="F394" s="20">
        <v>97</v>
      </c>
      <c r="G394" s="20" t="s">
        <v>5</v>
      </c>
      <c r="H394" s="20">
        <v>3</v>
      </c>
      <c r="I394" s="20">
        <v>1</v>
      </c>
      <c r="J394" s="20" t="s">
        <v>5</v>
      </c>
      <c r="K394" s="20" t="s">
        <v>5</v>
      </c>
      <c r="L394" s="20">
        <v>9</v>
      </c>
      <c r="M394" s="20" t="s">
        <v>5</v>
      </c>
      <c r="N394" s="20" t="s">
        <v>5</v>
      </c>
      <c r="O394" s="20" t="s">
        <v>5</v>
      </c>
      <c r="P394" s="20" t="s">
        <v>5</v>
      </c>
      <c r="Q394" s="20" t="s">
        <v>5</v>
      </c>
      <c r="R394" s="20" t="s">
        <v>5</v>
      </c>
      <c r="S394" s="20">
        <f t="shared" si="6"/>
        <v>181</v>
      </c>
      <c r="T394" s="91"/>
      <c r="U394" s="36"/>
    </row>
    <row r="395" spans="1:22" ht="13.15" customHeight="1" x14ac:dyDescent="0.4">
      <c r="A395" s="4" t="s">
        <v>805</v>
      </c>
      <c r="B395" s="22" t="s">
        <v>808</v>
      </c>
      <c r="C395" s="20">
        <v>66</v>
      </c>
      <c r="D395" s="20" t="s">
        <v>5</v>
      </c>
      <c r="E395" s="20">
        <v>2</v>
      </c>
      <c r="F395" s="20">
        <v>95</v>
      </c>
      <c r="G395" s="20" t="s">
        <v>5</v>
      </c>
      <c r="H395" s="20">
        <v>2</v>
      </c>
      <c r="I395" s="20">
        <v>1</v>
      </c>
      <c r="J395" s="20" t="s">
        <v>5</v>
      </c>
      <c r="K395" s="20" t="s">
        <v>5</v>
      </c>
      <c r="L395" s="20">
        <v>8</v>
      </c>
      <c r="M395" s="20" t="s">
        <v>5</v>
      </c>
      <c r="N395" s="20" t="s">
        <v>5</v>
      </c>
      <c r="O395" s="20" t="s">
        <v>5</v>
      </c>
      <c r="P395" s="20" t="s">
        <v>5</v>
      </c>
      <c r="Q395" s="20" t="s">
        <v>5</v>
      </c>
      <c r="R395" s="20" t="s">
        <v>5</v>
      </c>
      <c r="S395" s="20">
        <f t="shared" si="6"/>
        <v>170</v>
      </c>
      <c r="T395" s="91"/>
      <c r="U395" s="36"/>
    </row>
    <row r="396" spans="1:22" ht="13.15" customHeight="1" x14ac:dyDescent="0.4">
      <c r="A396" s="4" t="s">
        <v>805</v>
      </c>
      <c r="B396" s="7" t="s">
        <v>809</v>
      </c>
      <c r="C396" s="20" t="s">
        <v>5</v>
      </c>
      <c r="D396" s="20" t="s">
        <v>5</v>
      </c>
      <c r="E396" s="20" t="s">
        <v>5</v>
      </c>
      <c r="F396" s="20">
        <v>5</v>
      </c>
      <c r="G396" s="20" t="s">
        <v>5</v>
      </c>
      <c r="H396" s="20" t="s">
        <v>5</v>
      </c>
      <c r="I396" s="20" t="s">
        <v>5</v>
      </c>
      <c r="J396" s="20" t="s">
        <v>5</v>
      </c>
      <c r="K396" s="20" t="s">
        <v>5</v>
      </c>
      <c r="L396" s="20" t="s">
        <v>5</v>
      </c>
      <c r="M396" s="20" t="s">
        <v>5</v>
      </c>
      <c r="N396" s="20" t="s">
        <v>5</v>
      </c>
      <c r="O396" s="20" t="s">
        <v>5</v>
      </c>
      <c r="P396" s="20" t="s">
        <v>5</v>
      </c>
      <c r="Q396" s="20" t="s">
        <v>5</v>
      </c>
      <c r="R396" s="20" t="s">
        <v>5</v>
      </c>
      <c r="S396" s="20">
        <f t="shared" si="6"/>
        <v>5</v>
      </c>
      <c r="T396" s="91"/>
      <c r="U396" s="36"/>
    </row>
    <row r="397" spans="1:22" ht="13.15" customHeight="1" x14ac:dyDescent="0.4">
      <c r="A397" s="4" t="s">
        <v>805</v>
      </c>
      <c r="B397" s="7" t="s">
        <v>810</v>
      </c>
      <c r="C397" s="20" t="s">
        <v>5</v>
      </c>
      <c r="D397" s="20" t="s">
        <v>5</v>
      </c>
      <c r="E397" s="20" t="s">
        <v>5</v>
      </c>
      <c r="F397" s="20">
        <v>1</v>
      </c>
      <c r="G397" s="20" t="s">
        <v>5</v>
      </c>
      <c r="H397" s="20" t="s">
        <v>5</v>
      </c>
      <c r="I397" s="20" t="s">
        <v>5</v>
      </c>
      <c r="J397" s="20" t="s">
        <v>5</v>
      </c>
      <c r="K397" s="20" t="s">
        <v>5</v>
      </c>
      <c r="L397" s="20" t="s">
        <v>5</v>
      </c>
      <c r="M397" s="20" t="s">
        <v>5</v>
      </c>
      <c r="N397" s="20" t="s">
        <v>5</v>
      </c>
      <c r="O397" s="20" t="s">
        <v>5</v>
      </c>
      <c r="P397" s="20" t="s">
        <v>5</v>
      </c>
      <c r="Q397" s="20" t="s">
        <v>5</v>
      </c>
      <c r="R397" s="20" t="s">
        <v>5</v>
      </c>
      <c r="S397" s="20">
        <f t="shared" si="6"/>
        <v>1</v>
      </c>
      <c r="T397" s="91"/>
      <c r="U397" s="36"/>
    </row>
    <row r="398" spans="1:22" x14ac:dyDescent="0.4">
      <c r="A398" s="4" t="s">
        <v>805</v>
      </c>
      <c r="B398" s="19" t="s">
        <v>21</v>
      </c>
      <c r="C398" s="20" t="s">
        <v>5</v>
      </c>
      <c r="D398" s="20" t="s">
        <v>5</v>
      </c>
      <c r="E398" s="20" t="s">
        <v>5</v>
      </c>
      <c r="F398" s="20">
        <v>1</v>
      </c>
      <c r="G398" s="20" t="s">
        <v>5</v>
      </c>
      <c r="H398" s="20" t="s">
        <v>5</v>
      </c>
      <c r="I398" s="20" t="s">
        <v>5</v>
      </c>
      <c r="J398" s="20" t="s">
        <v>5</v>
      </c>
      <c r="K398" s="20" t="s">
        <v>5</v>
      </c>
      <c r="L398" s="20" t="s">
        <v>5</v>
      </c>
      <c r="M398" s="20" t="s">
        <v>5</v>
      </c>
      <c r="N398" s="20" t="s">
        <v>5</v>
      </c>
      <c r="O398" s="20" t="s">
        <v>5</v>
      </c>
      <c r="P398" s="20" t="s">
        <v>5</v>
      </c>
      <c r="Q398" s="20" t="s">
        <v>5</v>
      </c>
      <c r="R398" s="20" t="s">
        <v>5</v>
      </c>
      <c r="S398" s="20">
        <f t="shared" si="6"/>
        <v>1</v>
      </c>
      <c r="T398" s="91"/>
      <c r="U398" s="36"/>
    </row>
    <row r="399" spans="1:22" ht="13.15" customHeight="1" x14ac:dyDescent="0.4">
      <c r="A399" s="63" t="s">
        <v>18</v>
      </c>
      <c r="B399" s="19" t="s">
        <v>811</v>
      </c>
      <c r="C399" s="20" t="s">
        <v>5</v>
      </c>
      <c r="D399" s="20" t="s">
        <v>5</v>
      </c>
      <c r="E399" s="20" t="s">
        <v>5</v>
      </c>
      <c r="F399" s="20">
        <v>3</v>
      </c>
      <c r="G399" s="20" t="s">
        <v>5</v>
      </c>
      <c r="H399" s="20" t="s">
        <v>5</v>
      </c>
      <c r="I399" s="20" t="s">
        <v>5</v>
      </c>
      <c r="J399" s="20" t="s">
        <v>5</v>
      </c>
      <c r="K399" s="20" t="s">
        <v>5</v>
      </c>
      <c r="L399" s="20" t="s">
        <v>5</v>
      </c>
      <c r="M399" s="20" t="s">
        <v>5</v>
      </c>
      <c r="N399" s="20" t="s">
        <v>5</v>
      </c>
      <c r="O399" s="20" t="s">
        <v>5</v>
      </c>
      <c r="P399" s="20" t="s">
        <v>5</v>
      </c>
      <c r="Q399" s="20" t="s">
        <v>5</v>
      </c>
      <c r="R399" s="20" t="s">
        <v>5</v>
      </c>
      <c r="S399" s="20">
        <f t="shared" si="6"/>
        <v>3</v>
      </c>
      <c r="T399" s="91"/>
      <c r="U399" s="36"/>
    </row>
    <row r="400" spans="1:22" ht="13.15" customHeight="1" x14ac:dyDescent="0.4">
      <c r="A400" s="21" t="s">
        <v>812</v>
      </c>
      <c r="B400" s="19" t="s">
        <v>813</v>
      </c>
      <c r="C400" s="20">
        <v>9</v>
      </c>
      <c r="D400" s="20" t="s">
        <v>5</v>
      </c>
      <c r="E400" s="20" t="s">
        <v>5</v>
      </c>
      <c r="F400" s="20">
        <v>19</v>
      </c>
      <c r="G400" s="20" t="s">
        <v>5</v>
      </c>
      <c r="H400" s="20" t="s">
        <v>5</v>
      </c>
      <c r="I400" s="20">
        <v>1</v>
      </c>
      <c r="J400" s="20" t="s">
        <v>5</v>
      </c>
      <c r="K400" s="20" t="s">
        <v>5</v>
      </c>
      <c r="L400" s="20">
        <v>1</v>
      </c>
      <c r="M400" s="20" t="s">
        <v>5</v>
      </c>
      <c r="N400" s="20" t="s">
        <v>5</v>
      </c>
      <c r="O400" s="20" t="s">
        <v>5</v>
      </c>
      <c r="P400" s="20" t="s">
        <v>5</v>
      </c>
      <c r="Q400" s="20" t="s">
        <v>5</v>
      </c>
      <c r="R400" s="20" t="s">
        <v>5</v>
      </c>
      <c r="S400" s="20">
        <f t="shared" si="6"/>
        <v>30</v>
      </c>
      <c r="T400" s="60">
        <v>30</v>
      </c>
      <c r="U400" s="59">
        <v>0</v>
      </c>
      <c r="V400" s="23">
        <v>0</v>
      </c>
    </row>
    <row r="401" spans="1:22" ht="13.15" customHeight="1" x14ac:dyDescent="0.4">
      <c r="A401" s="21" t="s">
        <v>814</v>
      </c>
      <c r="B401" s="19" t="s">
        <v>815</v>
      </c>
      <c r="C401" s="20">
        <v>11</v>
      </c>
      <c r="D401" s="20" t="s">
        <v>5</v>
      </c>
      <c r="E401" s="20" t="s">
        <v>5</v>
      </c>
      <c r="F401" s="20">
        <v>1</v>
      </c>
      <c r="G401" s="20" t="s">
        <v>5</v>
      </c>
      <c r="H401" s="20" t="s">
        <v>5</v>
      </c>
      <c r="I401" s="20" t="s">
        <v>5</v>
      </c>
      <c r="J401" s="20" t="s">
        <v>5</v>
      </c>
      <c r="K401" s="20" t="s">
        <v>5</v>
      </c>
      <c r="L401" s="20" t="s">
        <v>5</v>
      </c>
      <c r="M401" s="20" t="s">
        <v>5</v>
      </c>
      <c r="N401" s="20" t="s">
        <v>5</v>
      </c>
      <c r="O401" s="20" t="s">
        <v>5</v>
      </c>
      <c r="P401" s="20" t="s">
        <v>5</v>
      </c>
      <c r="Q401" s="20" t="s">
        <v>5</v>
      </c>
      <c r="R401" s="20" t="s">
        <v>5</v>
      </c>
      <c r="S401" s="20">
        <f t="shared" si="6"/>
        <v>12</v>
      </c>
      <c r="T401" s="60">
        <v>12</v>
      </c>
      <c r="U401" s="59">
        <v>0</v>
      </c>
      <c r="V401" s="23">
        <v>0</v>
      </c>
    </row>
    <row r="402" spans="1:22" ht="13.15" customHeight="1" x14ac:dyDescent="0.4">
      <c r="A402" s="21" t="s">
        <v>816</v>
      </c>
      <c r="B402" s="19" t="s">
        <v>817</v>
      </c>
      <c r="C402" s="20">
        <v>43</v>
      </c>
      <c r="D402" s="20" t="s">
        <v>5</v>
      </c>
      <c r="E402" s="20" t="s">
        <v>5</v>
      </c>
      <c r="F402" s="20">
        <v>188</v>
      </c>
      <c r="G402" s="20" t="s">
        <v>5</v>
      </c>
      <c r="H402" s="20" t="s">
        <v>5</v>
      </c>
      <c r="I402" s="20" t="s">
        <v>5</v>
      </c>
      <c r="J402" s="20" t="s">
        <v>5</v>
      </c>
      <c r="K402" s="20" t="s">
        <v>5</v>
      </c>
      <c r="L402" s="20">
        <v>13</v>
      </c>
      <c r="M402" s="20" t="s">
        <v>5</v>
      </c>
      <c r="N402" s="20" t="s">
        <v>5</v>
      </c>
      <c r="O402" s="20" t="s">
        <v>5</v>
      </c>
      <c r="P402" s="20" t="s">
        <v>5</v>
      </c>
      <c r="Q402" s="20">
        <v>1</v>
      </c>
      <c r="R402" s="20" t="s">
        <v>5</v>
      </c>
      <c r="S402" s="20">
        <f t="shared" si="6"/>
        <v>245</v>
      </c>
      <c r="T402" s="60">
        <v>245</v>
      </c>
      <c r="U402" s="59">
        <v>0</v>
      </c>
      <c r="V402" s="23">
        <v>0</v>
      </c>
    </row>
    <row r="403" spans="1:22" ht="13.15" customHeight="1" x14ac:dyDescent="0.4">
      <c r="A403" s="3" t="s">
        <v>818</v>
      </c>
      <c r="B403" s="19" t="s">
        <v>819</v>
      </c>
      <c r="C403" s="20">
        <v>147</v>
      </c>
      <c r="D403" s="20" t="s">
        <v>5</v>
      </c>
      <c r="E403" s="20">
        <v>2</v>
      </c>
      <c r="F403" s="20">
        <v>283</v>
      </c>
      <c r="G403" s="20">
        <v>1</v>
      </c>
      <c r="H403" s="20">
        <v>2</v>
      </c>
      <c r="I403" s="20" t="s">
        <v>5</v>
      </c>
      <c r="J403" s="20" t="s">
        <v>5</v>
      </c>
      <c r="K403" s="20" t="s">
        <v>5</v>
      </c>
      <c r="L403" s="20">
        <v>63</v>
      </c>
      <c r="M403" s="20" t="s">
        <v>5</v>
      </c>
      <c r="N403" s="20" t="s">
        <v>5</v>
      </c>
      <c r="O403" s="20">
        <v>2</v>
      </c>
      <c r="P403" s="20" t="s">
        <v>5</v>
      </c>
      <c r="Q403" s="20">
        <v>20</v>
      </c>
      <c r="R403" s="20" t="s">
        <v>5</v>
      </c>
      <c r="S403" s="20">
        <f t="shared" si="6"/>
        <v>515</v>
      </c>
      <c r="T403" s="61">
        <v>847</v>
      </c>
      <c r="U403" s="71">
        <v>6</v>
      </c>
      <c r="V403" s="39">
        <v>0.01</v>
      </c>
    </row>
    <row r="404" spans="1:22" ht="18" x14ac:dyDescent="0.4">
      <c r="A404" s="3" t="s">
        <v>818</v>
      </c>
      <c r="B404" s="19" t="s">
        <v>820</v>
      </c>
      <c r="C404" s="20">
        <v>13</v>
      </c>
      <c r="D404" s="20" t="s">
        <v>5</v>
      </c>
      <c r="E404" s="20" t="s">
        <v>5</v>
      </c>
      <c r="F404" s="20">
        <v>127</v>
      </c>
      <c r="G404" s="20" t="s">
        <v>5</v>
      </c>
      <c r="H404" s="20" t="s">
        <v>5</v>
      </c>
      <c r="I404" s="20" t="s">
        <v>5</v>
      </c>
      <c r="J404" s="20" t="s">
        <v>5</v>
      </c>
      <c r="K404" s="20" t="s">
        <v>5</v>
      </c>
      <c r="L404" s="20">
        <v>2</v>
      </c>
      <c r="M404" s="20" t="s">
        <v>5</v>
      </c>
      <c r="N404" s="20" t="s">
        <v>5</v>
      </c>
      <c r="O404" s="20" t="s">
        <v>5</v>
      </c>
      <c r="P404" s="20" t="s">
        <v>5</v>
      </c>
      <c r="Q404" s="20" t="s">
        <v>5</v>
      </c>
      <c r="R404" s="20" t="s">
        <v>5</v>
      </c>
      <c r="S404" s="20">
        <f t="shared" si="6"/>
        <v>142</v>
      </c>
      <c r="T404" s="91"/>
      <c r="U404" s="36"/>
    </row>
    <row r="405" spans="1:22" ht="13.15" customHeight="1" x14ac:dyDescent="0.4">
      <c r="A405" s="3" t="s">
        <v>818</v>
      </c>
      <c r="B405" s="68" t="s">
        <v>821</v>
      </c>
      <c r="C405" s="20">
        <v>22</v>
      </c>
      <c r="D405" s="20" t="s">
        <v>5</v>
      </c>
      <c r="E405" s="20" t="s">
        <v>5</v>
      </c>
      <c r="F405" s="20">
        <v>107</v>
      </c>
      <c r="G405" s="20" t="s">
        <v>5</v>
      </c>
      <c r="H405" s="20">
        <v>2</v>
      </c>
      <c r="I405" s="20">
        <v>1</v>
      </c>
      <c r="J405" s="20" t="s">
        <v>5</v>
      </c>
      <c r="K405" s="20" t="s">
        <v>5</v>
      </c>
      <c r="L405" s="20">
        <v>6</v>
      </c>
      <c r="M405" s="20" t="s">
        <v>5</v>
      </c>
      <c r="N405" s="20" t="s">
        <v>5</v>
      </c>
      <c r="O405" s="20" t="s">
        <v>5</v>
      </c>
      <c r="P405" s="20" t="s">
        <v>5</v>
      </c>
      <c r="Q405" s="20" t="s">
        <v>5</v>
      </c>
      <c r="R405" s="20" t="s">
        <v>5</v>
      </c>
      <c r="S405" s="20">
        <f t="shared" si="6"/>
        <v>136</v>
      </c>
      <c r="T405" s="91"/>
      <c r="U405" s="36"/>
    </row>
    <row r="406" spans="1:22" ht="13.15" customHeight="1" x14ac:dyDescent="0.4">
      <c r="A406" s="3" t="s">
        <v>818</v>
      </c>
      <c r="B406" s="68" t="s">
        <v>822</v>
      </c>
      <c r="C406" s="20">
        <v>15</v>
      </c>
      <c r="D406" s="20" t="s">
        <v>5</v>
      </c>
      <c r="E406" s="20" t="s">
        <v>5</v>
      </c>
      <c r="F406" s="20">
        <v>37</v>
      </c>
      <c r="G406" s="20" t="s">
        <v>5</v>
      </c>
      <c r="H406" s="20" t="s">
        <v>5</v>
      </c>
      <c r="I406" s="20">
        <v>1</v>
      </c>
      <c r="J406" s="20" t="s">
        <v>5</v>
      </c>
      <c r="K406" s="20" t="s">
        <v>5</v>
      </c>
      <c r="L406" s="20">
        <v>1</v>
      </c>
      <c r="M406" s="20" t="s">
        <v>5</v>
      </c>
      <c r="N406" s="20" t="s">
        <v>5</v>
      </c>
      <c r="O406" s="20" t="s">
        <v>5</v>
      </c>
      <c r="P406" s="20" t="s">
        <v>5</v>
      </c>
      <c r="Q406" s="20" t="s">
        <v>5</v>
      </c>
      <c r="R406" s="20" t="s">
        <v>5</v>
      </c>
      <c r="S406" s="20">
        <f t="shared" si="6"/>
        <v>54</v>
      </c>
      <c r="T406" s="91"/>
      <c r="U406" s="36"/>
    </row>
    <row r="407" spans="1:22" ht="13.15" customHeight="1" x14ac:dyDescent="0.4">
      <c r="A407" s="21" t="s">
        <v>823</v>
      </c>
      <c r="B407" s="19" t="s">
        <v>824</v>
      </c>
      <c r="C407" s="20">
        <v>563</v>
      </c>
      <c r="D407" s="20">
        <v>1</v>
      </c>
      <c r="E407" s="20">
        <v>17</v>
      </c>
      <c r="F407" s="20">
        <v>496</v>
      </c>
      <c r="G407" s="20">
        <v>6</v>
      </c>
      <c r="H407" s="20">
        <v>7</v>
      </c>
      <c r="I407" s="20">
        <v>35</v>
      </c>
      <c r="J407" s="20" t="s">
        <v>5</v>
      </c>
      <c r="K407" s="20" t="s">
        <v>5</v>
      </c>
      <c r="L407" s="20">
        <v>70</v>
      </c>
      <c r="M407" s="20" t="s">
        <v>5</v>
      </c>
      <c r="N407" s="20" t="s">
        <v>5</v>
      </c>
      <c r="O407" s="20" t="s">
        <v>5</v>
      </c>
      <c r="P407" s="20" t="s">
        <v>5</v>
      </c>
      <c r="Q407" s="20" t="s">
        <v>5</v>
      </c>
      <c r="R407" s="20" t="s">
        <v>5</v>
      </c>
      <c r="S407" s="20">
        <f t="shared" si="6"/>
        <v>1164</v>
      </c>
      <c r="T407" s="60">
        <v>1164</v>
      </c>
      <c r="U407" s="59">
        <v>24</v>
      </c>
      <c r="V407" s="27">
        <v>2.1000000000000001E-2</v>
      </c>
    </row>
    <row r="408" spans="1:22" ht="13.15" customHeight="1" x14ac:dyDescent="0.4">
      <c r="A408" s="21" t="s">
        <v>825</v>
      </c>
      <c r="B408" s="19" t="s">
        <v>826</v>
      </c>
      <c r="C408" s="20">
        <v>50</v>
      </c>
      <c r="D408" s="20" t="s">
        <v>5</v>
      </c>
      <c r="E408" s="20" t="s">
        <v>5</v>
      </c>
      <c r="F408" s="20">
        <v>110</v>
      </c>
      <c r="G408" s="20" t="s">
        <v>5</v>
      </c>
      <c r="H408" s="20">
        <v>1</v>
      </c>
      <c r="I408" s="20" t="s">
        <v>5</v>
      </c>
      <c r="J408" s="20" t="s">
        <v>5</v>
      </c>
      <c r="K408" s="20" t="s">
        <v>5</v>
      </c>
      <c r="L408" s="20">
        <v>5</v>
      </c>
      <c r="M408" s="20" t="s">
        <v>5</v>
      </c>
      <c r="N408" s="20" t="s">
        <v>5</v>
      </c>
      <c r="O408" s="20" t="s">
        <v>5</v>
      </c>
      <c r="P408" s="20" t="s">
        <v>5</v>
      </c>
      <c r="Q408" s="20" t="s">
        <v>5</v>
      </c>
      <c r="R408" s="20" t="s">
        <v>5</v>
      </c>
      <c r="S408" s="20">
        <f t="shared" si="6"/>
        <v>165</v>
      </c>
      <c r="T408" s="60">
        <v>165</v>
      </c>
      <c r="U408" s="59">
        <v>1</v>
      </c>
      <c r="V408" s="27">
        <v>6.0000000000000001E-3</v>
      </c>
    </row>
    <row r="409" spans="1:22" ht="13.15" customHeight="1" x14ac:dyDescent="0.4">
      <c r="A409" s="3" t="s">
        <v>827</v>
      </c>
      <c r="B409" s="19" t="s">
        <v>828</v>
      </c>
      <c r="C409" s="20">
        <v>285</v>
      </c>
      <c r="D409" s="20" t="s">
        <v>5</v>
      </c>
      <c r="E409" s="20">
        <v>3</v>
      </c>
      <c r="F409" s="20">
        <v>465</v>
      </c>
      <c r="G409" s="20" t="s">
        <v>5</v>
      </c>
      <c r="H409" s="20">
        <v>2</v>
      </c>
      <c r="I409" s="20">
        <v>12</v>
      </c>
      <c r="J409" s="20" t="s">
        <v>5</v>
      </c>
      <c r="K409" s="20" t="s">
        <v>5</v>
      </c>
      <c r="L409" s="20">
        <v>24</v>
      </c>
      <c r="M409" s="20" t="s">
        <v>5</v>
      </c>
      <c r="N409" s="20" t="s">
        <v>5</v>
      </c>
      <c r="O409" s="20" t="s">
        <v>5</v>
      </c>
      <c r="P409" s="20" t="s">
        <v>5</v>
      </c>
      <c r="Q409" s="20" t="s">
        <v>5</v>
      </c>
      <c r="R409" s="20" t="s">
        <v>5</v>
      </c>
      <c r="S409" s="20">
        <f t="shared" si="6"/>
        <v>786</v>
      </c>
      <c r="T409" s="61">
        <v>1632</v>
      </c>
      <c r="U409" s="71">
        <v>12</v>
      </c>
      <c r="V409" s="39">
        <v>0.01</v>
      </c>
    </row>
    <row r="410" spans="1:22" ht="13.15" customHeight="1" x14ac:dyDescent="0.4">
      <c r="A410" s="3" t="s">
        <v>827</v>
      </c>
      <c r="B410" s="19" t="s">
        <v>829</v>
      </c>
      <c r="C410" s="20">
        <v>301</v>
      </c>
      <c r="D410" s="20" t="s">
        <v>5</v>
      </c>
      <c r="E410" s="20">
        <v>6</v>
      </c>
      <c r="F410" s="20">
        <v>387</v>
      </c>
      <c r="G410" s="20" t="s">
        <v>5</v>
      </c>
      <c r="H410" s="20">
        <v>1</v>
      </c>
      <c r="I410" s="20">
        <v>8</v>
      </c>
      <c r="J410" s="20" t="s">
        <v>5</v>
      </c>
      <c r="K410" s="20" t="s">
        <v>5</v>
      </c>
      <c r="L410" s="20">
        <v>29</v>
      </c>
      <c r="M410" s="20" t="s">
        <v>5</v>
      </c>
      <c r="N410" s="20" t="s">
        <v>5</v>
      </c>
      <c r="O410" s="20" t="s">
        <v>5</v>
      </c>
      <c r="P410" s="20" t="s">
        <v>5</v>
      </c>
      <c r="Q410" s="20" t="s">
        <v>5</v>
      </c>
      <c r="R410" s="20" t="s">
        <v>5</v>
      </c>
      <c r="S410" s="20">
        <f t="shared" si="6"/>
        <v>725</v>
      </c>
      <c r="T410" s="91"/>
      <c r="U410" s="36"/>
    </row>
    <row r="411" spans="1:22" ht="13.15" customHeight="1" x14ac:dyDescent="0.4">
      <c r="A411" s="3" t="s">
        <v>827</v>
      </c>
      <c r="B411" s="19" t="s">
        <v>830</v>
      </c>
      <c r="C411" s="20">
        <v>43</v>
      </c>
      <c r="D411" s="20" t="s">
        <v>5</v>
      </c>
      <c r="E411" s="20" t="s">
        <v>5</v>
      </c>
      <c r="F411" s="20">
        <v>69</v>
      </c>
      <c r="G411" s="20" t="s">
        <v>5</v>
      </c>
      <c r="H411" s="20" t="s">
        <v>5</v>
      </c>
      <c r="I411" s="20" t="s">
        <v>5</v>
      </c>
      <c r="J411" s="20" t="s">
        <v>5</v>
      </c>
      <c r="K411" s="20" t="s">
        <v>5</v>
      </c>
      <c r="L411" s="20">
        <v>5</v>
      </c>
      <c r="M411" s="20" t="s">
        <v>5</v>
      </c>
      <c r="N411" s="20" t="s">
        <v>5</v>
      </c>
      <c r="O411" s="20" t="s">
        <v>5</v>
      </c>
      <c r="P411" s="20" t="s">
        <v>5</v>
      </c>
      <c r="Q411" s="20" t="s">
        <v>5</v>
      </c>
      <c r="R411" s="20" t="s">
        <v>5</v>
      </c>
      <c r="S411" s="20">
        <f t="shared" si="6"/>
        <v>117</v>
      </c>
      <c r="T411" s="91"/>
      <c r="U411" s="36"/>
    </row>
    <row r="412" spans="1:22" ht="13.15" customHeight="1" x14ac:dyDescent="0.4">
      <c r="A412" s="3" t="s">
        <v>827</v>
      </c>
      <c r="B412" s="19" t="s">
        <v>831</v>
      </c>
      <c r="C412" s="20">
        <v>4</v>
      </c>
      <c r="D412" s="20" t="s">
        <v>5</v>
      </c>
      <c r="E412" s="20" t="s">
        <v>5</v>
      </c>
      <c r="F412" s="20" t="s">
        <v>5</v>
      </c>
      <c r="G412" s="20" t="s">
        <v>5</v>
      </c>
      <c r="H412" s="20" t="s">
        <v>5</v>
      </c>
      <c r="I412" s="20" t="s">
        <v>5</v>
      </c>
      <c r="J412" s="20" t="s">
        <v>5</v>
      </c>
      <c r="K412" s="20" t="s">
        <v>5</v>
      </c>
      <c r="L412" s="20" t="s">
        <v>5</v>
      </c>
      <c r="M412" s="20" t="s">
        <v>5</v>
      </c>
      <c r="N412" s="20" t="s">
        <v>5</v>
      </c>
      <c r="O412" s="20" t="s">
        <v>5</v>
      </c>
      <c r="P412" s="20" t="s">
        <v>5</v>
      </c>
      <c r="Q412" s="20" t="s">
        <v>5</v>
      </c>
      <c r="R412" s="20" t="s">
        <v>5</v>
      </c>
      <c r="S412" s="20">
        <f t="shared" si="6"/>
        <v>4</v>
      </c>
      <c r="T412" s="91"/>
      <c r="U412" s="36"/>
    </row>
    <row r="413" spans="1:22" ht="13.15" customHeight="1" x14ac:dyDescent="0.4">
      <c r="A413" s="21" t="s">
        <v>832</v>
      </c>
      <c r="B413" s="19" t="s">
        <v>833</v>
      </c>
      <c r="C413" s="20">
        <v>216</v>
      </c>
      <c r="D413" s="20" t="s">
        <v>5</v>
      </c>
      <c r="E413" s="20">
        <v>5</v>
      </c>
      <c r="F413" s="20">
        <v>82</v>
      </c>
      <c r="G413" s="20" t="s">
        <v>5</v>
      </c>
      <c r="H413" s="20">
        <v>3</v>
      </c>
      <c r="I413" s="20" t="s">
        <v>5</v>
      </c>
      <c r="J413" s="20" t="s">
        <v>5</v>
      </c>
      <c r="K413" s="20" t="s">
        <v>5</v>
      </c>
      <c r="L413" s="20" t="s">
        <v>5</v>
      </c>
      <c r="M413" s="20" t="s">
        <v>5</v>
      </c>
      <c r="N413" s="20" t="s">
        <v>5</v>
      </c>
      <c r="O413" s="20" t="s">
        <v>5</v>
      </c>
      <c r="P413" s="20" t="s">
        <v>5</v>
      </c>
      <c r="Q413" s="20" t="s">
        <v>5</v>
      </c>
      <c r="R413" s="20" t="s">
        <v>5</v>
      </c>
      <c r="S413" s="20">
        <f t="shared" si="6"/>
        <v>298</v>
      </c>
      <c r="T413" s="60">
        <v>298</v>
      </c>
      <c r="U413" s="59">
        <v>8</v>
      </c>
      <c r="V413" s="27">
        <v>2.7E-2</v>
      </c>
    </row>
    <row r="414" spans="1:22" ht="13.15" customHeight="1" x14ac:dyDescent="0.4">
      <c r="A414" s="21" t="s">
        <v>834</v>
      </c>
      <c r="B414" s="19" t="s">
        <v>835</v>
      </c>
      <c r="C414" s="20">
        <v>78</v>
      </c>
      <c r="D414" s="20" t="s">
        <v>5</v>
      </c>
      <c r="E414" s="20" t="s">
        <v>5</v>
      </c>
      <c r="F414" s="20">
        <v>175</v>
      </c>
      <c r="G414" s="20" t="s">
        <v>5</v>
      </c>
      <c r="H414" s="20" t="s">
        <v>5</v>
      </c>
      <c r="I414" s="20" t="s">
        <v>5</v>
      </c>
      <c r="J414" s="20" t="s">
        <v>5</v>
      </c>
      <c r="K414" s="20" t="s">
        <v>5</v>
      </c>
      <c r="L414" s="20" t="s">
        <v>5</v>
      </c>
      <c r="M414" s="20" t="s">
        <v>5</v>
      </c>
      <c r="N414" s="20" t="s">
        <v>5</v>
      </c>
      <c r="O414" s="20" t="s">
        <v>5</v>
      </c>
      <c r="P414" s="20" t="s">
        <v>5</v>
      </c>
      <c r="Q414" s="20" t="s">
        <v>5</v>
      </c>
      <c r="R414" s="20" t="s">
        <v>5</v>
      </c>
      <c r="S414" s="20">
        <f t="shared" si="6"/>
        <v>253</v>
      </c>
      <c r="T414" s="60">
        <v>253</v>
      </c>
      <c r="U414" s="59">
        <v>0</v>
      </c>
      <c r="V414" s="23">
        <v>0</v>
      </c>
    </row>
    <row r="415" spans="1:22" x14ac:dyDescent="0.4">
      <c r="A415" s="21" t="s">
        <v>836</v>
      </c>
      <c r="B415" s="19" t="s">
        <v>837</v>
      </c>
      <c r="C415" s="20">
        <v>44</v>
      </c>
      <c r="D415" s="20" t="s">
        <v>5</v>
      </c>
      <c r="E415" s="20">
        <v>2</v>
      </c>
      <c r="F415" s="20">
        <v>12</v>
      </c>
      <c r="G415" s="20" t="s">
        <v>5</v>
      </c>
      <c r="H415" s="20" t="s">
        <v>5</v>
      </c>
      <c r="I415" s="20" t="s">
        <v>5</v>
      </c>
      <c r="J415" s="20" t="s">
        <v>5</v>
      </c>
      <c r="K415" s="20" t="s">
        <v>5</v>
      </c>
      <c r="L415" s="20" t="s">
        <v>5</v>
      </c>
      <c r="M415" s="20" t="s">
        <v>5</v>
      </c>
      <c r="N415" s="20" t="s">
        <v>5</v>
      </c>
      <c r="O415" s="20" t="s">
        <v>5</v>
      </c>
      <c r="P415" s="20" t="s">
        <v>5</v>
      </c>
      <c r="Q415" s="20" t="s">
        <v>5</v>
      </c>
      <c r="R415" s="20" t="s">
        <v>5</v>
      </c>
      <c r="S415" s="20">
        <f t="shared" si="6"/>
        <v>56</v>
      </c>
      <c r="T415" s="60">
        <v>56</v>
      </c>
      <c r="U415" s="59">
        <v>2</v>
      </c>
      <c r="V415" s="23">
        <v>0.04</v>
      </c>
    </row>
    <row r="416" spans="1:22" ht="13.15" customHeight="1" x14ac:dyDescent="0.4">
      <c r="A416" s="21" t="s">
        <v>838</v>
      </c>
      <c r="B416" s="19" t="s">
        <v>839</v>
      </c>
      <c r="C416" s="20">
        <v>37</v>
      </c>
      <c r="D416" s="20" t="s">
        <v>5</v>
      </c>
      <c r="E416" s="20" t="s">
        <v>5</v>
      </c>
      <c r="F416" s="20">
        <v>5</v>
      </c>
      <c r="G416" s="20" t="s">
        <v>5</v>
      </c>
      <c r="H416" s="20" t="s">
        <v>5</v>
      </c>
      <c r="I416" s="20" t="s">
        <v>5</v>
      </c>
      <c r="J416" s="20" t="s">
        <v>5</v>
      </c>
      <c r="K416" s="20" t="s">
        <v>5</v>
      </c>
      <c r="L416" s="20" t="s">
        <v>5</v>
      </c>
      <c r="M416" s="20" t="s">
        <v>5</v>
      </c>
      <c r="N416" s="20" t="s">
        <v>5</v>
      </c>
      <c r="O416" s="20" t="s">
        <v>5</v>
      </c>
      <c r="P416" s="20" t="s">
        <v>5</v>
      </c>
      <c r="Q416" s="20" t="s">
        <v>5</v>
      </c>
      <c r="R416" s="20" t="s">
        <v>5</v>
      </c>
      <c r="S416" s="20">
        <f t="shared" si="6"/>
        <v>42</v>
      </c>
      <c r="T416" s="60">
        <v>42</v>
      </c>
      <c r="U416" s="59">
        <v>0</v>
      </c>
      <c r="V416" s="23">
        <v>0</v>
      </c>
    </row>
    <row r="417" spans="1:22" ht="13.15" customHeight="1" x14ac:dyDescent="0.4">
      <c r="A417" s="21" t="s">
        <v>840</v>
      </c>
      <c r="B417" s="19" t="s">
        <v>841</v>
      </c>
      <c r="C417" s="20">
        <v>10</v>
      </c>
      <c r="D417" s="20" t="s">
        <v>5</v>
      </c>
      <c r="E417" s="20">
        <v>1</v>
      </c>
      <c r="F417" s="20">
        <v>15</v>
      </c>
      <c r="G417" s="20" t="s">
        <v>5</v>
      </c>
      <c r="H417" s="20" t="s">
        <v>5</v>
      </c>
      <c r="I417" s="20" t="s">
        <v>5</v>
      </c>
      <c r="J417" s="20" t="s">
        <v>5</v>
      </c>
      <c r="K417" s="20" t="s">
        <v>5</v>
      </c>
      <c r="L417" s="20" t="s">
        <v>5</v>
      </c>
      <c r="M417" s="20" t="s">
        <v>5</v>
      </c>
      <c r="N417" s="20" t="s">
        <v>5</v>
      </c>
      <c r="O417" s="20" t="s">
        <v>5</v>
      </c>
      <c r="P417" s="20" t="s">
        <v>5</v>
      </c>
      <c r="Q417" s="20" t="s">
        <v>5</v>
      </c>
      <c r="R417" s="20" t="s">
        <v>5</v>
      </c>
      <c r="S417" s="20">
        <f t="shared" si="6"/>
        <v>25</v>
      </c>
      <c r="T417" s="60">
        <v>25</v>
      </c>
      <c r="U417" s="59">
        <v>1</v>
      </c>
      <c r="V417" s="23">
        <v>0.04</v>
      </c>
    </row>
    <row r="418" spans="1:22" ht="13.15" customHeight="1" x14ac:dyDescent="0.4">
      <c r="A418" s="21" t="s">
        <v>240</v>
      </c>
      <c r="B418" s="19" t="s">
        <v>842</v>
      </c>
      <c r="C418" s="20">
        <v>61</v>
      </c>
      <c r="D418" s="20" t="s">
        <v>5</v>
      </c>
      <c r="E418" s="20">
        <v>1</v>
      </c>
      <c r="F418" s="20">
        <v>1</v>
      </c>
      <c r="G418" s="20" t="s">
        <v>5</v>
      </c>
      <c r="H418" s="20" t="s">
        <v>5</v>
      </c>
      <c r="I418" s="20" t="s">
        <v>5</v>
      </c>
      <c r="J418" s="20" t="s">
        <v>5</v>
      </c>
      <c r="K418" s="20" t="s">
        <v>5</v>
      </c>
      <c r="L418" s="20" t="s">
        <v>5</v>
      </c>
      <c r="M418" s="20" t="s">
        <v>5</v>
      </c>
      <c r="N418" s="20" t="s">
        <v>5</v>
      </c>
      <c r="O418" s="20" t="s">
        <v>5</v>
      </c>
      <c r="P418" s="20" t="s">
        <v>5</v>
      </c>
      <c r="Q418" s="20" t="s">
        <v>5</v>
      </c>
      <c r="R418" s="20" t="s">
        <v>5</v>
      </c>
      <c r="S418" s="20">
        <f t="shared" si="6"/>
        <v>62</v>
      </c>
      <c r="T418" s="60">
        <v>62</v>
      </c>
      <c r="U418" s="59">
        <v>1</v>
      </c>
      <c r="V418" s="23">
        <v>0.02</v>
      </c>
    </row>
    <row r="419" spans="1:22" ht="13.15" customHeight="1" x14ac:dyDescent="0.4">
      <c r="A419" s="21" t="s">
        <v>843</v>
      </c>
      <c r="B419" s="19" t="s">
        <v>844</v>
      </c>
      <c r="C419" s="20">
        <v>78</v>
      </c>
      <c r="D419" s="20" t="s">
        <v>5</v>
      </c>
      <c r="E419" s="20">
        <v>4</v>
      </c>
      <c r="F419" s="20">
        <v>1</v>
      </c>
      <c r="G419" s="20" t="s">
        <v>5</v>
      </c>
      <c r="H419" s="20" t="s">
        <v>5</v>
      </c>
      <c r="I419" s="20" t="s">
        <v>5</v>
      </c>
      <c r="J419" s="20" t="s">
        <v>5</v>
      </c>
      <c r="K419" s="20" t="s">
        <v>5</v>
      </c>
      <c r="L419" s="20" t="s">
        <v>5</v>
      </c>
      <c r="M419" s="20" t="s">
        <v>5</v>
      </c>
      <c r="N419" s="20" t="s">
        <v>5</v>
      </c>
      <c r="O419" s="20" t="s">
        <v>5</v>
      </c>
      <c r="P419" s="20" t="s">
        <v>5</v>
      </c>
      <c r="Q419" s="20" t="s">
        <v>5</v>
      </c>
      <c r="R419" s="20" t="s">
        <v>5</v>
      </c>
      <c r="S419" s="20">
        <f t="shared" si="6"/>
        <v>79</v>
      </c>
      <c r="T419" s="60">
        <v>79</v>
      </c>
      <c r="U419" s="59">
        <v>4</v>
      </c>
      <c r="V419" s="27">
        <v>5.0999999999999997E-2</v>
      </c>
    </row>
    <row r="420" spans="1:22" x14ac:dyDescent="0.4">
      <c r="A420" s="21" t="s">
        <v>845</v>
      </c>
      <c r="B420" s="19" t="s">
        <v>846</v>
      </c>
      <c r="C420" s="20">
        <v>6</v>
      </c>
      <c r="D420" s="20" t="s">
        <v>5</v>
      </c>
      <c r="E420" s="20" t="s">
        <v>5</v>
      </c>
      <c r="F420" s="20" t="s">
        <v>5</v>
      </c>
      <c r="G420" s="20" t="s">
        <v>5</v>
      </c>
      <c r="H420" s="20" t="s">
        <v>5</v>
      </c>
      <c r="I420" s="20" t="s">
        <v>5</v>
      </c>
      <c r="J420" s="20" t="s">
        <v>5</v>
      </c>
      <c r="K420" s="20" t="s">
        <v>5</v>
      </c>
      <c r="L420" s="20" t="s">
        <v>5</v>
      </c>
      <c r="M420" s="20" t="s">
        <v>5</v>
      </c>
      <c r="N420" s="20" t="s">
        <v>5</v>
      </c>
      <c r="O420" s="20" t="s">
        <v>5</v>
      </c>
      <c r="P420" s="20" t="s">
        <v>5</v>
      </c>
      <c r="Q420" s="20" t="s">
        <v>5</v>
      </c>
      <c r="R420" s="20" t="s">
        <v>5</v>
      </c>
      <c r="S420" s="20">
        <f t="shared" si="6"/>
        <v>6</v>
      </c>
      <c r="T420" s="60">
        <v>6</v>
      </c>
      <c r="U420" s="59">
        <v>0</v>
      </c>
      <c r="V420" s="23">
        <v>0</v>
      </c>
    </row>
    <row r="421" spans="1:22" x14ac:dyDescent="0.4">
      <c r="A421" s="21" t="s">
        <v>847</v>
      </c>
      <c r="B421" s="19" t="s">
        <v>848</v>
      </c>
      <c r="C421" s="20">
        <v>40</v>
      </c>
      <c r="D421" s="20" t="s">
        <v>5</v>
      </c>
      <c r="E421" s="20">
        <v>2</v>
      </c>
      <c r="F421" s="20">
        <v>23</v>
      </c>
      <c r="G421" s="20" t="s">
        <v>5</v>
      </c>
      <c r="H421" s="20">
        <v>3</v>
      </c>
      <c r="I421" s="20" t="s">
        <v>5</v>
      </c>
      <c r="J421" s="20" t="s">
        <v>5</v>
      </c>
      <c r="K421" s="20" t="s">
        <v>5</v>
      </c>
      <c r="L421" s="20" t="s">
        <v>5</v>
      </c>
      <c r="M421" s="20" t="s">
        <v>5</v>
      </c>
      <c r="N421" s="20" t="s">
        <v>5</v>
      </c>
      <c r="O421" s="20" t="s">
        <v>5</v>
      </c>
      <c r="P421" s="20" t="s">
        <v>5</v>
      </c>
      <c r="Q421" s="20" t="s">
        <v>5</v>
      </c>
      <c r="R421" s="20" t="s">
        <v>5</v>
      </c>
      <c r="S421" s="20">
        <f t="shared" si="6"/>
        <v>63</v>
      </c>
      <c r="T421" s="60">
        <v>63</v>
      </c>
      <c r="U421" s="59">
        <v>5</v>
      </c>
      <c r="V421" s="23">
        <v>0.08</v>
      </c>
    </row>
    <row r="422" spans="1:22" ht="13.15" customHeight="1" x14ac:dyDescent="0.4">
      <c r="A422" s="21" t="s">
        <v>849</v>
      </c>
      <c r="B422" s="19" t="s">
        <v>850</v>
      </c>
      <c r="C422" s="20">
        <v>275</v>
      </c>
      <c r="D422" s="20">
        <v>2</v>
      </c>
      <c r="E422" s="20">
        <v>19</v>
      </c>
      <c r="F422" s="20">
        <v>75</v>
      </c>
      <c r="G422" s="20">
        <v>3</v>
      </c>
      <c r="H422" s="20" t="s">
        <v>5</v>
      </c>
      <c r="I422" s="20" t="s">
        <v>5</v>
      </c>
      <c r="J422" s="20" t="s">
        <v>5</v>
      </c>
      <c r="K422" s="20" t="s">
        <v>5</v>
      </c>
      <c r="L422" s="20">
        <v>8</v>
      </c>
      <c r="M422" s="20" t="s">
        <v>5</v>
      </c>
      <c r="N422" s="20" t="s">
        <v>5</v>
      </c>
      <c r="O422" s="20" t="s">
        <v>5</v>
      </c>
      <c r="P422" s="20" t="s">
        <v>5</v>
      </c>
      <c r="Q422" s="20" t="s">
        <v>5</v>
      </c>
      <c r="R422" s="20" t="s">
        <v>5</v>
      </c>
      <c r="S422" s="20">
        <f t="shared" si="6"/>
        <v>358</v>
      </c>
      <c r="T422" s="60">
        <v>358</v>
      </c>
      <c r="U422" s="59">
        <v>19</v>
      </c>
      <c r="V422" s="23">
        <v>0.05</v>
      </c>
    </row>
    <row r="423" spans="1:22" x14ac:dyDescent="0.4">
      <c r="A423" s="21" t="s">
        <v>851</v>
      </c>
      <c r="B423" s="19" t="s">
        <v>852</v>
      </c>
      <c r="C423" s="20">
        <v>9</v>
      </c>
      <c r="D423" s="20" t="s">
        <v>5</v>
      </c>
      <c r="E423" s="20" t="s">
        <v>5</v>
      </c>
      <c r="F423" s="20" t="s">
        <v>5</v>
      </c>
      <c r="G423" s="20" t="s">
        <v>5</v>
      </c>
      <c r="H423" s="20" t="s">
        <v>5</v>
      </c>
      <c r="I423" s="20" t="s">
        <v>5</v>
      </c>
      <c r="J423" s="20" t="s">
        <v>5</v>
      </c>
      <c r="K423" s="20" t="s">
        <v>5</v>
      </c>
      <c r="L423" s="20" t="s">
        <v>5</v>
      </c>
      <c r="M423" s="20" t="s">
        <v>5</v>
      </c>
      <c r="N423" s="20" t="s">
        <v>5</v>
      </c>
      <c r="O423" s="20" t="s">
        <v>5</v>
      </c>
      <c r="P423" s="20" t="s">
        <v>5</v>
      </c>
      <c r="Q423" s="20" t="s">
        <v>5</v>
      </c>
      <c r="R423" s="20" t="s">
        <v>5</v>
      </c>
      <c r="S423" s="20">
        <f t="shared" si="6"/>
        <v>9</v>
      </c>
      <c r="T423" s="60">
        <v>9</v>
      </c>
      <c r="U423" s="59">
        <v>0</v>
      </c>
      <c r="V423" s="23">
        <v>0</v>
      </c>
    </row>
    <row r="424" spans="1:22" x14ac:dyDescent="0.4">
      <c r="A424" s="21" t="s">
        <v>853</v>
      </c>
      <c r="B424" s="19" t="s">
        <v>854</v>
      </c>
      <c r="C424" s="20">
        <v>4</v>
      </c>
      <c r="D424" s="20" t="s">
        <v>5</v>
      </c>
      <c r="E424" s="20" t="s">
        <v>5</v>
      </c>
      <c r="F424" s="20" t="s">
        <v>5</v>
      </c>
      <c r="G424" s="20" t="s">
        <v>5</v>
      </c>
      <c r="H424" s="20" t="s">
        <v>5</v>
      </c>
      <c r="I424" s="20" t="s">
        <v>5</v>
      </c>
      <c r="J424" s="20" t="s">
        <v>5</v>
      </c>
      <c r="K424" s="20" t="s">
        <v>5</v>
      </c>
      <c r="L424" s="20" t="s">
        <v>5</v>
      </c>
      <c r="M424" s="20" t="s">
        <v>5</v>
      </c>
      <c r="N424" s="20" t="s">
        <v>5</v>
      </c>
      <c r="O424" s="20" t="s">
        <v>5</v>
      </c>
      <c r="P424" s="20" t="s">
        <v>5</v>
      </c>
      <c r="Q424" s="20" t="s">
        <v>5</v>
      </c>
      <c r="R424" s="20" t="s">
        <v>5</v>
      </c>
      <c r="S424" s="20">
        <f t="shared" si="6"/>
        <v>4</v>
      </c>
      <c r="T424" s="60">
        <v>4</v>
      </c>
      <c r="U424" s="59">
        <v>0</v>
      </c>
      <c r="V424" s="23">
        <v>0</v>
      </c>
    </row>
    <row r="425" spans="1:22" ht="13.15" customHeight="1" x14ac:dyDescent="0.4">
      <c r="A425" s="21" t="s">
        <v>855</v>
      </c>
      <c r="B425" s="19" t="s">
        <v>856</v>
      </c>
      <c r="C425" s="20">
        <v>626</v>
      </c>
      <c r="D425" s="20" t="s">
        <v>5</v>
      </c>
      <c r="E425" s="20">
        <v>9</v>
      </c>
      <c r="F425" s="20">
        <v>1174</v>
      </c>
      <c r="G425" s="20" t="s">
        <v>5</v>
      </c>
      <c r="H425" s="20">
        <v>11</v>
      </c>
      <c r="I425" s="20">
        <v>5</v>
      </c>
      <c r="J425" s="20" t="s">
        <v>5</v>
      </c>
      <c r="K425" s="20" t="s">
        <v>5</v>
      </c>
      <c r="L425" s="20">
        <v>154</v>
      </c>
      <c r="M425" s="20" t="s">
        <v>5</v>
      </c>
      <c r="N425" s="20" t="s">
        <v>5</v>
      </c>
      <c r="O425" s="20" t="s">
        <v>5</v>
      </c>
      <c r="P425" s="20" t="s">
        <v>5</v>
      </c>
      <c r="Q425" s="20">
        <v>4</v>
      </c>
      <c r="R425" s="20" t="s">
        <v>5</v>
      </c>
      <c r="S425" s="20">
        <f t="shared" si="6"/>
        <v>1963</v>
      </c>
      <c r="T425" s="60">
        <v>1963</v>
      </c>
      <c r="U425" s="59">
        <v>20</v>
      </c>
      <c r="V425" s="23">
        <v>0.01</v>
      </c>
    </row>
    <row r="426" spans="1:22" ht="13.15" customHeight="1" x14ac:dyDescent="0.4">
      <c r="A426" s="1" t="s">
        <v>857</v>
      </c>
      <c r="B426" s="19" t="s">
        <v>858</v>
      </c>
      <c r="C426" s="20">
        <v>64</v>
      </c>
      <c r="D426" s="20">
        <v>1</v>
      </c>
      <c r="E426" s="20">
        <v>3</v>
      </c>
      <c r="F426" s="20">
        <v>1</v>
      </c>
      <c r="G426" s="20" t="s">
        <v>5</v>
      </c>
      <c r="H426" s="20" t="s">
        <v>5</v>
      </c>
      <c r="I426" s="20">
        <v>9</v>
      </c>
      <c r="J426" s="20" t="s">
        <v>5</v>
      </c>
      <c r="K426" s="20" t="s">
        <v>5</v>
      </c>
      <c r="L426" s="20" t="s">
        <v>5</v>
      </c>
      <c r="M426" s="20" t="s">
        <v>5</v>
      </c>
      <c r="N426" s="20" t="s">
        <v>5</v>
      </c>
      <c r="O426" s="20" t="s">
        <v>5</v>
      </c>
      <c r="P426" s="20" t="s">
        <v>5</v>
      </c>
      <c r="Q426" s="20" t="s">
        <v>5</v>
      </c>
      <c r="R426" s="20" t="s">
        <v>5</v>
      </c>
      <c r="S426" s="20">
        <f t="shared" si="6"/>
        <v>74</v>
      </c>
      <c r="T426" s="65">
        <v>229</v>
      </c>
      <c r="U426" s="85">
        <v>4</v>
      </c>
      <c r="V426" s="24">
        <v>1.7000000000000001E-2</v>
      </c>
    </row>
    <row r="427" spans="1:22" ht="13.15" customHeight="1" x14ac:dyDescent="0.4">
      <c r="A427" s="1" t="s">
        <v>857</v>
      </c>
      <c r="B427" s="15" t="s">
        <v>859</v>
      </c>
      <c r="C427" s="20">
        <v>20</v>
      </c>
      <c r="D427" s="20">
        <v>2</v>
      </c>
      <c r="E427" s="20" t="s">
        <v>5</v>
      </c>
      <c r="F427" s="20" t="s">
        <v>5</v>
      </c>
      <c r="G427" s="20" t="s">
        <v>5</v>
      </c>
      <c r="H427" s="20" t="s">
        <v>5</v>
      </c>
      <c r="I427" s="20">
        <v>8</v>
      </c>
      <c r="J427" s="20" t="s">
        <v>5</v>
      </c>
      <c r="K427" s="20" t="s">
        <v>5</v>
      </c>
      <c r="L427" s="20" t="s">
        <v>5</v>
      </c>
      <c r="M427" s="20" t="s">
        <v>5</v>
      </c>
      <c r="N427" s="20" t="s">
        <v>5</v>
      </c>
      <c r="O427" s="20" t="s">
        <v>5</v>
      </c>
      <c r="P427" s="20" t="s">
        <v>5</v>
      </c>
      <c r="Q427" s="20" t="s">
        <v>5</v>
      </c>
      <c r="R427" s="20" t="s">
        <v>5</v>
      </c>
      <c r="S427" s="20">
        <f t="shared" si="6"/>
        <v>28</v>
      </c>
      <c r="T427" s="91"/>
      <c r="U427" s="36"/>
    </row>
    <row r="428" spans="1:22" ht="13.15" customHeight="1" x14ac:dyDescent="0.4">
      <c r="A428" s="1" t="s">
        <v>857</v>
      </c>
      <c r="B428" s="19" t="s">
        <v>860</v>
      </c>
      <c r="C428" s="20">
        <v>17</v>
      </c>
      <c r="D428" s="20" t="s">
        <v>5</v>
      </c>
      <c r="E428" s="20" t="s">
        <v>5</v>
      </c>
      <c r="F428" s="20">
        <v>3</v>
      </c>
      <c r="G428" s="20" t="s">
        <v>5</v>
      </c>
      <c r="H428" s="20" t="s">
        <v>5</v>
      </c>
      <c r="I428" s="20">
        <v>6</v>
      </c>
      <c r="J428" s="20" t="s">
        <v>5</v>
      </c>
      <c r="K428" s="20" t="s">
        <v>5</v>
      </c>
      <c r="L428" s="20" t="s">
        <v>5</v>
      </c>
      <c r="M428" s="20" t="s">
        <v>5</v>
      </c>
      <c r="N428" s="20" t="s">
        <v>5</v>
      </c>
      <c r="O428" s="20" t="s">
        <v>5</v>
      </c>
      <c r="P428" s="20" t="s">
        <v>5</v>
      </c>
      <c r="Q428" s="20" t="s">
        <v>5</v>
      </c>
      <c r="R428" s="20" t="s">
        <v>5</v>
      </c>
      <c r="S428" s="20">
        <f t="shared" si="6"/>
        <v>26</v>
      </c>
      <c r="T428" s="91"/>
      <c r="U428" s="36"/>
    </row>
    <row r="429" spans="1:22" ht="13.15" customHeight="1" x14ac:dyDescent="0.4">
      <c r="A429" s="1" t="s">
        <v>857</v>
      </c>
      <c r="B429" s="19" t="s">
        <v>6</v>
      </c>
      <c r="C429" s="20">
        <v>12</v>
      </c>
      <c r="D429" s="20" t="s">
        <v>5</v>
      </c>
      <c r="E429" s="20">
        <v>0</v>
      </c>
      <c r="F429" s="20">
        <v>4</v>
      </c>
      <c r="G429" s="20" t="s">
        <v>5</v>
      </c>
      <c r="H429" s="20" t="s">
        <v>5</v>
      </c>
      <c r="I429" s="20" t="s">
        <v>5</v>
      </c>
      <c r="J429" s="20" t="s">
        <v>5</v>
      </c>
      <c r="K429" s="20" t="s">
        <v>5</v>
      </c>
      <c r="L429" s="20" t="s">
        <v>5</v>
      </c>
      <c r="M429" s="20" t="s">
        <v>5</v>
      </c>
      <c r="N429" s="20" t="s">
        <v>5</v>
      </c>
      <c r="O429" s="20" t="s">
        <v>5</v>
      </c>
      <c r="P429" s="20" t="s">
        <v>5</v>
      </c>
      <c r="Q429" s="20" t="s">
        <v>5</v>
      </c>
      <c r="R429" s="20" t="s">
        <v>5</v>
      </c>
      <c r="S429" s="20">
        <f t="shared" si="6"/>
        <v>16</v>
      </c>
      <c r="T429" s="91"/>
      <c r="U429" s="36"/>
    </row>
    <row r="430" spans="1:22" ht="13.15" customHeight="1" x14ac:dyDescent="0.4">
      <c r="A430" s="1" t="s">
        <v>857</v>
      </c>
      <c r="B430" s="19" t="s">
        <v>861</v>
      </c>
      <c r="C430" s="20">
        <v>11</v>
      </c>
      <c r="D430" s="20" t="s">
        <v>5</v>
      </c>
      <c r="E430" s="20">
        <v>0</v>
      </c>
      <c r="F430" s="20">
        <v>4</v>
      </c>
      <c r="G430" s="20" t="s">
        <v>5</v>
      </c>
      <c r="H430" s="20" t="s">
        <v>5</v>
      </c>
      <c r="I430" s="20" t="s">
        <v>5</v>
      </c>
      <c r="J430" s="20" t="s">
        <v>5</v>
      </c>
      <c r="K430" s="20" t="s">
        <v>5</v>
      </c>
      <c r="L430" s="20" t="s">
        <v>5</v>
      </c>
      <c r="M430" s="20" t="s">
        <v>5</v>
      </c>
      <c r="N430" s="20" t="s">
        <v>5</v>
      </c>
      <c r="O430" s="20" t="s">
        <v>5</v>
      </c>
      <c r="P430" s="20" t="s">
        <v>5</v>
      </c>
      <c r="Q430" s="20" t="s">
        <v>5</v>
      </c>
      <c r="R430" s="20" t="s">
        <v>5</v>
      </c>
      <c r="S430" s="20">
        <f t="shared" si="6"/>
        <v>15</v>
      </c>
      <c r="T430" s="91"/>
      <c r="U430" s="36"/>
    </row>
    <row r="431" spans="1:22" ht="13.15" customHeight="1" x14ac:dyDescent="0.4">
      <c r="A431" s="1" t="s">
        <v>857</v>
      </c>
      <c r="B431" s="68" t="s">
        <v>862</v>
      </c>
      <c r="C431" s="20">
        <v>12</v>
      </c>
      <c r="D431" s="20" t="s">
        <v>5</v>
      </c>
      <c r="E431" s="20">
        <v>0</v>
      </c>
      <c r="F431" s="20">
        <v>1</v>
      </c>
      <c r="G431" s="20" t="s">
        <v>5</v>
      </c>
      <c r="H431" s="20" t="s">
        <v>5</v>
      </c>
      <c r="I431" s="20" t="s">
        <v>5</v>
      </c>
      <c r="J431" s="20" t="s">
        <v>5</v>
      </c>
      <c r="K431" s="20" t="s">
        <v>5</v>
      </c>
      <c r="L431" s="20" t="s">
        <v>5</v>
      </c>
      <c r="M431" s="20" t="s">
        <v>5</v>
      </c>
      <c r="N431" s="20" t="s">
        <v>5</v>
      </c>
      <c r="O431" s="20" t="s">
        <v>5</v>
      </c>
      <c r="P431" s="20" t="s">
        <v>5</v>
      </c>
      <c r="Q431" s="20" t="s">
        <v>5</v>
      </c>
      <c r="R431" s="20" t="s">
        <v>5</v>
      </c>
      <c r="S431" s="20">
        <f t="shared" si="6"/>
        <v>13</v>
      </c>
      <c r="T431" s="91"/>
      <c r="U431" s="36"/>
    </row>
    <row r="432" spans="1:22" ht="13.15" customHeight="1" x14ac:dyDescent="0.4">
      <c r="A432" s="1" t="s">
        <v>857</v>
      </c>
      <c r="B432" s="19" t="s">
        <v>863</v>
      </c>
      <c r="C432" s="20">
        <v>8</v>
      </c>
      <c r="D432" s="20" t="s">
        <v>5</v>
      </c>
      <c r="E432" s="20" t="s">
        <v>5</v>
      </c>
      <c r="F432" s="20" t="s">
        <v>5</v>
      </c>
      <c r="G432" s="20" t="s">
        <v>5</v>
      </c>
      <c r="H432" s="20" t="s">
        <v>5</v>
      </c>
      <c r="I432" s="20">
        <v>4</v>
      </c>
      <c r="J432" s="20" t="s">
        <v>5</v>
      </c>
      <c r="K432" s="20" t="s">
        <v>5</v>
      </c>
      <c r="L432" s="20" t="s">
        <v>5</v>
      </c>
      <c r="M432" s="20" t="s">
        <v>5</v>
      </c>
      <c r="N432" s="20" t="s">
        <v>5</v>
      </c>
      <c r="O432" s="20" t="s">
        <v>5</v>
      </c>
      <c r="P432" s="20" t="s">
        <v>5</v>
      </c>
      <c r="Q432" s="20" t="s">
        <v>5</v>
      </c>
      <c r="R432" s="20" t="s">
        <v>5</v>
      </c>
      <c r="S432" s="20">
        <f t="shared" si="6"/>
        <v>12</v>
      </c>
      <c r="T432" s="91"/>
      <c r="U432" s="36"/>
    </row>
    <row r="433" spans="1:22" ht="13.15" customHeight="1" x14ac:dyDescent="0.4">
      <c r="A433" s="1" t="s">
        <v>857</v>
      </c>
      <c r="B433" s="19" t="s">
        <v>864</v>
      </c>
      <c r="C433" s="20" t="s">
        <v>5</v>
      </c>
      <c r="D433" s="20" t="s">
        <v>5</v>
      </c>
      <c r="E433" s="20" t="s">
        <v>5</v>
      </c>
      <c r="F433" s="20">
        <v>12</v>
      </c>
      <c r="G433" s="20" t="s">
        <v>5</v>
      </c>
      <c r="H433" s="20" t="s">
        <v>5</v>
      </c>
      <c r="I433" s="20" t="s">
        <v>5</v>
      </c>
      <c r="J433" s="20" t="s">
        <v>5</v>
      </c>
      <c r="K433" s="20" t="s">
        <v>5</v>
      </c>
      <c r="L433" s="20" t="s">
        <v>5</v>
      </c>
      <c r="M433" s="20" t="s">
        <v>5</v>
      </c>
      <c r="N433" s="20" t="s">
        <v>5</v>
      </c>
      <c r="O433" s="20" t="s">
        <v>5</v>
      </c>
      <c r="P433" s="20" t="s">
        <v>5</v>
      </c>
      <c r="Q433" s="20" t="s">
        <v>5</v>
      </c>
      <c r="R433" s="20" t="s">
        <v>5</v>
      </c>
      <c r="S433" s="20">
        <f t="shared" si="6"/>
        <v>12</v>
      </c>
      <c r="T433" s="91"/>
      <c r="U433" s="36"/>
    </row>
    <row r="434" spans="1:22" x14ac:dyDescent="0.4">
      <c r="A434" s="1" t="s">
        <v>857</v>
      </c>
      <c r="B434" s="19" t="s">
        <v>127</v>
      </c>
      <c r="C434" s="20">
        <v>2</v>
      </c>
      <c r="D434" s="20" t="s">
        <v>5</v>
      </c>
      <c r="E434" s="20">
        <v>0</v>
      </c>
      <c r="F434" s="20">
        <v>5</v>
      </c>
      <c r="G434" s="20" t="s">
        <v>5</v>
      </c>
      <c r="H434" s="20" t="s">
        <v>5</v>
      </c>
      <c r="I434" s="20" t="s">
        <v>5</v>
      </c>
      <c r="J434" s="20" t="s">
        <v>5</v>
      </c>
      <c r="K434" s="20" t="s">
        <v>5</v>
      </c>
      <c r="L434" s="20" t="s">
        <v>5</v>
      </c>
      <c r="M434" s="20" t="s">
        <v>5</v>
      </c>
      <c r="N434" s="20" t="s">
        <v>5</v>
      </c>
      <c r="O434" s="20" t="s">
        <v>5</v>
      </c>
      <c r="P434" s="20" t="s">
        <v>5</v>
      </c>
      <c r="Q434" s="20" t="s">
        <v>5</v>
      </c>
      <c r="R434" s="20" t="s">
        <v>5</v>
      </c>
      <c r="S434" s="20">
        <f t="shared" si="6"/>
        <v>7</v>
      </c>
      <c r="T434" s="91"/>
      <c r="U434" s="36"/>
    </row>
    <row r="435" spans="1:22" x14ac:dyDescent="0.4">
      <c r="A435" s="1" t="s">
        <v>857</v>
      </c>
      <c r="B435" s="19" t="s">
        <v>865</v>
      </c>
      <c r="C435" s="20" t="s">
        <v>5</v>
      </c>
      <c r="D435" s="20" t="s">
        <v>5</v>
      </c>
      <c r="E435" s="20" t="s">
        <v>5</v>
      </c>
      <c r="F435" s="20">
        <v>6</v>
      </c>
      <c r="G435" s="20" t="s">
        <v>5</v>
      </c>
      <c r="H435" s="20">
        <v>1</v>
      </c>
      <c r="I435" s="20" t="s">
        <v>5</v>
      </c>
      <c r="J435" s="20" t="s">
        <v>5</v>
      </c>
      <c r="K435" s="20" t="s">
        <v>5</v>
      </c>
      <c r="L435" s="20" t="s">
        <v>5</v>
      </c>
      <c r="M435" s="20" t="s">
        <v>5</v>
      </c>
      <c r="N435" s="20" t="s">
        <v>5</v>
      </c>
      <c r="O435" s="20" t="s">
        <v>5</v>
      </c>
      <c r="P435" s="20" t="s">
        <v>5</v>
      </c>
      <c r="Q435" s="20" t="s">
        <v>5</v>
      </c>
      <c r="R435" s="20" t="s">
        <v>5</v>
      </c>
      <c r="S435" s="20">
        <f t="shared" si="6"/>
        <v>6</v>
      </c>
      <c r="T435" s="91"/>
      <c r="U435" s="36"/>
    </row>
    <row r="436" spans="1:22" x14ac:dyDescent="0.4">
      <c r="A436" s="1" t="s">
        <v>857</v>
      </c>
      <c r="B436" s="19" t="s">
        <v>142</v>
      </c>
      <c r="C436" s="20">
        <v>5</v>
      </c>
      <c r="D436" s="20" t="s">
        <v>5</v>
      </c>
      <c r="E436" s="20" t="s">
        <v>5</v>
      </c>
      <c r="F436" s="20" t="s">
        <v>5</v>
      </c>
      <c r="G436" s="20" t="s">
        <v>5</v>
      </c>
      <c r="H436" s="20" t="s">
        <v>5</v>
      </c>
      <c r="I436" s="20" t="s">
        <v>5</v>
      </c>
      <c r="J436" s="20" t="s">
        <v>5</v>
      </c>
      <c r="K436" s="20" t="s">
        <v>5</v>
      </c>
      <c r="L436" s="20" t="s">
        <v>5</v>
      </c>
      <c r="M436" s="20" t="s">
        <v>5</v>
      </c>
      <c r="N436" s="20" t="s">
        <v>5</v>
      </c>
      <c r="O436" s="20" t="s">
        <v>5</v>
      </c>
      <c r="P436" s="20" t="s">
        <v>5</v>
      </c>
      <c r="Q436" s="20" t="s">
        <v>5</v>
      </c>
      <c r="R436" s="20" t="s">
        <v>5</v>
      </c>
      <c r="S436" s="20">
        <f t="shared" si="6"/>
        <v>5</v>
      </c>
      <c r="T436" s="91"/>
      <c r="U436" s="36"/>
    </row>
    <row r="437" spans="1:22" x14ac:dyDescent="0.4">
      <c r="A437" s="1" t="s">
        <v>857</v>
      </c>
      <c r="B437" s="19" t="s">
        <v>174</v>
      </c>
      <c r="C437" s="20" t="s">
        <v>5</v>
      </c>
      <c r="D437" s="20" t="s">
        <v>5</v>
      </c>
      <c r="E437" s="20" t="s">
        <v>5</v>
      </c>
      <c r="F437" s="20">
        <v>4</v>
      </c>
      <c r="G437" s="20" t="s">
        <v>5</v>
      </c>
      <c r="H437" s="20" t="s">
        <v>5</v>
      </c>
      <c r="I437" s="20" t="s">
        <v>5</v>
      </c>
      <c r="J437" s="20" t="s">
        <v>5</v>
      </c>
      <c r="K437" s="20" t="s">
        <v>5</v>
      </c>
      <c r="L437" s="20" t="s">
        <v>5</v>
      </c>
      <c r="M437" s="20" t="s">
        <v>5</v>
      </c>
      <c r="N437" s="20" t="s">
        <v>5</v>
      </c>
      <c r="O437" s="20" t="s">
        <v>5</v>
      </c>
      <c r="P437" s="20" t="s">
        <v>5</v>
      </c>
      <c r="Q437" s="20" t="s">
        <v>5</v>
      </c>
      <c r="R437" s="20" t="s">
        <v>5</v>
      </c>
      <c r="S437" s="20">
        <f t="shared" si="6"/>
        <v>4</v>
      </c>
      <c r="T437" s="91"/>
      <c r="U437" s="36"/>
    </row>
    <row r="438" spans="1:22" ht="13.15" customHeight="1" x14ac:dyDescent="0.4">
      <c r="A438" s="1" t="s">
        <v>857</v>
      </c>
      <c r="B438" s="19" t="s">
        <v>866</v>
      </c>
      <c r="C438" s="20" t="s">
        <v>5</v>
      </c>
      <c r="D438" s="20" t="s">
        <v>5</v>
      </c>
      <c r="E438" s="20" t="s">
        <v>5</v>
      </c>
      <c r="F438" s="20">
        <v>4</v>
      </c>
      <c r="G438" s="20" t="s">
        <v>5</v>
      </c>
      <c r="H438" s="20" t="s">
        <v>5</v>
      </c>
      <c r="I438" s="20" t="s">
        <v>5</v>
      </c>
      <c r="J438" s="20" t="s">
        <v>5</v>
      </c>
      <c r="K438" s="20" t="s">
        <v>5</v>
      </c>
      <c r="L438" s="20" t="s">
        <v>5</v>
      </c>
      <c r="M438" s="20" t="s">
        <v>5</v>
      </c>
      <c r="N438" s="20" t="s">
        <v>5</v>
      </c>
      <c r="O438" s="20" t="s">
        <v>5</v>
      </c>
      <c r="P438" s="20" t="s">
        <v>5</v>
      </c>
      <c r="Q438" s="20" t="s">
        <v>5</v>
      </c>
      <c r="R438" s="20" t="s">
        <v>5</v>
      </c>
      <c r="S438" s="20">
        <f t="shared" si="6"/>
        <v>4</v>
      </c>
      <c r="T438" s="91"/>
      <c r="U438" s="36"/>
    </row>
    <row r="439" spans="1:22" x14ac:dyDescent="0.4">
      <c r="A439" s="1" t="s">
        <v>857</v>
      </c>
      <c r="B439" s="19" t="s">
        <v>81</v>
      </c>
      <c r="C439" s="20">
        <v>3</v>
      </c>
      <c r="D439" s="20" t="s">
        <v>5</v>
      </c>
      <c r="E439" s="20">
        <v>0</v>
      </c>
      <c r="F439" s="20" t="s">
        <v>5</v>
      </c>
      <c r="G439" s="20" t="s">
        <v>5</v>
      </c>
      <c r="H439" s="20" t="s">
        <v>5</v>
      </c>
      <c r="I439" s="20" t="s">
        <v>5</v>
      </c>
      <c r="J439" s="20" t="s">
        <v>5</v>
      </c>
      <c r="K439" s="20" t="s">
        <v>5</v>
      </c>
      <c r="L439" s="20" t="s">
        <v>5</v>
      </c>
      <c r="M439" s="20" t="s">
        <v>5</v>
      </c>
      <c r="N439" s="20" t="s">
        <v>5</v>
      </c>
      <c r="O439" s="20" t="s">
        <v>5</v>
      </c>
      <c r="P439" s="20" t="s">
        <v>5</v>
      </c>
      <c r="Q439" s="20" t="s">
        <v>5</v>
      </c>
      <c r="R439" s="20" t="s">
        <v>5</v>
      </c>
      <c r="S439" s="20">
        <f t="shared" si="6"/>
        <v>3</v>
      </c>
      <c r="T439" s="91"/>
      <c r="U439" s="36"/>
    </row>
    <row r="440" spans="1:22" ht="13.15" customHeight="1" x14ac:dyDescent="0.4">
      <c r="A440" s="1" t="s">
        <v>857</v>
      </c>
      <c r="B440" s="22" t="s">
        <v>867</v>
      </c>
      <c r="C440" s="20">
        <v>3</v>
      </c>
      <c r="D440" s="20" t="s">
        <v>5</v>
      </c>
      <c r="E440" s="20">
        <v>0</v>
      </c>
      <c r="F440" s="20" t="s">
        <v>5</v>
      </c>
      <c r="G440" s="20" t="s">
        <v>5</v>
      </c>
      <c r="H440" s="20" t="s">
        <v>5</v>
      </c>
      <c r="I440" s="20" t="s">
        <v>5</v>
      </c>
      <c r="J440" s="20" t="s">
        <v>5</v>
      </c>
      <c r="K440" s="20" t="s">
        <v>5</v>
      </c>
      <c r="L440" s="20" t="s">
        <v>5</v>
      </c>
      <c r="M440" s="20" t="s">
        <v>5</v>
      </c>
      <c r="N440" s="20" t="s">
        <v>5</v>
      </c>
      <c r="O440" s="20" t="s">
        <v>5</v>
      </c>
      <c r="P440" s="20" t="s">
        <v>5</v>
      </c>
      <c r="Q440" s="20" t="s">
        <v>5</v>
      </c>
      <c r="R440" s="20" t="s">
        <v>5</v>
      </c>
      <c r="S440" s="20">
        <f t="shared" si="6"/>
        <v>3</v>
      </c>
      <c r="T440" s="91"/>
      <c r="U440" s="36"/>
    </row>
    <row r="441" spans="1:22" x14ac:dyDescent="0.4">
      <c r="A441" s="1" t="s">
        <v>857</v>
      </c>
      <c r="B441" s="19" t="s">
        <v>36</v>
      </c>
      <c r="C441" s="20">
        <v>1</v>
      </c>
      <c r="D441" s="20" t="s">
        <v>5</v>
      </c>
      <c r="E441" s="20" t="s">
        <v>5</v>
      </c>
      <c r="F441" s="20" t="s">
        <v>5</v>
      </c>
      <c r="G441" s="20" t="s">
        <v>5</v>
      </c>
      <c r="H441" s="20" t="s">
        <v>5</v>
      </c>
      <c r="I441" s="20" t="s">
        <v>5</v>
      </c>
      <c r="J441" s="20" t="s">
        <v>5</v>
      </c>
      <c r="K441" s="20" t="s">
        <v>5</v>
      </c>
      <c r="L441" s="20" t="s">
        <v>5</v>
      </c>
      <c r="M441" s="20" t="s">
        <v>5</v>
      </c>
      <c r="N441" s="20" t="s">
        <v>5</v>
      </c>
      <c r="O441" s="20" t="s">
        <v>5</v>
      </c>
      <c r="P441" s="20" t="s">
        <v>5</v>
      </c>
      <c r="Q441" s="20" t="s">
        <v>5</v>
      </c>
      <c r="R441" s="20" t="s">
        <v>5</v>
      </c>
      <c r="S441" s="20">
        <f t="shared" si="6"/>
        <v>1</v>
      </c>
      <c r="T441" s="91"/>
      <c r="U441" s="36"/>
    </row>
    <row r="442" spans="1:22" ht="13.15" customHeight="1" x14ac:dyDescent="0.4">
      <c r="A442" s="21" t="s">
        <v>128</v>
      </c>
      <c r="B442" s="19" t="s">
        <v>868</v>
      </c>
      <c r="C442" s="20">
        <v>25</v>
      </c>
      <c r="D442" s="20" t="s">
        <v>5</v>
      </c>
      <c r="E442" s="20" t="s">
        <v>5</v>
      </c>
      <c r="F442" s="20">
        <v>25</v>
      </c>
      <c r="G442" s="20" t="s">
        <v>5</v>
      </c>
      <c r="H442" s="20">
        <v>2</v>
      </c>
      <c r="I442" s="20">
        <v>1</v>
      </c>
      <c r="J442" s="20" t="s">
        <v>5</v>
      </c>
      <c r="K442" s="20" t="s">
        <v>5</v>
      </c>
      <c r="L442" s="20" t="s">
        <v>5</v>
      </c>
      <c r="M442" s="20" t="s">
        <v>5</v>
      </c>
      <c r="N442" s="20" t="s">
        <v>5</v>
      </c>
      <c r="O442" s="20" t="s">
        <v>5</v>
      </c>
      <c r="P442" s="20" t="s">
        <v>5</v>
      </c>
      <c r="Q442" s="20" t="s">
        <v>5</v>
      </c>
      <c r="R442" s="20" t="s">
        <v>5</v>
      </c>
      <c r="S442" s="20">
        <f t="shared" si="6"/>
        <v>51</v>
      </c>
      <c r="T442" s="60">
        <v>51</v>
      </c>
      <c r="U442" s="59">
        <v>2</v>
      </c>
      <c r="V442" s="27">
        <v>3.9E-2</v>
      </c>
    </row>
    <row r="443" spans="1:22" x14ac:dyDescent="0.4">
      <c r="A443" s="21" t="s">
        <v>134</v>
      </c>
      <c r="B443" s="19" t="s">
        <v>869</v>
      </c>
      <c r="C443" s="20">
        <v>172</v>
      </c>
      <c r="D443" s="20" t="s">
        <v>5</v>
      </c>
      <c r="E443" s="20">
        <v>3</v>
      </c>
      <c r="F443" s="20">
        <v>247</v>
      </c>
      <c r="G443" s="20" t="s">
        <v>5</v>
      </c>
      <c r="H443" s="20">
        <v>2</v>
      </c>
      <c r="I443" s="20" t="s">
        <v>5</v>
      </c>
      <c r="J443" s="20" t="s">
        <v>5</v>
      </c>
      <c r="K443" s="20" t="s">
        <v>5</v>
      </c>
      <c r="L443" s="20">
        <v>10</v>
      </c>
      <c r="M443" s="20" t="s">
        <v>5</v>
      </c>
      <c r="N443" s="20" t="s">
        <v>5</v>
      </c>
      <c r="O443" s="20">
        <v>31</v>
      </c>
      <c r="P443" s="20" t="s">
        <v>5</v>
      </c>
      <c r="Q443" s="20">
        <v>156</v>
      </c>
      <c r="R443" s="20" t="s">
        <v>5</v>
      </c>
      <c r="S443" s="20">
        <f t="shared" si="6"/>
        <v>616</v>
      </c>
      <c r="T443" s="60">
        <v>616</v>
      </c>
      <c r="U443" s="59">
        <v>5</v>
      </c>
      <c r="V443" s="23">
        <v>0.01</v>
      </c>
    </row>
    <row r="444" spans="1:22" ht="13.15" customHeight="1" x14ac:dyDescent="0.4">
      <c r="A444" s="21" t="s">
        <v>18</v>
      </c>
      <c r="B444" s="15" t="s">
        <v>870</v>
      </c>
      <c r="C444" s="20">
        <v>25</v>
      </c>
      <c r="D444" s="20" t="s">
        <v>5</v>
      </c>
      <c r="E444" s="20" t="s">
        <v>5</v>
      </c>
      <c r="F444" s="20">
        <v>3</v>
      </c>
      <c r="G444" s="20" t="s">
        <v>5</v>
      </c>
      <c r="H444" s="20" t="s">
        <v>5</v>
      </c>
      <c r="I444" s="20" t="s">
        <v>5</v>
      </c>
      <c r="J444" s="20" t="s">
        <v>5</v>
      </c>
      <c r="K444" s="20" t="s">
        <v>5</v>
      </c>
      <c r="L444" s="20" t="s">
        <v>5</v>
      </c>
      <c r="M444" s="20" t="s">
        <v>5</v>
      </c>
      <c r="N444" s="20" t="s">
        <v>5</v>
      </c>
      <c r="O444" s="20" t="s">
        <v>5</v>
      </c>
      <c r="P444" s="20" t="s">
        <v>5</v>
      </c>
      <c r="Q444" s="20" t="s">
        <v>5</v>
      </c>
      <c r="R444" s="20" t="s">
        <v>5</v>
      </c>
      <c r="S444" s="20">
        <f t="shared" si="6"/>
        <v>28</v>
      </c>
      <c r="T444" s="43">
        <v>28</v>
      </c>
      <c r="U444" s="48">
        <v>0</v>
      </c>
      <c r="V444" s="46">
        <v>0</v>
      </c>
    </row>
    <row r="445" spans="1:22" ht="13.15" customHeight="1" x14ac:dyDescent="0.4">
      <c r="A445" s="21" t="s">
        <v>871</v>
      </c>
      <c r="B445" s="19" t="s">
        <v>872</v>
      </c>
      <c r="C445" s="20">
        <v>8</v>
      </c>
      <c r="D445" s="20" t="s">
        <v>5</v>
      </c>
      <c r="E445" s="20" t="s">
        <v>5</v>
      </c>
      <c r="F445" s="20" t="s">
        <v>5</v>
      </c>
      <c r="G445" s="20" t="s">
        <v>5</v>
      </c>
      <c r="H445" s="20" t="s">
        <v>5</v>
      </c>
      <c r="I445" s="20" t="s">
        <v>5</v>
      </c>
      <c r="J445" s="20" t="s">
        <v>5</v>
      </c>
      <c r="K445" s="20" t="s">
        <v>5</v>
      </c>
      <c r="L445" s="20" t="s">
        <v>5</v>
      </c>
      <c r="M445" s="20" t="s">
        <v>5</v>
      </c>
      <c r="N445" s="20" t="s">
        <v>5</v>
      </c>
      <c r="O445" s="20" t="s">
        <v>5</v>
      </c>
      <c r="P445" s="20" t="s">
        <v>5</v>
      </c>
      <c r="Q445" s="20" t="s">
        <v>5</v>
      </c>
      <c r="R445" s="20" t="s">
        <v>5</v>
      </c>
      <c r="S445" s="20">
        <f t="shared" si="6"/>
        <v>8</v>
      </c>
      <c r="T445" s="43">
        <v>8</v>
      </c>
      <c r="U445" s="48">
        <v>0</v>
      </c>
      <c r="V445" s="46">
        <v>0</v>
      </c>
    </row>
    <row r="446" spans="1:22" ht="13.15" customHeight="1" x14ac:dyDescent="0.4">
      <c r="A446" s="21" t="s">
        <v>38</v>
      </c>
      <c r="B446" s="19" t="s">
        <v>873</v>
      </c>
      <c r="C446" s="20">
        <v>182</v>
      </c>
      <c r="D446" s="20" t="s">
        <v>5</v>
      </c>
      <c r="E446" s="20">
        <v>4</v>
      </c>
      <c r="F446" s="20">
        <v>55</v>
      </c>
      <c r="G446" s="20" t="s">
        <v>5</v>
      </c>
      <c r="H446" s="20" t="s">
        <v>5</v>
      </c>
      <c r="I446" s="20">
        <v>14</v>
      </c>
      <c r="J446" s="20" t="s">
        <v>5</v>
      </c>
      <c r="K446" s="20" t="s">
        <v>5</v>
      </c>
      <c r="L446" s="20">
        <v>12</v>
      </c>
      <c r="M446" s="20" t="s">
        <v>5</v>
      </c>
      <c r="N446" s="20" t="s">
        <v>5</v>
      </c>
      <c r="O446" s="20" t="s">
        <v>5</v>
      </c>
      <c r="P446" s="20" t="s">
        <v>5</v>
      </c>
      <c r="Q446" s="20" t="s">
        <v>5</v>
      </c>
      <c r="R446" s="20" t="s">
        <v>5</v>
      </c>
      <c r="S446" s="20">
        <f t="shared" si="6"/>
        <v>263</v>
      </c>
      <c r="T446" s="43">
        <v>263</v>
      </c>
      <c r="U446" s="48">
        <v>4</v>
      </c>
      <c r="V446" s="47">
        <v>1.4999999999999999E-2</v>
      </c>
    </row>
    <row r="447" spans="1:22" ht="13.15" customHeight="1" x14ac:dyDescent="0.4">
      <c r="A447" s="21" t="s">
        <v>874</v>
      </c>
      <c r="B447" s="19" t="s">
        <v>875</v>
      </c>
      <c r="C447" s="20">
        <v>26</v>
      </c>
      <c r="D447" s="20" t="s">
        <v>5</v>
      </c>
      <c r="E447" s="20">
        <v>3</v>
      </c>
      <c r="F447" s="20">
        <v>9</v>
      </c>
      <c r="G447" s="20" t="s">
        <v>5</v>
      </c>
      <c r="H447" s="20" t="s">
        <v>5</v>
      </c>
      <c r="I447" s="20" t="s">
        <v>5</v>
      </c>
      <c r="J447" s="20" t="s">
        <v>5</v>
      </c>
      <c r="K447" s="20" t="s">
        <v>5</v>
      </c>
      <c r="L447" s="20">
        <v>1</v>
      </c>
      <c r="M447" s="20" t="s">
        <v>5</v>
      </c>
      <c r="N447" s="20" t="s">
        <v>5</v>
      </c>
      <c r="O447" s="20" t="s">
        <v>5</v>
      </c>
      <c r="P447" s="20" t="s">
        <v>5</v>
      </c>
      <c r="Q447" s="20" t="s">
        <v>5</v>
      </c>
      <c r="R447" s="20" t="s">
        <v>5</v>
      </c>
      <c r="S447" s="20">
        <f t="shared" si="6"/>
        <v>36</v>
      </c>
      <c r="T447" s="43">
        <v>36</v>
      </c>
      <c r="U447" s="48">
        <v>3</v>
      </c>
      <c r="V447" s="46">
        <v>0.08</v>
      </c>
    </row>
    <row r="448" spans="1:22" ht="13.15" customHeight="1" x14ac:dyDescent="0.4">
      <c r="A448" s="21" t="s">
        <v>876</v>
      </c>
      <c r="B448" s="19" t="s">
        <v>877</v>
      </c>
      <c r="C448" s="20">
        <v>7</v>
      </c>
      <c r="D448" s="20" t="s">
        <v>5</v>
      </c>
      <c r="E448" s="20">
        <v>1</v>
      </c>
      <c r="F448" s="20" t="s">
        <v>5</v>
      </c>
      <c r="G448" s="20" t="s">
        <v>5</v>
      </c>
      <c r="H448" s="20" t="s">
        <v>5</v>
      </c>
      <c r="I448" s="20" t="s">
        <v>5</v>
      </c>
      <c r="J448" s="20" t="s">
        <v>5</v>
      </c>
      <c r="K448" s="20" t="s">
        <v>5</v>
      </c>
      <c r="L448" s="20" t="s">
        <v>5</v>
      </c>
      <c r="M448" s="20" t="s">
        <v>5</v>
      </c>
      <c r="N448" s="20" t="s">
        <v>5</v>
      </c>
      <c r="O448" s="20" t="s">
        <v>5</v>
      </c>
      <c r="P448" s="20" t="s">
        <v>5</v>
      </c>
      <c r="Q448" s="20" t="s">
        <v>5</v>
      </c>
      <c r="R448" s="20" t="s">
        <v>5</v>
      </c>
      <c r="S448" s="20">
        <f t="shared" si="6"/>
        <v>7</v>
      </c>
      <c r="T448" s="43">
        <v>7</v>
      </c>
      <c r="U448" s="48">
        <v>1</v>
      </c>
      <c r="V448" s="47">
        <v>0.14299999999999999</v>
      </c>
    </row>
    <row r="449" spans="1:22" ht="13.15" customHeight="1" x14ac:dyDescent="0.4">
      <c r="A449" s="21" t="s">
        <v>878</v>
      </c>
      <c r="B449" s="19" t="s">
        <v>879</v>
      </c>
      <c r="C449" s="20">
        <v>26</v>
      </c>
      <c r="D449" s="20" t="s">
        <v>5</v>
      </c>
      <c r="E449" s="20" t="s">
        <v>5</v>
      </c>
      <c r="F449" s="20" t="s">
        <v>5</v>
      </c>
      <c r="G449" s="20" t="s">
        <v>5</v>
      </c>
      <c r="H449" s="20" t="s">
        <v>5</v>
      </c>
      <c r="I449" s="20" t="s">
        <v>5</v>
      </c>
      <c r="J449" s="20" t="s">
        <v>5</v>
      </c>
      <c r="K449" s="20" t="s">
        <v>5</v>
      </c>
      <c r="L449" s="20" t="s">
        <v>5</v>
      </c>
      <c r="M449" s="20" t="s">
        <v>5</v>
      </c>
      <c r="N449" s="20" t="s">
        <v>5</v>
      </c>
      <c r="O449" s="20" t="s">
        <v>5</v>
      </c>
      <c r="P449" s="20" t="s">
        <v>5</v>
      </c>
      <c r="Q449" s="20" t="s">
        <v>5</v>
      </c>
      <c r="R449" s="20" t="s">
        <v>5</v>
      </c>
      <c r="S449" s="20">
        <f t="shared" si="6"/>
        <v>26</v>
      </c>
      <c r="T449" s="43">
        <v>26</v>
      </c>
      <c r="U449" s="48">
        <v>0</v>
      </c>
      <c r="V449" s="46">
        <v>0</v>
      </c>
    </row>
    <row r="450" spans="1:22" ht="13.15" customHeight="1" x14ac:dyDescent="0.4">
      <c r="A450" s="1" t="s">
        <v>880</v>
      </c>
      <c r="B450" s="19" t="s">
        <v>881</v>
      </c>
      <c r="C450" s="20">
        <v>12</v>
      </c>
      <c r="D450" s="20" t="s">
        <v>5</v>
      </c>
      <c r="E450" s="20" t="s">
        <v>5</v>
      </c>
      <c r="F450" s="20">
        <v>7</v>
      </c>
      <c r="G450" s="20" t="s">
        <v>5</v>
      </c>
      <c r="H450" s="20" t="s">
        <v>5</v>
      </c>
      <c r="I450" s="20" t="s">
        <v>5</v>
      </c>
      <c r="J450" s="20" t="s">
        <v>5</v>
      </c>
      <c r="K450" s="20" t="s">
        <v>5</v>
      </c>
      <c r="L450" s="20" t="s">
        <v>5</v>
      </c>
      <c r="M450" s="20" t="s">
        <v>5</v>
      </c>
      <c r="N450" s="20" t="s">
        <v>5</v>
      </c>
      <c r="O450" s="20" t="s">
        <v>5</v>
      </c>
      <c r="P450" s="20" t="s">
        <v>5</v>
      </c>
      <c r="Q450" s="20" t="s">
        <v>5</v>
      </c>
      <c r="R450" s="20" t="s">
        <v>5</v>
      </c>
      <c r="S450" s="20">
        <f t="shared" si="6"/>
        <v>19</v>
      </c>
      <c r="T450" s="65">
        <v>65</v>
      </c>
      <c r="U450" s="85">
        <v>0</v>
      </c>
      <c r="V450" s="32">
        <v>0</v>
      </c>
    </row>
    <row r="451" spans="1:22" ht="13.15" customHeight="1" x14ac:dyDescent="0.4">
      <c r="A451" s="1" t="s">
        <v>880</v>
      </c>
      <c r="B451" s="19" t="s">
        <v>882</v>
      </c>
      <c r="C451" s="20">
        <v>14</v>
      </c>
      <c r="D451" s="20" t="s">
        <v>5</v>
      </c>
      <c r="E451" s="20" t="s">
        <v>5</v>
      </c>
      <c r="F451" s="20">
        <v>4</v>
      </c>
      <c r="G451" s="20" t="s">
        <v>5</v>
      </c>
      <c r="H451" s="20" t="s">
        <v>5</v>
      </c>
      <c r="I451" s="20" t="s">
        <v>5</v>
      </c>
      <c r="J451" s="20" t="s">
        <v>5</v>
      </c>
      <c r="K451" s="20" t="s">
        <v>5</v>
      </c>
      <c r="L451" s="20" t="s">
        <v>5</v>
      </c>
      <c r="M451" s="20" t="s">
        <v>5</v>
      </c>
      <c r="N451" s="20" t="s">
        <v>5</v>
      </c>
      <c r="O451" s="20" t="s">
        <v>5</v>
      </c>
      <c r="P451" s="20" t="s">
        <v>5</v>
      </c>
      <c r="Q451" s="20" t="s">
        <v>5</v>
      </c>
      <c r="R451" s="20" t="s">
        <v>5</v>
      </c>
      <c r="S451" s="20">
        <f t="shared" ref="S451:S514" si="7">SUM(C451,F451,I451,L451,O451,Q451)</f>
        <v>18</v>
      </c>
      <c r="T451" s="91"/>
      <c r="U451" s="36"/>
    </row>
    <row r="452" spans="1:22" ht="13.15" customHeight="1" x14ac:dyDescent="0.4">
      <c r="A452" s="1" t="s">
        <v>880</v>
      </c>
      <c r="B452" s="19" t="s">
        <v>883</v>
      </c>
      <c r="C452" s="20">
        <v>16</v>
      </c>
      <c r="D452" s="20" t="s">
        <v>5</v>
      </c>
      <c r="E452" s="20" t="s">
        <v>5</v>
      </c>
      <c r="F452" s="20" t="s">
        <v>5</v>
      </c>
      <c r="G452" s="20" t="s">
        <v>5</v>
      </c>
      <c r="H452" s="20" t="s">
        <v>5</v>
      </c>
      <c r="I452" s="20" t="s">
        <v>5</v>
      </c>
      <c r="J452" s="20" t="s">
        <v>5</v>
      </c>
      <c r="K452" s="20" t="s">
        <v>5</v>
      </c>
      <c r="L452" s="20" t="s">
        <v>5</v>
      </c>
      <c r="M452" s="20" t="s">
        <v>5</v>
      </c>
      <c r="N452" s="20" t="s">
        <v>5</v>
      </c>
      <c r="O452" s="20" t="s">
        <v>5</v>
      </c>
      <c r="P452" s="20" t="s">
        <v>5</v>
      </c>
      <c r="Q452" s="20" t="s">
        <v>5</v>
      </c>
      <c r="R452" s="20" t="s">
        <v>5</v>
      </c>
      <c r="S452" s="20">
        <f t="shared" si="7"/>
        <v>16</v>
      </c>
      <c r="T452" s="91"/>
      <c r="U452" s="36"/>
    </row>
    <row r="453" spans="1:22" ht="13.15" customHeight="1" x14ac:dyDescent="0.4">
      <c r="A453" s="1" t="s">
        <v>880</v>
      </c>
      <c r="B453" s="19" t="s">
        <v>884</v>
      </c>
      <c r="C453" s="20">
        <v>8</v>
      </c>
      <c r="D453" s="20" t="s">
        <v>5</v>
      </c>
      <c r="E453" s="20" t="s">
        <v>5</v>
      </c>
      <c r="F453" s="20" t="s">
        <v>5</v>
      </c>
      <c r="G453" s="20" t="s">
        <v>5</v>
      </c>
      <c r="H453" s="20" t="s">
        <v>5</v>
      </c>
      <c r="I453" s="20" t="s">
        <v>5</v>
      </c>
      <c r="J453" s="20" t="s">
        <v>5</v>
      </c>
      <c r="K453" s="20" t="s">
        <v>5</v>
      </c>
      <c r="L453" s="20" t="s">
        <v>5</v>
      </c>
      <c r="M453" s="20" t="s">
        <v>5</v>
      </c>
      <c r="N453" s="20" t="s">
        <v>5</v>
      </c>
      <c r="O453" s="20" t="s">
        <v>5</v>
      </c>
      <c r="P453" s="20" t="s">
        <v>5</v>
      </c>
      <c r="Q453" s="20" t="s">
        <v>5</v>
      </c>
      <c r="R453" s="20" t="s">
        <v>5</v>
      </c>
      <c r="S453" s="20">
        <f t="shared" si="7"/>
        <v>8</v>
      </c>
      <c r="T453" s="91"/>
      <c r="U453" s="36"/>
    </row>
    <row r="454" spans="1:22" ht="13.15" customHeight="1" x14ac:dyDescent="0.4">
      <c r="A454" s="1" t="s">
        <v>880</v>
      </c>
      <c r="B454" s="19" t="s">
        <v>885</v>
      </c>
      <c r="C454" s="20">
        <v>4</v>
      </c>
      <c r="D454" s="20" t="s">
        <v>5</v>
      </c>
      <c r="E454" s="20" t="s">
        <v>5</v>
      </c>
      <c r="F454" s="20" t="s">
        <v>5</v>
      </c>
      <c r="G454" s="20" t="s">
        <v>5</v>
      </c>
      <c r="H454" s="20" t="s">
        <v>5</v>
      </c>
      <c r="I454" s="20" t="s">
        <v>5</v>
      </c>
      <c r="J454" s="20" t="s">
        <v>5</v>
      </c>
      <c r="K454" s="20" t="s">
        <v>5</v>
      </c>
      <c r="L454" s="20" t="s">
        <v>5</v>
      </c>
      <c r="M454" s="20" t="s">
        <v>5</v>
      </c>
      <c r="N454" s="20" t="s">
        <v>5</v>
      </c>
      <c r="O454" s="20" t="s">
        <v>5</v>
      </c>
      <c r="P454" s="20" t="s">
        <v>5</v>
      </c>
      <c r="Q454" s="20" t="s">
        <v>5</v>
      </c>
      <c r="R454" s="20" t="s">
        <v>5</v>
      </c>
      <c r="S454" s="20">
        <f t="shared" si="7"/>
        <v>4</v>
      </c>
      <c r="T454" s="91"/>
      <c r="U454" s="36"/>
    </row>
    <row r="455" spans="1:22" ht="13.15" customHeight="1" x14ac:dyDescent="0.4">
      <c r="A455" s="21" t="s">
        <v>886</v>
      </c>
      <c r="B455" s="19" t="s">
        <v>887</v>
      </c>
      <c r="C455" s="20">
        <v>7</v>
      </c>
      <c r="D455" s="20" t="s">
        <v>5</v>
      </c>
      <c r="E455" s="20" t="s">
        <v>5</v>
      </c>
      <c r="F455" s="20" t="s">
        <v>5</v>
      </c>
      <c r="G455" s="20" t="s">
        <v>5</v>
      </c>
      <c r="H455" s="20" t="s">
        <v>5</v>
      </c>
      <c r="I455" s="20" t="s">
        <v>5</v>
      </c>
      <c r="J455" s="20" t="s">
        <v>5</v>
      </c>
      <c r="K455" s="20" t="s">
        <v>5</v>
      </c>
      <c r="L455" s="20" t="s">
        <v>5</v>
      </c>
      <c r="M455" s="20" t="s">
        <v>5</v>
      </c>
      <c r="N455" s="20" t="s">
        <v>5</v>
      </c>
      <c r="O455" s="20" t="s">
        <v>5</v>
      </c>
      <c r="P455" s="20" t="s">
        <v>5</v>
      </c>
      <c r="Q455" s="20" t="s">
        <v>5</v>
      </c>
      <c r="R455" s="20" t="s">
        <v>5</v>
      </c>
      <c r="S455" s="20">
        <f t="shared" si="7"/>
        <v>7</v>
      </c>
      <c r="T455" s="43">
        <v>7</v>
      </c>
      <c r="U455" s="48">
        <v>0</v>
      </c>
      <c r="V455" s="46">
        <v>0</v>
      </c>
    </row>
    <row r="456" spans="1:22" ht="13.15" customHeight="1" x14ac:dyDescent="0.4">
      <c r="A456" s="21" t="s">
        <v>888</v>
      </c>
      <c r="B456" s="19" t="s">
        <v>889</v>
      </c>
      <c r="C456" s="20">
        <v>4</v>
      </c>
      <c r="D456" s="20" t="s">
        <v>5</v>
      </c>
      <c r="E456" s="20" t="s">
        <v>5</v>
      </c>
      <c r="F456" s="20" t="s">
        <v>5</v>
      </c>
      <c r="G456" s="20" t="s">
        <v>5</v>
      </c>
      <c r="H456" s="20" t="s">
        <v>5</v>
      </c>
      <c r="I456" s="20" t="s">
        <v>5</v>
      </c>
      <c r="J456" s="20" t="s">
        <v>5</v>
      </c>
      <c r="K456" s="20" t="s">
        <v>5</v>
      </c>
      <c r="L456" s="20" t="s">
        <v>5</v>
      </c>
      <c r="M456" s="20" t="s">
        <v>5</v>
      </c>
      <c r="N456" s="20" t="s">
        <v>5</v>
      </c>
      <c r="O456" s="20" t="s">
        <v>5</v>
      </c>
      <c r="P456" s="20" t="s">
        <v>5</v>
      </c>
      <c r="Q456" s="20" t="s">
        <v>5</v>
      </c>
      <c r="R456" s="20" t="s">
        <v>5</v>
      </c>
      <c r="S456" s="20">
        <f t="shared" si="7"/>
        <v>4</v>
      </c>
      <c r="T456" s="43">
        <v>4</v>
      </c>
      <c r="U456" s="48">
        <v>0</v>
      </c>
      <c r="V456" s="46">
        <v>0</v>
      </c>
    </row>
    <row r="457" spans="1:22" ht="13.15" customHeight="1" x14ac:dyDescent="0.4">
      <c r="A457" s="21" t="s">
        <v>890</v>
      </c>
      <c r="B457" s="19" t="s">
        <v>891</v>
      </c>
      <c r="C457" s="20">
        <v>13</v>
      </c>
      <c r="D457" s="20" t="s">
        <v>5</v>
      </c>
      <c r="E457" s="20">
        <v>1</v>
      </c>
      <c r="F457" s="20" t="s">
        <v>5</v>
      </c>
      <c r="G457" s="20" t="s">
        <v>5</v>
      </c>
      <c r="H457" s="20" t="s">
        <v>5</v>
      </c>
      <c r="I457" s="20">
        <v>4</v>
      </c>
      <c r="J457" s="20" t="s">
        <v>5</v>
      </c>
      <c r="K457" s="20" t="s">
        <v>5</v>
      </c>
      <c r="L457" s="20" t="s">
        <v>5</v>
      </c>
      <c r="M457" s="20" t="s">
        <v>5</v>
      </c>
      <c r="N457" s="20" t="s">
        <v>5</v>
      </c>
      <c r="O457" s="20" t="s">
        <v>5</v>
      </c>
      <c r="P457" s="20" t="s">
        <v>5</v>
      </c>
      <c r="Q457" s="20" t="s">
        <v>5</v>
      </c>
      <c r="R457" s="20" t="s">
        <v>5</v>
      </c>
      <c r="S457" s="20">
        <f t="shared" si="7"/>
        <v>17</v>
      </c>
      <c r="T457" s="43">
        <v>17</v>
      </c>
      <c r="U457" s="48">
        <v>1</v>
      </c>
      <c r="V457" s="46">
        <v>0.06</v>
      </c>
    </row>
    <row r="458" spans="1:22" ht="13.15" customHeight="1" x14ac:dyDescent="0.4">
      <c r="A458" s="21" t="s">
        <v>892</v>
      </c>
      <c r="B458" s="15" t="s">
        <v>893</v>
      </c>
      <c r="C458" s="20">
        <v>16</v>
      </c>
      <c r="D458" s="20" t="s">
        <v>5</v>
      </c>
      <c r="E458" s="20" t="s">
        <v>5</v>
      </c>
      <c r="F458" s="20" t="s">
        <v>5</v>
      </c>
      <c r="G458" s="20" t="s">
        <v>5</v>
      </c>
      <c r="H458" s="20" t="s">
        <v>5</v>
      </c>
      <c r="I458" s="20" t="s">
        <v>5</v>
      </c>
      <c r="J458" s="20" t="s">
        <v>5</v>
      </c>
      <c r="K458" s="20" t="s">
        <v>5</v>
      </c>
      <c r="L458" s="20" t="s">
        <v>5</v>
      </c>
      <c r="M458" s="20" t="s">
        <v>5</v>
      </c>
      <c r="N458" s="20" t="s">
        <v>5</v>
      </c>
      <c r="O458" s="20" t="s">
        <v>5</v>
      </c>
      <c r="P458" s="20" t="s">
        <v>5</v>
      </c>
      <c r="Q458" s="20" t="s">
        <v>5</v>
      </c>
      <c r="R458" s="20" t="s">
        <v>5</v>
      </c>
      <c r="S458" s="20">
        <f t="shared" si="7"/>
        <v>16</v>
      </c>
      <c r="T458" s="43">
        <v>16</v>
      </c>
      <c r="U458" s="48">
        <v>0</v>
      </c>
      <c r="V458" s="46">
        <v>0</v>
      </c>
    </row>
    <row r="459" spans="1:22" ht="13.15" customHeight="1" x14ac:dyDescent="0.4">
      <c r="A459" s="21" t="s">
        <v>80</v>
      </c>
      <c r="B459" s="19" t="s">
        <v>894</v>
      </c>
      <c r="C459" s="20">
        <v>1</v>
      </c>
      <c r="D459" s="20" t="s">
        <v>5</v>
      </c>
      <c r="E459" s="20">
        <v>1</v>
      </c>
      <c r="F459" s="20" t="s">
        <v>5</v>
      </c>
      <c r="G459" s="20" t="s">
        <v>5</v>
      </c>
      <c r="H459" s="20" t="s">
        <v>5</v>
      </c>
      <c r="I459" s="20" t="s">
        <v>5</v>
      </c>
      <c r="J459" s="20" t="s">
        <v>5</v>
      </c>
      <c r="K459" s="20" t="s">
        <v>5</v>
      </c>
      <c r="L459" s="20" t="s">
        <v>5</v>
      </c>
      <c r="M459" s="20" t="s">
        <v>5</v>
      </c>
      <c r="N459" s="20" t="s">
        <v>5</v>
      </c>
      <c r="O459" s="20" t="s">
        <v>5</v>
      </c>
      <c r="P459" s="20" t="s">
        <v>5</v>
      </c>
      <c r="Q459" s="20" t="s">
        <v>5</v>
      </c>
      <c r="R459" s="20" t="s">
        <v>5</v>
      </c>
      <c r="S459" s="20">
        <f t="shared" si="7"/>
        <v>1</v>
      </c>
      <c r="T459" s="43">
        <v>1</v>
      </c>
      <c r="U459" s="48">
        <v>1</v>
      </c>
      <c r="V459" s="46">
        <v>1</v>
      </c>
    </row>
    <row r="460" spans="1:22" ht="13.15" customHeight="1" x14ac:dyDescent="0.4">
      <c r="A460" s="3" t="s">
        <v>895</v>
      </c>
      <c r="B460" s="19" t="s">
        <v>896</v>
      </c>
      <c r="C460" s="20">
        <v>14</v>
      </c>
      <c r="D460" s="20" t="s">
        <v>5</v>
      </c>
      <c r="E460" s="20" t="s">
        <v>5</v>
      </c>
      <c r="F460" s="20">
        <v>19</v>
      </c>
      <c r="G460" s="20" t="s">
        <v>5</v>
      </c>
      <c r="H460" s="20" t="s">
        <v>5</v>
      </c>
      <c r="I460" s="20" t="s">
        <v>5</v>
      </c>
      <c r="J460" s="20" t="s">
        <v>5</v>
      </c>
      <c r="K460" s="20" t="s">
        <v>5</v>
      </c>
      <c r="L460" s="20">
        <v>4</v>
      </c>
      <c r="M460" s="20" t="s">
        <v>5</v>
      </c>
      <c r="N460" s="20" t="s">
        <v>5</v>
      </c>
      <c r="O460" s="20" t="s">
        <v>5</v>
      </c>
      <c r="P460" s="20" t="s">
        <v>5</v>
      </c>
      <c r="Q460" s="20" t="s">
        <v>5</v>
      </c>
      <c r="R460" s="20" t="s">
        <v>5</v>
      </c>
      <c r="S460" s="20">
        <f t="shared" si="7"/>
        <v>37</v>
      </c>
      <c r="T460" s="61">
        <v>42</v>
      </c>
      <c r="U460" s="71">
        <v>0</v>
      </c>
      <c r="V460" s="39">
        <v>0</v>
      </c>
    </row>
    <row r="461" spans="1:22" ht="13.15" customHeight="1" x14ac:dyDescent="0.4">
      <c r="A461" s="3" t="s">
        <v>895</v>
      </c>
      <c r="B461" s="19" t="s">
        <v>897</v>
      </c>
      <c r="C461" s="20">
        <v>2</v>
      </c>
      <c r="D461" s="20" t="s">
        <v>5</v>
      </c>
      <c r="E461" s="20" t="s">
        <v>5</v>
      </c>
      <c r="F461" s="20">
        <v>3</v>
      </c>
      <c r="G461" s="20" t="s">
        <v>5</v>
      </c>
      <c r="H461" s="20" t="s">
        <v>5</v>
      </c>
      <c r="I461" s="20" t="s">
        <v>5</v>
      </c>
      <c r="J461" s="20" t="s">
        <v>5</v>
      </c>
      <c r="K461" s="20" t="s">
        <v>5</v>
      </c>
      <c r="L461" s="20" t="s">
        <v>5</v>
      </c>
      <c r="M461" s="20" t="s">
        <v>5</v>
      </c>
      <c r="N461" s="20" t="s">
        <v>5</v>
      </c>
      <c r="O461" s="20" t="s">
        <v>5</v>
      </c>
      <c r="P461" s="20" t="s">
        <v>5</v>
      </c>
      <c r="Q461" s="20" t="s">
        <v>5</v>
      </c>
      <c r="R461" s="20" t="s">
        <v>5</v>
      </c>
      <c r="S461" s="20">
        <f t="shared" si="7"/>
        <v>5</v>
      </c>
      <c r="T461" s="91"/>
      <c r="U461" s="36"/>
    </row>
    <row r="462" spans="1:22" ht="13.15" customHeight="1" x14ac:dyDescent="0.4">
      <c r="A462" s="21" t="s">
        <v>898</v>
      </c>
      <c r="B462" s="19" t="s">
        <v>899</v>
      </c>
      <c r="C462" s="20" t="s">
        <v>5</v>
      </c>
      <c r="D462" s="20" t="s">
        <v>5</v>
      </c>
      <c r="E462" s="20" t="s">
        <v>5</v>
      </c>
      <c r="F462" s="20">
        <v>3</v>
      </c>
      <c r="G462" s="20" t="s">
        <v>5</v>
      </c>
      <c r="H462" s="20" t="s">
        <v>5</v>
      </c>
      <c r="I462" s="20" t="s">
        <v>5</v>
      </c>
      <c r="J462" s="20" t="s">
        <v>5</v>
      </c>
      <c r="K462" s="20" t="s">
        <v>5</v>
      </c>
      <c r="L462" s="20">
        <v>3</v>
      </c>
      <c r="M462" s="20" t="s">
        <v>5</v>
      </c>
      <c r="N462" s="20" t="s">
        <v>5</v>
      </c>
      <c r="O462" s="20" t="s">
        <v>5</v>
      </c>
      <c r="P462" s="20" t="s">
        <v>5</v>
      </c>
      <c r="Q462" s="20" t="s">
        <v>5</v>
      </c>
      <c r="R462" s="20" t="s">
        <v>5</v>
      </c>
      <c r="S462" s="20">
        <f t="shared" si="7"/>
        <v>6</v>
      </c>
      <c r="T462" s="43">
        <v>6</v>
      </c>
      <c r="U462" s="48">
        <v>0</v>
      </c>
      <c r="V462" s="46">
        <v>0</v>
      </c>
    </row>
    <row r="463" spans="1:22" ht="13.15" customHeight="1" x14ac:dyDescent="0.4">
      <c r="A463" s="3" t="s">
        <v>900</v>
      </c>
      <c r="B463" s="19" t="s">
        <v>901</v>
      </c>
      <c r="C463" s="20">
        <v>114</v>
      </c>
      <c r="D463" s="20" t="s">
        <v>5</v>
      </c>
      <c r="E463" s="20">
        <v>4</v>
      </c>
      <c r="F463" s="20">
        <v>17</v>
      </c>
      <c r="G463" s="20" t="s">
        <v>5</v>
      </c>
      <c r="H463" s="20" t="s">
        <v>5</v>
      </c>
      <c r="I463" s="20" t="s">
        <v>5</v>
      </c>
      <c r="J463" s="20" t="s">
        <v>5</v>
      </c>
      <c r="K463" s="20" t="s">
        <v>5</v>
      </c>
      <c r="L463" s="20" t="s">
        <v>5</v>
      </c>
      <c r="M463" s="20" t="s">
        <v>5</v>
      </c>
      <c r="N463" s="20" t="s">
        <v>5</v>
      </c>
      <c r="O463" s="20" t="s">
        <v>5</v>
      </c>
      <c r="P463" s="20" t="s">
        <v>5</v>
      </c>
      <c r="Q463" s="20" t="s">
        <v>5</v>
      </c>
      <c r="R463" s="20" t="s">
        <v>5</v>
      </c>
      <c r="S463" s="20">
        <f t="shared" si="7"/>
        <v>131</v>
      </c>
      <c r="T463" s="61">
        <v>156</v>
      </c>
      <c r="U463" s="71">
        <v>4</v>
      </c>
      <c r="V463" s="28">
        <v>2.5999999999999999E-2</v>
      </c>
    </row>
    <row r="464" spans="1:22" ht="13.15" customHeight="1" x14ac:dyDescent="0.4">
      <c r="A464" s="3" t="s">
        <v>900</v>
      </c>
      <c r="B464" s="19" t="s">
        <v>902</v>
      </c>
      <c r="C464" s="20" t="s">
        <v>5</v>
      </c>
      <c r="D464" s="20" t="s">
        <v>5</v>
      </c>
      <c r="E464" s="20" t="s">
        <v>5</v>
      </c>
      <c r="F464" s="20">
        <v>13</v>
      </c>
      <c r="G464" s="20" t="s">
        <v>5</v>
      </c>
      <c r="H464" s="20" t="s">
        <v>5</v>
      </c>
      <c r="I464" s="20" t="s">
        <v>5</v>
      </c>
      <c r="J464" s="20" t="s">
        <v>5</v>
      </c>
      <c r="K464" s="20" t="s">
        <v>5</v>
      </c>
      <c r="L464" s="20" t="s">
        <v>5</v>
      </c>
      <c r="M464" s="20" t="s">
        <v>5</v>
      </c>
      <c r="N464" s="20" t="s">
        <v>5</v>
      </c>
      <c r="O464" s="20" t="s">
        <v>5</v>
      </c>
      <c r="P464" s="20" t="s">
        <v>5</v>
      </c>
      <c r="Q464" s="20" t="s">
        <v>5</v>
      </c>
      <c r="R464" s="20" t="s">
        <v>5</v>
      </c>
      <c r="S464" s="20">
        <f t="shared" si="7"/>
        <v>13</v>
      </c>
      <c r="T464" s="91"/>
      <c r="U464" s="36"/>
    </row>
    <row r="465" spans="1:22" ht="13.15" customHeight="1" x14ac:dyDescent="0.4">
      <c r="A465" s="3" t="s">
        <v>900</v>
      </c>
      <c r="B465" s="19" t="s">
        <v>903</v>
      </c>
      <c r="C465" s="20">
        <v>12</v>
      </c>
      <c r="D465" s="20" t="s">
        <v>5</v>
      </c>
      <c r="E465" s="20" t="s">
        <v>5</v>
      </c>
      <c r="F465" s="20" t="s">
        <v>5</v>
      </c>
      <c r="G465" s="20" t="s">
        <v>5</v>
      </c>
      <c r="H465" s="20" t="s">
        <v>5</v>
      </c>
      <c r="I465" s="20" t="s">
        <v>5</v>
      </c>
      <c r="J465" s="20" t="s">
        <v>5</v>
      </c>
      <c r="K465" s="20" t="s">
        <v>5</v>
      </c>
      <c r="L465" s="20" t="s">
        <v>5</v>
      </c>
      <c r="M465" s="20" t="s">
        <v>5</v>
      </c>
      <c r="N465" s="20" t="s">
        <v>5</v>
      </c>
      <c r="O465" s="20" t="s">
        <v>5</v>
      </c>
      <c r="P465" s="20" t="s">
        <v>5</v>
      </c>
      <c r="Q465" s="20" t="s">
        <v>5</v>
      </c>
      <c r="R465" s="20" t="s">
        <v>5</v>
      </c>
      <c r="S465" s="20">
        <f t="shared" si="7"/>
        <v>12</v>
      </c>
      <c r="T465" s="91"/>
      <c r="U465" s="36"/>
    </row>
    <row r="466" spans="1:22" ht="13.15" customHeight="1" x14ac:dyDescent="0.4">
      <c r="A466" s="21" t="s">
        <v>904</v>
      </c>
      <c r="B466" s="19" t="s">
        <v>905</v>
      </c>
      <c r="C466" s="20">
        <v>18</v>
      </c>
      <c r="D466" s="20" t="s">
        <v>5</v>
      </c>
      <c r="E466" s="20" t="s">
        <v>5</v>
      </c>
      <c r="F466" s="20" t="s">
        <v>5</v>
      </c>
      <c r="G466" s="20" t="s">
        <v>5</v>
      </c>
      <c r="H466" s="20" t="s">
        <v>5</v>
      </c>
      <c r="I466" s="20" t="s">
        <v>5</v>
      </c>
      <c r="J466" s="20" t="s">
        <v>5</v>
      </c>
      <c r="K466" s="20" t="s">
        <v>5</v>
      </c>
      <c r="L466" s="20" t="s">
        <v>5</v>
      </c>
      <c r="M466" s="20" t="s">
        <v>5</v>
      </c>
      <c r="N466" s="20" t="s">
        <v>5</v>
      </c>
      <c r="O466" s="20" t="s">
        <v>5</v>
      </c>
      <c r="P466" s="20" t="s">
        <v>5</v>
      </c>
      <c r="Q466" s="20" t="s">
        <v>5</v>
      </c>
      <c r="R466" s="20" t="s">
        <v>5</v>
      </c>
      <c r="S466" s="20">
        <f t="shared" si="7"/>
        <v>18</v>
      </c>
      <c r="T466" s="43">
        <v>18</v>
      </c>
      <c r="U466" s="48">
        <v>0</v>
      </c>
      <c r="V466" s="46">
        <v>0</v>
      </c>
    </row>
    <row r="467" spans="1:22" ht="13.15" customHeight="1" x14ac:dyDescent="0.4">
      <c r="A467" s="21" t="s">
        <v>906</v>
      </c>
      <c r="B467" s="19" t="s">
        <v>907</v>
      </c>
      <c r="C467" s="20">
        <v>16</v>
      </c>
      <c r="D467" s="20" t="s">
        <v>5</v>
      </c>
      <c r="E467" s="20" t="s">
        <v>5</v>
      </c>
      <c r="F467" s="20">
        <v>1</v>
      </c>
      <c r="G467" s="20" t="s">
        <v>5</v>
      </c>
      <c r="H467" s="20" t="s">
        <v>5</v>
      </c>
      <c r="I467" s="20" t="s">
        <v>5</v>
      </c>
      <c r="J467" s="20" t="s">
        <v>5</v>
      </c>
      <c r="K467" s="20" t="s">
        <v>5</v>
      </c>
      <c r="L467" s="20" t="s">
        <v>5</v>
      </c>
      <c r="M467" s="20" t="s">
        <v>5</v>
      </c>
      <c r="N467" s="20" t="s">
        <v>5</v>
      </c>
      <c r="O467" s="20" t="s">
        <v>5</v>
      </c>
      <c r="P467" s="20" t="s">
        <v>5</v>
      </c>
      <c r="Q467" s="20" t="s">
        <v>5</v>
      </c>
      <c r="R467" s="20" t="s">
        <v>5</v>
      </c>
      <c r="S467" s="20">
        <f t="shared" si="7"/>
        <v>17</v>
      </c>
      <c r="T467" s="43">
        <v>17</v>
      </c>
      <c r="U467" s="48">
        <v>0</v>
      </c>
      <c r="V467" s="46">
        <v>0</v>
      </c>
    </row>
    <row r="468" spans="1:22" ht="13.15" customHeight="1" x14ac:dyDescent="0.4">
      <c r="A468" s="3" t="s">
        <v>908</v>
      </c>
      <c r="B468" s="19" t="s">
        <v>909</v>
      </c>
      <c r="C468" s="20">
        <v>83</v>
      </c>
      <c r="D468" s="20" t="s">
        <v>5</v>
      </c>
      <c r="E468" s="20" t="s">
        <v>5</v>
      </c>
      <c r="F468" s="20">
        <v>16</v>
      </c>
      <c r="G468" s="20" t="s">
        <v>5</v>
      </c>
      <c r="H468" s="20" t="s">
        <v>5</v>
      </c>
      <c r="I468" s="20" t="s">
        <v>5</v>
      </c>
      <c r="J468" s="20" t="s">
        <v>5</v>
      </c>
      <c r="K468" s="20" t="s">
        <v>5</v>
      </c>
      <c r="L468" s="20" t="s">
        <v>5</v>
      </c>
      <c r="M468" s="20" t="s">
        <v>5</v>
      </c>
      <c r="N468" s="20" t="s">
        <v>5</v>
      </c>
      <c r="O468" s="20" t="s">
        <v>5</v>
      </c>
      <c r="P468" s="20" t="s">
        <v>5</v>
      </c>
      <c r="Q468" s="20" t="s">
        <v>5</v>
      </c>
      <c r="R468" s="20" t="s">
        <v>5</v>
      </c>
      <c r="S468" s="20">
        <f t="shared" si="7"/>
        <v>99</v>
      </c>
      <c r="T468" s="61">
        <v>108</v>
      </c>
      <c r="U468" s="71">
        <v>0</v>
      </c>
      <c r="V468" s="39">
        <v>0</v>
      </c>
    </row>
    <row r="469" spans="1:22" ht="13.15" customHeight="1" x14ac:dyDescent="0.4">
      <c r="A469" s="3" t="s">
        <v>908</v>
      </c>
      <c r="B469" s="19" t="s">
        <v>910</v>
      </c>
      <c r="C469" s="20">
        <v>1</v>
      </c>
      <c r="D469" s="20" t="s">
        <v>5</v>
      </c>
      <c r="E469" s="20" t="s">
        <v>5</v>
      </c>
      <c r="F469" s="20">
        <v>7</v>
      </c>
      <c r="G469" s="20" t="s">
        <v>5</v>
      </c>
      <c r="H469" s="20" t="s">
        <v>5</v>
      </c>
      <c r="I469" s="20" t="s">
        <v>5</v>
      </c>
      <c r="J469" s="20" t="s">
        <v>5</v>
      </c>
      <c r="K469" s="20" t="s">
        <v>5</v>
      </c>
      <c r="L469" s="20">
        <v>1</v>
      </c>
      <c r="M469" s="20" t="s">
        <v>5</v>
      </c>
      <c r="N469" s="20" t="s">
        <v>5</v>
      </c>
      <c r="O469" s="20" t="s">
        <v>5</v>
      </c>
      <c r="P469" s="20" t="s">
        <v>5</v>
      </c>
      <c r="Q469" s="20" t="s">
        <v>5</v>
      </c>
      <c r="R469" s="20" t="s">
        <v>5</v>
      </c>
      <c r="S469" s="20">
        <f t="shared" si="7"/>
        <v>9</v>
      </c>
      <c r="T469" s="91"/>
      <c r="U469" s="36"/>
    </row>
    <row r="470" spans="1:22" ht="13.15" customHeight="1" x14ac:dyDescent="0.4">
      <c r="A470" s="21" t="s">
        <v>911</v>
      </c>
      <c r="B470" s="19" t="s">
        <v>912</v>
      </c>
      <c r="C470" s="20">
        <v>7</v>
      </c>
      <c r="D470" s="20" t="s">
        <v>5</v>
      </c>
      <c r="E470" s="20" t="s">
        <v>5</v>
      </c>
      <c r="F470" s="20">
        <v>6</v>
      </c>
      <c r="G470" s="20" t="s">
        <v>5</v>
      </c>
      <c r="H470" s="20" t="s">
        <v>5</v>
      </c>
      <c r="I470" s="20" t="s">
        <v>5</v>
      </c>
      <c r="J470" s="20" t="s">
        <v>5</v>
      </c>
      <c r="K470" s="20" t="s">
        <v>5</v>
      </c>
      <c r="L470" s="20" t="s">
        <v>5</v>
      </c>
      <c r="M470" s="20" t="s">
        <v>5</v>
      </c>
      <c r="N470" s="20" t="s">
        <v>5</v>
      </c>
      <c r="O470" s="20" t="s">
        <v>5</v>
      </c>
      <c r="P470" s="20" t="s">
        <v>5</v>
      </c>
      <c r="Q470" s="20" t="s">
        <v>5</v>
      </c>
      <c r="R470" s="20" t="s">
        <v>5</v>
      </c>
      <c r="S470" s="20">
        <f t="shared" si="7"/>
        <v>13</v>
      </c>
      <c r="T470" s="43">
        <v>13</v>
      </c>
      <c r="U470" s="48">
        <v>0</v>
      </c>
      <c r="V470" s="46">
        <v>0</v>
      </c>
    </row>
    <row r="471" spans="1:22" ht="13.15" customHeight="1" x14ac:dyDescent="0.4">
      <c r="A471" s="21" t="s">
        <v>913</v>
      </c>
      <c r="B471" s="19" t="s">
        <v>914</v>
      </c>
      <c r="C471" s="20">
        <v>3</v>
      </c>
      <c r="D471" s="20" t="s">
        <v>5</v>
      </c>
      <c r="E471" s="20" t="s">
        <v>5</v>
      </c>
      <c r="F471" s="20" t="s">
        <v>5</v>
      </c>
      <c r="G471" s="20" t="s">
        <v>5</v>
      </c>
      <c r="H471" s="20" t="s">
        <v>5</v>
      </c>
      <c r="I471" s="20" t="s">
        <v>5</v>
      </c>
      <c r="J471" s="20" t="s">
        <v>5</v>
      </c>
      <c r="K471" s="20" t="s">
        <v>5</v>
      </c>
      <c r="L471" s="20" t="s">
        <v>5</v>
      </c>
      <c r="M471" s="20" t="s">
        <v>5</v>
      </c>
      <c r="N471" s="20" t="s">
        <v>5</v>
      </c>
      <c r="O471" s="20" t="s">
        <v>5</v>
      </c>
      <c r="P471" s="20" t="s">
        <v>5</v>
      </c>
      <c r="Q471" s="20" t="s">
        <v>5</v>
      </c>
      <c r="R471" s="20" t="s">
        <v>5</v>
      </c>
      <c r="S471" s="20">
        <f t="shared" si="7"/>
        <v>3</v>
      </c>
      <c r="T471" s="43">
        <v>3</v>
      </c>
      <c r="U471" s="48">
        <v>0</v>
      </c>
      <c r="V471" s="46">
        <v>0</v>
      </c>
    </row>
    <row r="472" spans="1:22" ht="13.15" customHeight="1" x14ac:dyDescent="0.4">
      <c r="A472" s="21" t="s">
        <v>915</v>
      </c>
      <c r="B472" s="19" t="s">
        <v>916</v>
      </c>
      <c r="C472" s="20">
        <v>10</v>
      </c>
      <c r="D472" s="20" t="s">
        <v>5</v>
      </c>
      <c r="E472" s="20" t="s">
        <v>5</v>
      </c>
      <c r="F472" s="20">
        <v>1</v>
      </c>
      <c r="G472" s="20" t="s">
        <v>5</v>
      </c>
      <c r="H472" s="20" t="s">
        <v>5</v>
      </c>
      <c r="I472" s="20" t="s">
        <v>5</v>
      </c>
      <c r="J472" s="20" t="s">
        <v>5</v>
      </c>
      <c r="K472" s="20" t="s">
        <v>5</v>
      </c>
      <c r="L472" s="20" t="s">
        <v>5</v>
      </c>
      <c r="M472" s="20" t="s">
        <v>5</v>
      </c>
      <c r="N472" s="20" t="s">
        <v>5</v>
      </c>
      <c r="O472" s="20" t="s">
        <v>5</v>
      </c>
      <c r="P472" s="20" t="s">
        <v>5</v>
      </c>
      <c r="Q472" s="20" t="s">
        <v>5</v>
      </c>
      <c r="R472" s="20" t="s">
        <v>5</v>
      </c>
      <c r="S472" s="20">
        <f t="shared" si="7"/>
        <v>11</v>
      </c>
      <c r="T472" s="43">
        <v>11</v>
      </c>
      <c r="U472" s="48">
        <v>0</v>
      </c>
      <c r="V472" s="46">
        <v>0</v>
      </c>
    </row>
    <row r="473" spans="1:22" ht="13.15" customHeight="1" x14ac:dyDescent="0.4">
      <c r="A473" s="21" t="s">
        <v>146</v>
      </c>
      <c r="B473" s="19" t="s">
        <v>917</v>
      </c>
      <c r="C473" s="20">
        <v>12</v>
      </c>
      <c r="D473" s="20" t="s">
        <v>5</v>
      </c>
      <c r="E473" s="20" t="s">
        <v>5</v>
      </c>
      <c r="F473" s="20">
        <v>2</v>
      </c>
      <c r="G473" s="20" t="s">
        <v>5</v>
      </c>
      <c r="H473" s="20" t="s">
        <v>5</v>
      </c>
      <c r="I473" s="20" t="s">
        <v>5</v>
      </c>
      <c r="J473" s="20" t="s">
        <v>5</v>
      </c>
      <c r="K473" s="20" t="s">
        <v>5</v>
      </c>
      <c r="L473" s="20">
        <v>1</v>
      </c>
      <c r="M473" s="20" t="s">
        <v>5</v>
      </c>
      <c r="N473" s="20" t="s">
        <v>5</v>
      </c>
      <c r="O473" s="20" t="s">
        <v>5</v>
      </c>
      <c r="P473" s="20" t="s">
        <v>5</v>
      </c>
      <c r="Q473" s="20" t="s">
        <v>5</v>
      </c>
      <c r="R473" s="20" t="s">
        <v>5</v>
      </c>
      <c r="S473" s="20">
        <f t="shared" si="7"/>
        <v>15</v>
      </c>
      <c r="T473" s="43">
        <v>15</v>
      </c>
      <c r="U473" s="48">
        <v>0</v>
      </c>
      <c r="V473" s="46">
        <v>0</v>
      </c>
    </row>
    <row r="474" spans="1:22" ht="13.15" customHeight="1" x14ac:dyDescent="0.4">
      <c r="A474" s="12" t="s">
        <v>577</v>
      </c>
      <c r="B474" s="5" t="s">
        <v>578</v>
      </c>
      <c r="C474" s="20">
        <v>6</v>
      </c>
      <c r="D474" s="20" t="s">
        <v>387</v>
      </c>
      <c r="E474" s="20" t="s">
        <v>387</v>
      </c>
      <c r="F474" s="20" t="s">
        <v>387</v>
      </c>
      <c r="G474" s="20" t="s">
        <v>387</v>
      </c>
      <c r="H474" s="20" t="s">
        <v>387</v>
      </c>
      <c r="I474" s="20" t="s">
        <v>387</v>
      </c>
      <c r="J474" s="20" t="s">
        <v>387</v>
      </c>
      <c r="K474" s="20" t="s">
        <v>387</v>
      </c>
      <c r="L474" s="20" t="s">
        <v>387</v>
      </c>
      <c r="M474" s="20" t="s">
        <v>387</v>
      </c>
      <c r="N474" s="20" t="s">
        <v>387</v>
      </c>
      <c r="O474" s="20" t="s">
        <v>5</v>
      </c>
      <c r="P474" s="20" t="s">
        <v>5</v>
      </c>
      <c r="Q474" s="20" t="s">
        <v>5</v>
      </c>
      <c r="R474" s="20" t="s">
        <v>5</v>
      </c>
      <c r="S474" s="20">
        <f t="shared" si="7"/>
        <v>6</v>
      </c>
      <c r="T474" s="52">
        <v>6</v>
      </c>
      <c r="U474" s="54">
        <v>0</v>
      </c>
      <c r="V474" s="53">
        <v>0</v>
      </c>
    </row>
    <row r="475" spans="1:22" ht="13.15" customHeight="1" x14ac:dyDescent="0.4">
      <c r="A475" s="13" t="s">
        <v>385</v>
      </c>
      <c r="B475" s="15" t="s">
        <v>918</v>
      </c>
      <c r="C475" s="20">
        <v>5</v>
      </c>
      <c r="D475" s="20" t="s">
        <v>387</v>
      </c>
      <c r="E475" s="20" t="s">
        <v>387</v>
      </c>
      <c r="F475" s="20">
        <v>4</v>
      </c>
      <c r="G475" s="20" t="s">
        <v>387</v>
      </c>
      <c r="H475" s="20" t="s">
        <v>387</v>
      </c>
      <c r="I475" s="20" t="s">
        <v>387</v>
      </c>
      <c r="J475" s="20" t="s">
        <v>387</v>
      </c>
      <c r="K475" s="20" t="s">
        <v>387</v>
      </c>
      <c r="L475" s="20" t="s">
        <v>387</v>
      </c>
      <c r="M475" s="20" t="s">
        <v>387</v>
      </c>
      <c r="N475" s="20" t="s">
        <v>387</v>
      </c>
      <c r="O475" s="20" t="s">
        <v>5</v>
      </c>
      <c r="P475" s="20" t="s">
        <v>5</v>
      </c>
      <c r="Q475" s="20" t="s">
        <v>5</v>
      </c>
      <c r="R475" s="20" t="s">
        <v>5</v>
      </c>
      <c r="S475" s="20">
        <f t="shared" si="7"/>
        <v>9</v>
      </c>
      <c r="T475" s="55">
        <v>17</v>
      </c>
      <c r="U475" s="89">
        <v>0</v>
      </c>
      <c r="V475" s="56">
        <v>0</v>
      </c>
    </row>
    <row r="476" spans="1:22" ht="13.15" customHeight="1" x14ac:dyDescent="0.4">
      <c r="A476" s="13" t="s">
        <v>385</v>
      </c>
      <c r="B476" s="7" t="s">
        <v>919</v>
      </c>
      <c r="C476" s="20">
        <v>4</v>
      </c>
      <c r="D476" s="20" t="s">
        <v>387</v>
      </c>
      <c r="E476" s="20" t="s">
        <v>387</v>
      </c>
      <c r="F476" s="20">
        <v>1</v>
      </c>
      <c r="G476" s="20" t="s">
        <v>387</v>
      </c>
      <c r="H476" s="20" t="s">
        <v>387</v>
      </c>
      <c r="I476" s="20" t="s">
        <v>387</v>
      </c>
      <c r="J476" s="20" t="s">
        <v>387</v>
      </c>
      <c r="K476" s="20" t="s">
        <v>387</v>
      </c>
      <c r="L476" s="20" t="s">
        <v>387</v>
      </c>
      <c r="M476" s="20" t="s">
        <v>387</v>
      </c>
      <c r="N476" s="20" t="s">
        <v>387</v>
      </c>
      <c r="O476" s="20" t="s">
        <v>5</v>
      </c>
      <c r="P476" s="20" t="s">
        <v>5</v>
      </c>
      <c r="Q476" s="20" t="s">
        <v>5</v>
      </c>
      <c r="R476" s="20" t="s">
        <v>5</v>
      </c>
      <c r="S476" s="20">
        <f t="shared" si="7"/>
        <v>5</v>
      </c>
      <c r="T476" s="91"/>
      <c r="U476" s="36"/>
    </row>
    <row r="477" spans="1:22" ht="13.15" customHeight="1" x14ac:dyDescent="0.4">
      <c r="A477" s="13" t="s">
        <v>385</v>
      </c>
      <c r="B477" s="6" t="s">
        <v>582</v>
      </c>
      <c r="C477" s="20">
        <v>1</v>
      </c>
      <c r="D477" s="20" t="s">
        <v>387</v>
      </c>
      <c r="E477" s="20" t="s">
        <v>387</v>
      </c>
      <c r="F477" s="20">
        <v>1</v>
      </c>
      <c r="G477" s="20" t="s">
        <v>387</v>
      </c>
      <c r="H477" s="20" t="s">
        <v>387</v>
      </c>
      <c r="I477" s="20" t="s">
        <v>387</v>
      </c>
      <c r="J477" s="20" t="s">
        <v>387</v>
      </c>
      <c r="K477" s="20" t="s">
        <v>387</v>
      </c>
      <c r="L477" s="20" t="s">
        <v>387</v>
      </c>
      <c r="M477" s="20" t="s">
        <v>387</v>
      </c>
      <c r="N477" s="20" t="s">
        <v>387</v>
      </c>
      <c r="O477" s="20" t="s">
        <v>5</v>
      </c>
      <c r="P477" s="20" t="s">
        <v>5</v>
      </c>
      <c r="Q477" s="20" t="s">
        <v>5</v>
      </c>
      <c r="R477" s="20" t="s">
        <v>5</v>
      </c>
      <c r="S477" s="20">
        <f t="shared" si="7"/>
        <v>2</v>
      </c>
      <c r="T477" s="91"/>
      <c r="U477" s="36"/>
    </row>
    <row r="478" spans="1:22" ht="13.15" customHeight="1" x14ac:dyDescent="0.4">
      <c r="A478" s="13" t="s">
        <v>385</v>
      </c>
      <c r="B478" s="5" t="s">
        <v>920</v>
      </c>
      <c r="C478" s="20">
        <v>1</v>
      </c>
      <c r="D478" s="20" t="s">
        <v>387</v>
      </c>
      <c r="E478" s="20" t="s">
        <v>387</v>
      </c>
      <c r="F478" s="20" t="s">
        <v>387</v>
      </c>
      <c r="G478" s="20" t="s">
        <v>387</v>
      </c>
      <c r="H478" s="20" t="s">
        <v>387</v>
      </c>
      <c r="I478" s="20" t="s">
        <v>387</v>
      </c>
      <c r="J478" s="20" t="s">
        <v>387</v>
      </c>
      <c r="K478" s="20" t="s">
        <v>387</v>
      </c>
      <c r="L478" s="20" t="s">
        <v>387</v>
      </c>
      <c r="M478" s="20" t="s">
        <v>387</v>
      </c>
      <c r="N478" s="20" t="s">
        <v>387</v>
      </c>
      <c r="O478" s="20" t="s">
        <v>5</v>
      </c>
      <c r="P478" s="20" t="s">
        <v>5</v>
      </c>
      <c r="Q478" s="20" t="s">
        <v>5</v>
      </c>
      <c r="R478" s="20" t="s">
        <v>5</v>
      </c>
      <c r="S478" s="20">
        <f t="shared" si="7"/>
        <v>1</v>
      </c>
      <c r="T478" s="91"/>
      <c r="U478" s="36"/>
    </row>
    <row r="479" spans="1:22" ht="13.15" customHeight="1" x14ac:dyDescent="0.4">
      <c r="A479" s="12" t="s">
        <v>393</v>
      </c>
      <c r="B479" s="5" t="s">
        <v>921</v>
      </c>
      <c r="C479" s="20" t="s">
        <v>387</v>
      </c>
      <c r="D479" s="20" t="s">
        <v>387</v>
      </c>
      <c r="E479" s="20" t="s">
        <v>387</v>
      </c>
      <c r="F479" s="20">
        <v>1</v>
      </c>
      <c r="G479" s="20" t="s">
        <v>387</v>
      </c>
      <c r="H479" s="20" t="s">
        <v>387</v>
      </c>
      <c r="I479" s="20" t="s">
        <v>387</v>
      </c>
      <c r="J479" s="20" t="s">
        <v>387</v>
      </c>
      <c r="K479" s="20" t="s">
        <v>387</v>
      </c>
      <c r="L479" s="20" t="s">
        <v>387</v>
      </c>
      <c r="M479" s="20" t="s">
        <v>387</v>
      </c>
      <c r="N479" s="20" t="s">
        <v>387</v>
      </c>
      <c r="O479" s="20" t="s">
        <v>5</v>
      </c>
      <c r="P479" s="20" t="s">
        <v>5</v>
      </c>
      <c r="Q479" s="20" t="s">
        <v>5</v>
      </c>
      <c r="R479" s="20" t="s">
        <v>5</v>
      </c>
      <c r="S479" s="20">
        <f t="shared" si="7"/>
        <v>1</v>
      </c>
      <c r="T479" s="52">
        <v>1</v>
      </c>
      <c r="U479" s="54">
        <v>0</v>
      </c>
      <c r="V479" s="53">
        <v>0</v>
      </c>
    </row>
    <row r="480" spans="1:22" ht="13.15" customHeight="1" x14ac:dyDescent="0.4">
      <c r="A480" s="13" t="s">
        <v>397</v>
      </c>
      <c r="B480" s="7" t="s">
        <v>584</v>
      </c>
      <c r="C480" s="20">
        <v>26</v>
      </c>
      <c r="D480" s="20" t="s">
        <v>387</v>
      </c>
      <c r="E480" s="20" t="s">
        <v>387</v>
      </c>
      <c r="F480" s="20">
        <v>1</v>
      </c>
      <c r="G480" s="20" t="s">
        <v>387</v>
      </c>
      <c r="H480" s="20" t="s">
        <v>387</v>
      </c>
      <c r="I480" s="20" t="s">
        <v>387</v>
      </c>
      <c r="J480" s="20" t="s">
        <v>387</v>
      </c>
      <c r="K480" s="20" t="s">
        <v>387</v>
      </c>
      <c r="L480" s="20">
        <v>1</v>
      </c>
      <c r="M480" s="20" t="s">
        <v>387</v>
      </c>
      <c r="N480" s="20" t="s">
        <v>387</v>
      </c>
      <c r="O480" s="20" t="s">
        <v>5</v>
      </c>
      <c r="P480" s="20" t="s">
        <v>5</v>
      </c>
      <c r="Q480" s="20" t="s">
        <v>5</v>
      </c>
      <c r="R480" s="20" t="s">
        <v>5</v>
      </c>
      <c r="S480" s="20">
        <f t="shared" si="7"/>
        <v>28</v>
      </c>
      <c r="T480" s="55">
        <v>52</v>
      </c>
      <c r="U480" s="89">
        <v>1</v>
      </c>
      <c r="V480" s="56">
        <v>0.02</v>
      </c>
    </row>
    <row r="481" spans="1:22" ht="13.15" customHeight="1" x14ac:dyDescent="0.4">
      <c r="A481" s="13" t="s">
        <v>397</v>
      </c>
      <c r="B481" s="5" t="s">
        <v>922</v>
      </c>
      <c r="C481" s="20">
        <v>15</v>
      </c>
      <c r="D481" s="20" t="s">
        <v>387</v>
      </c>
      <c r="E481" s="20">
        <v>1</v>
      </c>
      <c r="F481" s="20">
        <v>4</v>
      </c>
      <c r="G481" s="20" t="s">
        <v>387</v>
      </c>
      <c r="H481" s="20" t="s">
        <v>387</v>
      </c>
      <c r="I481" s="20" t="s">
        <v>387</v>
      </c>
      <c r="J481" s="20" t="s">
        <v>387</v>
      </c>
      <c r="K481" s="20" t="s">
        <v>387</v>
      </c>
      <c r="L481" s="20" t="s">
        <v>387</v>
      </c>
      <c r="M481" s="20" t="s">
        <v>387</v>
      </c>
      <c r="N481" s="20" t="s">
        <v>387</v>
      </c>
      <c r="O481" s="20" t="s">
        <v>5</v>
      </c>
      <c r="P481" s="20" t="s">
        <v>5</v>
      </c>
      <c r="Q481" s="20" t="s">
        <v>5</v>
      </c>
      <c r="R481" s="20" t="s">
        <v>5</v>
      </c>
      <c r="S481" s="20">
        <f t="shared" si="7"/>
        <v>19</v>
      </c>
      <c r="T481" s="91"/>
      <c r="U481" s="36"/>
    </row>
    <row r="482" spans="1:22" ht="13.15" customHeight="1" x14ac:dyDescent="0.4">
      <c r="A482" s="13" t="s">
        <v>397</v>
      </c>
      <c r="B482" s="5" t="s">
        <v>923</v>
      </c>
      <c r="C482" s="20" t="s">
        <v>387</v>
      </c>
      <c r="D482" s="20" t="s">
        <v>387</v>
      </c>
      <c r="E482" s="20" t="s">
        <v>387</v>
      </c>
      <c r="F482" s="20">
        <v>3</v>
      </c>
      <c r="G482" s="20" t="s">
        <v>387</v>
      </c>
      <c r="H482" s="20" t="s">
        <v>387</v>
      </c>
      <c r="I482" s="20" t="s">
        <v>387</v>
      </c>
      <c r="J482" s="20" t="s">
        <v>387</v>
      </c>
      <c r="K482" s="20" t="s">
        <v>387</v>
      </c>
      <c r="L482" s="20" t="s">
        <v>387</v>
      </c>
      <c r="M482" s="20" t="s">
        <v>387</v>
      </c>
      <c r="N482" s="20" t="s">
        <v>387</v>
      </c>
      <c r="O482" s="20" t="s">
        <v>5</v>
      </c>
      <c r="P482" s="20" t="s">
        <v>5</v>
      </c>
      <c r="Q482" s="20" t="s">
        <v>5</v>
      </c>
      <c r="R482" s="20" t="s">
        <v>5</v>
      </c>
      <c r="S482" s="20">
        <f t="shared" si="7"/>
        <v>3</v>
      </c>
      <c r="T482" s="91"/>
      <c r="U482" s="36"/>
    </row>
    <row r="483" spans="1:22" ht="13.15" customHeight="1" x14ac:dyDescent="0.4">
      <c r="A483" s="13" t="s">
        <v>397</v>
      </c>
      <c r="B483" s="5" t="s">
        <v>924</v>
      </c>
      <c r="C483" s="20" t="s">
        <v>387</v>
      </c>
      <c r="D483" s="20" t="s">
        <v>387</v>
      </c>
      <c r="E483" s="20" t="s">
        <v>387</v>
      </c>
      <c r="F483" s="20">
        <v>2</v>
      </c>
      <c r="G483" s="20" t="s">
        <v>387</v>
      </c>
      <c r="H483" s="20" t="s">
        <v>387</v>
      </c>
      <c r="I483" s="20" t="s">
        <v>387</v>
      </c>
      <c r="J483" s="20" t="s">
        <v>387</v>
      </c>
      <c r="K483" s="20" t="s">
        <v>387</v>
      </c>
      <c r="L483" s="20" t="s">
        <v>387</v>
      </c>
      <c r="M483" s="20" t="s">
        <v>387</v>
      </c>
      <c r="N483" s="20" t="s">
        <v>387</v>
      </c>
      <c r="O483" s="20" t="s">
        <v>5</v>
      </c>
      <c r="P483" s="20" t="s">
        <v>5</v>
      </c>
      <c r="Q483" s="20" t="s">
        <v>5</v>
      </c>
      <c r="R483" s="20" t="s">
        <v>5</v>
      </c>
      <c r="S483" s="20">
        <f t="shared" si="7"/>
        <v>2</v>
      </c>
      <c r="T483" s="91"/>
      <c r="U483" s="36"/>
    </row>
    <row r="484" spans="1:22" ht="13.15" customHeight="1" x14ac:dyDescent="0.4">
      <c r="A484" s="12" t="s">
        <v>408</v>
      </c>
      <c r="B484" s="5" t="s">
        <v>925</v>
      </c>
      <c r="C484" s="20">
        <v>6</v>
      </c>
      <c r="D484" s="20" t="s">
        <v>387</v>
      </c>
      <c r="E484" s="20" t="s">
        <v>387</v>
      </c>
      <c r="F484" s="20">
        <v>1</v>
      </c>
      <c r="G484" s="20" t="s">
        <v>387</v>
      </c>
      <c r="H484" s="20" t="s">
        <v>387</v>
      </c>
      <c r="I484" s="20" t="s">
        <v>387</v>
      </c>
      <c r="J484" s="20" t="s">
        <v>387</v>
      </c>
      <c r="K484" s="20" t="s">
        <v>387</v>
      </c>
      <c r="L484" s="20" t="s">
        <v>387</v>
      </c>
      <c r="M484" s="20" t="s">
        <v>387</v>
      </c>
      <c r="N484" s="20" t="s">
        <v>387</v>
      </c>
      <c r="O484" s="20" t="s">
        <v>5</v>
      </c>
      <c r="P484" s="20" t="s">
        <v>5</v>
      </c>
      <c r="Q484" s="20" t="s">
        <v>5</v>
      </c>
      <c r="R484" s="20" t="s">
        <v>5</v>
      </c>
      <c r="S484" s="20">
        <f t="shared" si="7"/>
        <v>7</v>
      </c>
      <c r="T484" s="52">
        <v>7</v>
      </c>
      <c r="U484" s="54">
        <v>0</v>
      </c>
      <c r="V484" s="53">
        <v>0</v>
      </c>
    </row>
    <row r="485" spans="1:22" ht="13.15" customHeight="1" x14ac:dyDescent="0.4">
      <c r="A485" s="12" t="s">
        <v>554</v>
      </c>
      <c r="B485" s="5" t="s">
        <v>590</v>
      </c>
      <c r="C485" s="20" t="s">
        <v>387</v>
      </c>
      <c r="D485" s="20" t="s">
        <v>387</v>
      </c>
      <c r="E485" s="20" t="s">
        <v>387</v>
      </c>
      <c r="F485" s="20">
        <v>1</v>
      </c>
      <c r="G485" s="20" t="s">
        <v>387</v>
      </c>
      <c r="H485" s="20" t="s">
        <v>387</v>
      </c>
      <c r="I485" s="20" t="s">
        <v>387</v>
      </c>
      <c r="J485" s="20" t="s">
        <v>387</v>
      </c>
      <c r="K485" s="20" t="s">
        <v>387</v>
      </c>
      <c r="L485" s="20" t="s">
        <v>387</v>
      </c>
      <c r="M485" s="20" t="s">
        <v>387</v>
      </c>
      <c r="N485" s="20" t="s">
        <v>387</v>
      </c>
      <c r="O485" s="20" t="s">
        <v>5</v>
      </c>
      <c r="P485" s="20" t="s">
        <v>5</v>
      </c>
      <c r="Q485" s="20" t="s">
        <v>5</v>
      </c>
      <c r="R485" s="20" t="s">
        <v>5</v>
      </c>
      <c r="S485" s="20">
        <f t="shared" si="7"/>
        <v>1</v>
      </c>
      <c r="T485" s="52">
        <v>1</v>
      </c>
      <c r="U485" s="54">
        <v>0</v>
      </c>
      <c r="V485" s="53">
        <v>0</v>
      </c>
    </row>
    <row r="486" spans="1:22" ht="13.15" customHeight="1" x14ac:dyDescent="0.4">
      <c r="A486" s="13" t="s">
        <v>420</v>
      </c>
      <c r="B486" s="5" t="s">
        <v>592</v>
      </c>
      <c r="C486" s="20" t="s">
        <v>387</v>
      </c>
      <c r="D486" s="20" t="s">
        <v>387</v>
      </c>
      <c r="E486" s="20" t="s">
        <v>387</v>
      </c>
      <c r="F486" s="20">
        <v>8</v>
      </c>
      <c r="G486" s="20" t="s">
        <v>387</v>
      </c>
      <c r="H486" s="20" t="s">
        <v>387</v>
      </c>
      <c r="I486" s="20" t="s">
        <v>387</v>
      </c>
      <c r="J486" s="20" t="s">
        <v>387</v>
      </c>
      <c r="K486" s="20" t="s">
        <v>387</v>
      </c>
      <c r="L486" s="20" t="s">
        <v>387</v>
      </c>
      <c r="M486" s="20" t="s">
        <v>387</v>
      </c>
      <c r="N486" s="20" t="s">
        <v>387</v>
      </c>
      <c r="O486" s="20" t="s">
        <v>5</v>
      </c>
      <c r="P486" s="20" t="s">
        <v>5</v>
      </c>
      <c r="Q486" s="20" t="s">
        <v>5</v>
      </c>
      <c r="R486" s="20" t="s">
        <v>5</v>
      </c>
      <c r="S486" s="20">
        <f t="shared" si="7"/>
        <v>8</v>
      </c>
      <c r="T486" s="55">
        <v>9</v>
      </c>
      <c r="U486" s="89">
        <v>0</v>
      </c>
      <c r="V486" s="56">
        <v>0</v>
      </c>
    </row>
    <row r="487" spans="1:22" ht="13.15" customHeight="1" x14ac:dyDescent="0.4">
      <c r="A487" s="13" t="s">
        <v>420</v>
      </c>
      <c r="B487" s="5" t="s">
        <v>591</v>
      </c>
      <c r="C487" s="20" t="s">
        <v>387</v>
      </c>
      <c r="D487" s="20" t="s">
        <v>387</v>
      </c>
      <c r="E487" s="20" t="s">
        <v>387</v>
      </c>
      <c r="F487" s="20">
        <v>1</v>
      </c>
      <c r="G487" s="20" t="s">
        <v>387</v>
      </c>
      <c r="H487" s="20" t="s">
        <v>387</v>
      </c>
      <c r="I487" s="20" t="s">
        <v>387</v>
      </c>
      <c r="J487" s="20" t="s">
        <v>387</v>
      </c>
      <c r="K487" s="20" t="s">
        <v>387</v>
      </c>
      <c r="L487" s="20" t="s">
        <v>387</v>
      </c>
      <c r="M487" s="20" t="s">
        <v>387</v>
      </c>
      <c r="N487" s="20" t="s">
        <v>387</v>
      </c>
      <c r="O487" s="20" t="s">
        <v>5</v>
      </c>
      <c r="P487" s="20" t="s">
        <v>5</v>
      </c>
      <c r="Q487" s="20" t="s">
        <v>5</v>
      </c>
      <c r="R487" s="20" t="s">
        <v>5</v>
      </c>
      <c r="S487" s="20">
        <f t="shared" si="7"/>
        <v>1</v>
      </c>
      <c r="T487" s="91"/>
      <c r="U487" s="36"/>
    </row>
    <row r="488" spans="1:22" ht="13.15" customHeight="1" x14ac:dyDescent="0.4">
      <c r="A488" s="12" t="s">
        <v>429</v>
      </c>
      <c r="B488" s="5" t="s">
        <v>926</v>
      </c>
      <c r="C488" s="20">
        <v>3</v>
      </c>
      <c r="D488" s="20" t="s">
        <v>387</v>
      </c>
      <c r="E488" s="20" t="s">
        <v>387</v>
      </c>
      <c r="F488" s="20" t="s">
        <v>387</v>
      </c>
      <c r="G488" s="20" t="s">
        <v>387</v>
      </c>
      <c r="H488" s="20" t="s">
        <v>387</v>
      </c>
      <c r="I488" s="20" t="s">
        <v>387</v>
      </c>
      <c r="J488" s="20" t="s">
        <v>387</v>
      </c>
      <c r="K488" s="20" t="s">
        <v>387</v>
      </c>
      <c r="L488" s="20" t="s">
        <v>387</v>
      </c>
      <c r="M488" s="20" t="s">
        <v>387</v>
      </c>
      <c r="N488" s="20" t="s">
        <v>387</v>
      </c>
      <c r="O488" s="20" t="s">
        <v>5</v>
      </c>
      <c r="P488" s="20" t="s">
        <v>5</v>
      </c>
      <c r="Q488" s="20" t="s">
        <v>5</v>
      </c>
      <c r="R488" s="20" t="s">
        <v>5</v>
      </c>
      <c r="S488" s="20">
        <f t="shared" si="7"/>
        <v>3</v>
      </c>
      <c r="T488" s="52">
        <v>3</v>
      </c>
      <c r="U488" s="54">
        <v>0</v>
      </c>
      <c r="V488" s="53">
        <v>0</v>
      </c>
    </row>
    <row r="489" spans="1:22" x14ac:dyDescent="0.4">
      <c r="A489" s="12" t="s">
        <v>447</v>
      </c>
      <c r="B489" s="5" t="s">
        <v>927</v>
      </c>
      <c r="C489" s="20">
        <v>3</v>
      </c>
      <c r="D489" s="20" t="s">
        <v>387</v>
      </c>
      <c r="E489" s="20" t="s">
        <v>387</v>
      </c>
      <c r="F489" s="20" t="s">
        <v>387</v>
      </c>
      <c r="G489" s="20" t="s">
        <v>387</v>
      </c>
      <c r="H489" s="20" t="s">
        <v>387</v>
      </c>
      <c r="I489" s="20" t="s">
        <v>387</v>
      </c>
      <c r="J489" s="20" t="s">
        <v>387</v>
      </c>
      <c r="K489" s="20" t="s">
        <v>387</v>
      </c>
      <c r="L489" s="20" t="s">
        <v>387</v>
      </c>
      <c r="M489" s="20" t="s">
        <v>387</v>
      </c>
      <c r="N489" s="20" t="s">
        <v>387</v>
      </c>
      <c r="O489" s="20" t="s">
        <v>5</v>
      </c>
      <c r="P489" s="20" t="s">
        <v>5</v>
      </c>
      <c r="Q489" s="20" t="s">
        <v>5</v>
      </c>
      <c r="R489" s="20" t="s">
        <v>5</v>
      </c>
      <c r="S489" s="20">
        <f t="shared" si="7"/>
        <v>3</v>
      </c>
      <c r="T489" s="52">
        <v>3</v>
      </c>
      <c r="U489" s="54">
        <v>0</v>
      </c>
      <c r="V489" s="53">
        <v>0</v>
      </c>
    </row>
    <row r="490" spans="1:22" ht="13.15" customHeight="1" x14ac:dyDescent="0.4">
      <c r="A490" s="12" t="s">
        <v>928</v>
      </c>
      <c r="B490" s="5" t="s">
        <v>929</v>
      </c>
      <c r="C490" s="20">
        <v>9</v>
      </c>
      <c r="D490" s="20" t="s">
        <v>387</v>
      </c>
      <c r="E490" s="20" t="s">
        <v>387</v>
      </c>
      <c r="F490" s="20" t="s">
        <v>387</v>
      </c>
      <c r="G490" s="20" t="s">
        <v>387</v>
      </c>
      <c r="H490" s="20" t="s">
        <v>387</v>
      </c>
      <c r="I490" s="20" t="s">
        <v>387</v>
      </c>
      <c r="J490" s="20" t="s">
        <v>387</v>
      </c>
      <c r="K490" s="20" t="s">
        <v>387</v>
      </c>
      <c r="L490" s="20" t="s">
        <v>387</v>
      </c>
      <c r="M490" s="20" t="s">
        <v>387</v>
      </c>
      <c r="N490" s="20" t="s">
        <v>387</v>
      </c>
      <c r="O490" s="20" t="s">
        <v>5</v>
      </c>
      <c r="P490" s="20" t="s">
        <v>5</v>
      </c>
      <c r="Q490" s="20" t="s">
        <v>5</v>
      </c>
      <c r="R490" s="20" t="s">
        <v>5</v>
      </c>
      <c r="S490" s="20">
        <f t="shared" si="7"/>
        <v>9</v>
      </c>
      <c r="T490" s="52">
        <v>9</v>
      </c>
      <c r="U490" s="54">
        <v>0</v>
      </c>
      <c r="V490" s="53">
        <v>0</v>
      </c>
    </row>
    <row r="491" spans="1:22" ht="13.15" customHeight="1" x14ac:dyDescent="0.4">
      <c r="A491" s="13" t="s">
        <v>594</v>
      </c>
      <c r="B491" s="5" t="s">
        <v>595</v>
      </c>
      <c r="C491" s="20">
        <v>10</v>
      </c>
      <c r="D491" s="20" t="s">
        <v>387</v>
      </c>
      <c r="E491" s="20" t="s">
        <v>387</v>
      </c>
      <c r="F491" s="20" t="s">
        <v>387</v>
      </c>
      <c r="G491" s="20" t="s">
        <v>387</v>
      </c>
      <c r="H491" s="20" t="s">
        <v>387</v>
      </c>
      <c r="I491" s="20" t="s">
        <v>387</v>
      </c>
      <c r="J491" s="20" t="s">
        <v>387</v>
      </c>
      <c r="K491" s="20" t="s">
        <v>387</v>
      </c>
      <c r="L491" s="20" t="s">
        <v>387</v>
      </c>
      <c r="M491" s="20" t="s">
        <v>387</v>
      </c>
      <c r="N491" s="20" t="s">
        <v>387</v>
      </c>
      <c r="O491" s="20" t="s">
        <v>5</v>
      </c>
      <c r="P491" s="20" t="s">
        <v>5</v>
      </c>
      <c r="Q491" s="20" t="s">
        <v>5</v>
      </c>
      <c r="R491" s="20" t="s">
        <v>5</v>
      </c>
      <c r="S491" s="20">
        <f t="shared" si="7"/>
        <v>10</v>
      </c>
      <c r="T491" s="55">
        <v>16</v>
      </c>
      <c r="U491" s="89">
        <v>0</v>
      </c>
      <c r="V491" s="56">
        <v>0</v>
      </c>
    </row>
    <row r="492" spans="1:22" ht="13.15" customHeight="1" x14ac:dyDescent="0.4">
      <c r="A492" s="13" t="s">
        <v>594</v>
      </c>
      <c r="B492" s="5" t="s">
        <v>930</v>
      </c>
      <c r="C492" s="20">
        <v>4</v>
      </c>
      <c r="D492" s="20" t="s">
        <v>387</v>
      </c>
      <c r="E492" s="20" t="s">
        <v>387</v>
      </c>
      <c r="F492" s="20">
        <v>2</v>
      </c>
      <c r="G492" s="20" t="s">
        <v>387</v>
      </c>
      <c r="H492" s="20" t="s">
        <v>387</v>
      </c>
      <c r="I492" s="20" t="s">
        <v>387</v>
      </c>
      <c r="J492" s="20" t="s">
        <v>387</v>
      </c>
      <c r="K492" s="20" t="s">
        <v>387</v>
      </c>
      <c r="L492" s="20" t="s">
        <v>387</v>
      </c>
      <c r="M492" s="20" t="s">
        <v>387</v>
      </c>
      <c r="N492" s="20" t="s">
        <v>387</v>
      </c>
      <c r="O492" s="20" t="s">
        <v>5</v>
      </c>
      <c r="P492" s="20" t="s">
        <v>5</v>
      </c>
      <c r="Q492" s="20" t="s">
        <v>5</v>
      </c>
      <c r="R492" s="20" t="s">
        <v>5</v>
      </c>
      <c r="S492" s="20">
        <f t="shared" si="7"/>
        <v>6</v>
      </c>
      <c r="T492" s="91"/>
      <c r="U492" s="36"/>
    </row>
    <row r="493" spans="1:22" ht="13.15" customHeight="1" x14ac:dyDescent="0.4">
      <c r="A493" s="12" t="s">
        <v>466</v>
      </c>
      <c r="B493" s="15" t="s">
        <v>931</v>
      </c>
      <c r="C493" s="20">
        <v>2</v>
      </c>
      <c r="D493" s="20" t="s">
        <v>387</v>
      </c>
      <c r="E493" s="20" t="s">
        <v>387</v>
      </c>
      <c r="F493" s="20" t="s">
        <v>387</v>
      </c>
      <c r="G493" s="20" t="s">
        <v>387</v>
      </c>
      <c r="H493" s="20" t="s">
        <v>387</v>
      </c>
      <c r="I493" s="20" t="s">
        <v>387</v>
      </c>
      <c r="J493" s="20" t="s">
        <v>387</v>
      </c>
      <c r="K493" s="20" t="s">
        <v>387</v>
      </c>
      <c r="L493" s="20" t="s">
        <v>387</v>
      </c>
      <c r="M493" s="20" t="s">
        <v>387</v>
      </c>
      <c r="N493" s="20" t="s">
        <v>387</v>
      </c>
      <c r="O493" s="20" t="s">
        <v>5</v>
      </c>
      <c r="P493" s="20" t="s">
        <v>5</v>
      </c>
      <c r="Q493" s="20" t="s">
        <v>5</v>
      </c>
      <c r="R493" s="20" t="s">
        <v>5</v>
      </c>
      <c r="S493" s="20">
        <f t="shared" si="7"/>
        <v>2</v>
      </c>
      <c r="T493" s="52">
        <v>2</v>
      </c>
      <c r="U493" s="54">
        <v>0</v>
      </c>
      <c r="V493" s="53">
        <v>0</v>
      </c>
    </row>
    <row r="494" spans="1:22" ht="13.15" customHeight="1" x14ac:dyDescent="0.4">
      <c r="A494" s="13" t="s">
        <v>599</v>
      </c>
      <c r="B494" s="5" t="s">
        <v>932</v>
      </c>
      <c r="C494" s="20">
        <v>2</v>
      </c>
      <c r="D494" s="20" t="s">
        <v>387</v>
      </c>
      <c r="E494" s="20" t="s">
        <v>387</v>
      </c>
      <c r="F494" s="20">
        <v>2</v>
      </c>
      <c r="G494" s="20" t="s">
        <v>387</v>
      </c>
      <c r="H494" s="20" t="s">
        <v>387</v>
      </c>
      <c r="I494" s="20" t="s">
        <v>387</v>
      </c>
      <c r="J494" s="20" t="s">
        <v>387</v>
      </c>
      <c r="K494" s="20" t="s">
        <v>387</v>
      </c>
      <c r="L494" s="20">
        <v>1</v>
      </c>
      <c r="M494" s="20" t="s">
        <v>387</v>
      </c>
      <c r="N494" s="20" t="s">
        <v>387</v>
      </c>
      <c r="O494" s="20" t="s">
        <v>5</v>
      </c>
      <c r="P494" s="20" t="s">
        <v>5</v>
      </c>
      <c r="Q494" s="20" t="s">
        <v>5</v>
      </c>
      <c r="R494" s="20" t="s">
        <v>5</v>
      </c>
      <c r="S494" s="20">
        <f t="shared" si="7"/>
        <v>5</v>
      </c>
      <c r="T494" s="55">
        <v>8</v>
      </c>
      <c r="U494" s="89">
        <v>0</v>
      </c>
      <c r="V494" s="56">
        <v>0</v>
      </c>
    </row>
    <row r="495" spans="1:22" ht="13.15" customHeight="1" x14ac:dyDescent="0.4">
      <c r="A495" s="13" t="s">
        <v>599</v>
      </c>
      <c r="B495" s="7" t="s">
        <v>933</v>
      </c>
      <c r="C495" s="20" t="s">
        <v>387</v>
      </c>
      <c r="D495" s="20" t="s">
        <v>387</v>
      </c>
      <c r="E495" s="20" t="s">
        <v>387</v>
      </c>
      <c r="F495" s="20">
        <v>2</v>
      </c>
      <c r="G495" s="20" t="s">
        <v>387</v>
      </c>
      <c r="H495" s="20" t="s">
        <v>387</v>
      </c>
      <c r="I495" s="20" t="s">
        <v>387</v>
      </c>
      <c r="J495" s="20" t="s">
        <v>387</v>
      </c>
      <c r="K495" s="20" t="s">
        <v>387</v>
      </c>
      <c r="L495" s="20">
        <v>1</v>
      </c>
      <c r="M495" s="20" t="s">
        <v>387</v>
      </c>
      <c r="N495" s="20" t="s">
        <v>387</v>
      </c>
      <c r="O495" s="20" t="s">
        <v>5</v>
      </c>
      <c r="P495" s="20" t="s">
        <v>5</v>
      </c>
      <c r="Q495" s="20" t="s">
        <v>5</v>
      </c>
      <c r="R495" s="20" t="s">
        <v>5</v>
      </c>
      <c r="S495" s="20">
        <f t="shared" si="7"/>
        <v>3</v>
      </c>
      <c r="T495" s="91"/>
      <c r="U495" s="36"/>
    </row>
    <row r="496" spans="1:22" ht="13.15" customHeight="1" x14ac:dyDescent="0.4">
      <c r="A496" s="13" t="s">
        <v>472</v>
      </c>
      <c r="B496" s="5" t="s">
        <v>934</v>
      </c>
      <c r="C496" s="20">
        <v>11</v>
      </c>
      <c r="D496" s="20" t="s">
        <v>387</v>
      </c>
      <c r="E496" s="20" t="s">
        <v>387</v>
      </c>
      <c r="F496" s="20" t="s">
        <v>387</v>
      </c>
      <c r="G496" s="20" t="s">
        <v>387</v>
      </c>
      <c r="H496" s="20" t="s">
        <v>387</v>
      </c>
      <c r="I496" s="20" t="s">
        <v>387</v>
      </c>
      <c r="J496" s="20" t="s">
        <v>387</v>
      </c>
      <c r="K496" s="20" t="s">
        <v>387</v>
      </c>
      <c r="L496" s="20" t="s">
        <v>387</v>
      </c>
      <c r="M496" s="20" t="s">
        <v>387</v>
      </c>
      <c r="N496" s="20" t="s">
        <v>387</v>
      </c>
      <c r="O496" s="20" t="s">
        <v>5</v>
      </c>
      <c r="P496" s="20" t="s">
        <v>5</v>
      </c>
      <c r="Q496" s="20" t="s">
        <v>5</v>
      </c>
      <c r="R496" s="20" t="s">
        <v>5</v>
      </c>
      <c r="S496" s="20">
        <f t="shared" si="7"/>
        <v>11</v>
      </c>
      <c r="T496" s="55">
        <v>13</v>
      </c>
      <c r="U496" s="89">
        <v>0</v>
      </c>
      <c r="V496" s="56">
        <v>0</v>
      </c>
    </row>
    <row r="497" spans="1:22" ht="13.15" customHeight="1" x14ac:dyDescent="0.4">
      <c r="A497" s="13" t="s">
        <v>472</v>
      </c>
      <c r="B497" s="5" t="s">
        <v>935</v>
      </c>
      <c r="C497" s="20">
        <v>1</v>
      </c>
      <c r="D497" s="20" t="s">
        <v>387</v>
      </c>
      <c r="E497" s="20" t="s">
        <v>387</v>
      </c>
      <c r="F497" s="20">
        <v>1</v>
      </c>
      <c r="G497" s="20" t="s">
        <v>387</v>
      </c>
      <c r="H497" s="20" t="s">
        <v>387</v>
      </c>
      <c r="I497" s="20" t="s">
        <v>387</v>
      </c>
      <c r="J497" s="20" t="s">
        <v>387</v>
      </c>
      <c r="K497" s="20" t="s">
        <v>387</v>
      </c>
      <c r="L497" s="20" t="s">
        <v>387</v>
      </c>
      <c r="M497" s="20" t="s">
        <v>387</v>
      </c>
      <c r="N497" s="20" t="s">
        <v>387</v>
      </c>
      <c r="O497" s="20" t="s">
        <v>5</v>
      </c>
      <c r="P497" s="20" t="s">
        <v>5</v>
      </c>
      <c r="Q497" s="20" t="s">
        <v>5</v>
      </c>
      <c r="R497" s="20" t="s">
        <v>5</v>
      </c>
      <c r="S497" s="20">
        <f t="shared" si="7"/>
        <v>2</v>
      </c>
      <c r="T497" s="91"/>
      <c r="U497" s="36"/>
    </row>
    <row r="498" spans="1:22" ht="13.15" customHeight="1" x14ac:dyDescent="0.4">
      <c r="A498" s="12" t="s">
        <v>479</v>
      </c>
      <c r="B498" s="5" t="s">
        <v>603</v>
      </c>
      <c r="C498" s="20">
        <v>11</v>
      </c>
      <c r="D498" s="20" t="s">
        <v>387</v>
      </c>
      <c r="E498" s="20" t="s">
        <v>387</v>
      </c>
      <c r="F498" s="20">
        <v>1</v>
      </c>
      <c r="G498" s="20" t="s">
        <v>387</v>
      </c>
      <c r="H498" s="20" t="s">
        <v>387</v>
      </c>
      <c r="I498" s="20">
        <v>1</v>
      </c>
      <c r="J498" s="20" t="s">
        <v>387</v>
      </c>
      <c r="K498" s="20" t="s">
        <v>387</v>
      </c>
      <c r="L498" s="20">
        <v>1</v>
      </c>
      <c r="M498" s="20" t="s">
        <v>387</v>
      </c>
      <c r="N498" s="20" t="s">
        <v>387</v>
      </c>
      <c r="O498" s="20" t="s">
        <v>5</v>
      </c>
      <c r="P498" s="20" t="s">
        <v>5</v>
      </c>
      <c r="Q498" s="20" t="s">
        <v>5</v>
      </c>
      <c r="R498" s="20" t="s">
        <v>5</v>
      </c>
      <c r="S498" s="20">
        <f t="shared" si="7"/>
        <v>14</v>
      </c>
      <c r="T498" s="52">
        <v>14</v>
      </c>
      <c r="U498" s="54">
        <v>0</v>
      </c>
      <c r="V498" s="53">
        <v>0</v>
      </c>
    </row>
    <row r="499" spans="1:22" ht="13.15" customHeight="1" x14ac:dyDescent="0.4">
      <c r="A499" s="12" t="s">
        <v>481</v>
      </c>
      <c r="B499" s="5" t="s">
        <v>936</v>
      </c>
      <c r="C499" s="20" t="s">
        <v>387</v>
      </c>
      <c r="D499" s="20" t="s">
        <v>387</v>
      </c>
      <c r="E499" s="20" t="s">
        <v>387</v>
      </c>
      <c r="F499" s="20">
        <v>1</v>
      </c>
      <c r="G499" s="20" t="s">
        <v>387</v>
      </c>
      <c r="H499" s="20" t="s">
        <v>387</v>
      </c>
      <c r="I499" s="20" t="s">
        <v>387</v>
      </c>
      <c r="J499" s="20" t="s">
        <v>387</v>
      </c>
      <c r="K499" s="20" t="s">
        <v>387</v>
      </c>
      <c r="L499" s="20" t="s">
        <v>387</v>
      </c>
      <c r="M499" s="20" t="s">
        <v>387</v>
      </c>
      <c r="N499" s="20" t="s">
        <v>387</v>
      </c>
      <c r="O499" s="20" t="s">
        <v>5</v>
      </c>
      <c r="P499" s="20" t="s">
        <v>5</v>
      </c>
      <c r="Q499" s="20" t="s">
        <v>5</v>
      </c>
      <c r="R499" s="20" t="s">
        <v>5</v>
      </c>
      <c r="S499" s="20">
        <f t="shared" si="7"/>
        <v>1</v>
      </c>
      <c r="T499" s="52">
        <v>1</v>
      </c>
      <c r="U499" s="54">
        <v>0</v>
      </c>
      <c r="V499" s="53">
        <v>0</v>
      </c>
    </row>
    <row r="500" spans="1:22" ht="13.15" customHeight="1" x14ac:dyDescent="0.4">
      <c r="A500" s="12" t="s">
        <v>606</v>
      </c>
      <c r="B500" s="5" t="s">
        <v>607</v>
      </c>
      <c r="C500" s="20">
        <v>110</v>
      </c>
      <c r="D500" s="20" t="s">
        <v>387</v>
      </c>
      <c r="E500" s="20">
        <v>6</v>
      </c>
      <c r="F500" s="20">
        <v>151</v>
      </c>
      <c r="G500" s="20" t="s">
        <v>387</v>
      </c>
      <c r="H500" s="20">
        <v>3</v>
      </c>
      <c r="I500" s="20">
        <v>10</v>
      </c>
      <c r="J500" s="20" t="s">
        <v>387</v>
      </c>
      <c r="K500" s="20" t="s">
        <v>387</v>
      </c>
      <c r="L500" s="20">
        <v>22</v>
      </c>
      <c r="M500" s="20" t="s">
        <v>387</v>
      </c>
      <c r="N500" s="20" t="s">
        <v>387</v>
      </c>
      <c r="O500" s="20" t="s">
        <v>5</v>
      </c>
      <c r="P500" s="20" t="s">
        <v>5</v>
      </c>
      <c r="Q500" s="20" t="s">
        <v>5</v>
      </c>
      <c r="R500" s="20" t="s">
        <v>5</v>
      </c>
      <c r="S500" s="20">
        <f t="shared" si="7"/>
        <v>293</v>
      </c>
      <c r="T500" s="52">
        <v>293</v>
      </c>
      <c r="U500" s="54">
        <v>9</v>
      </c>
      <c r="V500" s="53">
        <v>0.03</v>
      </c>
    </row>
    <row r="501" spans="1:22" ht="13.15" customHeight="1" x14ac:dyDescent="0.4">
      <c r="A501" s="14" t="s">
        <v>385</v>
      </c>
      <c r="B501" s="7" t="s">
        <v>937</v>
      </c>
      <c r="C501" s="20">
        <v>14</v>
      </c>
      <c r="D501" s="20" t="s">
        <v>387</v>
      </c>
      <c r="E501" s="20" t="s">
        <v>387</v>
      </c>
      <c r="F501" s="20">
        <v>8</v>
      </c>
      <c r="G501" s="20" t="s">
        <v>387</v>
      </c>
      <c r="H501" s="20" t="s">
        <v>387</v>
      </c>
      <c r="I501" s="20" t="s">
        <v>387</v>
      </c>
      <c r="J501" s="20" t="s">
        <v>387</v>
      </c>
      <c r="K501" s="20" t="s">
        <v>387</v>
      </c>
      <c r="L501" s="20" t="s">
        <v>387</v>
      </c>
      <c r="M501" s="20" t="s">
        <v>387</v>
      </c>
      <c r="N501" s="20" t="s">
        <v>387</v>
      </c>
      <c r="O501" s="20" t="s">
        <v>5</v>
      </c>
      <c r="P501" s="20" t="s">
        <v>5</v>
      </c>
      <c r="Q501" s="20" t="s">
        <v>5</v>
      </c>
      <c r="R501" s="20" t="s">
        <v>5</v>
      </c>
      <c r="S501" s="20">
        <f t="shared" si="7"/>
        <v>22</v>
      </c>
      <c r="T501" s="57">
        <v>46</v>
      </c>
      <c r="U501" s="90">
        <v>2</v>
      </c>
      <c r="V501" s="58">
        <v>0.04</v>
      </c>
    </row>
    <row r="502" spans="1:22" ht="13.15" customHeight="1" x14ac:dyDescent="0.4">
      <c r="A502" s="14" t="s">
        <v>385</v>
      </c>
      <c r="B502" s="5" t="s">
        <v>938</v>
      </c>
      <c r="C502" s="20">
        <v>17</v>
      </c>
      <c r="D502" s="20" t="s">
        <v>387</v>
      </c>
      <c r="E502" s="20">
        <v>1</v>
      </c>
      <c r="F502" s="20" t="s">
        <v>387</v>
      </c>
      <c r="G502" s="20" t="s">
        <v>387</v>
      </c>
      <c r="H502" s="20" t="s">
        <v>387</v>
      </c>
      <c r="I502" s="20" t="s">
        <v>387</v>
      </c>
      <c r="J502" s="20" t="s">
        <v>387</v>
      </c>
      <c r="K502" s="20" t="s">
        <v>387</v>
      </c>
      <c r="L502" s="20" t="s">
        <v>387</v>
      </c>
      <c r="M502" s="20" t="s">
        <v>387</v>
      </c>
      <c r="N502" s="20" t="s">
        <v>387</v>
      </c>
      <c r="O502" s="20" t="s">
        <v>5</v>
      </c>
      <c r="P502" s="20" t="s">
        <v>5</v>
      </c>
      <c r="Q502" s="20" t="s">
        <v>5</v>
      </c>
      <c r="R502" s="20" t="s">
        <v>5</v>
      </c>
      <c r="S502" s="20">
        <f t="shared" si="7"/>
        <v>17</v>
      </c>
      <c r="T502" s="91"/>
      <c r="U502" s="36"/>
    </row>
    <row r="503" spans="1:22" ht="13.15" customHeight="1" x14ac:dyDescent="0.4">
      <c r="A503" s="14" t="s">
        <v>385</v>
      </c>
      <c r="B503" s="5" t="s">
        <v>939</v>
      </c>
      <c r="C503" s="20">
        <v>3</v>
      </c>
      <c r="D503" s="20" t="s">
        <v>387</v>
      </c>
      <c r="E503" s="20">
        <v>1</v>
      </c>
      <c r="F503" s="20" t="s">
        <v>387</v>
      </c>
      <c r="G503" s="20" t="s">
        <v>387</v>
      </c>
      <c r="H503" s="20" t="s">
        <v>387</v>
      </c>
      <c r="I503" s="20" t="s">
        <v>387</v>
      </c>
      <c r="J503" s="20" t="s">
        <v>387</v>
      </c>
      <c r="K503" s="20" t="s">
        <v>387</v>
      </c>
      <c r="L503" s="20" t="s">
        <v>387</v>
      </c>
      <c r="M503" s="20" t="s">
        <v>387</v>
      </c>
      <c r="N503" s="20" t="s">
        <v>387</v>
      </c>
      <c r="O503" s="20" t="s">
        <v>5</v>
      </c>
      <c r="P503" s="20" t="s">
        <v>5</v>
      </c>
      <c r="Q503" s="20" t="s">
        <v>5</v>
      </c>
      <c r="R503" s="20" t="s">
        <v>5</v>
      </c>
      <c r="S503" s="20">
        <f t="shared" si="7"/>
        <v>3</v>
      </c>
      <c r="T503" s="91"/>
      <c r="U503" s="36"/>
    </row>
    <row r="504" spans="1:22" ht="13.15" customHeight="1" x14ac:dyDescent="0.4">
      <c r="A504" s="14" t="s">
        <v>385</v>
      </c>
      <c r="B504" s="5" t="s">
        <v>612</v>
      </c>
      <c r="C504" s="20">
        <v>1</v>
      </c>
      <c r="D504" s="20" t="s">
        <v>387</v>
      </c>
      <c r="E504" s="20" t="s">
        <v>387</v>
      </c>
      <c r="F504" s="20">
        <v>1</v>
      </c>
      <c r="G504" s="20" t="s">
        <v>387</v>
      </c>
      <c r="H504" s="20" t="s">
        <v>387</v>
      </c>
      <c r="I504" s="20" t="s">
        <v>387</v>
      </c>
      <c r="J504" s="20" t="s">
        <v>387</v>
      </c>
      <c r="K504" s="20" t="s">
        <v>387</v>
      </c>
      <c r="L504" s="20" t="s">
        <v>387</v>
      </c>
      <c r="M504" s="20" t="s">
        <v>387</v>
      </c>
      <c r="N504" s="20" t="s">
        <v>387</v>
      </c>
      <c r="O504" s="20" t="s">
        <v>5</v>
      </c>
      <c r="P504" s="20" t="s">
        <v>5</v>
      </c>
      <c r="Q504" s="20" t="s">
        <v>5</v>
      </c>
      <c r="R504" s="20" t="s">
        <v>5</v>
      </c>
      <c r="S504" s="20">
        <f t="shared" si="7"/>
        <v>2</v>
      </c>
      <c r="T504" s="91"/>
      <c r="U504" s="36"/>
    </row>
    <row r="505" spans="1:22" ht="13.15" customHeight="1" x14ac:dyDescent="0.4">
      <c r="A505" s="14" t="s">
        <v>385</v>
      </c>
      <c r="B505" s="6" t="s">
        <v>940</v>
      </c>
      <c r="C505" s="20">
        <v>2</v>
      </c>
      <c r="D505" s="20" t="s">
        <v>387</v>
      </c>
      <c r="E505" s="20" t="s">
        <v>387</v>
      </c>
      <c r="F505" s="20" t="s">
        <v>387</v>
      </c>
      <c r="G505" s="20" t="s">
        <v>387</v>
      </c>
      <c r="H505" s="20" t="s">
        <v>387</v>
      </c>
      <c r="I505" s="20" t="s">
        <v>387</v>
      </c>
      <c r="J505" s="20" t="s">
        <v>387</v>
      </c>
      <c r="K505" s="20" t="s">
        <v>387</v>
      </c>
      <c r="L505" s="20" t="s">
        <v>387</v>
      </c>
      <c r="M505" s="20" t="s">
        <v>387</v>
      </c>
      <c r="N505" s="20" t="s">
        <v>387</v>
      </c>
      <c r="O505" s="20" t="s">
        <v>5</v>
      </c>
      <c r="P505" s="20" t="s">
        <v>5</v>
      </c>
      <c r="Q505" s="20" t="s">
        <v>5</v>
      </c>
      <c r="R505" s="20" t="s">
        <v>5</v>
      </c>
      <c r="S505" s="20">
        <f t="shared" si="7"/>
        <v>2</v>
      </c>
      <c r="T505" s="91"/>
      <c r="U505" s="36"/>
    </row>
    <row r="506" spans="1:22" ht="13.15" customHeight="1" x14ac:dyDescent="0.4">
      <c r="A506" s="14" t="s">
        <v>397</v>
      </c>
      <c r="B506" s="5" t="s">
        <v>614</v>
      </c>
      <c r="C506" s="20">
        <v>22</v>
      </c>
      <c r="D506" s="20" t="s">
        <v>387</v>
      </c>
      <c r="E506" s="20" t="s">
        <v>387</v>
      </c>
      <c r="F506" s="20">
        <v>4</v>
      </c>
      <c r="G506" s="20" t="s">
        <v>387</v>
      </c>
      <c r="H506" s="20" t="s">
        <v>387</v>
      </c>
      <c r="I506" s="20">
        <v>2</v>
      </c>
      <c r="J506" s="20" t="s">
        <v>387</v>
      </c>
      <c r="K506" s="20" t="s">
        <v>387</v>
      </c>
      <c r="L506" s="20" t="s">
        <v>387</v>
      </c>
      <c r="M506" s="20" t="s">
        <v>387</v>
      </c>
      <c r="N506" s="20" t="s">
        <v>387</v>
      </c>
      <c r="O506" s="20" t="s">
        <v>5</v>
      </c>
      <c r="P506" s="20" t="s">
        <v>5</v>
      </c>
      <c r="Q506" s="20" t="s">
        <v>5</v>
      </c>
      <c r="R506" s="20" t="s">
        <v>5</v>
      </c>
      <c r="S506" s="20">
        <f t="shared" si="7"/>
        <v>28</v>
      </c>
      <c r="T506" s="57">
        <v>89</v>
      </c>
      <c r="U506" s="90">
        <v>3</v>
      </c>
      <c r="V506" s="58">
        <v>0.03</v>
      </c>
    </row>
    <row r="507" spans="1:22" ht="13.15" customHeight="1" x14ac:dyDescent="0.4">
      <c r="A507" s="14" t="s">
        <v>397</v>
      </c>
      <c r="B507" s="5" t="s">
        <v>941</v>
      </c>
      <c r="C507" s="20">
        <v>18</v>
      </c>
      <c r="D507" s="20" t="s">
        <v>387</v>
      </c>
      <c r="E507" s="20" t="s">
        <v>387</v>
      </c>
      <c r="F507" s="20">
        <v>1</v>
      </c>
      <c r="G507" s="20" t="s">
        <v>387</v>
      </c>
      <c r="H507" s="20" t="s">
        <v>387</v>
      </c>
      <c r="I507" s="20" t="s">
        <v>387</v>
      </c>
      <c r="J507" s="20" t="s">
        <v>387</v>
      </c>
      <c r="K507" s="20" t="s">
        <v>387</v>
      </c>
      <c r="L507" s="20" t="s">
        <v>387</v>
      </c>
      <c r="M507" s="20" t="s">
        <v>387</v>
      </c>
      <c r="N507" s="20" t="s">
        <v>387</v>
      </c>
      <c r="O507" s="20" t="s">
        <v>5</v>
      </c>
      <c r="P507" s="20" t="s">
        <v>5</v>
      </c>
      <c r="Q507" s="20" t="s">
        <v>5</v>
      </c>
      <c r="R507" s="20" t="s">
        <v>5</v>
      </c>
      <c r="S507" s="20">
        <f t="shared" si="7"/>
        <v>19</v>
      </c>
      <c r="T507" s="91"/>
      <c r="U507" s="36"/>
    </row>
    <row r="508" spans="1:22" ht="13.15" customHeight="1" x14ac:dyDescent="0.4">
      <c r="A508" s="14" t="s">
        <v>397</v>
      </c>
      <c r="B508" s="5" t="s">
        <v>617</v>
      </c>
      <c r="C508" s="20">
        <v>13</v>
      </c>
      <c r="D508" s="20" t="s">
        <v>387</v>
      </c>
      <c r="E508" s="20">
        <v>2</v>
      </c>
      <c r="F508" s="20">
        <v>2</v>
      </c>
      <c r="G508" s="20" t="s">
        <v>387</v>
      </c>
      <c r="H508" s="20" t="s">
        <v>387</v>
      </c>
      <c r="I508" s="20">
        <v>1</v>
      </c>
      <c r="J508" s="20" t="s">
        <v>387</v>
      </c>
      <c r="K508" s="20" t="s">
        <v>387</v>
      </c>
      <c r="L508" s="20" t="s">
        <v>387</v>
      </c>
      <c r="M508" s="20" t="s">
        <v>387</v>
      </c>
      <c r="N508" s="20" t="s">
        <v>387</v>
      </c>
      <c r="O508" s="20" t="s">
        <v>5</v>
      </c>
      <c r="P508" s="20" t="s">
        <v>5</v>
      </c>
      <c r="Q508" s="20" t="s">
        <v>5</v>
      </c>
      <c r="R508" s="20" t="s">
        <v>5</v>
      </c>
      <c r="S508" s="20">
        <f t="shared" si="7"/>
        <v>16</v>
      </c>
      <c r="T508" s="91"/>
      <c r="U508" s="36"/>
    </row>
    <row r="509" spans="1:22" ht="13.15" customHeight="1" x14ac:dyDescent="0.4">
      <c r="A509" s="14" t="s">
        <v>397</v>
      </c>
      <c r="B509" s="5" t="s">
        <v>615</v>
      </c>
      <c r="C509" s="20">
        <v>10</v>
      </c>
      <c r="D509" s="20" t="s">
        <v>387</v>
      </c>
      <c r="E509" s="20">
        <v>1</v>
      </c>
      <c r="F509" s="20">
        <v>2</v>
      </c>
      <c r="G509" s="20" t="s">
        <v>387</v>
      </c>
      <c r="H509" s="20" t="s">
        <v>387</v>
      </c>
      <c r="I509" s="20">
        <v>2</v>
      </c>
      <c r="J509" s="20" t="s">
        <v>387</v>
      </c>
      <c r="K509" s="20" t="s">
        <v>387</v>
      </c>
      <c r="L509" s="20" t="s">
        <v>387</v>
      </c>
      <c r="M509" s="20" t="s">
        <v>387</v>
      </c>
      <c r="N509" s="20" t="s">
        <v>387</v>
      </c>
      <c r="O509" s="20" t="s">
        <v>5</v>
      </c>
      <c r="P509" s="20" t="s">
        <v>5</v>
      </c>
      <c r="Q509" s="20" t="s">
        <v>5</v>
      </c>
      <c r="R509" s="20" t="s">
        <v>5</v>
      </c>
      <c r="S509" s="20">
        <f t="shared" si="7"/>
        <v>14</v>
      </c>
      <c r="T509" s="91"/>
      <c r="U509" s="36"/>
    </row>
    <row r="510" spans="1:22" ht="13.15" customHeight="1" x14ac:dyDescent="0.4">
      <c r="A510" s="14" t="s">
        <v>397</v>
      </c>
      <c r="B510" s="5" t="s">
        <v>616</v>
      </c>
      <c r="C510" s="20">
        <v>9</v>
      </c>
      <c r="D510" s="20" t="s">
        <v>387</v>
      </c>
      <c r="E510" s="20" t="s">
        <v>387</v>
      </c>
      <c r="F510" s="20">
        <v>1</v>
      </c>
      <c r="G510" s="20" t="s">
        <v>387</v>
      </c>
      <c r="H510" s="20" t="s">
        <v>387</v>
      </c>
      <c r="I510" s="20">
        <v>2</v>
      </c>
      <c r="J510" s="20" t="s">
        <v>387</v>
      </c>
      <c r="K510" s="20" t="s">
        <v>387</v>
      </c>
      <c r="L510" s="20" t="s">
        <v>387</v>
      </c>
      <c r="M510" s="20" t="s">
        <v>387</v>
      </c>
      <c r="N510" s="20" t="s">
        <v>387</v>
      </c>
      <c r="O510" s="20" t="s">
        <v>5</v>
      </c>
      <c r="P510" s="20" t="s">
        <v>5</v>
      </c>
      <c r="Q510" s="20" t="s">
        <v>5</v>
      </c>
      <c r="R510" s="20" t="s">
        <v>5</v>
      </c>
      <c r="S510" s="20">
        <f t="shared" si="7"/>
        <v>12</v>
      </c>
      <c r="T510" s="91"/>
      <c r="U510" s="36"/>
    </row>
    <row r="511" spans="1:22" x14ac:dyDescent="0.4">
      <c r="A511" s="12" t="s">
        <v>406</v>
      </c>
      <c r="B511" s="5" t="s">
        <v>607</v>
      </c>
      <c r="C511" s="20">
        <v>2</v>
      </c>
      <c r="D511" s="20" t="s">
        <v>387</v>
      </c>
      <c r="E511" s="20" t="s">
        <v>387</v>
      </c>
      <c r="F511" s="20" t="s">
        <v>387</v>
      </c>
      <c r="G511" s="20" t="s">
        <v>387</v>
      </c>
      <c r="H511" s="20" t="s">
        <v>387</v>
      </c>
      <c r="I511" s="20" t="s">
        <v>387</v>
      </c>
      <c r="J511" s="20" t="s">
        <v>387</v>
      </c>
      <c r="K511" s="20" t="s">
        <v>387</v>
      </c>
      <c r="L511" s="20" t="s">
        <v>387</v>
      </c>
      <c r="M511" s="20" t="s">
        <v>387</v>
      </c>
      <c r="N511" s="20" t="s">
        <v>387</v>
      </c>
      <c r="O511" s="20" t="s">
        <v>5</v>
      </c>
      <c r="P511" s="20" t="s">
        <v>5</v>
      </c>
      <c r="Q511" s="20" t="s">
        <v>5</v>
      </c>
      <c r="R511" s="20" t="s">
        <v>5</v>
      </c>
      <c r="S511" s="20">
        <f t="shared" si="7"/>
        <v>2</v>
      </c>
      <c r="T511" s="52">
        <v>2</v>
      </c>
      <c r="U511" s="54">
        <v>0</v>
      </c>
      <c r="V511" s="53">
        <v>0</v>
      </c>
    </row>
    <row r="512" spans="1:22" x14ac:dyDescent="0.4">
      <c r="A512" s="12" t="s">
        <v>408</v>
      </c>
      <c r="B512" s="5" t="s">
        <v>607</v>
      </c>
      <c r="C512" s="20">
        <v>37</v>
      </c>
      <c r="D512" s="20" t="s">
        <v>387</v>
      </c>
      <c r="E512" s="20" t="s">
        <v>387</v>
      </c>
      <c r="F512" s="20" t="s">
        <v>387</v>
      </c>
      <c r="G512" s="20" t="s">
        <v>387</v>
      </c>
      <c r="H512" s="20" t="s">
        <v>387</v>
      </c>
      <c r="I512" s="20" t="s">
        <v>387</v>
      </c>
      <c r="J512" s="20" t="s">
        <v>387</v>
      </c>
      <c r="K512" s="20" t="s">
        <v>387</v>
      </c>
      <c r="L512" s="20" t="s">
        <v>387</v>
      </c>
      <c r="M512" s="20" t="s">
        <v>387</v>
      </c>
      <c r="N512" s="20" t="s">
        <v>387</v>
      </c>
      <c r="O512" s="20" t="s">
        <v>5</v>
      </c>
      <c r="P512" s="20" t="s">
        <v>5</v>
      </c>
      <c r="Q512" s="20" t="s">
        <v>5</v>
      </c>
      <c r="R512" s="20" t="s">
        <v>5</v>
      </c>
      <c r="S512" s="20">
        <f t="shared" si="7"/>
        <v>37</v>
      </c>
      <c r="T512" s="52">
        <v>37</v>
      </c>
      <c r="U512" s="54">
        <v>0</v>
      </c>
      <c r="V512" s="53">
        <v>0</v>
      </c>
    </row>
    <row r="513" spans="1:22" x14ac:dyDescent="0.4">
      <c r="A513" s="12" t="s">
        <v>942</v>
      </c>
      <c r="B513" s="5" t="s">
        <v>607</v>
      </c>
      <c r="C513" s="20">
        <v>4</v>
      </c>
      <c r="D513" s="20" t="s">
        <v>387</v>
      </c>
      <c r="E513" s="20" t="s">
        <v>387</v>
      </c>
      <c r="F513" s="20" t="s">
        <v>387</v>
      </c>
      <c r="G513" s="20" t="s">
        <v>387</v>
      </c>
      <c r="H513" s="20" t="s">
        <v>387</v>
      </c>
      <c r="I513" s="20" t="s">
        <v>387</v>
      </c>
      <c r="J513" s="20" t="s">
        <v>387</v>
      </c>
      <c r="K513" s="20" t="s">
        <v>387</v>
      </c>
      <c r="L513" s="20" t="s">
        <v>387</v>
      </c>
      <c r="M513" s="20" t="s">
        <v>387</v>
      </c>
      <c r="N513" s="20" t="s">
        <v>387</v>
      </c>
      <c r="O513" s="20" t="s">
        <v>5</v>
      </c>
      <c r="P513" s="20" t="s">
        <v>5</v>
      </c>
      <c r="Q513" s="20" t="s">
        <v>5</v>
      </c>
      <c r="R513" s="20" t="s">
        <v>5</v>
      </c>
      <c r="S513" s="20">
        <f t="shared" si="7"/>
        <v>4</v>
      </c>
      <c r="T513" s="52">
        <v>4</v>
      </c>
      <c r="U513" s="54">
        <v>0</v>
      </c>
      <c r="V513" s="53">
        <v>0</v>
      </c>
    </row>
    <row r="514" spans="1:22" ht="13.15" customHeight="1" x14ac:dyDescent="0.4">
      <c r="A514" s="13" t="s">
        <v>415</v>
      </c>
      <c r="B514" s="5" t="s">
        <v>620</v>
      </c>
      <c r="C514" s="20">
        <v>3</v>
      </c>
      <c r="D514" s="20" t="s">
        <v>387</v>
      </c>
      <c r="E514" s="20" t="s">
        <v>387</v>
      </c>
      <c r="F514" s="20" t="s">
        <v>387</v>
      </c>
      <c r="G514" s="20" t="s">
        <v>387</v>
      </c>
      <c r="H514" s="20" t="s">
        <v>387</v>
      </c>
      <c r="I514" s="20" t="s">
        <v>387</v>
      </c>
      <c r="J514" s="20" t="s">
        <v>387</v>
      </c>
      <c r="K514" s="20" t="s">
        <v>387</v>
      </c>
      <c r="L514" s="20" t="s">
        <v>387</v>
      </c>
      <c r="M514" s="20" t="s">
        <v>387</v>
      </c>
      <c r="N514" s="20" t="s">
        <v>387</v>
      </c>
      <c r="O514" s="20" t="s">
        <v>5</v>
      </c>
      <c r="P514" s="20" t="s">
        <v>5</v>
      </c>
      <c r="Q514" s="20" t="s">
        <v>5</v>
      </c>
      <c r="R514" s="20" t="s">
        <v>5</v>
      </c>
      <c r="S514" s="20">
        <f t="shared" si="7"/>
        <v>3</v>
      </c>
      <c r="T514" s="55">
        <v>7</v>
      </c>
      <c r="U514" s="89">
        <v>0</v>
      </c>
      <c r="V514" s="56">
        <v>0</v>
      </c>
    </row>
    <row r="515" spans="1:22" ht="13.15" customHeight="1" x14ac:dyDescent="0.4">
      <c r="A515" s="13" t="s">
        <v>415</v>
      </c>
      <c r="B515" s="5" t="s">
        <v>621</v>
      </c>
      <c r="C515" s="20">
        <v>1</v>
      </c>
      <c r="D515" s="20" t="s">
        <v>387</v>
      </c>
      <c r="E515" s="20" t="s">
        <v>387</v>
      </c>
      <c r="F515" s="20">
        <v>1</v>
      </c>
      <c r="G515" s="20" t="s">
        <v>387</v>
      </c>
      <c r="H515" s="20" t="s">
        <v>387</v>
      </c>
      <c r="I515" s="20" t="s">
        <v>387</v>
      </c>
      <c r="J515" s="20" t="s">
        <v>387</v>
      </c>
      <c r="K515" s="20" t="s">
        <v>387</v>
      </c>
      <c r="L515" s="20" t="s">
        <v>387</v>
      </c>
      <c r="M515" s="20" t="s">
        <v>387</v>
      </c>
      <c r="N515" s="20" t="s">
        <v>387</v>
      </c>
      <c r="O515" s="20" t="s">
        <v>5</v>
      </c>
      <c r="P515" s="20" t="s">
        <v>5</v>
      </c>
      <c r="Q515" s="20" t="s">
        <v>5</v>
      </c>
      <c r="R515" s="20" t="s">
        <v>5</v>
      </c>
      <c r="S515" s="20">
        <f t="shared" ref="S515:S547" si="8">SUM(C515,F515,I515,L515,O515,Q515)</f>
        <v>2</v>
      </c>
      <c r="T515" s="91"/>
      <c r="U515" s="36"/>
    </row>
    <row r="516" spans="1:22" ht="13.15" customHeight="1" x14ac:dyDescent="0.4">
      <c r="A516" s="13" t="s">
        <v>415</v>
      </c>
      <c r="B516" s="5" t="s">
        <v>943</v>
      </c>
      <c r="C516" s="20" t="s">
        <v>387</v>
      </c>
      <c r="D516" s="20" t="s">
        <v>387</v>
      </c>
      <c r="E516" s="20" t="s">
        <v>387</v>
      </c>
      <c r="F516" s="20">
        <v>1</v>
      </c>
      <c r="G516" s="20" t="s">
        <v>387</v>
      </c>
      <c r="H516" s="20" t="s">
        <v>387</v>
      </c>
      <c r="I516" s="20" t="s">
        <v>387</v>
      </c>
      <c r="J516" s="20" t="s">
        <v>387</v>
      </c>
      <c r="K516" s="20" t="s">
        <v>387</v>
      </c>
      <c r="L516" s="20" t="s">
        <v>387</v>
      </c>
      <c r="M516" s="20" t="s">
        <v>387</v>
      </c>
      <c r="N516" s="20" t="s">
        <v>387</v>
      </c>
      <c r="O516" s="20" t="s">
        <v>5</v>
      </c>
      <c r="P516" s="20" t="s">
        <v>5</v>
      </c>
      <c r="Q516" s="20" t="s">
        <v>5</v>
      </c>
      <c r="R516" s="20" t="s">
        <v>5</v>
      </c>
      <c r="S516" s="20">
        <f t="shared" si="8"/>
        <v>1</v>
      </c>
      <c r="T516" s="91"/>
      <c r="U516" s="36"/>
    </row>
    <row r="517" spans="1:22" ht="13.15" customHeight="1" x14ac:dyDescent="0.4">
      <c r="A517" s="13" t="s">
        <v>415</v>
      </c>
      <c r="B517" s="5" t="s">
        <v>619</v>
      </c>
      <c r="C517" s="20" t="s">
        <v>387</v>
      </c>
      <c r="D517" s="20" t="s">
        <v>387</v>
      </c>
      <c r="E517" s="20" t="s">
        <v>387</v>
      </c>
      <c r="F517" s="20">
        <v>1</v>
      </c>
      <c r="G517" s="20" t="s">
        <v>387</v>
      </c>
      <c r="H517" s="20" t="s">
        <v>387</v>
      </c>
      <c r="I517" s="20" t="s">
        <v>387</v>
      </c>
      <c r="J517" s="20" t="s">
        <v>387</v>
      </c>
      <c r="K517" s="20" t="s">
        <v>387</v>
      </c>
      <c r="L517" s="20" t="s">
        <v>387</v>
      </c>
      <c r="M517" s="20" t="s">
        <v>387</v>
      </c>
      <c r="N517" s="20" t="s">
        <v>387</v>
      </c>
      <c r="O517" s="20" t="s">
        <v>5</v>
      </c>
      <c r="P517" s="20" t="s">
        <v>5</v>
      </c>
      <c r="Q517" s="20" t="s">
        <v>5</v>
      </c>
      <c r="R517" s="20" t="s">
        <v>5</v>
      </c>
      <c r="S517" s="20">
        <f t="shared" si="8"/>
        <v>1</v>
      </c>
      <c r="T517" s="91"/>
      <c r="U517" s="36"/>
    </row>
    <row r="518" spans="1:22" x14ac:dyDescent="0.4">
      <c r="A518" s="12" t="s">
        <v>622</v>
      </c>
      <c r="B518" s="5" t="s">
        <v>607</v>
      </c>
      <c r="C518" s="20">
        <v>4</v>
      </c>
      <c r="D518" s="20" t="s">
        <v>387</v>
      </c>
      <c r="E518" s="20" t="s">
        <v>387</v>
      </c>
      <c r="F518" s="20" t="s">
        <v>387</v>
      </c>
      <c r="G518" s="20" t="s">
        <v>387</v>
      </c>
      <c r="H518" s="20" t="s">
        <v>387</v>
      </c>
      <c r="I518" s="20" t="s">
        <v>387</v>
      </c>
      <c r="J518" s="20" t="s">
        <v>387</v>
      </c>
      <c r="K518" s="20" t="s">
        <v>387</v>
      </c>
      <c r="L518" s="20" t="s">
        <v>387</v>
      </c>
      <c r="M518" s="20" t="s">
        <v>387</v>
      </c>
      <c r="N518" s="20" t="s">
        <v>387</v>
      </c>
      <c r="O518" s="20" t="s">
        <v>5</v>
      </c>
      <c r="P518" s="20" t="s">
        <v>5</v>
      </c>
      <c r="Q518" s="20" t="s">
        <v>5</v>
      </c>
      <c r="R518" s="20" t="s">
        <v>5</v>
      </c>
      <c r="S518" s="20">
        <f t="shared" si="8"/>
        <v>4</v>
      </c>
      <c r="T518" s="52">
        <v>4</v>
      </c>
      <c r="U518" s="54">
        <v>0</v>
      </c>
      <c r="V518" s="53">
        <v>0</v>
      </c>
    </row>
    <row r="519" spans="1:22" x14ac:dyDescent="0.4">
      <c r="A519" s="12" t="s">
        <v>417</v>
      </c>
      <c r="B519" s="5" t="s">
        <v>607</v>
      </c>
      <c r="C519" s="20" t="s">
        <v>387</v>
      </c>
      <c r="D519" s="20" t="s">
        <v>387</v>
      </c>
      <c r="E519" s="20" t="s">
        <v>387</v>
      </c>
      <c r="F519" s="20">
        <v>6</v>
      </c>
      <c r="G519" s="20" t="s">
        <v>387</v>
      </c>
      <c r="H519" s="20" t="s">
        <v>387</v>
      </c>
      <c r="I519" s="20" t="s">
        <v>387</v>
      </c>
      <c r="J519" s="20" t="s">
        <v>387</v>
      </c>
      <c r="K519" s="20" t="s">
        <v>387</v>
      </c>
      <c r="L519" s="20" t="s">
        <v>387</v>
      </c>
      <c r="M519" s="20" t="s">
        <v>387</v>
      </c>
      <c r="N519" s="20" t="s">
        <v>387</v>
      </c>
      <c r="O519" s="20" t="s">
        <v>5</v>
      </c>
      <c r="P519" s="20" t="s">
        <v>5</v>
      </c>
      <c r="Q519" s="20" t="s">
        <v>5</v>
      </c>
      <c r="R519" s="20" t="s">
        <v>5</v>
      </c>
      <c r="S519" s="20">
        <f t="shared" si="8"/>
        <v>6</v>
      </c>
      <c r="T519" s="52">
        <v>6</v>
      </c>
      <c r="U519" s="54">
        <v>0</v>
      </c>
      <c r="V519" s="53">
        <v>0</v>
      </c>
    </row>
    <row r="520" spans="1:22" ht="13.15" customHeight="1" x14ac:dyDescent="0.4">
      <c r="A520" s="12" t="s">
        <v>420</v>
      </c>
      <c r="B520" s="5" t="s">
        <v>944</v>
      </c>
      <c r="C520" s="20">
        <v>1</v>
      </c>
      <c r="D520" s="20" t="s">
        <v>387</v>
      </c>
      <c r="E520" s="20" t="s">
        <v>387</v>
      </c>
      <c r="F520" s="20" t="s">
        <v>387</v>
      </c>
      <c r="G520" s="20" t="s">
        <v>387</v>
      </c>
      <c r="H520" s="20" t="s">
        <v>387</v>
      </c>
      <c r="I520" s="20" t="s">
        <v>387</v>
      </c>
      <c r="J520" s="20" t="s">
        <v>387</v>
      </c>
      <c r="K520" s="20" t="s">
        <v>387</v>
      </c>
      <c r="L520" s="20" t="s">
        <v>387</v>
      </c>
      <c r="M520" s="20" t="s">
        <v>387</v>
      </c>
      <c r="N520" s="20" t="s">
        <v>387</v>
      </c>
      <c r="O520" s="20" t="s">
        <v>5</v>
      </c>
      <c r="P520" s="20" t="s">
        <v>5</v>
      </c>
      <c r="Q520" s="20" t="s">
        <v>5</v>
      </c>
      <c r="R520" s="20" t="s">
        <v>5</v>
      </c>
      <c r="S520" s="20">
        <f t="shared" si="8"/>
        <v>1</v>
      </c>
      <c r="T520" s="52">
        <v>1</v>
      </c>
      <c r="U520" s="54">
        <v>0</v>
      </c>
      <c r="V520" s="53">
        <v>0</v>
      </c>
    </row>
    <row r="521" spans="1:22" ht="13.15" customHeight="1" x14ac:dyDescent="0.4">
      <c r="A521" s="12" t="s">
        <v>431</v>
      </c>
      <c r="B521" s="5" t="s">
        <v>945</v>
      </c>
      <c r="C521" s="20" t="s">
        <v>387</v>
      </c>
      <c r="D521" s="20" t="s">
        <v>387</v>
      </c>
      <c r="E521" s="20" t="s">
        <v>387</v>
      </c>
      <c r="F521" s="20">
        <v>1</v>
      </c>
      <c r="G521" s="20" t="s">
        <v>387</v>
      </c>
      <c r="H521" s="20" t="s">
        <v>387</v>
      </c>
      <c r="I521" s="20" t="s">
        <v>387</v>
      </c>
      <c r="J521" s="20" t="s">
        <v>387</v>
      </c>
      <c r="K521" s="20" t="s">
        <v>387</v>
      </c>
      <c r="L521" s="20" t="s">
        <v>387</v>
      </c>
      <c r="M521" s="20" t="s">
        <v>387</v>
      </c>
      <c r="N521" s="20" t="s">
        <v>387</v>
      </c>
      <c r="O521" s="20" t="s">
        <v>5</v>
      </c>
      <c r="P521" s="20" t="s">
        <v>5</v>
      </c>
      <c r="Q521" s="20" t="s">
        <v>5</v>
      </c>
      <c r="R521" s="20" t="s">
        <v>5</v>
      </c>
      <c r="S521" s="20">
        <f t="shared" si="8"/>
        <v>1</v>
      </c>
      <c r="T521" s="52">
        <v>1</v>
      </c>
      <c r="U521" s="54">
        <v>0</v>
      </c>
      <c r="V521" s="53">
        <v>0</v>
      </c>
    </row>
    <row r="522" spans="1:22" ht="13.15" customHeight="1" x14ac:dyDescent="0.4">
      <c r="A522" s="12" t="s">
        <v>623</v>
      </c>
      <c r="B522" s="5" t="s">
        <v>607</v>
      </c>
      <c r="C522" s="20">
        <v>8</v>
      </c>
      <c r="D522" s="20" t="s">
        <v>387</v>
      </c>
      <c r="E522" s="20" t="s">
        <v>387</v>
      </c>
      <c r="F522" s="20" t="s">
        <v>387</v>
      </c>
      <c r="G522" s="20" t="s">
        <v>387</v>
      </c>
      <c r="H522" s="20" t="s">
        <v>387</v>
      </c>
      <c r="I522" s="20" t="s">
        <v>387</v>
      </c>
      <c r="J522" s="20" t="s">
        <v>387</v>
      </c>
      <c r="K522" s="20" t="s">
        <v>387</v>
      </c>
      <c r="L522" s="20" t="s">
        <v>387</v>
      </c>
      <c r="M522" s="20" t="s">
        <v>387</v>
      </c>
      <c r="N522" s="20" t="s">
        <v>387</v>
      </c>
      <c r="O522" s="20" t="s">
        <v>5</v>
      </c>
      <c r="P522" s="20" t="s">
        <v>5</v>
      </c>
      <c r="Q522" s="20" t="s">
        <v>5</v>
      </c>
      <c r="R522" s="20" t="s">
        <v>5</v>
      </c>
      <c r="S522" s="20">
        <f t="shared" si="8"/>
        <v>8</v>
      </c>
      <c r="T522" s="52">
        <v>8</v>
      </c>
      <c r="U522" s="54">
        <v>0</v>
      </c>
      <c r="V522" s="53">
        <v>0</v>
      </c>
    </row>
    <row r="523" spans="1:22" ht="13.15" customHeight="1" x14ac:dyDescent="0.4">
      <c r="A523" s="13" t="s">
        <v>433</v>
      </c>
      <c r="B523" s="5" t="s">
        <v>607</v>
      </c>
      <c r="C523" s="20">
        <v>27</v>
      </c>
      <c r="D523" s="20" t="s">
        <v>387</v>
      </c>
      <c r="E523" s="20" t="s">
        <v>387</v>
      </c>
      <c r="F523" s="20">
        <v>1</v>
      </c>
      <c r="G523" s="20" t="s">
        <v>387</v>
      </c>
      <c r="H523" s="20" t="s">
        <v>387</v>
      </c>
      <c r="I523" s="20" t="s">
        <v>387</v>
      </c>
      <c r="J523" s="20" t="s">
        <v>387</v>
      </c>
      <c r="K523" s="20" t="s">
        <v>387</v>
      </c>
      <c r="L523" s="20" t="s">
        <v>387</v>
      </c>
      <c r="M523" s="20" t="s">
        <v>387</v>
      </c>
      <c r="N523" s="20" t="s">
        <v>387</v>
      </c>
      <c r="O523" s="20" t="s">
        <v>5</v>
      </c>
      <c r="P523" s="20" t="s">
        <v>5</v>
      </c>
      <c r="Q523" s="20" t="s">
        <v>5</v>
      </c>
      <c r="R523" s="20" t="s">
        <v>5</v>
      </c>
      <c r="S523" s="20">
        <f t="shared" si="8"/>
        <v>28</v>
      </c>
      <c r="T523" s="55">
        <v>42</v>
      </c>
      <c r="U523" s="89">
        <v>0</v>
      </c>
      <c r="V523" s="56">
        <v>0</v>
      </c>
    </row>
    <row r="524" spans="1:22" ht="13.15" customHeight="1" x14ac:dyDescent="0.4">
      <c r="A524" s="13" t="s">
        <v>433</v>
      </c>
      <c r="B524" s="5" t="s">
        <v>946</v>
      </c>
      <c r="C524" s="20">
        <v>14</v>
      </c>
      <c r="D524" s="20" t="s">
        <v>387</v>
      </c>
      <c r="E524" s="20" t="s">
        <v>387</v>
      </c>
      <c r="F524" s="20" t="s">
        <v>387</v>
      </c>
      <c r="G524" s="20" t="s">
        <v>387</v>
      </c>
      <c r="H524" s="20" t="s">
        <v>387</v>
      </c>
      <c r="I524" s="20" t="s">
        <v>387</v>
      </c>
      <c r="J524" s="20" t="s">
        <v>387</v>
      </c>
      <c r="K524" s="20" t="s">
        <v>387</v>
      </c>
      <c r="L524" s="20" t="s">
        <v>387</v>
      </c>
      <c r="M524" s="20" t="s">
        <v>387</v>
      </c>
      <c r="N524" s="20" t="s">
        <v>387</v>
      </c>
      <c r="O524" s="20" t="s">
        <v>5</v>
      </c>
      <c r="P524" s="20" t="s">
        <v>5</v>
      </c>
      <c r="Q524" s="20" t="s">
        <v>5</v>
      </c>
      <c r="R524" s="20" t="s">
        <v>5</v>
      </c>
      <c r="S524" s="20">
        <f t="shared" si="8"/>
        <v>14</v>
      </c>
      <c r="T524" s="91"/>
      <c r="U524" s="36"/>
    </row>
    <row r="525" spans="1:22" x14ac:dyDescent="0.4">
      <c r="A525" s="12" t="s">
        <v>947</v>
      </c>
      <c r="B525" s="5" t="s">
        <v>607</v>
      </c>
      <c r="C525" s="20">
        <v>4</v>
      </c>
      <c r="D525" s="20" t="s">
        <v>387</v>
      </c>
      <c r="E525" s="20" t="s">
        <v>387</v>
      </c>
      <c r="F525" s="20" t="s">
        <v>387</v>
      </c>
      <c r="G525" s="20" t="s">
        <v>387</v>
      </c>
      <c r="H525" s="20" t="s">
        <v>387</v>
      </c>
      <c r="I525" s="20" t="s">
        <v>387</v>
      </c>
      <c r="J525" s="20" t="s">
        <v>387</v>
      </c>
      <c r="K525" s="20" t="s">
        <v>387</v>
      </c>
      <c r="L525" s="20" t="s">
        <v>387</v>
      </c>
      <c r="M525" s="20" t="s">
        <v>387</v>
      </c>
      <c r="N525" s="20" t="s">
        <v>387</v>
      </c>
      <c r="O525" s="20" t="s">
        <v>5</v>
      </c>
      <c r="P525" s="20" t="s">
        <v>5</v>
      </c>
      <c r="Q525" s="20" t="s">
        <v>5</v>
      </c>
      <c r="R525" s="20" t="s">
        <v>5</v>
      </c>
      <c r="S525" s="20">
        <f t="shared" si="8"/>
        <v>4</v>
      </c>
      <c r="T525" s="52">
        <v>4</v>
      </c>
      <c r="U525" s="54">
        <v>0</v>
      </c>
      <c r="V525" s="53">
        <v>0</v>
      </c>
    </row>
    <row r="526" spans="1:22" x14ac:dyDescent="0.4">
      <c r="A526" s="12" t="s">
        <v>442</v>
      </c>
      <c r="B526" s="5" t="s">
        <v>607</v>
      </c>
      <c r="C526" s="20">
        <v>8</v>
      </c>
      <c r="D526" s="20" t="s">
        <v>387</v>
      </c>
      <c r="E526" s="20" t="s">
        <v>387</v>
      </c>
      <c r="F526" s="20" t="s">
        <v>387</v>
      </c>
      <c r="G526" s="20" t="s">
        <v>387</v>
      </c>
      <c r="H526" s="20" t="s">
        <v>387</v>
      </c>
      <c r="I526" s="20" t="s">
        <v>387</v>
      </c>
      <c r="J526" s="20" t="s">
        <v>387</v>
      </c>
      <c r="K526" s="20" t="s">
        <v>387</v>
      </c>
      <c r="L526" s="20" t="s">
        <v>387</v>
      </c>
      <c r="M526" s="20" t="s">
        <v>387</v>
      </c>
      <c r="N526" s="20" t="s">
        <v>387</v>
      </c>
      <c r="O526" s="20" t="s">
        <v>5</v>
      </c>
      <c r="P526" s="20" t="s">
        <v>5</v>
      </c>
      <c r="Q526" s="20" t="s">
        <v>5</v>
      </c>
      <c r="R526" s="20" t="s">
        <v>5</v>
      </c>
      <c r="S526" s="20">
        <f t="shared" si="8"/>
        <v>8</v>
      </c>
      <c r="T526" s="52">
        <v>8</v>
      </c>
      <c r="U526" s="54">
        <v>0</v>
      </c>
      <c r="V526" s="53">
        <v>0</v>
      </c>
    </row>
    <row r="527" spans="1:22" x14ac:dyDescent="0.4">
      <c r="A527" s="12" t="s">
        <v>445</v>
      </c>
      <c r="B527" s="5" t="s">
        <v>607</v>
      </c>
      <c r="C527" s="20">
        <v>50</v>
      </c>
      <c r="D527" s="20" t="s">
        <v>387</v>
      </c>
      <c r="E527" s="20">
        <v>2</v>
      </c>
      <c r="F527" s="20">
        <v>19</v>
      </c>
      <c r="G527" s="20" t="s">
        <v>387</v>
      </c>
      <c r="H527" s="20" t="s">
        <v>387</v>
      </c>
      <c r="I527" s="20">
        <v>4</v>
      </c>
      <c r="J527" s="20" t="s">
        <v>387</v>
      </c>
      <c r="K527" s="20" t="s">
        <v>387</v>
      </c>
      <c r="L527" s="20">
        <v>10</v>
      </c>
      <c r="M527" s="20" t="s">
        <v>387</v>
      </c>
      <c r="N527" s="20" t="s">
        <v>387</v>
      </c>
      <c r="O527" s="20" t="s">
        <v>5</v>
      </c>
      <c r="P527" s="20" t="s">
        <v>5</v>
      </c>
      <c r="Q527" s="20" t="s">
        <v>5</v>
      </c>
      <c r="R527" s="20" t="s">
        <v>5</v>
      </c>
      <c r="S527" s="20">
        <f t="shared" si="8"/>
        <v>83</v>
      </c>
      <c r="T527" s="52">
        <v>83</v>
      </c>
      <c r="U527" s="54">
        <v>2</v>
      </c>
      <c r="V527" s="53">
        <v>0.02</v>
      </c>
    </row>
    <row r="528" spans="1:22" ht="13.15" customHeight="1" x14ac:dyDescent="0.4">
      <c r="A528" s="12" t="s">
        <v>628</v>
      </c>
      <c r="B528" s="5" t="s">
        <v>948</v>
      </c>
      <c r="C528" s="20">
        <v>16</v>
      </c>
      <c r="D528" s="20" t="s">
        <v>387</v>
      </c>
      <c r="E528" s="20">
        <v>2</v>
      </c>
      <c r="F528" s="20" t="s">
        <v>387</v>
      </c>
      <c r="G528" s="20" t="s">
        <v>387</v>
      </c>
      <c r="H528" s="20" t="s">
        <v>387</v>
      </c>
      <c r="I528" s="20" t="s">
        <v>387</v>
      </c>
      <c r="J528" s="20" t="s">
        <v>387</v>
      </c>
      <c r="K528" s="20" t="s">
        <v>387</v>
      </c>
      <c r="L528" s="20" t="s">
        <v>387</v>
      </c>
      <c r="M528" s="20" t="s">
        <v>387</v>
      </c>
      <c r="N528" s="20" t="s">
        <v>387</v>
      </c>
      <c r="O528" s="20" t="s">
        <v>5</v>
      </c>
      <c r="P528" s="20" t="s">
        <v>5</v>
      </c>
      <c r="Q528" s="20" t="s">
        <v>5</v>
      </c>
      <c r="R528" s="20" t="s">
        <v>5</v>
      </c>
      <c r="S528" s="20">
        <f t="shared" si="8"/>
        <v>16</v>
      </c>
      <c r="T528" s="52">
        <v>16</v>
      </c>
      <c r="U528" s="54">
        <v>2</v>
      </c>
      <c r="V528" s="53">
        <v>0.13</v>
      </c>
    </row>
    <row r="529" spans="1:22" x14ac:dyDescent="0.4">
      <c r="A529" s="12" t="s">
        <v>949</v>
      </c>
      <c r="B529" s="5" t="s">
        <v>607</v>
      </c>
      <c r="C529" s="20">
        <v>1</v>
      </c>
      <c r="D529" s="20" t="s">
        <v>387</v>
      </c>
      <c r="E529" s="20" t="s">
        <v>387</v>
      </c>
      <c r="F529" s="20" t="s">
        <v>387</v>
      </c>
      <c r="G529" s="20" t="s">
        <v>387</v>
      </c>
      <c r="H529" s="20" t="s">
        <v>387</v>
      </c>
      <c r="I529" s="20" t="s">
        <v>387</v>
      </c>
      <c r="J529" s="20" t="s">
        <v>387</v>
      </c>
      <c r="K529" s="20" t="s">
        <v>387</v>
      </c>
      <c r="L529" s="20" t="s">
        <v>387</v>
      </c>
      <c r="M529" s="20" t="s">
        <v>387</v>
      </c>
      <c r="N529" s="20" t="s">
        <v>387</v>
      </c>
      <c r="O529" s="20" t="s">
        <v>5</v>
      </c>
      <c r="P529" s="20" t="s">
        <v>5</v>
      </c>
      <c r="Q529" s="20" t="s">
        <v>5</v>
      </c>
      <c r="R529" s="20" t="s">
        <v>5</v>
      </c>
      <c r="S529" s="20">
        <f t="shared" si="8"/>
        <v>1</v>
      </c>
      <c r="T529" s="52">
        <v>1</v>
      </c>
      <c r="U529" s="54">
        <v>0</v>
      </c>
      <c r="V529" s="53">
        <v>0</v>
      </c>
    </row>
    <row r="530" spans="1:22" x14ac:dyDescent="0.4">
      <c r="A530" s="12" t="s">
        <v>466</v>
      </c>
      <c r="B530" s="5" t="s">
        <v>607</v>
      </c>
      <c r="C530" s="20">
        <v>1</v>
      </c>
      <c r="D530" s="20" t="s">
        <v>387</v>
      </c>
      <c r="E530" s="20" t="s">
        <v>387</v>
      </c>
      <c r="F530" s="20" t="s">
        <v>387</v>
      </c>
      <c r="G530" s="20" t="s">
        <v>387</v>
      </c>
      <c r="H530" s="20" t="s">
        <v>387</v>
      </c>
      <c r="I530" s="20" t="s">
        <v>387</v>
      </c>
      <c r="J530" s="20" t="s">
        <v>387</v>
      </c>
      <c r="K530" s="20" t="s">
        <v>387</v>
      </c>
      <c r="L530" s="20" t="s">
        <v>387</v>
      </c>
      <c r="M530" s="20" t="s">
        <v>387</v>
      </c>
      <c r="N530" s="20" t="s">
        <v>387</v>
      </c>
      <c r="O530" s="20" t="s">
        <v>5</v>
      </c>
      <c r="P530" s="20" t="s">
        <v>5</v>
      </c>
      <c r="Q530" s="20" t="s">
        <v>5</v>
      </c>
      <c r="R530" s="20" t="s">
        <v>5</v>
      </c>
      <c r="S530" s="20">
        <f t="shared" si="8"/>
        <v>1</v>
      </c>
      <c r="T530" s="52">
        <v>1</v>
      </c>
      <c r="U530" s="54">
        <v>0</v>
      </c>
      <c r="V530" s="53">
        <v>0</v>
      </c>
    </row>
    <row r="531" spans="1:22" ht="13.15" customHeight="1" x14ac:dyDescent="0.4">
      <c r="A531" s="12" t="s">
        <v>599</v>
      </c>
      <c r="B531" s="5" t="s">
        <v>950</v>
      </c>
      <c r="C531" s="20" t="s">
        <v>387</v>
      </c>
      <c r="D531" s="20" t="s">
        <v>387</v>
      </c>
      <c r="E531" s="20" t="s">
        <v>387</v>
      </c>
      <c r="F531" s="20">
        <v>21</v>
      </c>
      <c r="G531" s="20" t="s">
        <v>387</v>
      </c>
      <c r="H531" s="20" t="s">
        <v>387</v>
      </c>
      <c r="I531" s="20" t="s">
        <v>387</v>
      </c>
      <c r="J531" s="20" t="s">
        <v>387</v>
      </c>
      <c r="K531" s="20" t="s">
        <v>387</v>
      </c>
      <c r="L531" s="20">
        <v>13</v>
      </c>
      <c r="M531" s="20" t="s">
        <v>387</v>
      </c>
      <c r="N531" s="20" t="s">
        <v>387</v>
      </c>
      <c r="O531" s="20" t="s">
        <v>5</v>
      </c>
      <c r="P531" s="20" t="s">
        <v>5</v>
      </c>
      <c r="Q531" s="20" t="s">
        <v>5</v>
      </c>
      <c r="R531" s="20" t="s">
        <v>5</v>
      </c>
      <c r="S531" s="20">
        <f t="shared" si="8"/>
        <v>34</v>
      </c>
      <c r="T531" s="52">
        <v>34</v>
      </c>
      <c r="U531" s="54">
        <v>0</v>
      </c>
      <c r="V531" s="53">
        <v>0</v>
      </c>
    </row>
    <row r="532" spans="1:22" ht="13.15" customHeight="1" x14ac:dyDescent="0.4">
      <c r="A532" s="12" t="s">
        <v>601</v>
      </c>
      <c r="B532" s="5" t="s">
        <v>630</v>
      </c>
      <c r="C532" s="20" t="s">
        <v>387</v>
      </c>
      <c r="D532" s="20" t="s">
        <v>387</v>
      </c>
      <c r="E532" s="20" t="s">
        <v>387</v>
      </c>
      <c r="F532" s="20">
        <v>13</v>
      </c>
      <c r="G532" s="20" t="s">
        <v>387</v>
      </c>
      <c r="H532" s="20" t="s">
        <v>387</v>
      </c>
      <c r="I532" s="20" t="s">
        <v>387</v>
      </c>
      <c r="J532" s="20" t="s">
        <v>387</v>
      </c>
      <c r="K532" s="20" t="s">
        <v>387</v>
      </c>
      <c r="L532" s="20" t="s">
        <v>387</v>
      </c>
      <c r="M532" s="20" t="s">
        <v>387</v>
      </c>
      <c r="N532" s="20" t="s">
        <v>387</v>
      </c>
      <c r="O532" s="20" t="s">
        <v>5</v>
      </c>
      <c r="P532" s="20" t="s">
        <v>5</v>
      </c>
      <c r="Q532" s="20" t="s">
        <v>5</v>
      </c>
      <c r="R532" s="20" t="s">
        <v>5</v>
      </c>
      <c r="S532" s="20">
        <f t="shared" si="8"/>
        <v>13</v>
      </c>
      <c r="T532" s="52">
        <v>13</v>
      </c>
      <c r="U532" s="54">
        <v>0</v>
      </c>
      <c r="V532" s="53">
        <v>0</v>
      </c>
    </row>
    <row r="533" spans="1:22" ht="13.15" customHeight="1" x14ac:dyDescent="0.4">
      <c r="A533" s="12" t="s">
        <v>470</v>
      </c>
      <c r="B533" s="5" t="s">
        <v>607</v>
      </c>
      <c r="C533" s="20">
        <v>6</v>
      </c>
      <c r="D533" s="20" t="s">
        <v>387</v>
      </c>
      <c r="E533" s="20" t="s">
        <v>387</v>
      </c>
      <c r="F533" s="20" t="s">
        <v>387</v>
      </c>
      <c r="G533" s="20" t="s">
        <v>387</v>
      </c>
      <c r="H533" s="20" t="s">
        <v>387</v>
      </c>
      <c r="I533" s="20" t="s">
        <v>387</v>
      </c>
      <c r="J533" s="20" t="s">
        <v>387</v>
      </c>
      <c r="K533" s="20" t="s">
        <v>387</v>
      </c>
      <c r="L533" s="20" t="s">
        <v>387</v>
      </c>
      <c r="M533" s="20" t="s">
        <v>387</v>
      </c>
      <c r="N533" s="20" t="s">
        <v>387</v>
      </c>
      <c r="O533" s="20" t="s">
        <v>5</v>
      </c>
      <c r="P533" s="20" t="s">
        <v>5</v>
      </c>
      <c r="Q533" s="20" t="s">
        <v>5</v>
      </c>
      <c r="R533" s="20" t="s">
        <v>5</v>
      </c>
      <c r="S533" s="20">
        <f t="shared" si="8"/>
        <v>6</v>
      </c>
      <c r="T533" s="52">
        <v>6</v>
      </c>
      <c r="U533" s="54">
        <v>0</v>
      </c>
      <c r="V533" s="53">
        <v>0</v>
      </c>
    </row>
    <row r="534" spans="1:22" ht="13.15" customHeight="1" x14ac:dyDescent="0.4">
      <c r="A534" s="12" t="s">
        <v>472</v>
      </c>
      <c r="B534" s="5" t="s">
        <v>951</v>
      </c>
      <c r="C534" s="20">
        <v>2</v>
      </c>
      <c r="D534" s="20" t="s">
        <v>387</v>
      </c>
      <c r="E534" s="20" t="s">
        <v>387</v>
      </c>
      <c r="F534" s="20" t="s">
        <v>387</v>
      </c>
      <c r="G534" s="20" t="s">
        <v>387</v>
      </c>
      <c r="H534" s="20" t="s">
        <v>387</v>
      </c>
      <c r="I534" s="20" t="s">
        <v>387</v>
      </c>
      <c r="J534" s="20" t="s">
        <v>387</v>
      </c>
      <c r="K534" s="20" t="s">
        <v>387</v>
      </c>
      <c r="L534" s="20" t="s">
        <v>387</v>
      </c>
      <c r="M534" s="20" t="s">
        <v>387</v>
      </c>
      <c r="N534" s="20" t="s">
        <v>387</v>
      </c>
      <c r="O534" s="20" t="s">
        <v>5</v>
      </c>
      <c r="P534" s="20" t="s">
        <v>5</v>
      </c>
      <c r="Q534" s="20" t="s">
        <v>5</v>
      </c>
      <c r="R534" s="20" t="s">
        <v>5</v>
      </c>
      <c r="S534" s="20">
        <f t="shared" si="8"/>
        <v>2</v>
      </c>
      <c r="T534" s="52">
        <v>2</v>
      </c>
      <c r="U534" s="54">
        <v>0</v>
      </c>
      <c r="V534" s="53">
        <v>0</v>
      </c>
    </row>
    <row r="535" spans="1:22" x14ac:dyDescent="0.4">
      <c r="A535" s="12" t="s">
        <v>476</v>
      </c>
      <c r="B535" s="5" t="s">
        <v>607</v>
      </c>
      <c r="C535" s="20">
        <v>4</v>
      </c>
      <c r="D535" s="20" t="s">
        <v>387</v>
      </c>
      <c r="E535" s="20" t="s">
        <v>387</v>
      </c>
      <c r="F535" s="20" t="s">
        <v>387</v>
      </c>
      <c r="G535" s="20" t="s">
        <v>387</v>
      </c>
      <c r="H535" s="20" t="s">
        <v>387</v>
      </c>
      <c r="I535" s="20" t="s">
        <v>387</v>
      </c>
      <c r="J535" s="20" t="s">
        <v>387</v>
      </c>
      <c r="K535" s="20" t="s">
        <v>387</v>
      </c>
      <c r="L535" s="20" t="s">
        <v>387</v>
      </c>
      <c r="M535" s="20" t="s">
        <v>387</v>
      </c>
      <c r="N535" s="20" t="s">
        <v>387</v>
      </c>
      <c r="O535" s="20" t="s">
        <v>5</v>
      </c>
      <c r="P535" s="20" t="s">
        <v>5</v>
      </c>
      <c r="Q535" s="20" t="s">
        <v>5</v>
      </c>
      <c r="R535" s="20" t="s">
        <v>5</v>
      </c>
      <c r="S535" s="20">
        <f t="shared" si="8"/>
        <v>4</v>
      </c>
      <c r="T535" s="52">
        <v>4</v>
      </c>
      <c r="U535" s="54">
        <v>0</v>
      </c>
      <c r="V535" s="53">
        <v>0</v>
      </c>
    </row>
    <row r="536" spans="1:22" ht="13.15" customHeight="1" x14ac:dyDescent="0.4">
      <c r="A536" s="12" t="s">
        <v>481</v>
      </c>
      <c r="B536" s="5" t="s">
        <v>632</v>
      </c>
      <c r="C536" s="20">
        <v>22</v>
      </c>
      <c r="D536" s="20" t="s">
        <v>387</v>
      </c>
      <c r="E536" s="20" t="s">
        <v>387</v>
      </c>
      <c r="F536" s="20" t="s">
        <v>387</v>
      </c>
      <c r="G536" s="20" t="s">
        <v>387</v>
      </c>
      <c r="H536" s="20" t="s">
        <v>387</v>
      </c>
      <c r="I536" s="20" t="s">
        <v>387</v>
      </c>
      <c r="J536" s="20" t="s">
        <v>387</v>
      </c>
      <c r="K536" s="20" t="s">
        <v>387</v>
      </c>
      <c r="L536" s="20" t="s">
        <v>387</v>
      </c>
      <c r="M536" s="20" t="s">
        <v>387</v>
      </c>
      <c r="N536" s="20" t="s">
        <v>387</v>
      </c>
      <c r="O536" s="20" t="s">
        <v>5</v>
      </c>
      <c r="P536" s="20" t="s">
        <v>5</v>
      </c>
      <c r="Q536" s="20" t="s">
        <v>5</v>
      </c>
      <c r="R536" s="20" t="s">
        <v>5</v>
      </c>
      <c r="S536" s="20">
        <f t="shared" si="8"/>
        <v>22</v>
      </c>
      <c r="T536" s="52">
        <v>22</v>
      </c>
      <c r="U536" s="54">
        <v>0</v>
      </c>
      <c r="V536" s="53">
        <v>0</v>
      </c>
    </row>
    <row r="537" spans="1:22" ht="13.15" customHeight="1" x14ac:dyDescent="0.4">
      <c r="A537" s="12" t="s">
        <v>634</v>
      </c>
      <c r="B537" s="5" t="s">
        <v>607</v>
      </c>
      <c r="C537" s="20">
        <v>1</v>
      </c>
      <c r="D537" s="20" t="s">
        <v>387</v>
      </c>
      <c r="E537" s="20" t="s">
        <v>387</v>
      </c>
      <c r="F537" s="20">
        <v>13</v>
      </c>
      <c r="G537" s="20" t="s">
        <v>387</v>
      </c>
      <c r="H537" s="20" t="s">
        <v>387</v>
      </c>
      <c r="I537" s="20" t="s">
        <v>387</v>
      </c>
      <c r="J537" s="20" t="s">
        <v>387</v>
      </c>
      <c r="K537" s="20" t="s">
        <v>387</v>
      </c>
      <c r="L537" s="20" t="s">
        <v>387</v>
      </c>
      <c r="M537" s="20" t="s">
        <v>387</v>
      </c>
      <c r="N537" s="20" t="s">
        <v>387</v>
      </c>
      <c r="O537" s="20" t="s">
        <v>5</v>
      </c>
      <c r="P537" s="20" t="s">
        <v>5</v>
      </c>
      <c r="Q537" s="20" t="s">
        <v>5</v>
      </c>
      <c r="R537" s="20" t="s">
        <v>5</v>
      </c>
      <c r="S537" s="20">
        <f t="shared" si="8"/>
        <v>14</v>
      </c>
      <c r="T537" s="52">
        <v>14</v>
      </c>
      <c r="U537" s="54">
        <v>0</v>
      </c>
      <c r="V537" s="53">
        <v>0</v>
      </c>
    </row>
    <row r="538" spans="1:22" ht="13.15" customHeight="1" x14ac:dyDescent="0.4">
      <c r="A538" s="13" t="s">
        <v>485</v>
      </c>
      <c r="B538" s="5" t="s">
        <v>607</v>
      </c>
      <c r="C538" s="20">
        <v>23</v>
      </c>
      <c r="D538" s="20" t="s">
        <v>387</v>
      </c>
      <c r="E538" s="20">
        <v>2</v>
      </c>
      <c r="F538" s="20" t="s">
        <v>387</v>
      </c>
      <c r="G538" s="20" t="s">
        <v>387</v>
      </c>
      <c r="H538" s="20" t="s">
        <v>387</v>
      </c>
      <c r="I538" s="20" t="s">
        <v>387</v>
      </c>
      <c r="J538" s="20" t="s">
        <v>387</v>
      </c>
      <c r="K538" s="20" t="s">
        <v>387</v>
      </c>
      <c r="L538" s="20" t="s">
        <v>387</v>
      </c>
      <c r="M538" s="20" t="s">
        <v>387</v>
      </c>
      <c r="N538" s="20" t="s">
        <v>387</v>
      </c>
      <c r="O538" s="20" t="s">
        <v>5</v>
      </c>
      <c r="P538" s="20" t="s">
        <v>5</v>
      </c>
      <c r="Q538" s="20" t="s">
        <v>5</v>
      </c>
      <c r="R538" s="20" t="s">
        <v>5</v>
      </c>
      <c r="S538" s="20">
        <f t="shared" si="8"/>
        <v>23</v>
      </c>
      <c r="T538" s="55">
        <v>24</v>
      </c>
      <c r="U538" s="89">
        <v>2</v>
      </c>
      <c r="V538" s="56">
        <v>0.08</v>
      </c>
    </row>
    <row r="539" spans="1:22" ht="13.15" customHeight="1" x14ac:dyDescent="0.4">
      <c r="A539" s="13" t="s">
        <v>485</v>
      </c>
      <c r="B539" s="5" t="s">
        <v>952</v>
      </c>
      <c r="C539" s="20" t="s">
        <v>387</v>
      </c>
      <c r="D539" s="20" t="s">
        <v>387</v>
      </c>
      <c r="E539" s="20" t="s">
        <v>387</v>
      </c>
      <c r="F539" s="20">
        <v>1</v>
      </c>
      <c r="G539" s="20" t="s">
        <v>387</v>
      </c>
      <c r="H539" s="20" t="s">
        <v>387</v>
      </c>
      <c r="I539" s="20" t="s">
        <v>387</v>
      </c>
      <c r="J539" s="20" t="s">
        <v>387</v>
      </c>
      <c r="K539" s="20" t="s">
        <v>387</v>
      </c>
      <c r="L539" s="20" t="s">
        <v>387</v>
      </c>
      <c r="M539" s="20" t="s">
        <v>387</v>
      </c>
      <c r="N539" s="20" t="s">
        <v>387</v>
      </c>
      <c r="O539" s="20" t="s">
        <v>5</v>
      </c>
      <c r="P539" s="20" t="s">
        <v>5</v>
      </c>
      <c r="Q539" s="20" t="s">
        <v>5</v>
      </c>
      <c r="R539" s="20" t="s">
        <v>5</v>
      </c>
      <c r="S539" s="20">
        <f t="shared" si="8"/>
        <v>1</v>
      </c>
      <c r="T539" s="91"/>
      <c r="U539" s="36"/>
    </row>
    <row r="540" spans="1:22" x14ac:dyDescent="0.4">
      <c r="A540" s="12" t="s">
        <v>397</v>
      </c>
      <c r="B540" s="5" t="s">
        <v>953</v>
      </c>
      <c r="C540" s="20" t="s">
        <v>387</v>
      </c>
      <c r="D540" s="20" t="s">
        <v>387</v>
      </c>
      <c r="E540" s="20" t="s">
        <v>387</v>
      </c>
      <c r="F540" s="20">
        <v>1</v>
      </c>
      <c r="G540" s="20" t="s">
        <v>387</v>
      </c>
      <c r="H540" s="20" t="s">
        <v>387</v>
      </c>
      <c r="I540" s="20" t="s">
        <v>387</v>
      </c>
      <c r="J540" s="20" t="s">
        <v>387</v>
      </c>
      <c r="K540" s="20" t="s">
        <v>387</v>
      </c>
      <c r="L540" s="20">
        <v>1</v>
      </c>
      <c r="M540" s="20" t="s">
        <v>387</v>
      </c>
      <c r="N540" s="20" t="s">
        <v>387</v>
      </c>
      <c r="O540" s="20" t="s">
        <v>5</v>
      </c>
      <c r="P540" s="20" t="s">
        <v>5</v>
      </c>
      <c r="Q540" s="20" t="s">
        <v>5</v>
      </c>
      <c r="R540" s="20" t="s">
        <v>5</v>
      </c>
      <c r="S540" s="20">
        <f t="shared" si="8"/>
        <v>2</v>
      </c>
      <c r="T540" s="52">
        <v>2</v>
      </c>
      <c r="U540" s="54">
        <v>0</v>
      </c>
      <c r="V540" s="53">
        <v>0</v>
      </c>
    </row>
    <row r="541" spans="1:22" ht="13.15" customHeight="1" x14ac:dyDescent="0.4">
      <c r="A541" s="12" t="s">
        <v>408</v>
      </c>
      <c r="B541" s="5" t="s">
        <v>954</v>
      </c>
      <c r="C541" s="20">
        <v>2</v>
      </c>
      <c r="D541" s="20" t="s">
        <v>387</v>
      </c>
      <c r="E541" s="20" t="s">
        <v>387</v>
      </c>
      <c r="F541" s="20" t="s">
        <v>387</v>
      </c>
      <c r="G541" s="20" t="s">
        <v>387</v>
      </c>
      <c r="H541" s="20" t="s">
        <v>387</v>
      </c>
      <c r="I541" s="20" t="s">
        <v>387</v>
      </c>
      <c r="J541" s="20" t="s">
        <v>387</v>
      </c>
      <c r="K541" s="20" t="s">
        <v>387</v>
      </c>
      <c r="L541" s="20" t="s">
        <v>387</v>
      </c>
      <c r="M541" s="20" t="s">
        <v>387</v>
      </c>
      <c r="N541" s="20" t="s">
        <v>387</v>
      </c>
      <c r="O541" s="20" t="s">
        <v>5</v>
      </c>
      <c r="P541" s="20" t="s">
        <v>5</v>
      </c>
      <c r="Q541" s="20" t="s">
        <v>5</v>
      </c>
      <c r="R541" s="20" t="s">
        <v>5</v>
      </c>
      <c r="S541" s="20">
        <f t="shared" si="8"/>
        <v>2</v>
      </c>
      <c r="T541" s="52">
        <v>2</v>
      </c>
      <c r="U541" s="54">
        <v>0</v>
      </c>
      <c r="V541" s="53">
        <v>0</v>
      </c>
    </row>
    <row r="542" spans="1:22" ht="13.15" customHeight="1" x14ac:dyDescent="0.4">
      <c r="A542" s="13" t="s">
        <v>955</v>
      </c>
      <c r="B542" s="5" t="s">
        <v>956</v>
      </c>
      <c r="C542" s="20">
        <v>24</v>
      </c>
      <c r="D542" s="20" t="s">
        <v>387</v>
      </c>
      <c r="E542" s="20" t="s">
        <v>387</v>
      </c>
      <c r="F542" s="20">
        <v>30</v>
      </c>
      <c r="G542" s="20" t="s">
        <v>387</v>
      </c>
      <c r="H542" s="20" t="s">
        <v>387</v>
      </c>
      <c r="I542" s="20" t="s">
        <v>387</v>
      </c>
      <c r="J542" s="20" t="s">
        <v>387</v>
      </c>
      <c r="K542" s="20" t="s">
        <v>387</v>
      </c>
      <c r="L542" s="20">
        <v>15</v>
      </c>
      <c r="M542" s="20" t="s">
        <v>387</v>
      </c>
      <c r="N542" s="20" t="s">
        <v>387</v>
      </c>
      <c r="O542" s="20" t="s">
        <v>5</v>
      </c>
      <c r="P542" s="20" t="s">
        <v>5</v>
      </c>
      <c r="Q542" s="20" t="s">
        <v>5</v>
      </c>
      <c r="R542" s="20" t="s">
        <v>5</v>
      </c>
      <c r="S542" s="20">
        <f t="shared" si="8"/>
        <v>69</v>
      </c>
      <c r="T542" s="55">
        <v>146</v>
      </c>
      <c r="U542" s="89">
        <v>0</v>
      </c>
      <c r="V542" s="56">
        <v>0</v>
      </c>
    </row>
    <row r="543" spans="1:22" x14ac:dyDescent="0.4">
      <c r="A543" s="13" t="s">
        <v>955</v>
      </c>
      <c r="B543" s="5" t="s">
        <v>957</v>
      </c>
      <c r="C543" s="20">
        <v>23</v>
      </c>
      <c r="D543" s="20" t="s">
        <v>387</v>
      </c>
      <c r="E543" s="20" t="s">
        <v>387</v>
      </c>
      <c r="F543" s="20">
        <v>33</v>
      </c>
      <c r="G543" s="20" t="s">
        <v>387</v>
      </c>
      <c r="H543" s="20" t="s">
        <v>387</v>
      </c>
      <c r="I543" s="20" t="s">
        <v>387</v>
      </c>
      <c r="J543" s="20" t="s">
        <v>387</v>
      </c>
      <c r="K543" s="20" t="s">
        <v>387</v>
      </c>
      <c r="L543" s="20">
        <v>9</v>
      </c>
      <c r="M543" s="20" t="s">
        <v>387</v>
      </c>
      <c r="N543" s="20" t="s">
        <v>387</v>
      </c>
      <c r="O543" s="20" t="s">
        <v>5</v>
      </c>
      <c r="P543" s="20" t="s">
        <v>5</v>
      </c>
      <c r="Q543" s="20" t="s">
        <v>5</v>
      </c>
      <c r="R543" s="20" t="s">
        <v>5</v>
      </c>
      <c r="S543" s="20">
        <f t="shared" si="8"/>
        <v>65</v>
      </c>
      <c r="T543" s="91"/>
      <c r="U543" s="36"/>
    </row>
    <row r="544" spans="1:22" ht="13.15" customHeight="1" x14ac:dyDescent="0.4">
      <c r="A544" s="13" t="s">
        <v>955</v>
      </c>
      <c r="B544" s="5" t="s">
        <v>958</v>
      </c>
      <c r="C544" s="20">
        <v>8</v>
      </c>
      <c r="D544" s="20" t="s">
        <v>387</v>
      </c>
      <c r="E544" s="20" t="s">
        <v>387</v>
      </c>
      <c r="F544" s="20" t="s">
        <v>387</v>
      </c>
      <c r="G544" s="20" t="s">
        <v>387</v>
      </c>
      <c r="H544" s="20" t="s">
        <v>387</v>
      </c>
      <c r="I544" s="20" t="s">
        <v>387</v>
      </c>
      <c r="J544" s="20" t="s">
        <v>387</v>
      </c>
      <c r="K544" s="20" t="s">
        <v>387</v>
      </c>
      <c r="L544" s="20" t="s">
        <v>387</v>
      </c>
      <c r="M544" s="20" t="s">
        <v>387</v>
      </c>
      <c r="N544" s="20" t="s">
        <v>387</v>
      </c>
      <c r="O544" s="20" t="s">
        <v>5</v>
      </c>
      <c r="P544" s="20" t="s">
        <v>5</v>
      </c>
      <c r="Q544" s="20" t="s">
        <v>5</v>
      </c>
      <c r="R544" s="20" t="s">
        <v>5</v>
      </c>
      <c r="S544" s="20">
        <f t="shared" si="8"/>
        <v>8</v>
      </c>
      <c r="T544" s="91"/>
      <c r="U544" s="36"/>
    </row>
    <row r="545" spans="1:22" x14ac:dyDescent="0.4">
      <c r="A545" s="13" t="s">
        <v>955</v>
      </c>
      <c r="B545" s="5" t="s">
        <v>959</v>
      </c>
      <c r="C545" s="20">
        <v>4</v>
      </c>
      <c r="D545" s="20" t="s">
        <v>387</v>
      </c>
      <c r="E545" s="20" t="s">
        <v>387</v>
      </c>
      <c r="F545" s="20" t="s">
        <v>387</v>
      </c>
      <c r="G545" s="20" t="s">
        <v>387</v>
      </c>
      <c r="H545" s="20" t="s">
        <v>387</v>
      </c>
      <c r="I545" s="20" t="s">
        <v>387</v>
      </c>
      <c r="J545" s="20" t="s">
        <v>387</v>
      </c>
      <c r="K545" s="20" t="s">
        <v>387</v>
      </c>
      <c r="L545" s="20" t="s">
        <v>387</v>
      </c>
      <c r="M545" s="20" t="s">
        <v>387</v>
      </c>
      <c r="N545" s="20" t="s">
        <v>387</v>
      </c>
      <c r="O545" s="20" t="s">
        <v>5</v>
      </c>
      <c r="P545" s="20" t="s">
        <v>5</v>
      </c>
      <c r="Q545" s="20" t="s">
        <v>5</v>
      </c>
      <c r="R545" s="20" t="s">
        <v>5</v>
      </c>
      <c r="S545" s="20">
        <f t="shared" si="8"/>
        <v>4</v>
      </c>
      <c r="T545" s="91"/>
      <c r="U545" s="36"/>
    </row>
    <row r="546" spans="1:22" ht="13.15" customHeight="1" x14ac:dyDescent="0.4">
      <c r="A546" s="12" t="s">
        <v>445</v>
      </c>
      <c r="B546" s="5" t="s">
        <v>960</v>
      </c>
      <c r="C546" s="20">
        <v>1</v>
      </c>
      <c r="D546" s="20" t="s">
        <v>387</v>
      </c>
      <c r="E546" s="20" t="s">
        <v>387</v>
      </c>
      <c r="F546" s="20">
        <v>1</v>
      </c>
      <c r="G546" s="20" t="s">
        <v>387</v>
      </c>
      <c r="H546" s="20" t="s">
        <v>387</v>
      </c>
      <c r="I546" s="20" t="s">
        <v>387</v>
      </c>
      <c r="J546" s="20" t="s">
        <v>387</v>
      </c>
      <c r="K546" s="20" t="s">
        <v>387</v>
      </c>
      <c r="L546" s="20" t="s">
        <v>387</v>
      </c>
      <c r="M546" s="20" t="s">
        <v>387</v>
      </c>
      <c r="N546" s="20" t="s">
        <v>387</v>
      </c>
      <c r="O546" s="20" t="s">
        <v>5</v>
      </c>
      <c r="P546" s="20" t="s">
        <v>5</v>
      </c>
      <c r="Q546" s="20" t="s">
        <v>5</v>
      </c>
      <c r="R546" s="20" t="s">
        <v>5</v>
      </c>
      <c r="S546" s="20">
        <f t="shared" si="8"/>
        <v>2</v>
      </c>
      <c r="T546" s="52">
        <v>2</v>
      </c>
      <c r="U546" s="54">
        <v>0</v>
      </c>
      <c r="V546" s="53">
        <v>0</v>
      </c>
    </row>
    <row r="547" spans="1:22" ht="13.15" customHeight="1" x14ac:dyDescent="0.4">
      <c r="A547" s="13" t="s">
        <v>573</v>
      </c>
      <c r="B547" s="92" t="s">
        <v>961</v>
      </c>
      <c r="C547" s="70" t="s">
        <v>387</v>
      </c>
      <c r="D547" s="70" t="s">
        <v>387</v>
      </c>
      <c r="E547" s="70" t="s">
        <v>387</v>
      </c>
      <c r="F547" s="70">
        <v>2</v>
      </c>
      <c r="G547" s="70" t="s">
        <v>387</v>
      </c>
      <c r="H547" s="70" t="s">
        <v>387</v>
      </c>
      <c r="I547" s="70" t="s">
        <v>387</v>
      </c>
      <c r="J547" s="70" t="s">
        <v>387</v>
      </c>
      <c r="K547" s="70" t="s">
        <v>387</v>
      </c>
      <c r="L547" s="70" t="s">
        <v>387</v>
      </c>
      <c r="M547" s="70" t="s">
        <v>387</v>
      </c>
      <c r="N547" s="70" t="s">
        <v>387</v>
      </c>
      <c r="O547" s="20" t="s">
        <v>5</v>
      </c>
      <c r="P547" s="20" t="s">
        <v>5</v>
      </c>
      <c r="Q547" s="20" t="s">
        <v>5</v>
      </c>
      <c r="R547" s="20" t="s">
        <v>5</v>
      </c>
      <c r="S547" s="70">
        <f t="shared" si="8"/>
        <v>2</v>
      </c>
      <c r="T547" s="52">
        <v>2</v>
      </c>
      <c r="U547" s="54">
        <v>0</v>
      </c>
      <c r="V547" s="53">
        <v>0</v>
      </c>
    </row>
    <row r="548" spans="1:22" ht="13.15" customHeight="1" x14ac:dyDescent="0.4">
      <c r="A548" s="10" t="s">
        <v>488</v>
      </c>
      <c r="B548" s="10"/>
      <c r="C548" s="51">
        <f>SUM(Table3[Urine - IC - Samples])</f>
        <v>117199</v>
      </c>
      <c r="D548" s="51">
        <f>SUM(Table3[Urine - IC - ATF])</f>
        <v>221</v>
      </c>
      <c r="E548" s="51">
        <f>SUM(Table3[Urine - IC - AFF])</f>
        <v>1453</v>
      </c>
      <c r="F548" s="51">
        <f>SUM(Table3[Urine - OOC - Samples])</f>
        <v>114114</v>
      </c>
      <c r="G548" s="51">
        <f>SUM(Table3[Urine - OOC - ATF])</f>
        <v>160</v>
      </c>
      <c r="H548" s="51">
        <f>SUM(Table3[Urine - OOC - AFF])</f>
        <v>516</v>
      </c>
      <c r="I548" s="51">
        <f>SUM(Table3[Blood - IC - Samples])</f>
        <v>4960</v>
      </c>
      <c r="J548" s="51">
        <f>SUM(Table3[Blood - IC - ATF])</f>
        <v>1</v>
      </c>
      <c r="K548" s="51">
        <f>SUM(Table3[Blood - IC - AFF])</f>
        <v>3</v>
      </c>
      <c r="L548" s="51">
        <f>SUM(Table3[Blood - OOC - Samples])</f>
        <v>17748</v>
      </c>
      <c r="M548" s="51">
        <f>SUM(Table3[Blood - OOC - ATF])</f>
        <v>12</v>
      </c>
      <c r="N548" s="51">
        <f>SUM(Table3[Blood - OOC - AFF])</f>
        <v>10</v>
      </c>
      <c r="O548" s="51">
        <f>SUM(Table3[DBS - IC - Samples])</f>
        <v>715</v>
      </c>
      <c r="P548" s="51">
        <f>SUM(Table3[DBS - IC - AFF])</f>
        <v>4</v>
      </c>
      <c r="Q548" s="51">
        <f>SUM(Table3[DBS - OOC - Samples])</f>
        <v>2033</v>
      </c>
      <c r="R548" s="51">
        <f>SUM(Table3[DBS - OOC - AFF])</f>
        <v>0</v>
      </c>
      <c r="S548" s="36">
        <f>SUM(S3:S547)</f>
        <v>256769</v>
      </c>
      <c r="T548" s="36">
        <f t="shared" ref="T548:U548" si="9">SUM(T3:T547)</f>
        <v>256769</v>
      </c>
      <c r="U548" s="36">
        <f t="shared" si="9"/>
        <v>1986</v>
      </c>
      <c r="V548" s="3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Hazel Bunning</cp:lastModifiedBy>
  <dcterms:created xsi:type="dcterms:W3CDTF">2025-05-14T15:20:50Z</dcterms:created>
  <dcterms:modified xsi:type="dcterms:W3CDTF">2025-05-19T13:45:34Z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2023-01-16T00:00:00Z</vt:filetime>
  </property>
  <property fmtid="{D5CDD505-2E9C-101B-9397-08002B2CF9AE}" pid="3" name="Creator">
    <vt:lpwstr>PScript5.dll Version 5.2.2</vt:lpwstr>
  </property>
  <property fmtid="{D5CDD505-2E9C-101B-9397-08002B2CF9AE}" pid="4" name="LastSaved">
    <vt:filetime>2025-05-14T00:00:00Z</vt:filetime>
  </property>
  <property fmtid="{D5CDD505-2E9C-101B-9397-08002B2CF9AE}" pid="5" name="Producer">
    <vt:lpwstr>Acrobat Distiller 15.0 (Windows)</vt:lpwstr>
  </property>
</Properties>
</file>