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Users\training.CHAINSHINE\Desktop\学员用\估值建模培训-诚迅金融培训-20171123\"/>
    </mc:Choice>
  </mc:AlternateContent>
  <bookViews>
    <workbookView xWindow="0" yWindow="0" windowWidth="20490" windowHeight="7785" xr2:uid="{00000000-000D-0000-FFFF-FFFF00000000}"/>
  </bookViews>
  <sheets>
    <sheet name="Cover" sheetId="9" r:id="rId1"/>
    <sheet name="Assumption" sheetId="13" r:id="rId2"/>
    <sheet name="IS" sheetId="4" r:id="rId3"/>
    <sheet name="Capex" sheetId="7" r:id="rId4"/>
    <sheet name="Cals" sheetId="8" r:id="rId5"/>
    <sheet name="BS" sheetId="1" r:id="rId6"/>
    <sheet name="CFS" sheetId="10" r:id="rId7"/>
    <sheet name="Raitos" sheetId="11" r:id="rId8"/>
    <sheet name="DCF" sheetId="12" r:id="rId9"/>
  </sheets>
  <calcPr calcId="171027"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3" l="1"/>
  <c r="D9" i="13"/>
  <c r="C9" i="13"/>
  <c r="C7" i="4" l="1"/>
  <c r="D7" i="4"/>
  <c r="E7" i="4"/>
  <c r="C11" i="4"/>
  <c r="D11" i="4"/>
  <c r="E11" i="4"/>
  <c r="C14" i="4"/>
  <c r="C10" i="13" s="1"/>
  <c r="D14" i="4"/>
  <c r="D10" i="13" s="1"/>
  <c r="E14" i="4"/>
  <c r="E10" i="13" s="1"/>
  <c r="C47" i="13" l="1"/>
  <c r="D47" i="13"/>
  <c r="E47" i="13"/>
  <c r="C48" i="13"/>
  <c r="D48" i="13"/>
  <c r="E48" i="13"/>
  <c r="C49" i="13"/>
  <c r="D49" i="13"/>
  <c r="E49" i="13"/>
  <c r="C50" i="13"/>
  <c r="D50" i="13"/>
  <c r="E50" i="13"/>
  <c r="C51" i="13"/>
  <c r="D51" i="13"/>
  <c r="E51" i="13"/>
  <c r="C29" i="13"/>
  <c r="D29" i="13"/>
  <c r="E29" i="13"/>
  <c r="C30" i="13"/>
  <c r="D30" i="13"/>
  <c r="E30" i="13"/>
  <c r="C31" i="13"/>
  <c r="D31" i="13"/>
  <c r="E31" i="13"/>
  <c r="C32" i="13"/>
  <c r="D32" i="13"/>
  <c r="E32" i="13"/>
  <c r="C33" i="13"/>
  <c r="D33" i="13"/>
  <c r="E33" i="13"/>
  <c r="C34" i="13"/>
  <c r="D34" i="13"/>
  <c r="E34" i="13"/>
  <c r="C35" i="13"/>
  <c r="D35" i="13"/>
  <c r="E35" i="13"/>
  <c r="C11" i="13"/>
  <c r="D11" i="13"/>
  <c r="E11" i="13"/>
  <c r="C12" i="13"/>
  <c r="D12" i="13"/>
  <c r="E12" i="13"/>
  <c r="C13" i="13"/>
  <c r="D13" i="13"/>
  <c r="E13" i="13"/>
  <c r="C14" i="13"/>
  <c r="D14" i="13"/>
  <c r="E14" i="13"/>
  <c r="C15" i="13"/>
  <c r="D15" i="13"/>
  <c r="E15" i="13"/>
  <c r="C16" i="13"/>
  <c r="D16" i="13"/>
  <c r="E16" i="13"/>
  <c r="C18" i="13"/>
  <c r="D18" i="13"/>
  <c r="E18" i="13"/>
  <c r="C19" i="13"/>
  <c r="D19" i="13"/>
  <c r="E19" i="13"/>
  <c r="C6" i="13"/>
  <c r="D6" i="13"/>
  <c r="E6" i="13"/>
  <c r="P7" i="7" l="1"/>
  <c r="E24" i="7" l="1"/>
  <c r="D24" i="7"/>
  <c r="C24" i="7"/>
  <c r="E26" i="11" l="1"/>
  <c r="D26" i="11"/>
  <c r="D6" i="11"/>
  <c r="D52" i="11" s="1"/>
  <c r="E6" i="11"/>
  <c r="D7" i="11"/>
  <c r="E7" i="11"/>
  <c r="E50" i="11" s="1"/>
  <c r="D14" i="11"/>
  <c r="E14" i="11"/>
  <c r="D17" i="11"/>
  <c r="E17" i="11"/>
  <c r="C17" i="11"/>
  <c r="C14" i="11"/>
  <c r="C7" i="11"/>
  <c r="C6" i="11"/>
  <c r="D8" i="11" l="1"/>
  <c r="D30" i="11" s="1"/>
  <c r="E8" i="11"/>
  <c r="E51" i="11" s="1"/>
  <c r="C8" i="11"/>
  <c r="C30" i="11" s="1"/>
  <c r="E22" i="11"/>
  <c r="D50" i="11"/>
  <c r="E49" i="11"/>
  <c r="D22" i="11"/>
  <c r="E52" i="11"/>
  <c r="D49" i="11"/>
  <c r="D51" i="11" l="1"/>
  <c r="E30" i="11"/>
  <c r="D23" i="4"/>
  <c r="D9" i="11" s="1"/>
  <c r="E23" i="4"/>
  <c r="E9" i="11" s="1"/>
  <c r="C23" i="4"/>
  <c r="C9" i="11" s="1"/>
  <c r="E39" i="8"/>
  <c r="D15" i="7"/>
  <c r="E12" i="7" s="1"/>
  <c r="E25" i="13" s="1"/>
  <c r="C15" i="7"/>
  <c r="D21" i="7"/>
  <c r="C21" i="7"/>
  <c r="D9" i="7"/>
  <c r="C9" i="7"/>
  <c r="E21" i="7"/>
  <c r="E15" i="7"/>
  <c r="E9" i="7"/>
  <c r="E6" i="7" l="1"/>
  <c r="E23" i="13" s="1"/>
  <c r="D6" i="7"/>
  <c r="D23" i="13" s="1"/>
  <c r="D18" i="7"/>
  <c r="D27" i="13" s="1"/>
  <c r="E18" i="7"/>
  <c r="E27" i="13" s="1"/>
  <c r="D12" i="7"/>
  <c r="D25" i="13" s="1"/>
  <c r="E13" i="7"/>
  <c r="E24" i="13" s="1"/>
  <c r="E43" i="11"/>
  <c r="E31" i="11"/>
  <c r="E23" i="11"/>
  <c r="D23" i="11"/>
  <c r="D31" i="11"/>
  <c r="D43" i="11"/>
  <c r="C43" i="11"/>
  <c r="C31" i="11"/>
  <c r="D7" i="7" l="1"/>
  <c r="D22" i="13" s="1"/>
  <c r="E7" i="7"/>
  <c r="E22" i="13" s="1"/>
  <c r="E19" i="7"/>
  <c r="E26" i="13" s="1"/>
  <c r="D19" i="7"/>
  <c r="D26" i="13" s="1"/>
  <c r="D13" i="7"/>
  <c r="D24" i="13" s="1"/>
  <c r="D7" i="13"/>
  <c r="E7" i="13" l="1"/>
  <c r="D26" i="7"/>
  <c r="D27" i="7"/>
  <c r="C26" i="7"/>
  <c r="C27" i="7"/>
  <c r="E26" i="7"/>
  <c r="E27" i="7"/>
  <c r="E23" i="7"/>
  <c r="D23" i="7"/>
  <c r="F6" i="11" l="1"/>
  <c r="G6" i="11" l="1"/>
  <c r="F22" i="11"/>
  <c r="G7" i="11" l="1"/>
  <c r="G8" i="11" s="1"/>
  <c r="G30" i="11" s="1"/>
  <c r="F26" i="11"/>
  <c r="H6" i="11"/>
  <c r="H22" i="11" s="1"/>
  <c r="G22" i="11"/>
  <c r="G9" i="11"/>
  <c r="G31" i="11" s="1"/>
  <c r="F19" i="11"/>
  <c r="I6" i="11"/>
  <c r="I7" i="11"/>
  <c r="F52" i="11" l="1"/>
  <c r="H7" i="11"/>
  <c r="H8" i="11" s="1"/>
  <c r="I50" i="11"/>
  <c r="G19" i="11"/>
  <c r="I22" i="11"/>
  <c r="H9" i="11"/>
  <c r="H49" i="11"/>
  <c r="I49" i="11"/>
  <c r="I9" i="11"/>
  <c r="I8" i="11"/>
  <c r="J6" i="11"/>
  <c r="J22" i="11" s="1"/>
  <c r="J7" i="11"/>
  <c r="H51" i="11" l="1"/>
  <c r="H50" i="11"/>
  <c r="I51" i="11"/>
  <c r="H30" i="11"/>
  <c r="H19" i="11"/>
  <c r="K6" i="11"/>
  <c r="J49" i="11"/>
  <c r="I30" i="11"/>
  <c r="J9" i="11"/>
  <c r="J23" i="11" s="1"/>
  <c r="H31" i="11"/>
  <c r="H23" i="11"/>
  <c r="I19" i="11"/>
  <c r="I23" i="11"/>
  <c r="I31" i="11"/>
  <c r="J50" i="11"/>
  <c r="J8" i="11"/>
  <c r="K7" i="11" l="1"/>
  <c r="K8" i="11" s="1"/>
  <c r="K30" i="11" s="1"/>
  <c r="L6" i="11"/>
  <c r="L22" i="11" s="1"/>
  <c r="K9" i="11"/>
  <c r="K31" i="11" s="1"/>
  <c r="K49" i="11"/>
  <c r="K22" i="11"/>
  <c r="G52" i="11"/>
  <c r="G26" i="11"/>
  <c r="J19" i="11"/>
  <c r="G10" i="11"/>
  <c r="J31" i="11"/>
  <c r="J51" i="11"/>
  <c r="J30" i="11"/>
  <c r="K51" i="11" l="1"/>
  <c r="L7" i="11"/>
  <c r="L8" i="11" s="1"/>
  <c r="L30" i="11" s="1"/>
  <c r="K50" i="11"/>
  <c r="L49" i="11"/>
  <c r="L9" i="11"/>
  <c r="L23" i="11" s="1"/>
  <c r="K23" i="11"/>
  <c r="K19" i="11"/>
  <c r="H26" i="11"/>
  <c r="H52" i="11"/>
  <c r="G32" i="11"/>
  <c r="G15" i="11"/>
  <c r="M6" i="11"/>
  <c r="M22" i="11" s="1"/>
  <c r="M7" i="11"/>
  <c r="L51" i="11" l="1"/>
  <c r="N7" i="11"/>
  <c r="L50" i="11"/>
  <c r="L19" i="11"/>
  <c r="N6" i="11"/>
  <c r="M49" i="11"/>
  <c r="H10" i="11"/>
  <c r="H24" i="11" s="1"/>
  <c r="M8" i="11"/>
  <c r="M51" i="11" s="1"/>
  <c r="L31" i="11"/>
  <c r="M9" i="11"/>
  <c r="M23" i="11" s="1"/>
  <c r="M50" i="11"/>
  <c r="N50" i="11" l="1"/>
  <c r="N8" i="11"/>
  <c r="N30" i="11" s="1"/>
  <c r="O6" i="11"/>
  <c r="N22" i="11"/>
  <c r="N9" i="11"/>
  <c r="N31" i="11" s="1"/>
  <c r="N49" i="11"/>
  <c r="O22" i="11"/>
  <c r="H15" i="11"/>
  <c r="M30" i="11"/>
  <c r="H32" i="11"/>
  <c r="I26" i="11"/>
  <c r="I52" i="11"/>
  <c r="M31" i="11"/>
  <c r="M19" i="11"/>
  <c r="N51" i="11" l="1"/>
  <c r="O7" i="11"/>
  <c r="O8" i="11" s="1"/>
  <c r="O30" i="11" s="1"/>
  <c r="O49" i="11"/>
  <c r="N19" i="11"/>
  <c r="N23" i="11"/>
  <c r="I10" i="11"/>
  <c r="I24" i="11" s="1"/>
  <c r="O51" i="11" l="1"/>
  <c r="O50" i="11"/>
  <c r="O19" i="11"/>
  <c r="O9" i="11"/>
  <c r="O23" i="11" s="1"/>
  <c r="I32" i="11"/>
  <c r="I15" i="11"/>
  <c r="J26" i="11"/>
  <c r="J52" i="11"/>
  <c r="C39" i="1"/>
  <c r="C42" i="1" s="1"/>
  <c r="C12" i="11" s="1"/>
  <c r="C30" i="1"/>
  <c r="C20" i="1"/>
  <c r="C13" i="1"/>
  <c r="C27" i="4"/>
  <c r="C32" i="4" s="1"/>
  <c r="C17" i="13" s="1"/>
  <c r="O31" i="11" l="1"/>
  <c r="J10" i="11"/>
  <c r="C40" i="11"/>
  <c r="C41" i="11"/>
  <c r="C34" i="1"/>
  <c r="C44" i="1" s="1"/>
  <c r="C42" i="11"/>
  <c r="C45" i="11"/>
  <c r="C16" i="11"/>
  <c r="C35" i="4"/>
  <c r="C10" i="11"/>
  <c r="C22" i="1"/>
  <c r="E55" i="8"/>
  <c r="E49" i="8"/>
  <c r="E32" i="8"/>
  <c r="E25" i="8"/>
  <c r="E18" i="8"/>
  <c r="J15" i="11" l="1"/>
  <c r="J24" i="11"/>
  <c r="J32" i="11"/>
  <c r="K26" i="11"/>
  <c r="K52" i="11"/>
  <c r="E36" i="8"/>
  <c r="C15" i="11"/>
  <c r="C46" i="11"/>
  <c r="C13" i="11"/>
  <c r="C38" i="4"/>
  <c r="C41" i="4" s="1"/>
  <c r="C11" i="11"/>
  <c r="C33" i="11" s="1"/>
  <c r="C32" i="11"/>
  <c r="C46" i="1"/>
  <c r="K10" i="11" l="1"/>
  <c r="G49" i="11"/>
  <c r="F49" i="11"/>
  <c r="L26" i="11" l="1"/>
  <c r="L52" i="11"/>
  <c r="K32" i="11"/>
  <c r="K15" i="11"/>
  <c r="K24" i="11"/>
  <c r="L10" i="11" l="1"/>
  <c r="L15" i="11" l="1"/>
  <c r="L32" i="11"/>
  <c r="L24" i="11"/>
  <c r="M26" i="11"/>
  <c r="M52" i="11"/>
  <c r="F7" i="11"/>
  <c r="F9" i="11"/>
  <c r="G51" i="11"/>
  <c r="G50" i="11"/>
  <c r="E39" i="1"/>
  <c r="E42" i="1" s="1"/>
  <c r="E12" i="11" s="1"/>
  <c r="E30" i="1"/>
  <c r="E20" i="1"/>
  <c r="E13" i="1"/>
  <c r="D13" i="1"/>
  <c r="M10" i="11" l="1"/>
  <c r="M24" i="11" s="1"/>
  <c r="E34" i="1"/>
  <c r="E42" i="11"/>
  <c r="E45" i="11"/>
  <c r="E16" i="11"/>
  <c r="E22" i="1"/>
  <c r="E13" i="11" s="1"/>
  <c r="E40" i="11"/>
  <c r="E41" i="11"/>
  <c r="F31" i="11"/>
  <c r="F23" i="11"/>
  <c r="G23" i="11"/>
  <c r="F50" i="11"/>
  <c r="F8" i="11"/>
  <c r="E27" i="4"/>
  <c r="E32" i="4" s="1"/>
  <c r="E17" i="13" s="1"/>
  <c r="D27" i="4"/>
  <c r="D32" i="4" s="1"/>
  <c r="D17" i="13" s="1"/>
  <c r="N10" i="11" l="1"/>
  <c r="M32" i="11"/>
  <c r="M15" i="11"/>
  <c r="N26" i="11"/>
  <c r="N52" i="11"/>
  <c r="E46" i="11"/>
  <c r="D35" i="4"/>
  <c r="D10" i="11"/>
  <c r="E35" i="4"/>
  <c r="E10" i="11"/>
  <c r="F10" i="11"/>
  <c r="F32" i="11" s="1"/>
  <c r="F30" i="11"/>
  <c r="F51" i="11"/>
  <c r="N32" i="11" l="1"/>
  <c r="N15" i="11"/>
  <c r="N24" i="11"/>
  <c r="P8" i="7"/>
  <c r="P9" i="7" s="1"/>
  <c r="E15" i="11"/>
  <c r="F15" i="11"/>
  <c r="G24" i="11"/>
  <c r="E38" i="4"/>
  <c r="E41" i="4" s="1"/>
  <c r="E11" i="11"/>
  <c r="D38" i="4"/>
  <c r="D41" i="4" s="1"/>
  <c r="D11" i="11"/>
  <c r="E32" i="11"/>
  <c r="E24" i="11"/>
  <c r="D32" i="11"/>
  <c r="D15" i="11"/>
  <c r="D24" i="11"/>
  <c r="F24" i="11"/>
  <c r="O26" i="11" l="1"/>
  <c r="O52" i="11"/>
  <c r="D25" i="11"/>
  <c r="D33" i="11"/>
  <c r="D56" i="11" s="1"/>
  <c r="E33" i="11"/>
  <c r="E56" i="11" s="1"/>
  <c r="E25" i="11"/>
  <c r="O10" i="11" l="1"/>
  <c r="O15" i="11" l="1"/>
  <c r="O32" i="11"/>
  <c r="O24" i="11"/>
  <c r="D39" i="1" l="1"/>
  <c r="D42" i="1" s="1"/>
  <c r="D12" i="11" s="1"/>
  <c r="D30" i="1"/>
  <c r="D20" i="1"/>
  <c r="D22" i="1" s="1"/>
  <c r="D34" i="1" l="1"/>
  <c r="D44" i="1" s="1"/>
  <c r="D46" i="1" s="1"/>
  <c r="D42" i="11"/>
  <c r="D41" i="11"/>
  <c r="D40" i="11"/>
  <c r="D16" i="11"/>
  <c r="D45" i="11"/>
  <c r="E35" i="11"/>
  <c r="D35" i="11"/>
  <c r="D13" i="11"/>
  <c r="E44" i="1"/>
  <c r="E46" i="1" s="1"/>
  <c r="D46" i="11" l="1"/>
  <c r="E37" i="11"/>
  <c r="D37" i="11"/>
  <c r="D27" i="11"/>
  <c r="E59" i="11"/>
  <c r="E53" i="11"/>
  <c r="E57" i="11" s="1"/>
  <c r="E58" i="11" s="1"/>
  <c r="D53" i="11"/>
  <c r="D57" i="11" s="1"/>
  <c r="D58" i="11" s="1"/>
  <c r="D59" i="11"/>
  <c r="E27" i="11"/>
  <c r="D36" i="11"/>
  <c r="E36" i="11"/>
  <c r="E60" i="11" l="1"/>
  <c r="D60" i="11"/>
  <c r="F18" i="11" l="1"/>
  <c r="G18" i="11"/>
  <c r="I18" i="11"/>
  <c r="J18" i="11"/>
  <c r="K18" i="11"/>
  <c r="L18" i="11"/>
  <c r="M18" i="11"/>
  <c r="N18" i="11"/>
  <c r="O18" i="11"/>
  <c r="F11" i="11"/>
  <c r="G11" i="11"/>
  <c r="G33" i="11" s="1"/>
  <c r="G56" i="11" s="1"/>
  <c r="H11" i="11"/>
  <c r="H25" i="11" s="1"/>
  <c r="I11" i="11"/>
  <c r="I33" i="11" s="1"/>
  <c r="I56" i="11" s="1"/>
  <c r="J11" i="11"/>
  <c r="K11" i="11"/>
  <c r="K33" i="11" s="1"/>
  <c r="K56" i="11" s="1"/>
  <c r="L11" i="11"/>
  <c r="M25" i="11" s="1"/>
  <c r="M11" i="11"/>
  <c r="N11" i="11"/>
  <c r="O25" i="11" s="1"/>
  <c r="O11" i="11"/>
  <c r="F17" i="11"/>
  <c r="F43" i="11" s="1"/>
  <c r="G17" i="11"/>
  <c r="G43" i="11" s="1"/>
  <c r="H17" i="11"/>
  <c r="H43" i="11" s="1"/>
  <c r="I17" i="11"/>
  <c r="I43" i="11" s="1"/>
  <c r="J17" i="11"/>
  <c r="J43" i="11" s="1"/>
  <c r="K17" i="11"/>
  <c r="L17" i="11"/>
  <c r="L43" i="11" s="1"/>
  <c r="M17" i="11"/>
  <c r="N17" i="11"/>
  <c r="N43" i="11" s="1"/>
  <c r="O17" i="11"/>
  <c r="O43" i="11" s="1"/>
  <c r="H18" i="11"/>
  <c r="M33" i="11"/>
  <c r="M56" i="11" s="1"/>
  <c r="O33" i="11"/>
  <c r="O56" i="11" s="1"/>
  <c r="K43" i="11"/>
  <c r="M43" i="11"/>
  <c r="K25" i="11" l="1"/>
  <c r="L25" i="11"/>
  <c r="L33" i="11"/>
  <c r="L56" i="11" s="1"/>
  <c r="I25" i="11"/>
  <c r="H33" i="11"/>
  <c r="H56" i="11" s="1"/>
  <c r="N25" i="11"/>
  <c r="N33" i="11"/>
  <c r="N56" i="11" s="1"/>
  <c r="J25" i="11"/>
  <c r="J33" i="11"/>
  <c r="J56" i="11" s="1"/>
  <c r="G25" i="11"/>
  <c r="F33" i="11"/>
  <c r="F56" i="11" s="1"/>
  <c r="F25" i="11"/>
  <c r="F12" i="11"/>
  <c r="F14" i="11" l="1"/>
  <c r="G12" i="11"/>
  <c r="G35" i="11" s="1"/>
  <c r="F35" i="11"/>
  <c r="F42" i="11" l="1"/>
  <c r="F45" i="11"/>
  <c r="F44" i="11"/>
  <c r="F46" i="11"/>
  <c r="F40" i="11"/>
  <c r="F41" i="11"/>
  <c r="F16" i="11"/>
  <c r="H12" i="11"/>
  <c r="H35" i="11" s="1"/>
  <c r="I12" i="11" l="1"/>
  <c r="I35" i="11" s="1"/>
  <c r="F37" i="11"/>
  <c r="G14" i="11"/>
  <c r="F13" i="11"/>
  <c r="G44" i="11" l="1"/>
  <c r="G45" i="11"/>
  <c r="G16" i="11"/>
  <c r="F27" i="11"/>
  <c r="F53" i="11"/>
  <c r="F57" i="11" s="1"/>
  <c r="F58" i="11" s="1"/>
  <c r="F59" i="11"/>
  <c r="F36" i="11"/>
  <c r="G46" i="11"/>
  <c r="G40" i="11"/>
  <c r="G41" i="11"/>
  <c r="J12" i="11"/>
  <c r="J35" i="11" s="1"/>
  <c r="G42" i="11"/>
  <c r="F60" i="11" l="1"/>
  <c r="K12" i="11"/>
  <c r="G13" i="11"/>
  <c r="G37" i="11"/>
  <c r="G27" i="11" l="1"/>
  <c r="G59" i="11"/>
  <c r="G36" i="11"/>
  <c r="G53" i="11"/>
  <c r="G57" i="11" s="1"/>
  <c r="G58" i="11" s="1"/>
  <c r="K35" i="11"/>
  <c r="H14" i="11"/>
  <c r="L12" i="11"/>
  <c r="H42" i="11" l="1"/>
  <c r="G60" i="11"/>
  <c r="M12" i="11"/>
  <c r="H46" i="11"/>
  <c r="H41" i="11"/>
  <c r="H40" i="11"/>
  <c r="H45" i="11"/>
  <c r="H44" i="11"/>
  <c r="H16" i="11"/>
  <c r="L35" i="11"/>
  <c r="N12" i="11" l="1"/>
  <c r="N35" i="11" s="1"/>
  <c r="O12" i="11"/>
  <c r="M35" i="11"/>
  <c r="H37" i="11"/>
  <c r="I14" i="11"/>
  <c r="H13" i="11"/>
  <c r="I42" i="11" l="1"/>
  <c r="I40" i="11"/>
  <c r="I41" i="11"/>
  <c r="I46" i="11"/>
  <c r="O35" i="11"/>
  <c r="I44" i="11"/>
  <c r="I45" i="11"/>
  <c r="I16" i="11"/>
  <c r="H27" i="11"/>
  <c r="H53" i="11"/>
  <c r="H57" i="11" s="1"/>
  <c r="H58" i="11" s="1"/>
  <c r="H59" i="11"/>
  <c r="H36" i="11"/>
  <c r="H60" i="11" l="1"/>
  <c r="I13" i="11"/>
  <c r="I37" i="11"/>
  <c r="J14" i="11"/>
  <c r="J42" i="11" l="1"/>
  <c r="J46" i="11"/>
  <c r="J40" i="11"/>
  <c r="J41" i="11"/>
  <c r="J45" i="11"/>
  <c r="J44" i="11"/>
  <c r="J16" i="11"/>
  <c r="I27" i="11"/>
  <c r="I36" i="11"/>
  <c r="I53" i="11"/>
  <c r="I57" i="11" s="1"/>
  <c r="I58" i="11" s="1"/>
  <c r="I59" i="11"/>
  <c r="J37" i="11" l="1"/>
  <c r="J13" i="11"/>
  <c r="K14" i="11"/>
  <c r="I60" i="11"/>
  <c r="K42" i="11" l="1"/>
  <c r="J27" i="11"/>
  <c r="J59" i="11"/>
  <c r="J36" i="11"/>
  <c r="J53" i="11"/>
  <c r="J57" i="11" s="1"/>
  <c r="J58" i="11" s="1"/>
  <c r="K46" i="11"/>
  <c r="K40" i="11"/>
  <c r="K41" i="11"/>
  <c r="K44" i="11"/>
  <c r="K45" i="11"/>
  <c r="K16" i="11"/>
  <c r="J60" i="11" l="1"/>
  <c r="K13" i="11"/>
  <c r="K37" i="11"/>
  <c r="L14" i="11" l="1"/>
  <c r="K27" i="11"/>
  <c r="K36" i="11"/>
  <c r="K53" i="11"/>
  <c r="K57" i="11" s="1"/>
  <c r="K58" i="11" s="1"/>
  <c r="K59" i="11"/>
  <c r="L42" i="11" l="1"/>
  <c r="K60" i="11"/>
  <c r="L45" i="11"/>
  <c r="L44" i="11"/>
  <c r="L16" i="11"/>
  <c r="L41" i="11"/>
  <c r="L40" i="11"/>
  <c r="L46" i="11"/>
  <c r="L13" i="11" l="1"/>
  <c r="L37" i="11"/>
  <c r="M14" i="11"/>
  <c r="M42" i="11" l="1"/>
  <c r="M41" i="11"/>
  <c r="M40" i="11"/>
  <c r="M46" i="11"/>
  <c r="L27" i="11"/>
  <c r="L53" i="11"/>
  <c r="L57" i="11" s="1"/>
  <c r="L58" i="11" s="1"/>
  <c r="L36" i="11"/>
  <c r="L59" i="11"/>
  <c r="M45" i="11"/>
  <c r="M44" i="11"/>
  <c r="M16" i="11"/>
  <c r="M37" i="11" l="1"/>
  <c r="N14" i="11"/>
  <c r="L60" i="11"/>
  <c r="M13" i="11"/>
  <c r="M27" i="11" l="1"/>
  <c r="M36" i="11"/>
  <c r="M53" i="11"/>
  <c r="M57" i="11" s="1"/>
  <c r="M58" i="11" s="1"/>
  <c r="M59" i="11"/>
  <c r="N42" i="11"/>
  <c r="N45" i="11"/>
  <c r="N44" i="11"/>
  <c r="N16" i="11"/>
  <c r="N40" i="11"/>
  <c r="N41" i="11"/>
  <c r="O14" i="11" l="1"/>
  <c r="M60" i="11"/>
  <c r="N37" i="11"/>
  <c r="N13" i="11"/>
  <c r="N46" i="11"/>
  <c r="N27" i="11" l="1"/>
  <c r="N53" i="11"/>
  <c r="N57" i="11" s="1"/>
  <c r="N58" i="11" s="1"/>
  <c r="N59" i="11"/>
  <c r="N36" i="11"/>
  <c r="O44" i="11"/>
  <c r="O45" i="11"/>
  <c r="O16" i="11"/>
  <c r="O37" i="11" s="1"/>
  <c r="O42" i="11" l="1"/>
  <c r="O41" i="11"/>
  <c r="O40" i="11"/>
  <c r="O13" i="11"/>
  <c r="N60" i="11"/>
  <c r="O46" i="11" l="1"/>
  <c r="O27" i="11"/>
  <c r="O36" i="11"/>
  <c r="O53" i="11"/>
  <c r="O57" i="11" s="1"/>
  <c r="O58" i="11" s="1"/>
  <c r="O59" i="11"/>
  <c r="O60"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Chainshine</author>
  </authors>
  <commentList>
    <comment ref="I21" authorId="0" shapeId="0" xr:uid="{00000000-0006-0000-0000-000001000000}">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cardiff</author>
    <author>Chainshine</author>
  </authors>
  <commentList>
    <comment ref="D8" authorId="0" shapeId="0" xr:uid="{00000000-0006-0000-0100-000001000000}">
      <text>
        <r>
          <rPr>
            <sz val="9"/>
            <color indexed="81"/>
            <rFont val="Arial"/>
            <family val="2"/>
          </rPr>
          <t>2015</t>
        </r>
        <r>
          <rPr>
            <sz val="9"/>
            <color indexed="81"/>
            <rFont val="宋体"/>
            <family val="3"/>
            <charset val="134"/>
          </rPr>
          <t>年</t>
        </r>
        <r>
          <rPr>
            <sz val="9"/>
            <color indexed="81"/>
            <rFont val="Arial"/>
            <family val="2"/>
          </rPr>
          <t>9</t>
        </r>
        <r>
          <rPr>
            <sz val="9"/>
            <color indexed="81"/>
            <rFont val="宋体"/>
            <family val="3"/>
            <charset val="134"/>
          </rPr>
          <t>月，泰森控股以股权转让的方式将主要从事商品销售及代理业务的商业板块相关资产和业务剥离</t>
        </r>
      </text>
    </comment>
    <comment ref="E12" authorId="1" shapeId="0" xr:uid="{00000000-0006-0000-0100-000002000000}">
      <text>
        <r>
          <rPr>
            <b/>
            <sz val="9"/>
            <color indexed="81"/>
            <rFont val="宋体"/>
            <family val="3"/>
            <charset val="134"/>
          </rPr>
          <t>Chainshine:</t>
        </r>
        <r>
          <rPr>
            <sz val="9"/>
            <color indexed="81"/>
            <rFont val="宋体"/>
            <family val="3"/>
            <charset val="134"/>
          </rPr>
          <t xml:space="preserve">
商业板块业务剥离所致</t>
        </r>
      </text>
    </comment>
    <comment ref="E16" authorId="1" shapeId="0" xr:uid="{00000000-0006-0000-0100-000003000000}">
      <text>
        <r>
          <rPr>
            <b/>
            <sz val="9"/>
            <color indexed="81"/>
            <rFont val="宋体"/>
            <family val="3"/>
            <charset val="134"/>
          </rPr>
          <t>Chainshine:</t>
        </r>
        <r>
          <rPr>
            <sz val="9"/>
            <color indexed="81"/>
            <rFont val="宋体"/>
            <family val="3"/>
            <charset val="134"/>
          </rPr>
          <t xml:space="preserve">
主要是非同一控制下企业合并产生的营业外收入</t>
        </r>
      </text>
    </comment>
    <comment ref="D17" authorId="1" shapeId="0" xr:uid="{00000000-0006-0000-0100-000004000000}">
      <text>
        <r>
          <rPr>
            <b/>
            <sz val="9"/>
            <color indexed="81"/>
            <rFont val="宋体"/>
            <family val="3"/>
            <charset val="134"/>
          </rPr>
          <t>Chainshine:</t>
        </r>
        <r>
          <rPr>
            <sz val="9"/>
            <color indexed="81"/>
            <rFont val="宋体"/>
            <family val="3"/>
            <charset val="134"/>
          </rPr>
          <t xml:space="preserve">
剥离业务亏损，导致税率上升4.2%；预计部分境内公司部分亏损将超过法定可税前弥补期限，冲销其相关递延所得税资产，导致税率上升约 3.0%；因境外公司适用不同的所得税税率及部分亏损未确认递延所得税资产，导致税率上升约 1.6%；因部分境内亏损公司适用税率低于法定税率(25%)，导致税率上升约 1.7%</t>
        </r>
      </text>
    </comment>
    <comment ref="E17" authorId="1" shapeId="0" xr:uid="{00000000-0006-0000-0100-000005000000}">
      <text>
        <r>
          <rPr>
            <b/>
            <sz val="9"/>
            <color indexed="81"/>
            <rFont val="宋体"/>
            <family val="3"/>
            <charset val="134"/>
          </rPr>
          <t>Chainshine:</t>
        </r>
        <r>
          <rPr>
            <sz val="9"/>
            <color indexed="81"/>
            <rFont val="宋体"/>
            <family val="3"/>
            <charset val="134"/>
          </rPr>
          <t xml:space="preserve">
主要是由当年大额负商誉计入营业外收入且无需纳税所致</t>
        </r>
      </text>
    </comment>
    <comment ref="B39" authorId="0" shapeId="0" xr:uid="{00000000-0006-0000-0100-000006000000}">
      <text>
        <r>
          <rPr>
            <sz val="9"/>
            <color indexed="81"/>
            <rFont val="宋体"/>
            <family val="3"/>
            <charset val="134"/>
          </rPr>
          <t>于</t>
        </r>
        <r>
          <rPr>
            <sz val="9"/>
            <color indexed="81"/>
            <rFont val="Arial"/>
            <family val="2"/>
          </rPr>
          <t>2016</t>
        </r>
        <r>
          <rPr>
            <sz val="9"/>
            <color indexed="81"/>
            <rFont val="宋体"/>
            <family val="3"/>
            <charset val="134"/>
          </rPr>
          <t>年</t>
        </r>
        <r>
          <rPr>
            <sz val="9"/>
            <color indexed="81"/>
            <rFont val="Arial"/>
            <family val="2"/>
          </rPr>
          <t>12</t>
        </r>
        <r>
          <rPr>
            <sz val="9"/>
            <color indexed="81"/>
            <rFont val="宋体"/>
            <family val="3"/>
            <charset val="134"/>
          </rPr>
          <t>月</t>
        </r>
        <r>
          <rPr>
            <sz val="9"/>
            <color indexed="81"/>
            <rFont val="Arial"/>
            <family val="2"/>
          </rPr>
          <t>31</t>
        </r>
        <r>
          <rPr>
            <sz val="9"/>
            <color indexed="81"/>
            <rFont val="宋体"/>
            <family val="3"/>
            <charset val="134"/>
          </rPr>
          <t>日，短期借款的年利率区间为</t>
        </r>
        <r>
          <rPr>
            <sz val="9"/>
            <color indexed="81"/>
            <rFont val="Arial"/>
            <family val="2"/>
          </rPr>
          <t>1.26%</t>
        </r>
        <r>
          <rPr>
            <sz val="9"/>
            <color indexed="81"/>
            <rFont val="宋体"/>
            <family val="3"/>
            <charset val="134"/>
          </rPr>
          <t>至</t>
        </r>
        <r>
          <rPr>
            <sz val="9"/>
            <color indexed="81"/>
            <rFont val="Arial"/>
            <family val="2"/>
          </rPr>
          <t>4.35%(2015</t>
        </r>
        <r>
          <rPr>
            <sz val="9"/>
            <color indexed="81"/>
            <rFont val="宋体"/>
            <family val="3"/>
            <charset val="134"/>
          </rPr>
          <t>年</t>
        </r>
        <r>
          <rPr>
            <sz val="9"/>
            <color indexed="81"/>
            <rFont val="Arial"/>
            <family val="2"/>
          </rPr>
          <t>12</t>
        </r>
        <r>
          <rPr>
            <sz val="9"/>
            <color indexed="81"/>
            <rFont val="宋体"/>
            <family val="3"/>
            <charset val="134"/>
          </rPr>
          <t>月</t>
        </r>
        <r>
          <rPr>
            <sz val="9"/>
            <color indexed="81"/>
            <rFont val="Arial"/>
            <family val="2"/>
          </rPr>
          <t>31</t>
        </r>
        <r>
          <rPr>
            <sz val="9"/>
            <color indexed="81"/>
            <rFont val="宋体"/>
            <family val="3"/>
            <charset val="134"/>
          </rPr>
          <t>日：</t>
        </r>
        <r>
          <rPr>
            <sz val="9"/>
            <color indexed="81"/>
            <rFont val="Arial"/>
            <family val="2"/>
          </rPr>
          <t>1.22%</t>
        </r>
        <r>
          <rPr>
            <sz val="9"/>
            <color indexed="81"/>
            <rFont val="宋体"/>
            <family val="3"/>
            <charset val="134"/>
          </rPr>
          <t>至</t>
        </r>
        <r>
          <rPr>
            <sz val="9"/>
            <color indexed="81"/>
            <rFont val="Arial"/>
            <family val="2"/>
          </rPr>
          <t>4.45%)</t>
        </r>
      </text>
    </comment>
    <comment ref="B42" authorId="0" shapeId="0" xr:uid="{00000000-0006-0000-0100-000007000000}">
      <text>
        <r>
          <rPr>
            <sz val="9"/>
            <color indexed="81"/>
            <rFont val="宋体"/>
            <family val="3"/>
            <charset val="134"/>
          </rPr>
          <t>于</t>
        </r>
        <r>
          <rPr>
            <sz val="9"/>
            <color indexed="81"/>
            <rFont val="Arial"/>
            <family val="2"/>
          </rPr>
          <t>2016</t>
        </r>
        <r>
          <rPr>
            <sz val="9"/>
            <color indexed="81"/>
            <rFont val="宋体"/>
            <family val="3"/>
            <charset val="134"/>
          </rPr>
          <t>年</t>
        </r>
        <r>
          <rPr>
            <sz val="9"/>
            <color indexed="81"/>
            <rFont val="Arial"/>
            <family val="2"/>
          </rPr>
          <t>12</t>
        </r>
        <r>
          <rPr>
            <sz val="9"/>
            <color indexed="81"/>
            <rFont val="宋体"/>
            <family val="3"/>
            <charset val="134"/>
          </rPr>
          <t>月</t>
        </r>
        <r>
          <rPr>
            <sz val="9"/>
            <color indexed="81"/>
            <rFont val="Arial"/>
            <family val="2"/>
          </rPr>
          <t>31</t>
        </r>
        <r>
          <rPr>
            <sz val="9"/>
            <color indexed="81"/>
            <rFont val="宋体"/>
            <family val="3"/>
            <charset val="134"/>
          </rPr>
          <t>日，长期借款的利率区间为</t>
        </r>
        <r>
          <rPr>
            <sz val="9"/>
            <color indexed="81"/>
            <rFont val="Arial"/>
            <family val="2"/>
          </rPr>
          <t>4.275%</t>
        </r>
        <r>
          <rPr>
            <sz val="9"/>
            <color indexed="81"/>
            <rFont val="宋体"/>
            <family val="3"/>
            <charset val="134"/>
          </rPr>
          <t>至</t>
        </r>
        <r>
          <rPr>
            <sz val="9"/>
            <color indexed="81"/>
            <rFont val="Arial"/>
            <family val="2"/>
          </rPr>
          <t>4.75%(2015</t>
        </r>
        <r>
          <rPr>
            <sz val="9"/>
            <color indexed="81"/>
            <rFont val="宋体"/>
            <family val="3"/>
            <charset val="134"/>
          </rPr>
          <t>年</t>
        </r>
        <r>
          <rPr>
            <sz val="9"/>
            <color indexed="81"/>
            <rFont val="Arial"/>
            <family val="2"/>
          </rPr>
          <t>12</t>
        </r>
        <r>
          <rPr>
            <sz val="9"/>
            <color indexed="81"/>
            <rFont val="宋体"/>
            <family val="3"/>
            <charset val="134"/>
          </rPr>
          <t>月</t>
        </r>
        <r>
          <rPr>
            <sz val="9"/>
            <color indexed="81"/>
            <rFont val="Arial"/>
            <family val="2"/>
          </rPr>
          <t>31</t>
        </r>
        <r>
          <rPr>
            <sz val="9"/>
            <color indexed="81"/>
            <rFont val="宋体"/>
            <family val="3"/>
            <charset val="134"/>
          </rPr>
          <t>日：</t>
        </r>
        <r>
          <rPr>
            <sz val="9"/>
            <color indexed="81"/>
            <rFont val="Arial"/>
            <family val="2"/>
          </rPr>
          <t>4.28%</t>
        </r>
        <r>
          <rPr>
            <sz val="9"/>
            <color indexed="81"/>
            <rFont val="宋体"/>
            <family val="3"/>
            <charset val="134"/>
          </rPr>
          <t>至</t>
        </r>
        <r>
          <rPr>
            <sz val="9"/>
            <color indexed="81"/>
            <rFont val="Arial"/>
            <family val="2"/>
          </rPr>
          <t>5.90%)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cardiff</author>
    <author>Chainshine</author>
  </authors>
  <commentList>
    <comment ref="B8" authorId="0" shapeId="0" xr:uid="{00000000-0006-0000-0200-000001000000}">
      <text>
        <r>
          <rPr>
            <sz val="9"/>
            <color indexed="81"/>
            <rFont val="宋体"/>
            <family val="3"/>
            <charset val="134"/>
          </rPr>
          <t>速运业务收入包括国内时效、仓储运输、重货运输、冷链运输、国际快递和增值服务。大部分业务可以按“票均收入</t>
        </r>
        <r>
          <rPr>
            <sz val="9"/>
            <color indexed="81"/>
            <rFont val="Arial"/>
            <family val="2"/>
          </rPr>
          <t>*</t>
        </r>
        <r>
          <rPr>
            <sz val="9"/>
            <color indexed="81"/>
            <rFont val="宋体"/>
            <family val="3"/>
            <charset val="134"/>
          </rPr>
          <t>业务量”来拆分，业务量可以采取自下而上或自上而下方式预测</t>
        </r>
      </text>
    </comment>
    <comment ref="B17" authorId="0" shapeId="0" xr:uid="{00000000-0006-0000-0200-000002000000}">
      <text>
        <r>
          <rPr>
            <sz val="9"/>
            <color indexed="81"/>
            <rFont val="Arial"/>
            <family val="2"/>
          </rPr>
          <t>2016</t>
        </r>
        <r>
          <rPr>
            <sz val="9"/>
            <color indexed="81"/>
            <rFont val="宋体"/>
            <family val="3"/>
            <charset val="134"/>
          </rPr>
          <t>年收购后，投资性房地产金额很大，需单独估值。但历史年份租金收入未披露，无法剔除。</t>
        </r>
        <r>
          <rPr>
            <sz val="9"/>
            <color indexed="81"/>
            <rFont val="Arial"/>
            <family val="2"/>
          </rPr>
          <t>15</t>
        </r>
        <r>
          <rPr>
            <sz val="9"/>
            <color indexed="81"/>
            <rFont val="宋体"/>
            <family val="3"/>
            <charset val="134"/>
          </rPr>
          <t>和</t>
        </r>
        <r>
          <rPr>
            <sz val="9"/>
            <color indexed="81"/>
            <rFont val="Arial"/>
            <family val="2"/>
          </rPr>
          <t>16</t>
        </r>
        <r>
          <rPr>
            <sz val="9"/>
            <color indexed="81"/>
            <rFont val="宋体"/>
            <family val="3"/>
            <charset val="134"/>
          </rPr>
          <t>年投资性房地产的折旧和租金收入金额较小，</t>
        </r>
        <r>
          <rPr>
            <sz val="9"/>
            <color indexed="81"/>
            <rFont val="Arial"/>
            <family val="2"/>
          </rPr>
          <t>IS</t>
        </r>
        <r>
          <rPr>
            <sz val="9"/>
            <color indexed="81"/>
            <rFont val="宋体"/>
            <family val="3"/>
            <charset val="134"/>
          </rPr>
          <t>不剔除影响不大</t>
        </r>
      </text>
    </comment>
    <comment ref="B22" authorId="0" shapeId="0" xr:uid="{00000000-0006-0000-0200-000003000000}">
      <text>
        <r>
          <rPr>
            <sz val="9"/>
            <color indexed="81"/>
            <rFont val="宋体"/>
            <family val="3"/>
            <charset val="134"/>
          </rPr>
          <t>政府补助收入</t>
        </r>
      </text>
    </comment>
    <comment ref="B30" authorId="1" shapeId="0" xr:uid="{00000000-0006-0000-0200-000004000000}">
      <text>
        <r>
          <rPr>
            <sz val="9"/>
            <color indexed="81"/>
            <rFont val="宋体"/>
            <family val="3"/>
            <charset val="134"/>
          </rPr>
          <t>此处仅包含银行理财产品的投资收益</t>
        </r>
      </text>
    </comment>
    <comment ref="B31" authorId="0" shapeId="0" xr:uid="{00000000-0006-0000-0200-000005000000}">
      <text>
        <r>
          <rPr>
            <sz val="9"/>
            <color indexed="81"/>
            <rFont val="宋体"/>
            <family val="3"/>
            <charset val="134"/>
          </rPr>
          <t>主要为资产减值损失、公允价值变动收益、投资收益、营业外收支项目（扣除政府补贴）</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Chainshine</author>
  </authors>
  <commentList>
    <comment ref="D7" authorId="0" shapeId="0" xr:uid="{00000000-0006-0000-0300-000001000000}">
      <text>
        <r>
          <rPr>
            <b/>
            <sz val="9"/>
            <color indexed="81"/>
            <rFont val="宋体"/>
            <family val="3"/>
            <charset val="134"/>
          </rPr>
          <t>Chainshine:</t>
        </r>
        <r>
          <rPr>
            <sz val="9"/>
            <color indexed="81"/>
            <rFont val="宋体"/>
            <family val="3"/>
            <charset val="134"/>
          </rPr>
          <t xml:space="preserve">
倒估的结果</t>
        </r>
      </text>
    </comment>
    <comment ref="E7" authorId="0" shapeId="0" xr:uid="{00000000-0006-0000-0300-000002000000}">
      <text>
        <r>
          <rPr>
            <b/>
            <sz val="9"/>
            <color indexed="81"/>
            <rFont val="宋体"/>
            <family val="3"/>
            <charset val="134"/>
          </rPr>
          <t>Chainshine:</t>
        </r>
        <r>
          <rPr>
            <sz val="9"/>
            <color indexed="81"/>
            <rFont val="宋体"/>
            <family val="3"/>
            <charset val="134"/>
          </rPr>
          <t xml:space="preserve">
倒估的结果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cardiff</author>
  </authors>
  <commentList>
    <comment ref="B11" authorId="0" shapeId="0" xr:uid="{00000000-0006-0000-0500-000001000000}">
      <text>
        <r>
          <rPr>
            <sz val="9"/>
            <color indexed="81"/>
            <rFont val="宋体"/>
            <family val="3"/>
            <charset val="134"/>
          </rPr>
          <t>包括保证金及押金、代收货款、待抵扣增值税进项税、预交企业所得税等</t>
        </r>
      </text>
    </comment>
    <comment ref="B12" authorId="0" shapeId="0" xr:uid="{00000000-0006-0000-0500-000002000000}">
      <text>
        <r>
          <rPr>
            <sz val="9"/>
            <color indexed="81"/>
            <rFont val="宋体"/>
            <family val="3"/>
            <charset val="134"/>
          </rPr>
          <t>主要为银行理财产品。还包含以公允价值计量且其变动计入当期损益的金融资产/负债、应收保理款、发放贷款及垫款、应收利息等</t>
        </r>
      </text>
    </comment>
    <comment ref="B15" authorId="0" shapeId="0" xr:uid="{00000000-0006-0000-0500-000003000000}">
      <text>
        <r>
          <rPr>
            <sz val="9"/>
            <color indexed="81"/>
            <rFont val="宋体"/>
            <family val="3"/>
            <charset val="134"/>
          </rPr>
          <t>包括可供出售金融资产、长期应收款、长期股权投资、投资性房地产</t>
        </r>
      </text>
    </comment>
    <comment ref="B16" authorId="0" shapeId="0" xr:uid="{00000000-0006-0000-0500-000004000000}">
      <text>
        <r>
          <rPr>
            <sz val="9"/>
            <color indexed="81"/>
            <rFont val="宋体"/>
            <family val="3"/>
            <charset val="134"/>
          </rPr>
          <t>主要是运输工具、计算机及电子设备、飞机及发动机、办公设备、房屋及建筑物。包含在建工程</t>
        </r>
      </text>
    </comment>
    <comment ref="B17" authorId="0" shapeId="0" xr:uid="{00000000-0006-0000-0500-000005000000}">
      <text>
        <r>
          <rPr>
            <sz val="9"/>
            <color indexed="81"/>
            <rFont val="宋体"/>
            <family val="3"/>
            <charset val="134"/>
          </rPr>
          <t>主要是土地使用权，包括开发支出</t>
        </r>
      </text>
    </comment>
    <comment ref="B18" authorId="0" shapeId="0" xr:uid="{00000000-0006-0000-0500-000006000000}">
      <text>
        <r>
          <rPr>
            <sz val="9"/>
            <color indexed="81"/>
            <rFont val="宋体"/>
            <family val="3"/>
            <charset val="134"/>
          </rPr>
          <t>主要为经营租入固定资产改良和飞行员安家费及引进费</t>
        </r>
      </text>
    </comment>
    <comment ref="B19" authorId="0" shapeId="0" xr:uid="{00000000-0006-0000-0500-000007000000}">
      <text>
        <r>
          <rPr>
            <sz val="9"/>
            <color indexed="81"/>
            <rFont val="宋体"/>
            <family val="3"/>
            <charset val="134"/>
          </rPr>
          <t>包括商誉、递延所得税资产和其他非流动资产</t>
        </r>
      </text>
    </comment>
    <comment ref="B26" authorId="0" shapeId="0" xr:uid="{00000000-0006-0000-0500-000008000000}">
      <text>
        <r>
          <rPr>
            <sz val="9"/>
            <color indexed="81"/>
            <rFont val="宋体"/>
            <family val="3"/>
            <charset val="134"/>
          </rPr>
          <t>短期借款+应付利息</t>
        </r>
      </text>
    </comment>
    <comment ref="B29" authorId="0" shapeId="0" xr:uid="{00000000-0006-0000-0500-000009000000}">
      <text>
        <r>
          <rPr>
            <sz val="9"/>
            <color indexed="81"/>
            <rFont val="宋体"/>
            <family val="3"/>
            <charset val="134"/>
          </rPr>
          <t>其他应付款+其他流动负债+应交税费+应付职工薪酬</t>
        </r>
      </text>
    </comment>
    <comment ref="B32" authorId="0" shapeId="0" xr:uid="{00000000-0006-0000-0500-00000A000000}">
      <text>
        <r>
          <rPr>
            <sz val="9"/>
            <color indexed="81"/>
            <rFont val="宋体"/>
            <family val="3"/>
            <charset val="134"/>
          </rPr>
          <t>长期借款+一年内到期的流动负债+长期应付款</t>
        </r>
      </text>
    </comment>
    <comment ref="B33" authorId="0" shapeId="0" xr:uid="{00000000-0006-0000-0500-00000B000000}">
      <text>
        <r>
          <rPr>
            <sz val="9"/>
            <color indexed="81"/>
            <rFont val="宋体"/>
            <family val="3"/>
            <charset val="134"/>
          </rPr>
          <t>包括递延收益、递延所得税负债和预计负债</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cardiff</author>
  </authors>
  <commentList>
    <comment ref="B16" authorId="0" shapeId="0" xr:uid="{00000000-0006-0000-0700-000001000000}">
      <text>
        <r>
          <rPr>
            <b/>
            <sz val="9"/>
            <color indexed="81"/>
            <rFont val="华文细黑"/>
            <family val="3"/>
            <charset val="134"/>
          </rPr>
          <t>cardiff:</t>
        </r>
        <r>
          <rPr>
            <sz val="9"/>
            <color indexed="81"/>
            <rFont val="华文细黑"/>
            <family val="3"/>
            <charset val="134"/>
          </rPr>
          <t xml:space="preserve">
不含现金及非核心资产</t>
        </r>
      </text>
    </comment>
  </commentList>
</comments>
</file>

<file path=xl/sharedStrings.xml><?xml version="1.0" encoding="utf-8"?>
<sst xmlns="http://schemas.openxmlformats.org/spreadsheetml/2006/main" count="404" uniqueCount="274">
  <si>
    <t>2015 A</t>
    <phoneticPr fontId="3" type="noConversion"/>
  </si>
  <si>
    <t>2016 A</t>
    <phoneticPr fontId="3" type="noConversion"/>
  </si>
  <si>
    <t>2017 E</t>
    <phoneticPr fontId="3" type="noConversion"/>
  </si>
  <si>
    <t>2018 E</t>
  </si>
  <si>
    <t>2019 E</t>
  </si>
  <si>
    <t>2020 E</t>
  </si>
  <si>
    <t>2021 E</t>
  </si>
  <si>
    <t>2022 E</t>
  </si>
  <si>
    <t>2023 E</t>
  </si>
  <si>
    <t>2024 E</t>
  </si>
  <si>
    <t>2025 E</t>
  </si>
  <si>
    <t>2026 E</t>
  </si>
  <si>
    <t>货币资金</t>
    <phoneticPr fontId="4" type="noConversion"/>
  </si>
  <si>
    <t>预付款项</t>
    <phoneticPr fontId="4" type="noConversion"/>
  </si>
  <si>
    <t>固定资产</t>
    <phoneticPr fontId="4" type="noConversion"/>
  </si>
  <si>
    <t>财务费用</t>
  </si>
  <si>
    <t>EBITDA</t>
  </si>
  <si>
    <t>EBIT</t>
  </si>
  <si>
    <t>2014 A</t>
    <phoneticPr fontId="3" type="noConversion"/>
  </si>
  <si>
    <t>应收款项</t>
    <phoneticPr fontId="1" type="noConversion"/>
  </si>
  <si>
    <t>其他经营性流动资产</t>
    <phoneticPr fontId="1" type="noConversion"/>
  </si>
  <si>
    <t>非核心资产（流动）</t>
    <phoneticPr fontId="1" type="noConversion"/>
  </si>
  <si>
    <t>非核心资产（非流动）</t>
    <phoneticPr fontId="1" type="noConversion"/>
  </si>
  <si>
    <t>其他长期经营性资产</t>
    <phoneticPr fontId="1" type="noConversion"/>
  </si>
  <si>
    <t>=</t>
  </si>
  <si>
    <t>=</t>
    <phoneticPr fontId="3" type="noConversion"/>
  </si>
  <si>
    <t>商品销售业务</t>
  </si>
  <si>
    <t>营业收入</t>
    <phoneticPr fontId="1" type="noConversion"/>
  </si>
  <si>
    <t>长期待摊费用</t>
    <phoneticPr fontId="1" type="noConversion"/>
  </si>
  <si>
    <t>无形资产</t>
    <phoneticPr fontId="1" type="noConversion"/>
  </si>
  <si>
    <t>现金分配</t>
    <phoneticPr fontId="1" type="noConversion"/>
  </si>
  <si>
    <t>EBITDA</t>
    <phoneticPr fontId="3" type="noConversion"/>
  </si>
  <si>
    <t>EBIT</t>
    <phoneticPr fontId="3" type="noConversion"/>
  </si>
  <si>
    <t>EBIAT</t>
    <phoneticPr fontId="3" type="noConversion"/>
  </si>
  <si>
    <t>CFO</t>
    <phoneticPr fontId="3" type="noConversion"/>
  </si>
  <si>
    <t>营业成本（不含折旧摊销）</t>
    <phoneticPr fontId="3" type="noConversion"/>
  </si>
  <si>
    <t>股东权益合计</t>
    <phoneticPr fontId="3" type="noConversion"/>
  </si>
  <si>
    <t>成长性指标</t>
    <phoneticPr fontId="3" type="noConversion"/>
  </si>
  <si>
    <t>盈利性指标</t>
    <phoneticPr fontId="3" type="noConversion"/>
  </si>
  <si>
    <t>偿债能力指标</t>
    <phoneticPr fontId="3" type="noConversion"/>
  </si>
  <si>
    <t>运营能力指标</t>
    <phoneticPr fontId="3" type="noConversion"/>
  </si>
  <si>
    <t>利润表</t>
    <phoneticPr fontId="3" type="noConversion"/>
  </si>
  <si>
    <t>资本性支出</t>
    <phoneticPr fontId="1" type="noConversion"/>
  </si>
  <si>
    <t>加权平均资本成本（WACC）</t>
    <phoneticPr fontId="3" type="noConversion"/>
  </si>
  <si>
    <t>付息债务合计</t>
    <phoneticPr fontId="3" type="noConversion"/>
  </si>
  <si>
    <t>折现现金流模型 Discount Cash Flow</t>
    <phoneticPr fontId="2" type="noConversion"/>
  </si>
  <si>
    <t>（单位为百万元人民币，特殊说明除外）</t>
    <phoneticPr fontId="3" type="noConversion"/>
  </si>
  <si>
    <t>模型说明</t>
    <phoneticPr fontId="3" type="noConversion"/>
  </si>
  <si>
    <t>颜色区分</t>
    <phoneticPr fontId="13" type="noConversion"/>
  </si>
  <si>
    <t>会计年度末</t>
    <phoneticPr fontId="13" type="noConversion"/>
  </si>
  <si>
    <t>12月31日</t>
    <phoneticPr fontId="3" type="noConversion"/>
  </si>
  <si>
    <t>输入数字假设，可以变动</t>
    <phoneticPr fontId="13" type="noConversion"/>
  </si>
  <si>
    <t>货币单位</t>
    <phoneticPr fontId="13" type="noConversion"/>
  </si>
  <si>
    <t>历史或给定数字，不能变动</t>
    <phoneticPr fontId="13" type="noConversion"/>
  </si>
  <si>
    <t>制作者</t>
    <phoneticPr fontId="13" type="noConversion"/>
  </si>
  <si>
    <t>公式，不能变动</t>
    <phoneticPr fontId="13" type="noConversion"/>
  </si>
  <si>
    <t>最后修改日期</t>
    <phoneticPr fontId="13" type="noConversion"/>
  </si>
  <si>
    <t>模型的批注</t>
    <phoneticPr fontId="3" type="noConversion"/>
  </si>
  <si>
    <t>财务比率表 Ratios</t>
    <phoneticPr fontId="2" type="noConversion"/>
  </si>
  <si>
    <t>关键数字</t>
    <phoneticPr fontId="3" type="noConversion"/>
  </si>
  <si>
    <t>营业收入</t>
    <phoneticPr fontId="3" type="noConversion"/>
  </si>
  <si>
    <t>毛利</t>
    <phoneticPr fontId="3" type="noConversion"/>
  </si>
  <si>
    <t>净利润</t>
    <phoneticPr fontId="3" type="noConversion"/>
  </si>
  <si>
    <t>资产总计</t>
    <phoneticPr fontId="3" type="noConversion"/>
  </si>
  <si>
    <t>投入资本（IC）</t>
    <phoneticPr fontId="3" type="noConversion"/>
  </si>
  <si>
    <t>财务费用</t>
    <phoneticPr fontId="3" type="noConversion"/>
  </si>
  <si>
    <t>资本性支出</t>
    <phoneticPr fontId="3" type="noConversion"/>
  </si>
  <si>
    <t>营业收入增长率</t>
    <phoneticPr fontId="3" type="noConversion"/>
  </si>
  <si>
    <t>EBITDA增长率</t>
    <phoneticPr fontId="3" type="noConversion"/>
  </si>
  <si>
    <t>EBIT增长率</t>
    <phoneticPr fontId="3" type="noConversion"/>
  </si>
  <si>
    <t>净利润增长率</t>
    <phoneticPr fontId="3" type="noConversion"/>
  </si>
  <si>
    <t>固定资产增长率</t>
    <phoneticPr fontId="3" type="noConversion"/>
  </si>
  <si>
    <t>总资产增长率</t>
    <phoneticPr fontId="3" type="noConversion"/>
  </si>
  <si>
    <t>毛利率</t>
    <phoneticPr fontId="3" type="noConversion"/>
  </si>
  <si>
    <t>EBITDA利润率</t>
    <phoneticPr fontId="3" type="noConversion"/>
  </si>
  <si>
    <t>EBIT利润率</t>
    <phoneticPr fontId="3" type="noConversion"/>
  </si>
  <si>
    <t>净利润率</t>
    <phoneticPr fontId="3" type="noConversion"/>
  </si>
  <si>
    <t>净资产收益率（ROE）</t>
    <phoneticPr fontId="3" type="noConversion"/>
  </si>
  <si>
    <t>资产回报率（ROA）</t>
    <phoneticPr fontId="3" type="noConversion"/>
  </si>
  <si>
    <t>投入资本回报率（ROIC）</t>
    <phoneticPr fontId="3" type="noConversion"/>
  </si>
  <si>
    <t>流动比率</t>
    <phoneticPr fontId="3" type="noConversion"/>
  </si>
  <si>
    <t>速动比率</t>
    <phoneticPr fontId="3" type="noConversion"/>
  </si>
  <si>
    <t>现金比率</t>
    <phoneticPr fontId="3" type="noConversion"/>
  </si>
  <si>
    <t>EBITDA/财务费用</t>
    <phoneticPr fontId="3" type="noConversion"/>
  </si>
  <si>
    <t>CFO/付息债务合计</t>
    <phoneticPr fontId="3" type="noConversion"/>
  </si>
  <si>
    <t>债务权益比率</t>
    <phoneticPr fontId="3" type="noConversion"/>
  </si>
  <si>
    <t>资产负债率</t>
    <phoneticPr fontId="3" type="noConversion"/>
  </si>
  <si>
    <t>应收款项周转率</t>
    <phoneticPr fontId="3" type="noConversion"/>
  </si>
  <si>
    <t>存货周转率</t>
    <phoneticPr fontId="3" type="noConversion"/>
  </si>
  <si>
    <t>应付款项周转率</t>
    <phoneticPr fontId="3" type="noConversion"/>
  </si>
  <si>
    <t>固定资产周转率</t>
    <phoneticPr fontId="3" type="noConversion"/>
  </si>
  <si>
    <t>总资产周转率</t>
    <phoneticPr fontId="3" type="noConversion"/>
  </si>
  <si>
    <t>杜邦分析</t>
    <phoneticPr fontId="3" type="noConversion"/>
  </si>
  <si>
    <t>总资产收益率（ROA）</t>
    <phoneticPr fontId="3" type="noConversion"/>
  </si>
  <si>
    <t>平均总资产/平均股东权益</t>
    <phoneticPr fontId="3" type="noConversion"/>
  </si>
  <si>
    <t>现金流量表 Cash Flow Statement</t>
    <phoneticPr fontId="2" type="noConversion"/>
  </si>
  <si>
    <t>所需现金/营业收入</t>
    <phoneticPr fontId="3" type="noConversion"/>
  </si>
  <si>
    <t>经营活动现金流</t>
    <phoneticPr fontId="3" type="noConversion"/>
  </si>
  <si>
    <t>净利润</t>
    <phoneticPr fontId="4" type="noConversion"/>
  </si>
  <si>
    <t>折旧</t>
    <phoneticPr fontId="1" type="noConversion"/>
  </si>
  <si>
    <t>摊销</t>
    <phoneticPr fontId="1" type="noConversion"/>
  </si>
  <si>
    <t>财务费用</t>
    <phoneticPr fontId="1" type="noConversion"/>
  </si>
  <si>
    <t>（非经常性或非经营性损益）</t>
    <phoneticPr fontId="3" type="noConversion"/>
  </si>
  <si>
    <t>经营性营运资金减少</t>
    <phoneticPr fontId="1" type="noConversion"/>
  </si>
  <si>
    <t>长期经营性负债增加</t>
    <phoneticPr fontId="1" type="noConversion"/>
  </si>
  <si>
    <t>经营活动现金流</t>
    <phoneticPr fontId="1" type="noConversion"/>
  </si>
  <si>
    <t>投资活动现金流</t>
    <phoneticPr fontId="1" type="noConversion"/>
  </si>
  <si>
    <t>非经常性或非经营性损益</t>
    <phoneticPr fontId="3" type="noConversion"/>
  </si>
  <si>
    <t>非核心资产减少</t>
    <phoneticPr fontId="1" type="noConversion"/>
  </si>
  <si>
    <t>（固定资产购建）</t>
    <phoneticPr fontId="1" type="noConversion"/>
  </si>
  <si>
    <t>（无形资产购置）</t>
    <phoneticPr fontId="1" type="noConversion"/>
  </si>
  <si>
    <t>（新增长期待摊费用）</t>
    <phoneticPr fontId="1" type="noConversion"/>
  </si>
  <si>
    <t>其他长期经营性资产减少</t>
    <phoneticPr fontId="1" type="noConversion"/>
  </si>
  <si>
    <t>融资活动现金流</t>
    <phoneticPr fontId="1" type="noConversion"/>
  </si>
  <si>
    <t>（偿还期初融资缺口）</t>
    <phoneticPr fontId="1" type="noConversion"/>
  </si>
  <si>
    <t>（财务费用）</t>
    <phoneticPr fontId="1" type="noConversion"/>
  </si>
  <si>
    <t>短期借款增加</t>
    <phoneticPr fontId="1" type="noConversion"/>
  </si>
  <si>
    <t>长期借款增加</t>
    <phoneticPr fontId="1" type="noConversion"/>
  </si>
  <si>
    <t>（归属于母公司股东的分红）</t>
    <phoneticPr fontId="1" type="noConversion"/>
  </si>
  <si>
    <t>（归属于少数股东的分红）</t>
    <phoneticPr fontId="1" type="noConversion"/>
  </si>
  <si>
    <t>股本与资本公积增加</t>
    <phoneticPr fontId="1" type="noConversion"/>
  </si>
  <si>
    <t>净现金流</t>
    <phoneticPr fontId="1" type="noConversion"/>
  </si>
  <si>
    <t>期初货币资金</t>
    <phoneticPr fontId="1" type="noConversion"/>
  </si>
  <si>
    <t>新增融资缺口前的期末货币资金</t>
    <phoneticPr fontId="1" type="noConversion"/>
  </si>
  <si>
    <t>所需资金</t>
    <phoneticPr fontId="1" type="noConversion"/>
  </si>
  <si>
    <t>融资缺口</t>
    <phoneticPr fontId="1" type="noConversion"/>
  </si>
  <si>
    <t>期末货币资金</t>
    <phoneticPr fontId="1" type="noConversion"/>
  </si>
  <si>
    <t>资产负债表 Balance Sheet</t>
    <phoneticPr fontId="2" type="noConversion"/>
  </si>
  <si>
    <t>其他长期经营性资产/营业收入</t>
    <phoneticPr fontId="1" type="noConversion"/>
  </si>
  <si>
    <t>长期经营性负债/营业收入</t>
    <phoneticPr fontId="1" type="noConversion"/>
  </si>
  <si>
    <t>股本及资本公积</t>
    <phoneticPr fontId="3" type="noConversion"/>
  </si>
  <si>
    <t>资产负债表</t>
    <phoneticPr fontId="3" type="noConversion"/>
  </si>
  <si>
    <t>资产</t>
  </si>
  <si>
    <t>存货</t>
    <phoneticPr fontId="4" type="noConversion"/>
  </si>
  <si>
    <t xml:space="preserve">流动资产合计 </t>
  </si>
  <si>
    <t>无形资产</t>
    <phoneticPr fontId="4" type="noConversion"/>
  </si>
  <si>
    <t>长期待摊费用</t>
    <phoneticPr fontId="4" type="noConversion"/>
  </si>
  <si>
    <t xml:space="preserve">非流动资产合计 </t>
    <phoneticPr fontId="3" type="noConversion"/>
  </si>
  <si>
    <t>资产总计</t>
  </si>
  <si>
    <t>负债</t>
    <phoneticPr fontId="3" type="noConversion"/>
  </si>
  <si>
    <t>融资缺口</t>
  </si>
  <si>
    <t>短期借款</t>
    <phoneticPr fontId="4" type="noConversion"/>
  </si>
  <si>
    <t>应付款项</t>
    <phoneticPr fontId="1" type="noConversion"/>
  </si>
  <si>
    <t>预收款项</t>
    <phoneticPr fontId="4" type="noConversion"/>
  </si>
  <si>
    <t>其他经营性流动负债</t>
    <phoneticPr fontId="4" type="noConversion"/>
  </si>
  <si>
    <t xml:space="preserve">流动负债合计 </t>
  </si>
  <si>
    <t>长期借款</t>
    <phoneticPr fontId="4" type="noConversion"/>
  </si>
  <si>
    <t>长期经营性负债</t>
    <phoneticPr fontId="1" type="noConversion"/>
  </si>
  <si>
    <t>负债合计</t>
  </si>
  <si>
    <t>股东权益</t>
    <phoneticPr fontId="3" type="noConversion"/>
  </si>
  <si>
    <t>股本及资本公积</t>
    <phoneticPr fontId="3" type="noConversion"/>
  </si>
  <si>
    <t>留存收益</t>
  </si>
  <si>
    <t xml:space="preserve">归属于母公司股东权益合计 </t>
  </si>
  <si>
    <t xml:space="preserve">少数股东权益 </t>
  </si>
  <si>
    <t xml:space="preserve">股东权益合计  </t>
  </si>
  <si>
    <t>负债和股东权益总计</t>
  </si>
  <si>
    <t>平衡测试</t>
  </si>
  <si>
    <t>（单位为百万元人民币，特殊说明除外）</t>
    <phoneticPr fontId="3" type="noConversion"/>
  </si>
  <si>
    <t>应收款项/营业收入</t>
    <phoneticPr fontId="1" type="noConversion"/>
  </si>
  <si>
    <t>预付款项/营业成本（不含折旧摊销）</t>
    <phoneticPr fontId="4" type="noConversion"/>
  </si>
  <si>
    <t>存货/营业成本（不含折旧摊销）</t>
    <phoneticPr fontId="4" type="noConversion"/>
  </si>
  <si>
    <t>其他经营性流动资产/营业收入</t>
    <phoneticPr fontId="1" type="noConversion"/>
  </si>
  <si>
    <t>应付款项/营业成本（不含折旧摊销）</t>
    <phoneticPr fontId="1" type="noConversion"/>
  </si>
  <si>
    <t>预收款项/营业收入</t>
    <phoneticPr fontId="4" type="noConversion"/>
  </si>
  <si>
    <t>其他经营性流动负债/营业收入</t>
    <phoneticPr fontId="4" type="noConversion"/>
  </si>
  <si>
    <t>融资缺口利率</t>
    <phoneticPr fontId="1" type="noConversion"/>
  </si>
  <si>
    <t>短期借款发行/（期末应收款项+期末预付款项）</t>
    <phoneticPr fontId="1" type="noConversion"/>
  </si>
  <si>
    <t>短期借款利率</t>
    <phoneticPr fontId="1" type="noConversion"/>
  </si>
  <si>
    <t>长期借款发行/资本性支出</t>
    <phoneticPr fontId="1" type="noConversion"/>
  </si>
  <si>
    <t>长期借款利率</t>
    <phoneticPr fontId="1" type="noConversion"/>
  </si>
  <si>
    <t>银行存款利率</t>
    <phoneticPr fontId="1" type="noConversion"/>
  </si>
  <si>
    <t>归属于母公司股东的分红/上一年归属于母公司股东的净利润</t>
    <phoneticPr fontId="1" type="noConversion"/>
  </si>
  <si>
    <t>归属于少数股东的分红</t>
    <phoneticPr fontId="1" type="noConversion"/>
  </si>
  <si>
    <t>经营性营运资金（OWC）</t>
    <phoneticPr fontId="1" type="noConversion"/>
  </si>
  <si>
    <t>应收款项</t>
    <phoneticPr fontId="1" type="noConversion"/>
  </si>
  <si>
    <t>预付款项</t>
    <phoneticPr fontId="4" type="noConversion"/>
  </si>
  <si>
    <t>存货</t>
    <phoneticPr fontId="4" type="noConversion"/>
  </si>
  <si>
    <t>其他经营性流动资产</t>
    <phoneticPr fontId="1" type="noConversion"/>
  </si>
  <si>
    <t>应付款项</t>
    <phoneticPr fontId="1" type="noConversion"/>
  </si>
  <si>
    <t>预收款项</t>
    <phoneticPr fontId="4" type="noConversion"/>
  </si>
  <si>
    <t>其他经营性流动负债</t>
    <phoneticPr fontId="4" type="noConversion"/>
  </si>
  <si>
    <t>融资缺口</t>
    <phoneticPr fontId="1" type="noConversion"/>
  </si>
  <si>
    <t>短期借款期初值</t>
    <phoneticPr fontId="1" type="noConversion"/>
  </si>
  <si>
    <t>短期借款发行</t>
    <phoneticPr fontId="1" type="noConversion"/>
  </si>
  <si>
    <t>短期借款期末值</t>
    <phoneticPr fontId="1" type="noConversion"/>
  </si>
  <si>
    <t>短期借款利率</t>
  </si>
  <si>
    <t>短期借款利息支出</t>
    <phoneticPr fontId="1" type="noConversion"/>
  </si>
  <si>
    <t>长期借款期初值</t>
  </si>
  <si>
    <t>长期借款发行</t>
  </si>
  <si>
    <t>长期借款期末值</t>
  </si>
  <si>
    <t>长期借款利率</t>
  </si>
  <si>
    <t>长期借款利息支出</t>
  </si>
  <si>
    <t>债务合计</t>
    <phoneticPr fontId="1" type="noConversion"/>
  </si>
  <si>
    <t>利息支出合计</t>
    <phoneticPr fontId="1" type="noConversion"/>
  </si>
  <si>
    <t>货币资金</t>
    <phoneticPr fontId="1" type="noConversion"/>
  </si>
  <si>
    <t>货币资金利息收入</t>
    <phoneticPr fontId="1" type="noConversion"/>
  </si>
  <si>
    <t>财务费用</t>
    <phoneticPr fontId="1" type="noConversion"/>
  </si>
  <si>
    <t>留存收益</t>
    <phoneticPr fontId="1" type="noConversion"/>
  </si>
  <si>
    <t>期初值</t>
    <phoneticPr fontId="1" type="noConversion"/>
  </si>
  <si>
    <t>归属于母公司股东的净利润</t>
  </si>
  <si>
    <t>归属于母公司股东的分红</t>
    <phoneticPr fontId="1" type="noConversion"/>
  </si>
  <si>
    <t>期末值</t>
    <phoneticPr fontId="1" type="noConversion"/>
  </si>
  <si>
    <t>少数股东权益</t>
    <phoneticPr fontId="1" type="noConversion"/>
  </si>
  <si>
    <t>少数股东损益</t>
    <phoneticPr fontId="1" type="noConversion"/>
  </si>
  <si>
    <t>固定资产</t>
    <phoneticPr fontId="1" type="noConversion"/>
  </si>
  <si>
    <t>固定资产购建</t>
    <phoneticPr fontId="1" type="noConversion"/>
  </si>
  <si>
    <t>折旧</t>
    <phoneticPr fontId="1" type="noConversion"/>
  </si>
  <si>
    <t>无形资产购置</t>
    <phoneticPr fontId="1" type="noConversion"/>
  </si>
  <si>
    <t>无形资产摊销</t>
    <phoneticPr fontId="1" type="noConversion"/>
  </si>
  <si>
    <t>新增长期待摊费用</t>
    <phoneticPr fontId="1" type="noConversion"/>
  </si>
  <si>
    <t>长期待摊费用摊销</t>
    <phoneticPr fontId="1" type="noConversion"/>
  </si>
  <si>
    <t>利润表 Income Statement</t>
    <phoneticPr fontId="2" type="noConversion"/>
  </si>
  <si>
    <t>营业成本（不含折旧、摊销）/营业收入</t>
    <phoneticPr fontId="3" type="noConversion"/>
  </si>
  <si>
    <t>销售费用（不含折旧、摊销）/营业收入</t>
    <phoneticPr fontId="3" type="noConversion"/>
  </si>
  <si>
    <t>管理费用（不含折旧、摊销）/营业收入</t>
    <phoneticPr fontId="3" type="noConversion"/>
  </si>
  <si>
    <t>其他经营性损益/营业收入</t>
    <phoneticPr fontId="1" type="noConversion"/>
  </si>
  <si>
    <t>非经常性或非经营性损益</t>
    <phoneticPr fontId="3" type="noConversion"/>
  </si>
  <si>
    <t>有效所得税率</t>
    <phoneticPr fontId="1" type="noConversion"/>
  </si>
  <si>
    <t>少数股东损益</t>
  </si>
  <si>
    <t>已发行普通股数（百万股）</t>
    <phoneticPr fontId="3" type="noConversion"/>
  </si>
  <si>
    <t>营业收入</t>
  </si>
  <si>
    <t>营业成本（不含折旧、摊销）</t>
    <phoneticPr fontId="3" type="noConversion"/>
  </si>
  <si>
    <t>销售费用（不含折旧、摊销）</t>
    <phoneticPr fontId="3" type="noConversion"/>
  </si>
  <si>
    <t>管理费用（不含折旧、摊销）</t>
    <phoneticPr fontId="3" type="noConversion"/>
  </si>
  <si>
    <t>其他经营性损益</t>
    <phoneticPr fontId="1" type="noConversion"/>
  </si>
  <si>
    <t>折旧</t>
  </si>
  <si>
    <t>摊销</t>
    <phoneticPr fontId="3" type="noConversion"/>
  </si>
  <si>
    <t>非经常性或非经营性损益</t>
    <phoneticPr fontId="3" type="noConversion"/>
  </si>
  <si>
    <t>利润总额</t>
  </si>
  <si>
    <t>所得税</t>
    <phoneticPr fontId="3" type="noConversion"/>
  </si>
  <si>
    <t>净利润</t>
    <phoneticPr fontId="3" type="noConversion"/>
  </si>
  <si>
    <t>已发行普通股数（百万股）</t>
    <phoneticPr fontId="3" type="noConversion"/>
  </si>
  <si>
    <t>每股收益（元/股）</t>
    <phoneticPr fontId="3" type="noConversion"/>
  </si>
  <si>
    <t>快递业务票均收入（元/单）</t>
    <phoneticPr fontId="1" type="noConversion"/>
  </si>
  <si>
    <t>快件业务量增速</t>
    <phoneticPr fontId="1" type="noConversion"/>
  </si>
  <si>
    <t>商品销售业务收入</t>
    <phoneticPr fontId="1" type="noConversion"/>
  </si>
  <si>
    <t>其他业务收入/速运物流业务收入</t>
    <phoneticPr fontId="1" type="noConversion"/>
  </si>
  <si>
    <t>快件业务量（百万单）</t>
    <phoneticPr fontId="1" type="noConversion"/>
  </si>
  <si>
    <t>速运物流业务收入</t>
    <phoneticPr fontId="1" type="noConversion"/>
  </si>
  <si>
    <t>折旧/期初固定资产</t>
    <phoneticPr fontId="1" type="noConversion"/>
  </si>
  <si>
    <t>无形资产摊销/期初无形资产</t>
    <phoneticPr fontId="1" type="noConversion"/>
  </si>
  <si>
    <t>长期待摊费用摊销/期初长期待摊费用</t>
    <phoneticPr fontId="1" type="noConversion"/>
  </si>
  <si>
    <t>折旧摊销合计</t>
    <phoneticPr fontId="1" type="noConversion"/>
  </si>
  <si>
    <t>营业收入</t>
    <phoneticPr fontId="1" type="noConversion"/>
  </si>
  <si>
    <t>速运物流收入</t>
    <phoneticPr fontId="1" type="noConversion"/>
  </si>
  <si>
    <t>税金及附加/营业收入</t>
    <phoneticPr fontId="1" type="noConversion"/>
  </si>
  <si>
    <t>税金及附加</t>
    <phoneticPr fontId="1" type="noConversion"/>
  </si>
  <si>
    <t>投资收益</t>
    <phoneticPr fontId="1" type="noConversion"/>
  </si>
  <si>
    <t>投资收益/期末非核心资产（流动）</t>
    <phoneticPr fontId="1" type="noConversion"/>
  </si>
  <si>
    <t>单件折旧摊销（元/件）</t>
    <phoneticPr fontId="1" type="noConversion"/>
  </si>
  <si>
    <t>物流公司财务预测与估值模型</t>
    <phoneticPr fontId="3" type="noConversion"/>
  </si>
  <si>
    <t>物流公司</t>
    <phoneticPr fontId="1" type="noConversion"/>
  </si>
  <si>
    <t>少数股东损益</t>
    <phoneticPr fontId="1" type="noConversion"/>
  </si>
  <si>
    <t>资本性支出表 Capital Expenditures</t>
    <phoneticPr fontId="2" type="noConversion"/>
  </si>
  <si>
    <t>固定资产购建/营业收入</t>
    <phoneticPr fontId="1" type="noConversion"/>
  </si>
  <si>
    <t>无形资产购置/营业收入</t>
    <phoneticPr fontId="1" type="noConversion"/>
  </si>
  <si>
    <t>期末三项长期资产/当期快递业务量（元/单）</t>
    <phoneticPr fontId="1" type="noConversion"/>
  </si>
  <si>
    <t>估值时点</t>
    <phoneticPr fontId="1" type="noConversion"/>
  </si>
  <si>
    <t>EBITDA退出倍数</t>
    <phoneticPr fontId="1" type="noConversion"/>
  </si>
  <si>
    <t>中间计算表 Calculations</t>
    <phoneticPr fontId="2" type="noConversion"/>
  </si>
  <si>
    <t>短期借款偿还/期初短期借款</t>
    <phoneticPr fontId="1" type="noConversion"/>
  </si>
  <si>
    <t>长期借款偿还/期初长期借款</t>
    <phoneticPr fontId="1" type="noConversion"/>
  </si>
  <si>
    <t>Financial Forecast and Valuation Model 
Logistics Company</t>
    <phoneticPr fontId="3" type="noConversion"/>
  </si>
  <si>
    <t>新增长期待摊费用/营业收入</t>
    <phoneticPr fontId="1" type="noConversion"/>
  </si>
  <si>
    <t>短期借款偿还</t>
    <phoneticPr fontId="1" type="noConversion"/>
  </si>
  <si>
    <t>长期借款偿还</t>
    <phoneticPr fontId="1" type="noConversion"/>
  </si>
  <si>
    <t>融资缺口利息支出</t>
    <phoneticPr fontId="1" type="noConversion"/>
  </si>
  <si>
    <t>投资收益</t>
    <phoneticPr fontId="1" type="noConversion"/>
  </si>
  <si>
    <t>（投资收益）</t>
    <phoneticPr fontId="1" type="noConversion"/>
  </si>
  <si>
    <t>非核心资产（流动+非流动）的市场价值/账面价值</t>
    <phoneticPr fontId="3" type="noConversion"/>
  </si>
  <si>
    <t>假设表 Assumption</t>
    <phoneticPr fontId="2" type="noConversion"/>
  </si>
  <si>
    <t>现金流量表</t>
    <phoneticPr fontId="1" type="noConversion"/>
  </si>
  <si>
    <r>
      <t xml:space="preserve">债务 </t>
    </r>
    <r>
      <rPr>
        <b/>
        <sz val="8"/>
        <rFont val="华文细黑"/>
        <family val="3"/>
        <charset val="134"/>
      </rPr>
      <t>（注：所有债务及现金利息使用平均余额乘以利率计算）</t>
    </r>
    <phoneticPr fontId="1" type="noConversion"/>
  </si>
  <si>
    <t>其他业务收入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</si>
</sst>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_ "/>
    <numFmt numFmtId="177" formatCode="0.0%"/>
    <numFmt numFmtId="178" formatCode="#,##0_ "/>
    <numFmt numFmtId="179" formatCode="#,##0.00_ "/>
    <numFmt numFmtId="180" formatCode="0.0\ \x"/>
  </numFmts>
  <fonts count="39" x14ac:knownFonts="1">
    <font>
      <sz val="10"/>
      <color theme="1"/>
      <name val="arial"/>
      <family val="2"/>
      <charset val="134"/>
    </font>
    <font>
      <sz val="9"/>
      <name val="Arial"/>
      <family val="2"/>
      <charset val="134"/>
    </font>
    <font>
      <sz val="9"/>
      <name val="Arial"/>
      <family val="2"/>
    </font>
    <font>
      <sz val="9"/>
      <name val="宋体"/>
      <family val="3"/>
      <charset val="134"/>
    </font>
    <font>
      <sz val="10"/>
      <name val="Arial"/>
      <family val="2"/>
    </font>
    <font>
      <sz val="9"/>
      <color indexed="81"/>
      <name val="宋体"/>
      <family val="3"/>
      <charset val="134"/>
    </font>
    <font>
      <b/>
      <sz val="9"/>
      <color indexed="81"/>
      <name val="宋体"/>
      <family val="3"/>
      <charset val="134"/>
    </font>
    <font>
      <sz val="9"/>
      <color indexed="81"/>
      <name val="Arial"/>
      <family val="2"/>
    </font>
    <font>
      <b/>
      <sz val="15"/>
      <name val="华文细黑"/>
      <family val="3"/>
      <charset val="134"/>
    </font>
    <font>
      <b/>
      <sz val="10"/>
      <name val="华文细黑"/>
      <family val="3"/>
      <charset val="134"/>
    </font>
    <font>
      <sz val="10"/>
      <name val="华文细黑"/>
      <family val="3"/>
      <charset val="134"/>
    </font>
    <font>
      <b/>
      <sz val="24"/>
      <color indexed="9"/>
      <name val="华文细黑"/>
      <family val="3"/>
      <charset val="134"/>
    </font>
    <font>
      <b/>
      <sz val="11"/>
      <name val="华文细黑"/>
      <family val="3"/>
      <charset val="134"/>
    </font>
    <font>
      <b/>
      <sz val="8"/>
      <name val="Arial"/>
      <family val="2"/>
    </font>
    <font>
      <b/>
      <sz val="9"/>
      <color indexed="81"/>
      <name val="华文细黑"/>
      <family val="3"/>
      <charset val="134"/>
    </font>
    <font>
      <sz val="9"/>
      <color indexed="81"/>
      <name val="华文细黑"/>
      <family val="3"/>
      <charset val="134"/>
    </font>
    <font>
      <sz val="10"/>
      <color indexed="8"/>
      <name val="华文细黑"/>
      <family val="3"/>
      <charset val="134"/>
    </font>
    <font>
      <b/>
      <sz val="10"/>
      <color indexed="8"/>
      <name val="华文细黑"/>
      <family val="3"/>
      <charset val="134"/>
    </font>
    <font>
      <sz val="10"/>
      <color theme="1"/>
      <name val="华文细黑"/>
      <family val="3"/>
      <charset val="134"/>
    </font>
    <font>
      <b/>
      <i/>
      <sz val="10"/>
      <name val="华文细黑"/>
      <family val="3"/>
      <charset val="134"/>
    </font>
    <font>
      <sz val="9"/>
      <name val="华文细黑"/>
      <family val="3"/>
      <charset val="134"/>
    </font>
    <font>
      <b/>
      <sz val="9"/>
      <name val="华文细黑"/>
      <family val="3"/>
      <charset val="134"/>
    </font>
    <font>
      <sz val="11"/>
      <color indexed="8"/>
      <name val="华文细黑"/>
      <family val="3"/>
      <charset val="134"/>
    </font>
    <font>
      <u/>
      <sz val="10"/>
      <color rgb="FF0000FF"/>
      <name val="华文细黑"/>
      <family val="3"/>
      <charset val="134"/>
    </font>
    <font>
      <b/>
      <sz val="9"/>
      <color indexed="8"/>
      <name val="华文细黑"/>
      <family val="3"/>
      <charset val="134"/>
    </font>
    <font>
      <sz val="10"/>
      <color rgb="FF0000FF"/>
      <name val="华文细黑"/>
      <family val="3"/>
      <charset val="134"/>
    </font>
    <font>
      <sz val="10"/>
      <color indexed="9"/>
      <name val="华文细黑"/>
      <family val="3"/>
      <charset val="134"/>
    </font>
    <font>
      <b/>
      <sz val="10"/>
      <color theme="1"/>
      <name val="华文细黑"/>
      <family val="3"/>
      <charset val="134"/>
    </font>
    <font>
      <b/>
      <sz val="12"/>
      <name val="华文细黑"/>
      <family val="3"/>
      <charset val="134"/>
    </font>
    <font>
      <b/>
      <sz val="10"/>
      <color indexed="9"/>
      <name val="华文细黑"/>
      <family val="3"/>
      <charset val="134"/>
    </font>
    <font>
      <sz val="10"/>
      <color indexed="12"/>
      <name val="华文细黑"/>
      <family val="3"/>
      <charset val="134"/>
    </font>
    <font>
      <i/>
      <sz val="10"/>
      <name val="华文细黑"/>
      <family val="3"/>
      <charset val="134"/>
    </font>
    <font>
      <b/>
      <sz val="10"/>
      <color indexed="12"/>
      <name val="华文细黑"/>
      <family val="3"/>
      <charset val="134"/>
    </font>
    <font>
      <sz val="16"/>
      <color indexed="9"/>
      <name val="华文细黑"/>
      <family val="3"/>
      <charset val="134"/>
    </font>
    <font>
      <b/>
      <sz val="15"/>
      <color theme="0"/>
      <name val="华文细黑"/>
      <family val="3"/>
      <charset val="134"/>
    </font>
    <font>
      <sz val="9"/>
      <color theme="0"/>
      <name val="华文细黑"/>
      <family val="3"/>
      <charset val="134"/>
    </font>
    <font>
      <sz val="9"/>
      <color indexed="12"/>
      <name val="华文细黑"/>
      <family val="3"/>
      <charset val="134"/>
    </font>
    <font>
      <sz val="8"/>
      <name val="华文细黑"/>
      <family val="3"/>
      <charset val="134"/>
    </font>
    <font>
      <b/>
      <sz val="8"/>
      <name val="华文细黑"/>
      <family val="3"/>
      <charset val="134"/>
    </font>
  </fonts>
  <fills count="7">
    <fill>
      <patternFill patternType="none"/>
    </fill>
    <fill>
      <patternFill patternType="gray125"/>
    </fill>
    <fill>
      <patternFill patternType="solid">
        <fgColor indexed="9"/>
        <bgColor indexed="64"/>
      </patternFill>
    </fill>
    <fill>
      <patternFill patternType="solid">
        <fgColor theme="6"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rgb="FFFFF4F4"/>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top style="hair">
        <color indexed="64"/>
      </top>
      <bottom style="hair">
        <color indexed="64"/>
      </bottom>
      <diagonal/>
    </border>
    <border>
      <left style="dashed">
        <color rgb="FFBB0502"/>
      </left>
      <right style="dashed">
        <color rgb="FFBB0502"/>
      </right>
      <top style="dashed">
        <color rgb="FFBB0502"/>
      </top>
      <bottom style="dashed">
        <color rgb="FFBB0502"/>
      </bottom>
      <diagonal/>
    </border>
    <border>
      <left style="dashed">
        <color rgb="FFC00000"/>
      </left>
      <right style="dashed">
        <color rgb="FFC00000"/>
      </right>
      <top style="dashed">
        <color rgb="FFC00000"/>
      </top>
      <bottom style="dashed">
        <color rgb="FFC00000"/>
      </bottom>
      <diagonal/>
    </border>
  </borders>
  <cellStyleXfs count="2">
    <xf numFmtId="0" fontId="0" fillId="0" borderId="0">
      <alignment vertical="center"/>
    </xf>
    <xf numFmtId="0" fontId="4" fillId="0" borderId="0"/>
  </cellStyleXfs>
  <cellXfs count="88">
    <xf numFmtId="0" fontId="0" fillId="0" borderId="0" xfId="0">
      <alignment vertical="center"/>
    </xf>
    <xf numFmtId="178" fontId="10" fillId="0" borderId="0" xfId="0" applyNumberFormat="1" applyFont="1" applyBorder="1" applyAlignment="1"/>
    <xf numFmtId="178" fontId="9" fillId="0" borderId="0" xfId="0" applyNumberFormat="1" applyFont="1" applyBorder="1" applyAlignment="1"/>
    <xf numFmtId="176" fontId="10" fillId="0" borderId="0" xfId="0" applyNumberFormat="1" applyFont="1" applyBorder="1" applyAlignment="1"/>
    <xf numFmtId="176" fontId="9" fillId="0" borderId="0" xfId="0" applyNumberFormat="1" applyFont="1" applyBorder="1" applyAlignment="1"/>
    <xf numFmtId="178" fontId="8" fillId="0" borderId="0" xfId="0" applyNumberFormat="1" applyFont="1" applyFill="1" applyBorder="1" applyAlignment="1">
      <alignment vertical="center"/>
    </xf>
    <xf numFmtId="178" fontId="20" fillId="0" borderId="0" xfId="0" applyNumberFormat="1" applyFont="1" applyBorder="1" applyAlignment="1"/>
    <xf numFmtId="178" fontId="12" fillId="0" borderId="0" xfId="0" applyNumberFormat="1" applyFont="1" applyFill="1" applyBorder="1" applyAlignment="1">
      <alignment vertical="center"/>
    </xf>
    <xf numFmtId="178" fontId="12" fillId="0" borderId="0" xfId="0" applyNumberFormat="1" applyFont="1" applyFill="1" applyBorder="1" applyAlignment="1"/>
    <xf numFmtId="178" fontId="22" fillId="0" borderId="0" xfId="0" applyNumberFormat="1" applyFont="1" applyFill="1" applyBorder="1" applyAlignment="1"/>
    <xf numFmtId="178" fontId="16" fillId="3" borderId="0" xfId="0" applyNumberFormat="1" applyFont="1" applyFill="1" applyBorder="1" applyAlignment="1"/>
    <xf numFmtId="178" fontId="23" fillId="3" borderId="0" xfId="0" applyNumberFormat="1" applyFont="1" applyFill="1" applyBorder="1" applyAlignment="1">
      <alignment horizontal="center"/>
    </xf>
    <xf numFmtId="178" fontId="24" fillId="0" borderId="0" xfId="0" applyNumberFormat="1" applyFont="1" applyFill="1" applyBorder="1" applyAlignment="1"/>
    <xf numFmtId="178" fontId="16" fillId="0" borderId="0" xfId="0" applyNumberFormat="1" applyFont="1" applyFill="1" applyBorder="1" applyAlignment="1"/>
    <xf numFmtId="178" fontId="16" fillId="0" borderId="0" xfId="0" applyNumberFormat="1" applyFont="1" applyFill="1" applyBorder="1" applyAlignment="1">
      <alignment horizontal="center"/>
    </xf>
    <xf numFmtId="178" fontId="17" fillId="3" borderId="0" xfId="0" applyNumberFormat="1" applyFont="1" applyFill="1" applyBorder="1" applyAlignment="1"/>
    <xf numFmtId="178" fontId="17" fillId="0" borderId="0" xfId="0" applyNumberFormat="1" applyFont="1" applyFill="1" applyBorder="1" applyAlignment="1"/>
    <xf numFmtId="9" fontId="10" fillId="0" borderId="0" xfId="0" applyNumberFormat="1" applyFont="1" applyBorder="1" applyAlignment="1"/>
    <xf numFmtId="177" fontId="10" fillId="0" borderId="0" xfId="0" applyNumberFormat="1" applyFont="1" applyBorder="1" applyAlignment="1"/>
    <xf numFmtId="49" fontId="8" fillId="0" borderId="0" xfId="0" applyNumberFormat="1" applyFont="1" applyFill="1" applyBorder="1" applyAlignment="1">
      <alignment vertical="center"/>
    </xf>
    <xf numFmtId="0" fontId="9" fillId="0" borderId="0" xfId="1" applyFont="1" applyAlignment="1">
      <alignment vertical="center"/>
    </xf>
    <xf numFmtId="0" fontId="10" fillId="0" borderId="0" xfId="1" applyFont="1" applyAlignment="1">
      <alignment vertical="center"/>
    </xf>
    <xf numFmtId="0" fontId="18" fillId="0" borderId="0" xfId="0" applyFont="1">
      <alignment vertical="center"/>
    </xf>
    <xf numFmtId="0" fontId="9" fillId="2" borderId="0" xfId="1" applyFont="1" applyFill="1"/>
    <xf numFmtId="0" fontId="9" fillId="2" borderId="0" xfId="1" applyFont="1" applyFill="1" applyAlignment="1">
      <alignment horizontal="center" vertical="center" wrapText="1"/>
    </xf>
    <xf numFmtId="0" fontId="28" fillId="2" borderId="0" xfId="1" applyFont="1" applyFill="1" applyAlignment="1">
      <alignment horizontal="center" vertical="center"/>
    </xf>
    <xf numFmtId="0" fontId="28" fillId="2" borderId="0" xfId="1" applyFont="1" applyFill="1" applyAlignment="1"/>
    <xf numFmtId="0" fontId="10" fillId="0" borderId="0" xfId="1" applyFont="1" applyBorder="1" applyAlignment="1">
      <alignment vertical="center"/>
    </xf>
    <xf numFmtId="0" fontId="10" fillId="0" borderId="0" xfId="1" applyFont="1" applyFill="1"/>
    <xf numFmtId="0" fontId="12" fillId="0" borderId="0" xfId="1" applyFont="1" applyAlignment="1">
      <alignment vertical="center"/>
    </xf>
    <xf numFmtId="0" fontId="12" fillId="0" borderId="0" xfId="1" applyFont="1" applyFill="1" applyAlignment="1">
      <alignment horizontal="left"/>
    </xf>
    <xf numFmtId="0" fontId="10" fillId="0" borderId="0" xfId="1" applyFont="1"/>
    <xf numFmtId="0" fontId="10" fillId="0" borderId="0" xfId="1" applyFont="1" applyFill="1" applyAlignment="1"/>
    <xf numFmtId="49" fontId="10" fillId="0" borderId="2" xfId="1" applyNumberFormat="1" applyFont="1" applyFill="1" applyBorder="1" applyAlignment="1">
      <alignment horizontal="right"/>
    </xf>
    <xf numFmtId="0" fontId="10" fillId="0" borderId="0" xfId="1" applyFont="1" applyFill="1" applyAlignment="1">
      <alignment horizontal="center"/>
    </xf>
    <xf numFmtId="0" fontId="20" fillId="0" borderId="0" xfId="1" applyFont="1" applyAlignment="1">
      <alignment vertical="center"/>
    </xf>
    <xf numFmtId="0" fontId="10" fillId="0" borderId="3" xfId="1" applyFont="1" applyFill="1" applyBorder="1" applyAlignment="1">
      <alignment horizontal="right"/>
    </xf>
    <xf numFmtId="178" fontId="30" fillId="0" borderId="0" xfId="1" applyNumberFormat="1" applyFont="1" applyFill="1"/>
    <xf numFmtId="178" fontId="10" fillId="0" borderId="0" xfId="1" applyNumberFormat="1" applyFont="1" applyFill="1"/>
    <xf numFmtId="0" fontId="10" fillId="0" borderId="0" xfId="1" applyFont="1" applyFill="1" applyAlignment="1">
      <alignment horizontal="left" vertical="center"/>
    </xf>
    <xf numFmtId="0" fontId="9" fillId="0" borderId="0" xfId="1" applyFont="1" applyFill="1" applyAlignment="1">
      <alignment horizontal="left"/>
    </xf>
    <xf numFmtId="14" fontId="10" fillId="0" borderId="3" xfId="1" applyNumberFormat="1" applyFont="1" applyFill="1" applyBorder="1" applyAlignment="1">
      <alignment horizontal="right"/>
    </xf>
    <xf numFmtId="178" fontId="10" fillId="0" borderId="0" xfId="1" applyNumberFormat="1" applyFont="1" applyAlignment="1">
      <alignment vertical="center"/>
    </xf>
    <xf numFmtId="0" fontId="10" fillId="0" borderId="0" xfId="1" applyFont="1" applyAlignment="1">
      <alignment horizontal="center" vertical="center"/>
    </xf>
    <xf numFmtId="176" fontId="31" fillId="0" borderId="0" xfId="0" applyNumberFormat="1" applyFont="1" applyBorder="1" applyAlignment="1"/>
    <xf numFmtId="0" fontId="10" fillId="0" borderId="0" xfId="1" applyFont="1" applyFill="1" applyBorder="1"/>
    <xf numFmtId="178" fontId="30" fillId="0" borderId="0" xfId="0" applyNumberFormat="1" applyFont="1" applyFill="1" applyBorder="1" applyAlignment="1"/>
    <xf numFmtId="178" fontId="31" fillId="0" borderId="0" xfId="0" applyNumberFormat="1" applyFont="1" applyBorder="1" applyAlignment="1"/>
    <xf numFmtId="178" fontId="19" fillId="0" borderId="0" xfId="0" applyNumberFormat="1" applyFont="1" applyBorder="1" applyAlignment="1"/>
    <xf numFmtId="178" fontId="9" fillId="0" borderId="0" xfId="0" applyNumberFormat="1" applyFont="1" applyFill="1" applyBorder="1" applyAlignment="1"/>
    <xf numFmtId="178" fontId="21" fillId="0" borderId="0" xfId="0" applyNumberFormat="1" applyFont="1" applyBorder="1" applyAlignment="1"/>
    <xf numFmtId="178" fontId="30" fillId="0" borderId="0" xfId="0" applyNumberFormat="1" applyFont="1" applyBorder="1" applyAlignment="1"/>
    <xf numFmtId="176" fontId="9" fillId="0" borderId="0" xfId="0" applyNumberFormat="1" applyFont="1" applyFill="1" applyBorder="1" applyAlignment="1"/>
    <xf numFmtId="178" fontId="16" fillId="0" borderId="0" xfId="0" applyNumberFormat="1" applyFont="1" applyBorder="1" applyAlignment="1">
      <alignment horizontal="center"/>
    </xf>
    <xf numFmtId="178" fontId="25" fillId="0" borderId="0" xfId="0" applyNumberFormat="1" applyFont="1" applyBorder="1" applyAlignment="1">
      <alignment horizontal="right"/>
    </xf>
    <xf numFmtId="178" fontId="17" fillId="0" borderId="0" xfId="0" applyNumberFormat="1" applyFont="1" applyBorder="1" applyAlignment="1"/>
    <xf numFmtId="178" fontId="10" fillId="0" borderId="0" xfId="0" applyNumberFormat="1" applyFont="1" applyFill="1" applyBorder="1" applyAlignment="1"/>
    <xf numFmtId="178" fontId="16" fillId="0" borderId="0" xfId="0" applyNumberFormat="1" applyFont="1" applyBorder="1" applyAlignment="1"/>
    <xf numFmtId="176" fontId="25" fillId="0" borderId="0" xfId="0" applyNumberFormat="1" applyFont="1" applyBorder="1" applyAlignment="1">
      <alignment horizontal="right"/>
    </xf>
    <xf numFmtId="179" fontId="9" fillId="0" borderId="0" xfId="0" applyNumberFormat="1" applyFont="1" applyFill="1" applyBorder="1" applyAlignment="1"/>
    <xf numFmtId="176" fontId="30" fillId="0" borderId="0" xfId="0" applyNumberFormat="1" applyFont="1" applyFill="1" applyBorder="1" applyAlignment="1"/>
    <xf numFmtId="178" fontId="32" fillId="0" borderId="0" xfId="0" applyNumberFormat="1" applyFont="1" applyFill="1" applyBorder="1" applyAlignment="1"/>
    <xf numFmtId="179" fontId="10" fillId="0" borderId="0" xfId="0" applyNumberFormat="1" applyFont="1" applyBorder="1" applyAlignment="1"/>
    <xf numFmtId="177" fontId="10" fillId="0" borderId="0" xfId="0" applyNumberFormat="1" applyFont="1" applyFill="1" applyBorder="1" applyAlignment="1"/>
    <xf numFmtId="0" fontId="26" fillId="4" borderId="0" xfId="1" applyFont="1" applyFill="1"/>
    <xf numFmtId="0" fontId="29" fillId="4" borderId="0" xfId="1" applyFont="1" applyFill="1"/>
    <xf numFmtId="0" fontId="10" fillId="4" borderId="0" xfId="1" applyFont="1" applyFill="1" applyAlignment="1">
      <alignment vertical="center"/>
    </xf>
    <xf numFmtId="178" fontId="20" fillId="4" borderId="0" xfId="0" applyNumberFormat="1" applyFont="1" applyFill="1" applyBorder="1" applyAlignment="1"/>
    <xf numFmtId="178" fontId="34" fillId="4" borderId="0" xfId="0" applyNumberFormat="1" applyFont="1" applyFill="1" applyBorder="1" applyAlignment="1">
      <alignment vertical="center"/>
    </xf>
    <xf numFmtId="178" fontId="35" fillId="4" borderId="0" xfId="0" applyNumberFormat="1" applyFont="1" applyFill="1" applyBorder="1" applyAlignment="1"/>
    <xf numFmtId="176" fontId="30" fillId="5" borderId="4" xfId="0" applyNumberFormat="1" applyFont="1" applyFill="1" applyBorder="1" applyAlignment="1"/>
    <xf numFmtId="177" fontId="30" fillId="5" borderId="4" xfId="0" applyNumberFormat="1" applyFont="1" applyFill="1" applyBorder="1" applyAlignment="1"/>
    <xf numFmtId="178" fontId="30" fillId="5" borderId="4" xfId="0" applyNumberFormat="1" applyFont="1" applyFill="1" applyBorder="1" applyAlignment="1"/>
    <xf numFmtId="177" fontId="30" fillId="5" borderId="5" xfId="0" applyNumberFormat="1" applyFont="1" applyFill="1" applyBorder="1" applyAlignment="1"/>
    <xf numFmtId="178" fontId="30" fillId="5" borderId="5" xfId="0" applyNumberFormat="1" applyFont="1" applyFill="1" applyBorder="1" applyAlignment="1"/>
    <xf numFmtId="14" fontId="36" fillId="6" borderId="1" xfId="0" applyNumberFormat="1" applyFont="1" applyFill="1" applyBorder="1" applyAlignment="1"/>
    <xf numFmtId="177" fontId="30" fillId="6" borderId="1" xfId="0" applyNumberFormat="1" applyFont="1" applyFill="1" applyBorder="1" applyAlignment="1"/>
    <xf numFmtId="180" fontId="30" fillId="6" borderId="1" xfId="0" applyNumberFormat="1" applyFont="1" applyFill="1" applyBorder="1" applyAlignment="1"/>
    <xf numFmtId="178" fontId="17" fillId="0" borderId="0" xfId="0" applyNumberFormat="1" applyFont="1" applyBorder="1" applyAlignment="1">
      <alignment horizontal="center"/>
    </xf>
    <xf numFmtId="178" fontId="18" fillId="0" borderId="0" xfId="0" applyNumberFormat="1" applyFont="1" applyFill="1" applyBorder="1" applyAlignment="1"/>
    <xf numFmtId="178" fontId="27" fillId="0" borderId="0" xfId="0" applyNumberFormat="1" applyFont="1" applyFill="1" applyBorder="1" applyAlignment="1"/>
    <xf numFmtId="179" fontId="27" fillId="0" borderId="0" xfId="0" applyNumberFormat="1" applyFont="1" applyFill="1" applyBorder="1" applyAlignment="1"/>
    <xf numFmtId="177" fontId="18" fillId="0" borderId="0" xfId="0" applyNumberFormat="1" applyFont="1" applyFill="1" applyBorder="1" applyAlignment="1"/>
    <xf numFmtId="178" fontId="27" fillId="0" borderId="0" xfId="0" applyNumberFormat="1" applyFont="1" applyFill="1" applyBorder="1" applyAlignment="1">
      <alignment horizontal="center"/>
    </xf>
    <xf numFmtId="178" fontId="37" fillId="0" borderId="0" xfId="0" applyNumberFormat="1" applyFont="1" applyBorder="1" applyAlignment="1"/>
    <xf numFmtId="0" fontId="11" fillId="4" borderId="0" xfId="1" applyFont="1" applyFill="1" applyAlignment="1">
      <alignment horizontal="center" vertical="center" wrapText="1"/>
    </xf>
    <xf numFmtId="0" fontId="27" fillId="4" borderId="0" xfId="0" applyFont="1" applyFill="1" applyAlignment="1">
      <alignment vertical="center"/>
    </xf>
    <xf numFmtId="0" fontId="33" fillId="4" borderId="0" xfId="1" applyFont="1" applyFill="1" applyAlignment="1">
      <alignment horizontal="center" vertical="center" wrapText="1"/>
    </xf>
  </cellXfs>
  <cellStyles count="2">
    <cellStyle name="常规" xfId="0" builtinId="0"/>
    <cellStyle name="常规 2" xfId="1" xr:uid="{00000000-0005-0000-0000-000001000000}"/>
  </cellStyles>
  <dxfs count="0"/>
  <tableStyles count="0" defaultTableStyle="TableStyleMedium2" defaultPivotStyle="PivotStyleLight16"/>
  <colors>
    <mruColors>
      <color rgb="FFFFF4F4"/>
      <color rgb="FFFFE7E7"/>
      <color rgb="FFFFD1D1"/>
      <color rgb="FFFE8D8A"/>
      <color rgb="FFBB0502"/>
      <color rgb="FFFF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2</xdr:col>
      <xdr:colOff>647699</xdr:colOff>
      <xdr:row>6</xdr:row>
      <xdr:rowOff>189312</xdr:rowOff>
    </xdr:from>
    <xdr:to>
      <xdr:col>3</xdr:col>
      <xdr:colOff>160733</xdr:colOff>
      <xdr:row>8</xdr:row>
      <xdr:rowOff>91267</xdr:rowOff>
    </xdr:to>
    <xdr:sp macro="" textlink="">
      <xdr:nvSpPr>
        <xdr:cNvPr id="4" name="直角三角形 3">
          <a:extLst>
            <a:ext uri="{FF2B5EF4-FFF2-40B4-BE49-F238E27FC236}">
              <a16:creationId xmlns:a16="http://schemas.microsoft.com/office/drawing/2014/main" id="{1B2495D4-B1F4-43D5-8DA4-DBFDE17513FB}"/>
            </a:ext>
          </a:extLst>
        </xdr:cNvPr>
        <xdr:cNvSpPr/>
      </xdr:nvSpPr>
      <xdr:spPr>
        <a:xfrm rot="5400000">
          <a:off x="1548614" y="1205303"/>
          <a:ext cx="169846" cy="161925"/>
        </a:xfrm>
        <a:prstGeom prst="rtTriangle">
          <a:avLst/>
        </a:prstGeom>
        <a:solidFill>
          <a:srgbClr val="BB050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V31"/>
  <sheetViews>
    <sheetView showGridLines="0" showRowColHeaders="0" tabSelected="1" zoomScaleNormal="100" workbookViewId="0"/>
  </sheetViews>
  <sheetFormatPr defaultColWidth="0" defaultRowHeight="12" customHeight="1" zeroHeight="1" x14ac:dyDescent="0.2"/>
  <cols>
    <col min="1" max="1" width="12.7109375" style="22" customWidth="1"/>
    <col min="2" max="2" width="0.85546875" style="22" customWidth="1"/>
    <col min="3" max="13" width="9.7109375" style="22" customWidth="1"/>
    <col min="14" max="14" width="0.85546875" style="22" customWidth="1"/>
    <col min="15" max="15" width="12.7109375" style="22" customWidth="1"/>
    <col min="16" max="256" width="0" style="22" hidden="1" customWidth="1"/>
    <col min="257" max="16384" width="9.140625" style="22" hidden="1"/>
  </cols>
  <sheetData>
    <row r="1" spans="1:15" ht="15" customHeight="1" x14ac:dyDescent="0.2">
      <c r="A1" s="19"/>
      <c r="B1" s="20"/>
      <c r="C1" s="20"/>
      <c r="D1" s="21"/>
      <c r="E1" s="21"/>
      <c r="F1" s="21"/>
      <c r="G1" s="21"/>
      <c r="H1" s="21"/>
      <c r="I1" s="21"/>
      <c r="J1" s="21"/>
      <c r="K1" s="21"/>
      <c r="L1" s="21"/>
      <c r="M1" s="21"/>
      <c r="N1" s="21"/>
      <c r="O1" s="21"/>
    </row>
    <row r="2" spans="1:15" ht="15" customHeight="1" x14ac:dyDescent="0.2">
      <c r="A2" s="19"/>
      <c r="B2" s="20"/>
      <c r="C2" s="20"/>
      <c r="D2" s="21"/>
      <c r="E2" s="21"/>
      <c r="F2" s="21"/>
      <c r="G2" s="21"/>
      <c r="H2" s="21"/>
      <c r="I2" s="21"/>
      <c r="J2" s="21"/>
      <c r="K2" s="21"/>
      <c r="L2" s="21"/>
      <c r="M2" s="21"/>
      <c r="N2" s="21"/>
      <c r="O2" s="21"/>
    </row>
    <row r="3" spans="1:15" ht="15" customHeight="1" x14ac:dyDescent="0.2">
      <c r="A3" s="21"/>
      <c r="B3" s="21"/>
      <c r="C3" s="21"/>
      <c r="D3" s="21"/>
      <c r="E3" s="21"/>
      <c r="F3" s="21"/>
      <c r="G3" s="21"/>
      <c r="H3" s="21"/>
      <c r="I3" s="21"/>
      <c r="J3" s="21"/>
      <c r="K3" s="21"/>
      <c r="L3" s="21"/>
      <c r="M3" s="21"/>
      <c r="N3" s="21"/>
      <c r="O3" s="21"/>
    </row>
    <row r="4" spans="1:15" ht="5.0999999999999996" customHeight="1" x14ac:dyDescent="0.2">
      <c r="A4" s="21"/>
      <c r="B4" s="66"/>
      <c r="C4" s="66"/>
      <c r="D4" s="66"/>
      <c r="E4" s="66"/>
      <c r="F4" s="66"/>
      <c r="G4" s="66"/>
      <c r="H4" s="66"/>
      <c r="I4" s="66"/>
      <c r="J4" s="66"/>
      <c r="K4" s="66"/>
      <c r="L4" s="66"/>
      <c r="M4" s="66"/>
      <c r="N4" s="66"/>
      <c r="O4" s="21"/>
    </row>
    <row r="5" spans="1:15" ht="15" customHeight="1" x14ac:dyDescent="0.2">
      <c r="A5" s="21"/>
      <c r="B5" s="66"/>
      <c r="C5" s="21"/>
      <c r="D5" s="21"/>
      <c r="E5" s="21"/>
      <c r="F5" s="21"/>
      <c r="G5" s="21"/>
      <c r="H5" s="21"/>
      <c r="I5" s="21"/>
      <c r="J5" s="21"/>
      <c r="K5" s="21"/>
      <c r="L5" s="21"/>
      <c r="M5" s="21"/>
      <c r="N5" s="66"/>
      <c r="O5" s="21"/>
    </row>
    <row r="6" spans="1:15" ht="15" customHeight="1" x14ac:dyDescent="0.2">
      <c r="A6" s="21"/>
      <c r="B6" s="66"/>
      <c r="C6" s="21"/>
      <c r="D6" s="21"/>
      <c r="E6" s="21"/>
      <c r="F6" s="21"/>
      <c r="G6" s="21"/>
      <c r="H6" s="21"/>
      <c r="I6" s="21"/>
      <c r="J6" s="21"/>
      <c r="K6" s="21"/>
      <c r="L6" s="21"/>
      <c r="M6" s="21"/>
      <c r="N6" s="66"/>
      <c r="O6" s="21"/>
    </row>
    <row r="7" spans="1:15" ht="15" customHeight="1" x14ac:dyDescent="0.2">
      <c r="A7" s="21"/>
      <c r="B7" s="66"/>
      <c r="C7" s="21"/>
      <c r="D7" s="21"/>
      <c r="E7" s="21"/>
      <c r="F7" s="21"/>
      <c r="G7" s="21"/>
      <c r="H7" s="21"/>
      <c r="I7" s="21"/>
      <c r="J7" s="21"/>
      <c r="K7" s="21"/>
      <c r="L7" s="21"/>
      <c r="M7" s="21"/>
      <c r="N7" s="66"/>
      <c r="O7" s="21"/>
    </row>
    <row r="8" spans="1:15" ht="6" customHeight="1" x14ac:dyDescent="0.25">
      <c r="A8" s="21"/>
      <c r="B8" s="66"/>
      <c r="C8" s="21"/>
      <c r="D8" s="64"/>
      <c r="E8" s="64"/>
      <c r="F8" s="64"/>
      <c r="G8" s="64"/>
      <c r="H8" s="64"/>
      <c r="I8" s="64"/>
      <c r="J8" s="64"/>
      <c r="K8" s="64"/>
      <c r="L8" s="64"/>
      <c r="M8" s="21"/>
      <c r="N8" s="66"/>
      <c r="O8" s="21"/>
    </row>
    <row r="9" spans="1:15" ht="24" customHeight="1" x14ac:dyDescent="0.2">
      <c r="A9" s="21"/>
      <c r="B9" s="66"/>
      <c r="C9" s="21"/>
      <c r="D9" s="85" t="s">
        <v>250</v>
      </c>
      <c r="E9" s="86"/>
      <c r="F9" s="86"/>
      <c r="G9" s="86"/>
      <c r="H9" s="86"/>
      <c r="I9" s="86"/>
      <c r="J9" s="86"/>
      <c r="K9" s="86"/>
      <c r="L9" s="86"/>
      <c r="M9" s="21"/>
      <c r="N9" s="66"/>
      <c r="O9" s="21"/>
    </row>
    <row r="10" spans="1:15" ht="24" customHeight="1" x14ac:dyDescent="0.2">
      <c r="A10" s="21"/>
      <c r="B10" s="66"/>
      <c r="C10" s="21"/>
      <c r="D10" s="86"/>
      <c r="E10" s="86"/>
      <c r="F10" s="86"/>
      <c r="G10" s="86"/>
      <c r="H10" s="86"/>
      <c r="I10" s="86"/>
      <c r="J10" s="86"/>
      <c r="K10" s="86"/>
      <c r="L10" s="86"/>
      <c r="M10" s="21"/>
      <c r="N10" s="66"/>
      <c r="O10" s="21"/>
    </row>
    <row r="11" spans="1:15" ht="0.95" customHeight="1" x14ac:dyDescent="0.3">
      <c r="A11" s="23"/>
      <c r="B11" s="66"/>
      <c r="C11" s="23"/>
      <c r="D11" s="23"/>
      <c r="E11" s="24"/>
      <c r="F11" s="24"/>
      <c r="G11" s="25"/>
      <c r="H11" s="25"/>
      <c r="I11" s="25"/>
      <c r="J11" s="26"/>
      <c r="K11" s="23"/>
      <c r="L11" s="23"/>
      <c r="M11" s="23"/>
      <c r="N11" s="66"/>
      <c r="O11" s="23"/>
    </row>
    <row r="12" spans="1:15" ht="24" customHeight="1" x14ac:dyDescent="0.25">
      <c r="A12" s="21"/>
      <c r="B12" s="66"/>
      <c r="C12" s="21"/>
      <c r="D12" s="65"/>
      <c r="E12" s="87" t="s">
        <v>262</v>
      </c>
      <c r="F12" s="87"/>
      <c r="G12" s="87"/>
      <c r="H12" s="87"/>
      <c r="I12" s="87"/>
      <c r="J12" s="87"/>
      <c r="K12" s="87"/>
      <c r="L12" s="65"/>
      <c r="M12" s="21"/>
      <c r="N12" s="66"/>
      <c r="O12" s="21"/>
    </row>
    <row r="13" spans="1:15" ht="24" customHeight="1" x14ac:dyDescent="0.25">
      <c r="A13" s="21"/>
      <c r="B13" s="66"/>
      <c r="C13" s="21"/>
      <c r="D13" s="65"/>
      <c r="E13" s="87"/>
      <c r="F13" s="87"/>
      <c r="G13" s="87"/>
      <c r="H13" s="87"/>
      <c r="I13" s="87"/>
      <c r="J13" s="87"/>
      <c r="K13" s="87"/>
      <c r="L13" s="65"/>
      <c r="M13" s="21"/>
      <c r="N13" s="66"/>
      <c r="O13" s="21"/>
    </row>
    <row r="14" spans="1:15" ht="15" customHeight="1" x14ac:dyDescent="0.25">
      <c r="A14" s="21"/>
      <c r="B14" s="66"/>
      <c r="C14" s="21"/>
      <c r="D14" s="27"/>
      <c r="E14" s="21"/>
      <c r="F14" s="21"/>
      <c r="G14" s="21"/>
      <c r="H14" s="21"/>
      <c r="I14" s="21"/>
      <c r="J14" s="21"/>
      <c r="K14" s="21"/>
      <c r="L14" s="21"/>
      <c r="M14" s="28"/>
      <c r="N14" s="66"/>
      <c r="O14" s="21"/>
    </row>
    <row r="15" spans="1:15" ht="15" customHeight="1" x14ac:dyDescent="0.25">
      <c r="A15" s="21"/>
      <c r="B15" s="66"/>
      <c r="C15" s="21"/>
      <c r="D15" s="27"/>
      <c r="E15" s="21"/>
      <c r="F15" s="21"/>
      <c r="G15" s="21"/>
      <c r="H15" s="21"/>
      <c r="I15" s="21"/>
      <c r="J15" s="21"/>
      <c r="K15" s="21"/>
      <c r="L15" s="21"/>
      <c r="M15" s="28"/>
      <c r="N15" s="66"/>
      <c r="O15" s="21"/>
    </row>
    <row r="16" spans="1:15" ht="15" customHeight="1" x14ac:dyDescent="0.25">
      <c r="A16" s="21"/>
      <c r="B16" s="66"/>
      <c r="C16" s="21"/>
      <c r="D16" s="29" t="s">
        <v>47</v>
      </c>
      <c r="E16" s="21"/>
      <c r="F16" s="21"/>
      <c r="G16" s="21"/>
      <c r="H16" s="21"/>
      <c r="I16" s="30" t="s">
        <v>48</v>
      </c>
      <c r="J16" s="28"/>
      <c r="K16" s="28"/>
      <c r="L16" s="21"/>
      <c r="M16" s="28"/>
      <c r="N16" s="66"/>
      <c r="O16" s="21"/>
    </row>
    <row r="17" spans="1:15" ht="9" customHeight="1" x14ac:dyDescent="0.25">
      <c r="A17" s="21"/>
      <c r="B17" s="66"/>
      <c r="C17" s="21"/>
      <c r="D17" s="21"/>
      <c r="E17" s="21"/>
      <c r="F17" s="21"/>
      <c r="G17" s="21"/>
      <c r="H17" s="21"/>
      <c r="I17" s="31"/>
      <c r="J17" s="28"/>
      <c r="K17" s="28"/>
      <c r="L17" s="21"/>
      <c r="M17" s="21"/>
      <c r="N17" s="66"/>
      <c r="O17" s="21"/>
    </row>
    <row r="18" spans="1:15" ht="15" customHeight="1" x14ac:dyDescent="0.25">
      <c r="A18" s="21"/>
      <c r="B18" s="66"/>
      <c r="C18" s="21"/>
      <c r="D18" s="32" t="s">
        <v>49</v>
      </c>
      <c r="E18" s="21"/>
      <c r="F18" s="33" t="s">
        <v>50</v>
      </c>
      <c r="G18" s="21"/>
      <c r="H18" s="31"/>
      <c r="I18" s="72">
        <v>5</v>
      </c>
      <c r="J18" s="34" t="s">
        <v>24</v>
      </c>
      <c r="K18" s="28" t="s">
        <v>51</v>
      </c>
      <c r="L18" s="21"/>
      <c r="M18" s="35"/>
      <c r="N18" s="66"/>
      <c r="O18" s="21"/>
    </row>
    <row r="19" spans="1:15" ht="15" customHeight="1" x14ac:dyDescent="0.25">
      <c r="A19" s="21"/>
      <c r="B19" s="66"/>
      <c r="C19" s="21"/>
      <c r="D19" s="32" t="s">
        <v>52</v>
      </c>
      <c r="E19" s="21"/>
      <c r="F19" s="36"/>
      <c r="G19" s="21"/>
      <c r="H19" s="31"/>
      <c r="I19" s="37">
        <v>5</v>
      </c>
      <c r="J19" s="34" t="s">
        <v>24</v>
      </c>
      <c r="K19" s="28" t="s">
        <v>53</v>
      </c>
      <c r="L19" s="21"/>
      <c r="M19" s="35"/>
      <c r="N19" s="66"/>
      <c r="O19" s="21"/>
    </row>
    <row r="20" spans="1:15" ht="15" customHeight="1" x14ac:dyDescent="0.25">
      <c r="A20" s="21"/>
      <c r="B20" s="66"/>
      <c r="C20" s="21"/>
      <c r="D20" s="32" t="s">
        <v>54</v>
      </c>
      <c r="E20" s="21"/>
      <c r="F20" s="36"/>
      <c r="G20" s="21"/>
      <c r="H20" s="31"/>
      <c r="I20" s="38">
        <v>5</v>
      </c>
      <c r="J20" s="34" t="s">
        <v>24</v>
      </c>
      <c r="K20" s="28" t="s">
        <v>55</v>
      </c>
      <c r="L20" s="21"/>
      <c r="M20" s="35"/>
      <c r="N20" s="66"/>
      <c r="O20" s="21"/>
    </row>
    <row r="21" spans="1:15" ht="15" customHeight="1" x14ac:dyDescent="0.25">
      <c r="A21" s="21"/>
      <c r="B21" s="66"/>
      <c r="C21" s="21"/>
      <c r="D21" s="39" t="s">
        <v>56</v>
      </c>
      <c r="E21" s="40"/>
      <c r="F21" s="41"/>
      <c r="G21" s="21"/>
      <c r="H21" s="31"/>
      <c r="I21" s="42"/>
      <c r="J21" s="43" t="s">
        <v>25</v>
      </c>
      <c r="K21" s="21" t="s">
        <v>57</v>
      </c>
      <c r="L21" s="28"/>
      <c r="M21" s="35"/>
      <c r="N21" s="66"/>
      <c r="O21" s="21"/>
    </row>
    <row r="22" spans="1:15" ht="15" customHeight="1" x14ac:dyDescent="0.2">
      <c r="A22" s="21"/>
      <c r="B22" s="66"/>
      <c r="C22" s="21"/>
      <c r="D22" s="21"/>
      <c r="E22" s="21"/>
      <c r="F22" s="21"/>
      <c r="G22" s="21"/>
      <c r="H22" s="21"/>
      <c r="I22" s="21"/>
      <c r="J22" s="21"/>
      <c r="K22" s="21"/>
      <c r="L22" s="21"/>
      <c r="M22" s="21"/>
      <c r="N22" s="66"/>
      <c r="O22" s="21"/>
    </row>
    <row r="23" spans="1:15" ht="5.0999999999999996" customHeight="1" x14ac:dyDescent="0.2">
      <c r="A23" s="21"/>
      <c r="B23" s="66"/>
      <c r="C23" s="66"/>
      <c r="D23" s="66"/>
      <c r="E23" s="66"/>
      <c r="F23" s="66"/>
      <c r="G23" s="66"/>
      <c r="H23" s="66"/>
      <c r="I23" s="66"/>
      <c r="J23" s="66"/>
      <c r="K23" s="66"/>
      <c r="L23" s="66"/>
      <c r="M23" s="66"/>
      <c r="N23" s="66"/>
      <c r="O23" s="21"/>
    </row>
    <row r="24" spans="1:15" ht="15" customHeight="1" x14ac:dyDescent="0.2">
      <c r="A24" s="21"/>
      <c r="B24" s="21"/>
      <c r="C24" s="21"/>
      <c r="D24" s="21"/>
      <c r="E24" s="21"/>
      <c r="F24" s="21"/>
      <c r="G24" s="21"/>
      <c r="H24" s="21"/>
      <c r="I24" s="21"/>
      <c r="J24" s="21"/>
      <c r="K24" s="21"/>
      <c r="L24" s="21"/>
      <c r="M24" s="21"/>
      <c r="N24" s="21"/>
      <c r="O24" s="21"/>
    </row>
    <row r="25" spans="1:15" ht="15" customHeight="1" x14ac:dyDescent="0.2">
      <c r="A25" s="21"/>
      <c r="B25" s="21"/>
      <c r="C25" s="21"/>
      <c r="D25" s="21"/>
      <c r="E25" s="21"/>
      <c r="F25" s="21"/>
      <c r="G25" s="21"/>
      <c r="H25" s="21"/>
      <c r="I25" s="21"/>
      <c r="J25" s="21"/>
      <c r="K25" s="21"/>
      <c r="L25" s="21"/>
      <c r="M25" s="21"/>
      <c r="N25" s="21"/>
      <c r="O25" s="21"/>
    </row>
    <row r="26" spans="1:15" ht="15" customHeight="1" x14ac:dyDescent="0.2"/>
    <row r="27" spans="1:15" ht="12" hidden="1" customHeight="1" x14ac:dyDescent="0.2"/>
    <row r="28" spans="1:15" ht="12" hidden="1" customHeight="1" x14ac:dyDescent="0.2"/>
    <row r="29" spans="1:15" ht="14.25" hidden="1" x14ac:dyDescent="0.2"/>
    <row r="30" spans="1:15" ht="14.25" hidden="1" x14ac:dyDescent="0.2"/>
    <row r="31" spans="1:15" ht="12" customHeight="1" x14ac:dyDescent="0.2"/>
  </sheetData>
  <mergeCells count="2">
    <mergeCell ref="D9:L10"/>
    <mergeCell ref="E12:K13"/>
  </mergeCells>
  <phoneticPr fontId="1"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51"/>
  <sheetViews>
    <sheetView zoomScale="120" zoomScaleNormal="120" workbookViewId="0">
      <pane xSplit="2" ySplit="3" topLeftCell="C4" activePane="bottomRight" state="frozen"/>
      <selection pane="topRight"/>
      <selection pane="bottomLeft"/>
      <selection pane="bottomRight" activeCell="C4" sqref="C4"/>
    </sheetView>
  </sheetViews>
  <sheetFormatPr defaultColWidth="0" defaultRowHeight="14.25" x14ac:dyDescent="0.25"/>
  <cols>
    <col min="1" max="1" width="1.7109375" style="1" customWidth="1"/>
    <col min="2" max="2" width="39.7109375" style="1" customWidth="1"/>
    <col min="3" max="15" width="10.7109375" style="1" customWidth="1"/>
    <col min="16" max="16" width="1.7109375" style="1" hidden="1" customWidth="1"/>
    <col min="17" max="16384" width="10.7109375" style="6" hidden="1"/>
  </cols>
  <sheetData>
    <row r="1" spans="1:16" ht="24" customHeight="1" x14ac:dyDescent="0.2">
      <c r="A1" s="68" t="s">
        <v>251</v>
      </c>
      <c r="B1" s="69"/>
      <c r="C1" s="69"/>
      <c r="D1" s="69"/>
      <c r="E1" s="69"/>
      <c r="F1" s="69"/>
      <c r="G1" s="69"/>
      <c r="H1" s="69"/>
      <c r="I1" s="69"/>
      <c r="J1" s="69"/>
      <c r="K1" s="69"/>
      <c r="L1" s="69"/>
      <c r="M1" s="69"/>
      <c r="N1" s="69"/>
      <c r="O1" s="69"/>
      <c r="P1" s="67"/>
    </row>
    <row r="2" spans="1:16" s="9" customFormat="1" ht="18" customHeight="1" x14ac:dyDescent="0.25">
      <c r="A2" s="5"/>
      <c r="B2" s="7" t="s">
        <v>270</v>
      </c>
      <c r="C2" s="7"/>
      <c r="D2" s="8"/>
      <c r="E2" s="8"/>
      <c r="F2" s="8"/>
      <c r="G2" s="8"/>
      <c r="H2" s="8"/>
      <c r="I2" s="8"/>
    </row>
    <row r="3" spans="1:16" customFormat="1" ht="15" customHeight="1" x14ac:dyDescent="0.25">
      <c r="A3" s="10"/>
      <c r="B3" s="10" t="s">
        <v>46</v>
      </c>
      <c r="C3" s="11" t="s">
        <v>18</v>
      </c>
      <c r="D3" s="11" t="s">
        <v>0</v>
      </c>
      <c r="E3" s="11" t="s">
        <v>1</v>
      </c>
      <c r="F3" s="11" t="s">
        <v>2</v>
      </c>
      <c r="G3" s="11" t="s">
        <v>3</v>
      </c>
      <c r="H3" s="11" t="s">
        <v>4</v>
      </c>
      <c r="I3" s="11" t="s">
        <v>5</v>
      </c>
      <c r="J3" s="11" t="s">
        <v>6</v>
      </c>
      <c r="K3" s="11" t="s">
        <v>7</v>
      </c>
      <c r="L3" s="11" t="s">
        <v>8</v>
      </c>
      <c r="M3" s="11" t="s">
        <v>9</v>
      </c>
      <c r="N3" s="11" t="s">
        <v>10</v>
      </c>
      <c r="O3" s="11" t="s">
        <v>11</v>
      </c>
    </row>
    <row r="4" spans="1:16" customFormat="1" ht="9" customHeight="1" x14ac:dyDescent="0.25">
      <c r="A4" s="13"/>
      <c r="B4" s="13"/>
      <c r="C4" s="13"/>
      <c r="D4" s="14"/>
      <c r="E4" s="14"/>
      <c r="F4" s="14"/>
      <c r="G4" s="14"/>
      <c r="H4" s="14"/>
      <c r="I4" s="14"/>
      <c r="J4" s="14"/>
      <c r="K4" s="14"/>
      <c r="L4" s="13"/>
      <c r="M4" s="13"/>
      <c r="N4" s="13"/>
      <c r="O4" s="13"/>
    </row>
    <row r="5" spans="1:16" customFormat="1" ht="15" customHeight="1" x14ac:dyDescent="0.25">
      <c r="A5" s="16" t="s">
        <v>41</v>
      </c>
      <c r="B5" s="1"/>
      <c r="C5" s="1"/>
      <c r="D5" s="1"/>
      <c r="E5" s="1"/>
      <c r="F5" s="1"/>
      <c r="G5" s="1"/>
      <c r="H5" s="1"/>
      <c r="I5" s="1"/>
      <c r="J5" s="1"/>
      <c r="K5" s="1"/>
      <c r="L5" s="1"/>
      <c r="M5" s="1"/>
      <c r="N5" s="1"/>
      <c r="O5" s="1"/>
    </row>
    <row r="6" spans="1:16" customFormat="1" ht="15" customHeight="1" x14ac:dyDescent="0.25">
      <c r="A6" s="1"/>
      <c r="B6" s="1" t="s">
        <v>233</v>
      </c>
      <c r="C6" s="3">
        <f>IS!C6</f>
        <v>23.61</v>
      </c>
      <c r="D6" s="3">
        <f>IS!D6</f>
        <v>23.83</v>
      </c>
      <c r="E6" s="3">
        <f>IS!E6</f>
        <v>22.15</v>
      </c>
      <c r="F6" s="70">
        <v>22</v>
      </c>
      <c r="G6" s="70">
        <v>22</v>
      </c>
      <c r="H6" s="70">
        <v>21.8</v>
      </c>
      <c r="I6" s="70">
        <v>21.8</v>
      </c>
      <c r="J6" s="70">
        <v>21.8</v>
      </c>
      <c r="K6" s="70">
        <v>21.8</v>
      </c>
      <c r="L6" s="70">
        <v>21.8</v>
      </c>
      <c r="M6" s="70">
        <v>21.8</v>
      </c>
      <c r="N6" s="70">
        <v>21.8</v>
      </c>
      <c r="O6" s="70">
        <v>21.8</v>
      </c>
    </row>
    <row r="7" spans="1:16" s="50" customFormat="1" ht="15" customHeight="1" x14ac:dyDescent="0.25">
      <c r="A7" s="1"/>
      <c r="B7" s="1" t="s">
        <v>234</v>
      </c>
      <c r="C7" s="1"/>
      <c r="D7" s="18">
        <f>IS!D7/IS!C7-1</f>
        <v>0.22297349998076665</v>
      </c>
      <c r="E7" s="18">
        <f>IS!E7/IS!D7-1</f>
        <v>0.30980496427532156</v>
      </c>
      <c r="F7" s="71">
        <v>0.25</v>
      </c>
      <c r="G7" s="71">
        <v>0.21</v>
      </c>
      <c r="H7" s="71">
        <v>0.18</v>
      </c>
      <c r="I7" s="71">
        <v>0.15</v>
      </c>
      <c r="J7" s="71">
        <v>0.12</v>
      </c>
      <c r="K7" s="71">
        <v>0.08</v>
      </c>
      <c r="L7" s="71">
        <v>4.9999999999999989E-2</v>
      </c>
      <c r="M7" s="71">
        <v>0.04</v>
      </c>
      <c r="N7" s="71">
        <v>0.04</v>
      </c>
      <c r="O7" s="71">
        <v>0.03</v>
      </c>
      <c r="P7" s="2"/>
    </row>
    <row r="8" spans="1:16" ht="15" customHeight="1" x14ac:dyDescent="0.25">
      <c r="B8" s="1" t="s">
        <v>235</v>
      </c>
      <c r="C8" s="58">
        <v>777.27460999000004</v>
      </c>
      <c r="D8" s="46">
        <v>963.24232501999995</v>
      </c>
      <c r="E8" s="46">
        <v>20.42803134</v>
      </c>
      <c r="F8" s="72">
        <v>0</v>
      </c>
      <c r="G8" s="72">
        <v>0</v>
      </c>
      <c r="H8" s="72">
        <v>0</v>
      </c>
      <c r="I8" s="72">
        <v>0</v>
      </c>
      <c r="J8" s="72">
        <v>0</v>
      </c>
      <c r="K8" s="72">
        <v>0</v>
      </c>
      <c r="L8" s="72">
        <v>0</v>
      </c>
      <c r="M8" s="72">
        <v>0</v>
      </c>
      <c r="N8" s="72">
        <v>0</v>
      </c>
      <c r="O8" s="72">
        <v>0</v>
      </c>
    </row>
    <row r="9" spans="1:16" s="50" customFormat="1" ht="15" customHeight="1" x14ac:dyDescent="0.25">
      <c r="A9" s="1"/>
      <c r="B9" s="1" t="s">
        <v>236</v>
      </c>
      <c r="C9" s="18">
        <f>IS!C13/IS!C11</f>
        <v>2.4242726901620398E-3</v>
      </c>
      <c r="D9" s="18">
        <f>IS!D13/IS!D11</f>
        <v>4.3281533778743069E-3</v>
      </c>
      <c r="E9" s="18">
        <f>IS!E13/IS!E11</f>
        <v>5.6150171200587181E-3</v>
      </c>
      <c r="F9" s="71">
        <v>6.0000000000000001E-3</v>
      </c>
      <c r="G9" s="71">
        <v>6.0000000000000001E-3</v>
      </c>
      <c r="H9" s="71">
        <v>6.0000000000000001E-3</v>
      </c>
      <c r="I9" s="71">
        <v>6.0000000000000001E-3</v>
      </c>
      <c r="J9" s="71">
        <v>6.0000000000000001E-3</v>
      </c>
      <c r="K9" s="71">
        <v>6.0000000000000001E-3</v>
      </c>
      <c r="L9" s="71">
        <v>6.0000000000000001E-3</v>
      </c>
      <c r="M9" s="71">
        <v>6.0000000000000001E-3</v>
      </c>
      <c r="N9" s="71">
        <v>6.0000000000000001E-3</v>
      </c>
      <c r="O9" s="71">
        <v>6.0000000000000001E-3</v>
      </c>
      <c r="P9" s="2"/>
    </row>
    <row r="10" spans="1:16" ht="15" customHeight="1" x14ac:dyDescent="0.25">
      <c r="B10" s="1" t="s">
        <v>212</v>
      </c>
      <c r="C10" s="18">
        <f>IS!C18/IS!C14</f>
        <v>0.79154011394143164</v>
      </c>
      <c r="D10" s="18">
        <f>IS!D18/IS!D14</f>
        <v>0.76406158999044427</v>
      </c>
      <c r="E10" s="18">
        <f>IS!E18/IS!E14</f>
        <v>0.76618064013581744</v>
      </c>
      <c r="F10" s="71">
        <v>0.76500000000000001</v>
      </c>
      <c r="G10" s="71">
        <v>0.76500000000000001</v>
      </c>
      <c r="H10" s="71">
        <v>0.76500000000000001</v>
      </c>
      <c r="I10" s="71">
        <v>0.76500000000000001</v>
      </c>
      <c r="J10" s="71">
        <v>0.76500000000000001</v>
      </c>
      <c r="K10" s="71">
        <v>0.76500000000000001</v>
      </c>
      <c r="L10" s="71">
        <v>0.76500000000000001</v>
      </c>
      <c r="M10" s="71">
        <v>0.76500000000000001</v>
      </c>
      <c r="N10" s="71">
        <v>0.76500000000000001</v>
      </c>
      <c r="O10" s="71">
        <v>0.76500000000000001</v>
      </c>
    </row>
    <row r="11" spans="1:16" ht="15" customHeight="1" x14ac:dyDescent="0.25">
      <c r="B11" s="1" t="s">
        <v>245</v>
      </c>
      <c r="C11" s="18">
        <f>IS!C19/IS!C$17</f>
        <v>2.8384693785634056E-3</v>
      </c>
      <c r="D11" s="18">
        <f>IS!D19/IS!D$17</f>
        <v>3.8568959568139991E-3</v>
      </c>
      <c r="E11" s="18">
        <f>IS!E19/IS!E$17</f>
        <v>3.5367219207645541E-3</v>
      </c>
      <c r="F11" s="73">
        <v>4.0000000000000001E-3</v>
      </c>
      <c r="G11" s="73">
        <v>4.0000000000000001E-3</v>
      </c>
      <c r="H11" s="73">
        <v>4.0000000000000001E-3</v>
      </c>
      <c r="I11" s="73">
        <v>4.0000000000000001E-3</v>
      </c>
      <c r="J11" s="73">
        <v>4.0000000000000001E-3</v>
      </c>
      <c r="K11" s="73">
        <v>4.0000000000000001E-3</v>
      </c>
      <c r="L11" s="73">
        <v>4.0000000000000001E-3</v>
      </c>
      <c r="M11" s="73">
        <v>4.0000000000000001E-3</v>
      </c>
      <c r="N11" s="73">
        <v>4.0000000000000001E-3</v>
      </c>
      <c r="O11" s="73">
        <v>4.0000000000000001E-3</v>
      </c>
    </row>
    <row r="12" spans="1:16" ht="15" customHeight="1" x14ac:dyDescent="0.25">
      <c r="B12" s="1" t="s">
        <v>213</v>
      </c>
      <c r="C12" s="18">
        <f>IS!C20/IS!C$17</f>
        <v>4.127302213643777E-2</v>
      </c>
      <c r="D12" s="18">
        <f>IS!D20/IS!D$17</f>
        <v>3.9646388652516899E-2</v>
      </c>
      <c r="E12" s="18">
        <f>IS!E20/IS!E$17</f>
        <v>1.9619761927055238E-2</v>
      </c>
      <c r="F12" s="73">
        <v>0.02</v>
      </c>
      <c r="G12" s="73">
        <v>0.02</v>
      </c>
      <c r="H12" s="73">
        <v>0.02</v>
      </c>
      <c r="I12" s="73">
        <v>0.02</v>
      </c>
      <c r="J12" s="73">
        <v>0.02</v>
      </c>
      <c r="K12" s="73">
        <v>0.02</v>
      </c>
      <c r="L12" s="73">
        <v>0.02</v>
      </c>
      <c r="M12" s="73">
        <v>0.02</v>
      </c>
      <c r="N12" s="73">
        <v>0.02</v>
      </c>
      <c r="O12" s="73">
        <v>0.02</v>
      </c>
    </row>
    <row r="13" spans="1:16" ht="15" customHeight="1" x14ac:dyDescent="0.25">
      <c r="B13" s="1" t="s">
        <v>214</v>
      </c>
      <c r="C13" s="18">
        <f>IS!C21/IS!C$17</f>
        <v>0.12191771432341082</v>
      </c>
      <c r="D13" s="18">
        <f>IS!D21/IS!D$17</f>
        <v>0.11679645437598218</v>
      </c>
      <c r="E13" s="18">
        <f>IS!E21/IS!E$17</f>
        <v>0.10199561905669459</v>
      </c>
      <c r="F13" s="73">
        <v>0.1</v>
      </c>
      <c r="G13" s="73">
        <v>9.5000000000000001E-2</v>
      </c>
      <c r="H13" s="73">
        <v>9.5000000000000001E-2</v>
      </c>
      <c r="I13" s="73">
        <v>9.5000000000000001E-2</v>
      </c>
      <c r="J13" s="73">
        <v>9.5000000000000001E-2</v>
      </c>
      <c r="K13" s="73">
        <v>9.5000000000000001E-2</v>
      </c>
      <c r="L13" s="73">
        <v>9.5000000000000001E-2</v>
      </c>
      <c r="M13" s="73">
        <v>9.5000000000000001E-2</v>
      </c>
      <c r="N13" s="73">
        <v>9.5000000000000001E-2</v>
      </c>
      <c r="O13" s="73">
        <v>9.5000000000000001E-2</v>
      </c>
    </row>
    <row r="14" spans="1:16" ht="15" customHeight="1" x14ac:dyDescent="0.25">
      <c r="B14" s="1" t="s">
        <v>215</v>
      </c>
      <c r="C14" s="18">
        <f>IS!C22/IS!C$17</f>
        <v>4.9925111821580992E-3</v>
      </c>
      <c r="D14" s="18">
        <f>IS!D22/IS!D$17</f>
        <v>5.9908958439939828E-3</v>
      </c>
      <c r="E14" s="18">
        <f>IS!E22/IS!E$17</f>
        <v>4.62777438180578E-3</v>
      </c>
      <c r="F14" s="73">
        <v>5.0000000000000001E-3</v>
      </c>
      <c r="G14" s="73">
        <v>5.0000000000000001E-3</v>
      </c>
      <c r="H14" s="73">
        <v>4.0000000000000001E-3</v>
      </c>
      <c r="I14" s="73">
        <v>4.0000000000000001E-3</v>
      </c>
      <c r="J14" s="73">
        <v>4.0000000000000001E-3</v>
      </c>
      <c r="K14" s="73">
        <v>3.0000000000000001E-3</v>
      </c>
      <c r="L14" s="73">
        <v>3.0000000000000001E-3</v>
      </c>
      <c r="M14" s="73">
        <v>0</v>
      </c>
      <c r="N14" s="73">
        <v>0</v>
      </c>
      <c r="O14" s="73">
        <v>0</v>
      </c>
    </row>
    <row r="15" spans="1:16" ht="15" customHeight="1" x14ac:dyDescent="0.25">
      <c r="B15" s="1" t="s">
        <v>248</v>
      </c>
      <c r="C15" s="18">
        <f>IS!C30/BS!C12</f>
        <v>5.6756792240510674E-2</v>
      </c>
      <c r="D15" s="18">
        <f>IS!D30/BS!D12</f>
        <v>4.7790228647003156E-2</v>
      </c>
      <c r="E15" s="18">
        <f>IS!E30/BS!E12</f>
        <v>3.9727633302882759E-2</v>
      </c>
      <c r="F15" s="73">
        <v>0.04</v>
      </c>
      <c r="G15" s="73">
        <v>0.04</v>
      </c>
      <c r="H15" s="73">
        <v>0.04</v>
      </c>
      <c r="I15" s="73">
        <v>0.04</v>
      </c>
      <c r="J15" s="73">
        <v>0.04</v>
      </c>
      <c r="K15" s="73">
        <v>0.04</v>
      </c>
      <c r="L15" s="73">
        <v>0.04</v>
      </c>
      <c r="M15" s="73">
        <v>0.04</v>
      </c>
      <c r="N15" s="73">
        <v>0.04</v>
      </c>
      <c r="O15" s="73">
        <v>0.04</v>
      </c>
    </row>
    <row r="16" spans="1:16" ht="15" customHeight="1" x14ac:dyDescent="0.25">
      <c r="B16" s="1" t="s">
        <v>216</v>
      </c>
      <c r="C16" s="1">
        <f>IS!C31</f>
        <v>-9.8288061599969865</v>
      </c>
      <c r="D16" s="1">
        <f>IS!D31</f>
        <v>-152.54456794999697</v>
      </c>
      <c r="E16" s="1">
        <f>IS!E31</f>
        <v>1180.9533474599937</v>
      </c>
      <c r="F16" s="74">
        <v>0</v>
      </c>
      <c r="G16" s="74">
        <v>0</v>
      </c>
      <c r="H16" s="74">
        <v>0</v>
      </c>
      <c r="I16" s="74">
        <v>0</v>
      </c>
      <c r="J16" s="74">
        <v>0</v>
      </c>
      <c r="K16" s="74">
        <v>0</v>
      </c>
      <c r="L16" s="74">
        <v>0</v>
      </c>
      <c r="M16" s="74">
        <v>0</v>
      </c>
      <c r="N16" s="74">
        <v>0</v>
      </c>
      <c r="O16" s="74">
        <v>0</v>
      </c>
    </row>
    <row r="17" spans="1:17" ht="15" customHeight="1" x14ac:dyDescent="0.25">
      <c r="B17" s="1" t="s">
        <v>217</v>
      </c>
      <c r="C17" s="18">
        <f>IS!C34/IS!C32</f>
        <v>0.22908322404697304</v>
      </c>
      <c r="D17" s="18">
        <f>IS!D34/IS!D32</f>
        <v>0.35272529607179737</v>
      </c>
      <c r="E17" s="18">
        <f>IS!E34/IS!E32</f>
        <v>0.19842029144055981</v>
      </c>
      <c r="F17" s="73">
        <v>0.23</v>
      </c>
      <c r="G17" s="73">
        <v>0.23</v>
      </c>
      <c r="H17" s="73">
        <v>0.23</v>
      </c>
      <c r="I17" s="73">
        <v>0.23</v>
      </c>
      <c r="J17" s="73">
        <v>0.23</v>
      </c>
      <c r="K17" s="73">
        <v>0.23</v>
      </c>
      <c r="L17" s="73">
        <v>0.23</v>
      </c>
      <c r="M17" s="73">
        <v>0.23</v>
      </c>
      <c r="N17" s="73">
        <v>0.23</v>
      </c>
      <c r="O17" s="73">
        <v>0.23</v>
      </c>
    </row>
    <row r="18" spans="1:17" ht="15" customHeight="1" x14ac:dyDescent="0.25">
      <c r="B18" s="1" t="s">
        <v>252</v>
      </c>
      <c r="C18" s="1">
        <f>IS!C37</f>
        <v>-2.83874016</v>
      </c>
      <c r="D18" s="1">
        <f>IS!D37</f>
        <v>-7.209659320000001</v>
      </c>
      <c r="E18" s="1">
        <f>IS!E37</f>
        <v>-19.641210659999999</v>
      </c>
      <c r="F18" s="74">
        <v>0</v>
      </c>
      <c r="G18" s="74">
        <v>0</v>
      </c>
      <c r="H18" s="74">
        <v>0</v>
      </c>
      <c r="I18" s="74">
        <v>0</v>
      </c>
      <c r="J18" s="74">
        <v>0</v>
      </c>
      <c r="K18" s="74">
        <v>0</v>
      </c>
      <c r="L18" s="74">
        <v>0</v>
      </c>
      <c r="M18" s="74">
        <v>0</v>
      </c>
      <c r="N18" s="74">
        <v>0</v>
      </c>
      <c r="O18" s="74">
        <v>0</v>
      </c>
    </row>
    <row r="19" spans="1:17" s="1" customFormat="1" ht="15" customHeight="1" x14ac:dyDescent="0.25">
      <c r="B19" s="1" t="s">
        <v>219</v>
      </c>
      <c r="C19" s="1">
        <f>IS!C40</f>
        <v>800</v>
      </c>
      <c r="D19" s="1">
        <f>IS!D40</f>
        <v>3950.1858729999999</v>
      </c>
      <c r="E19" s="1">
        <f>IS!E40</f>
        <v>4183.6782130000001</v>
      </c>
      <c r="F19" s="74">
        <v>4183.6782130000001</v>
      </c>
      <c r="G19" s="74">
        <v>4183.6782130000001</v>
      </c>
      <c r="H19" s="74">
        <v>4183.6782130000001</v>
      </c>
      <c r="I19" s="74">
        <v>4183.6782130000001</v>
      </c>
      <c r="J19" s="74">
        <v>4183.6782130000001</v>
      </c>
      <c r="K19" s="74">
        <v>4183.6782130000001</v>
      </c>
      <c r="L19" s="74">
        <v>4183.6782130000001</v>
      </c>
      <c r="M19" s="74">
        <v>4183.6782130000001</v>
      </c>
      <c r="N19" s="74">
        <v>4183.6782130000001</v>
      </c>
      <c r="O19" s="74">
        <v>4183.6782130000001</v>
      </c>
      <c r="Q19" s="6"/>
    </row>
    <row r="20" spans="1:17" s="1" customFormat="1" ht="15" customHeight="1" x14ac:dyDescent="0.25">
      <c r="Q20" s="6"/>
    </row>
    <row r="21" spans="1:17" s="1" customFormat="1" ht="15" customHeight="1" x14ac:dyDescent="0.25">
      <c r="A21" s="16" t="s">
        <v>131</v>
      </c>
      <c r="B21" s="13"/>
      <c r="Q21" s="6"/>
    </row>
    <row r="22" spans="1:17" s="1" customFormat="1" ht="15" customHeight="1" x14ac:dyDescent="0.25">
      <c r="A22" s="16"/>
      <c r="B22" s="13" t="s">
        <v>254</v>
      </c>
      <c r="D22" s="18">
        <f>Capex!D7/IS!D17</f>
        <v>7.9592738066311564E-2</v>
      </c>
      <c r="E22" s="18">
        <f>Capex!E7/IS!E17</f>
        <v>8.4185607959143136E-2</v>
      </c>
      <c r="F22" s="73">
        <v>0.05</v>
      </c>
      <c r="G22" s="73">
        <v>0.04</v>
      </c>
      <c r="H22" s="73">
        <v>0.03</v>
      </c>
      <c r="I22" s="73">
        <v>0.02</v>
      </c>
      <c r="J22" s="73">
        <v>0.02</v>
      </c>
      <c r="K22" s="73">
        <v>0.02</v>
      </c>
      <c r="L22" s="73">
        <v>0.02</v>
      </c>
      <c r="M22" s="73">
        <v>0.02</v>
      </c>
      <c r="N22" s="73">
        <v>0.02</v>
      </c>
      <c r="O22" s="73">
        <v>0.02</v>
      </c>
      <c r="Q22" s="6"/>
    </row>
    <row r="23" spans="1:17" s="1" customFormat="1" ht="15" customHeight="1" x14ac:dyDescent="0.25">
      <c r="B23" s="1" t="s">
        <v>239</v>
      </c>
      <c r="C23" s="18"/>
      <c r="D23" s="18">
        <f>Capex!D8/Capex!D6</f>
        <v>0.21628283332493883</v>
      </c>
      <c r="E23" s="18">
        <f>Capex!E8/Capex!E6</f>
        <v>0.18819691323823645</v>
      </c>
      <c r="F23" s="73">
        <v>0.18</v>
      </c>
      <c r="G23" s="73">
        <v>0.17499999999999999</v>
      </c>
      <c r="H23" s="73">
        <v>0.16999999999999998</v>
      </c>
      <c r="I23" s="73">
        <v>0.16499999999999998</v>
      </c>
      <c r="J23" s="73">
        <v>0.16</v>
      </c>
      <c r="K23" s="73">
        <v>0.155</v>
      </c>
      <c r="L23" s="73">
        <v>0.15</v>
      </c>
      <c r="M23" s="73">
        <v>0.15</v>
      </c>
      <c r="N23" s="73">
        <v>0.15</v>
      </c>
      <c r="O23" s="73">
        <v>0.15</v>
      </c>
      <c r="Q23" s="6"/>
    </row>
    <row r="24" spans="1:17" s="1" customFormat="1" ht="15" customHeight="1" x14ac:dyDescent="0.25">
      <c r="B24" s="13" t="s">
        <v>255</v>
      </c>
      <c r="C24" s="18"/>
      <c r="D24" s="18">
        <f>Capex!D13/IS!D17</f>
        <v>4.0084705621941337E-2</v>
      </c>
      <c r="E24" s="18">
        <f>Capex!E13/IS!E17</f>
        <v>4.1929590416978163E-2</v>
      </c>
      <c r="F24" s="73">
        <v>0.02</v>
      </c>
      <c r="G24" s="73">
        <v>0.01</v>
      </c>
      <c r="H24" s="73">
        <v>5.0000000000000001E-3</v>
      </c>
      <c r="I24" s="73">
        <v>5.0000000000000001E-3</v>
      </c>
      <c r="J24" s="73">
        <v>5.0000000000000001E-3</v>
      </c>
      <c r="K24" s="73">
        <v>5.0000000000000001E-3</v>
      </c>
      <c r="L24" s="73">
        <v>5.0000000000000001E-3</v>
      </c>
      <c r="M24" s="73">
        <v>5.0000000000000001E-3</v>
      </c>
      <c r="N24" s="73">
        <v>5.0000000000000001E-3</v>
      </c>
      <c r="O24" s="73">
        <v>5.0000000000000001E-3</v>
      </c>
      <c r="Q24" s="6"/>
    </row>
    <row r="25" spans="1:17" s="1" customFormat="1" ht="15" customHeight="1" x14ac:dyDescent="0.25">
      <c r="B25" s="1" t="s">
        <v>240</v>
      </c>
      <c r="C25" s="18"/>
      <c r="D25" s="18">
        <f>Capex!D14/Capex!D12</f>
        <v>0.1495153483851345</v>
      </c>
      <c r="E25" s="18">
        <f>Capex!E14/Capex!E12</f>
        <v>7.1328556841265697E-2</v>
      </c>
      <c r="F25" s="73">
        <v>7.0000000000000007E-2</v>
      </c>
      <c r="G25" s="73">
        <v>6.6000000000000003E-2</v>
      </c>
      <c r="H25" s="73">
        <v>6.2000000000000006E-2</v>
      </c>
      <c r="I25" s="73">
        <v>5.800000000000001E-2</v>
      </c>
      <c r="J25" s="73">
        <v>5.4000000000000006E-2</v>
      </c>
      <c r="K25" s="73">
        <v>0.05</v>
      </c>
      <c r="L25" s="73">
        <v>0.05</v>
      </c>
      <c r="M25" s="73">
        <v>0.05</v>
      </c>
      <c r="N25" s="73">
        <v>0.05</v>
      </c>
      <c r="O25" s="73">
        <v>0.05</v>
      </c>
      <c r="Q25" s="6"/>
    </row>
    <row r="26" spans="1:17" s="1" customFormat="1" ht="15" customHeight="1" x14ac:dyDescent="0.25">
      <c r="B26" s="1" t="s">
        <v>263</v>
      </c>
      <c r="C26" s="18"/>
      <c r="D26" s="18">
        <f>Capex!D19/IS!D17</f>
        <v>1.4026434291096701E-2</v>
      </c>
      <c r="E26" s="18">
        <f>Capex!E19/IS!E17</f>
        <v>1.004805091551174E-2</v>
      </c>
      <c r="F26" s="73">
        <v>5.0000000000000001E-3</v>
      </c>
      <c r="G26" s="73">
        <v>5.0000000000000001E-3</v>
      </c>
      <c r="H26" s="73">
        <v>3.0000000000000001E-3</v>
      </c>
      <c r="I26" s="73">
        <v>3.0000000000000001E-3</v>
      </c>
      <c r="J26" s="73">
        <v>3.0000000000000001E-3</v>
      </c>
      <c r="K26" s="73">
        <v>3.0000000000000001E-3</v>
      </c>
      <c r="L26" s="73">
        <v>3.0000000000000001E-3</v>
      </c>
      <c r="M26" s="73">
        <v>3.0000000000000001E-3</v>
      </c>
      <c r="N26" s="73">
        <v>3.0000000000000001E-3</v>
      </c>
      <c r="O26" s="73">
        <v>3.0000000000000001E-3</v>
      </c>
      <c r="Q26" s="6"/>
    </row>
    <row r="27" spans="1:17" s="1" customFormat="1" ht="15" customHeight="1" x14ac:dyDescent="0.25">
      <c r="B27" s="1" t="s">
        <v>241</v>
      </c>
      <c r="C27" s="18"/>
      <c r="D27" s="18">
        <f>Capex!D20/Capex!D18</f>
        <v>0.51546908604834996</v>
      </c>
      <c r="E27" s="18">
        <f>Capex!E20/Capex!E18</f>
        <v>0.35516211183657892</v>
      </c>
      <c r="F27" s="73">
        <v>0.35</v>
      </c>
      <c r="G27" s="73">
        <v>0.35</v>
      </c>
      <c r="H27" s="73">
        <v>0.35</v>
      </c>
      <c r="I27" s="73">
        <v>0.35</v>
      </c>
      <c r="J27" s="73">
        <v>0.35</v>
      </c>
      <c r="K27" s="73">
        <v>0.35</v>
      </c>
      <c r="L27" s="73">
        <v>0.35</v>
      </c>
      <c r="M27" s="73">
        <v>0.35</v>
      </c>
      <c r="N27" s="73">
        <v>0.35</v>
      </c>
      <c r="O27" s="73">
        <v>0.35</v>
      </c>
      <c r="Q27" s="6"/>
    </row>
    <row r="28" spans="1:17" s="1" customFormat="1" ht="15" customHeight="1" x14ac:dyDescent="0.25">
      <c r="Q28" s="6"/>
    </row>
    <row r="29" spans="1:17" s="1" customFormat="1" ht="15" customHeight="1" x14ac:dyDescent="0.25">
      <c r="B29" s="22" t="s">
        <v>158</v>
      </c>
      <c r="C29" s="18">
        <f>BS!C8/IS!C$17</f>
        <v>7.6737822028196401E-2</v>
      </c>
      <c r="D29" s="18">
        <f>BS!D8/IS!D$17</f>
        <v>8.3072409431725988E-2</v>
      </c>
      <c r="E29" s="18">
        <f>BS!E8/IS!E$17</f>
        <v>7.9403339386603697E-2</v>
      </c>
      <c r="F29" s="73">
        <v>0.08</v>
      </c>
      <c r="G29" s="73">
        <v>0.08</v>
      </c>
      <c r="H29" s="73">
        <v>0.08</v>
      </c>
      <c r="I29" s="73">
        <v>0.08</v>
      </c>
      <c r="J29" s="73">
        <v>0.08</v>
      </c>
      <c r="K29" s="73">
        <v>0.08</v>
      </c>
      <c r="L29" s="73">
        <v>0.08</v>
      </c>
      <c r="M29" s="73">
        <v>0.08</v>
      </c>
      <c r="N29" s="73">
        <v>0.08</v>
      </c>
      <c r="O29" s="73">
        <v>0.08</v>
      </c>
      <c r="Q29" s="6"/>
    </row>
    <row r="30" spans="1:17" s="1" customFormat="1" ht="15" customHeight="1" x14ac:dyDescent="0.25">
      <c r="B30" s="45" t="s">
        <v>159</v>
      </c>
      <c r="C30" s="18">
        <f>BS!C9/IS!C$18</f>
        <v>5.3202780056894251E-2</v>
      </c>
      <c r="D30" s="18">
        <f>BS!D9/IS!D$18</f>
        <v>4.0126851398883424E-2</v>
      </c>
      <c r="E30" s="18">
        <f>BS!E9/IS!E$18</f>
        <v>3.3889124171487213E-2</v>
      </c>
      <c r="F30" s="73">
        <v>3.4000000000000002E-2</v>
      </c>
      <c r="G30" s="73">
        <v>3.4000000000000002E-2</v>
      </c>
      <c r="H30" s="73">
        <v>3.4000000000000002E-2</v>
      </c>
      <c r="I30" s="73">
        <v>3.4000000000000002E-2</v>
      </c>
      <c r="J30" s="73">
        <v>3.4000000000000002E-2</v>
      </c>
      <c r="K30" s="73">
        <v>3.4000000000000002E-2</v>
      </c>
      <c r="L30" s="73">
        <v>3.4000000000000002E-2</v>
      </c>
      <c r="M30" s="73">
        <v>3.4000000000000002E-2</v>
      </c>
      <c r="N30" s="73">
        <v>3.4000000000000002E-2</v>
      </c>
      <c r="O30" s="73">
        <v>3.4000000000000002E-2</v>
      </c>
      <c r="Q30" s="6"/>
    </row>
    <row r="31" spans="1:17" s="1" customFormat="1" ht="15" customHeight="1" x14ac:dyDescent="0.25">
      <c r="B31" s="45" t="s">
        <v>160</v>
      </c>
      <c r="C31" s="18">
        <f>BS!C10/IS!C$18</f>
        <v>1.2646374182589208E-2</v>
      </c>
      <c r="D31" s="18">
        <f>BS!D10/IS!D$18</f>
        <v>6.9682252211193552E-3</v>
      </c>
      <c r="E31" s="18">
        <f>BS!E10/IS!E$18</f>
        <v>8.9917011530912059E-3</v>
      </c>
      <c r="F31" s="73">
        <v>8.9999999999999993E-3</v>
      </c>
      <c r="G31" s="73">
        <v>8.9999999999999993E-3</v>
      </c>
      <c r="H31" s="73">
        <v>8.9999999999999993E-3</v>
      </c>
      <c r="I31" s="73">
        <v>8.9999999999999993E-3</v>
      </c>
      <c r="J31" s="73">
        <v>8.9999999999999993E-3</v>
      </c>
      <c r="K31" s="73">
        <v>8.9999999999999993E-3</v>
      </c>
      <c r="L31" s="73">
        <v>8.9999999999999993E-3</v>
      </c>
      <c r="M31" s="73">
        <v>8.9999999999999993E-3</v>
      </c>
      <c r="N31" s="73">
        <v>8.9999999999999993E-3</v>
      </c>
      <c r="O31" s="73">
        <v>8.9999999999999993E-3</v>
      </c>
      <c r="Q31" s="6"/>
    </row>
    <row r="32" spans="1:17" s="1" customFormat="1" ht="15" customHeight="1" x14ac:dyDescent="0.25">
      <c r="B32" s="22" t="s">
        <v>161</v>
      </c>
      <c r="C32" s="18">
        <f>BS!C11/IS!C$17</f>
        <v>1.8764622609910426E-2</v>
      </c>
      <c r="D32" s="18">
        <f>BS!D11/IS!D$17</f>
        <v>1.8608454169246728E-2</v>
      </c>
      <c r="E32" s="18">
        <f>BS!E11/IS!E$17</f>
        <v>1.7237309718814708E-2</v>
      </c>
      <c r="F32" s="73">
        <v>1.7000000000000001E-2</v>
      </c>
      <c r="G32" s="73">
        <v>1.7000000000000001E-2</v>
      </c>
      <c r="H32" s="73">
        <v>1.7000000000000001E-2</v>
      </c>
      <c r="I32" s="73">
        <v>1.7000000000000001E-2</v>
      </c>
      <c r="J32" s="73">
        <v>1.7000000000000001E-2</v>
      </c>
      <c r="K32" s="73">
        <v>1.7000000000000001E-2</v>
      </c>
      <c r="L32" s="73">
        <v>1.7000000000000001E-2</v>
      </c>
      <c r="M32" s="73">
        <v>1.7000000000000001E-2</v>
      </c>
      <c r="N32" s="73">
        <v>1.7000000000000001E-2</v>
      </c>
      <c r="O32" s="73">
        <v>1.7000000000000001E-2</v>
      </c>
      <c r="Q32" s="6"/>
    </row>
    <row r="33" spans="2:17" s="1" customFormat="1" ht="15" customHeight="1" x14ac:dyDescent="0.25">
      <c r="B33" s="22" t="s">
        <v>162</v>
      </c>
      <c r="C33" s="18">
        <f>BS!C27/IS!C18</f>
        <v>7.3812782325158866E-2</v>
      </c>
      <c r="D33" s="18">
        <f>BS!D27/IS!D18</f>
        <v>8.9395167773498402E-2</v>
      </c>
      <c r="E33" s="18">
        <f>BS!E27/IS!E18</f>
        <v>0.1194124161987262</v>
      </c>
      <c r="F33" s="73">
        <v>0.11899999999999999</v>
      </c>
      <c r="G33" s="73">
        <v>0.11899999999999999</v>
      </c>
      <c r="H33" s="73">
        <v>0.11899999999999999</v>
      </c>
      <c r="I33" s="73">
        <v>0.11899999999999999</v>
      </c>
      <c r="J33" s="73">
        <v>0.11899999999999999</v>
      </c>
      <c r="K33" s="73">
        <v>0.11899999999999999</v>
      </c>
      <c r="L33" s="73">
        <v>0.11899999999999999</v>
      </c>
      <c r="M33" s="73">
        <v>0.11899999999999999</v>
      </c>
      <c r="N33" s="73">
        <v>0.11899999999999999</v>
      </c>
      <c r="O33" s="73">
        <v>0.11899999999999999</v>
      </c>
      <c r="Q33" s="6"/>
    </row>
    <row r="34" spans="2:17" s="1" customFormat="1" ht="15" customHeight="1" x14ac:dyDescent="0.25">
      <c r="B34" s="45" t="s">
        <v>163</v>
      </c>
      <c r="C34" s="18">
        <f>BS!C28/IS!C$17</f>
        <v>4.0751304637022595E-3</v>
      </c>
      <c r="D34" s="18">
        <f>BS!D28/IS!D$17</f>
        <v>4.1609678430946772E-3</v>
      </c>
      <c r="E34" s="18">
        <f>BS!E28/IS!E$17</f>
        <v>4.9814770709893427E-3</v>
      </c>
      <c r="F34" s="73">
        <v>5.0000000000000001E-3</v>
      </c>
      <c r="G34" s="73">
        <v>5.0000000000000001E-3</v>
      </c>
      <c r="H34" s="73">
        <v>5.0000000000000001E-3</v>
      </c>
      <c r="I34" s="73">
        <v>5.0000000000000001E-3</v>
      </c>
      <c r="J34" s="73">
        <v>5.0000000000000001E-3</v>
      </c>
      <c r="K34" s="73">
        <v>5.0000000000000001E-3</v>
      </c>
      <c r="L34" s="73">
        <v>5.0000000000000001E-3</v>
      </c>
      <c r="M34" s="73">
        <v>5.0000000000000001E-3</v>
      </c>
      <c r="N34" s="73">
        <v>5.0000000000000001E-3</v>
      </c>
      <c r="O34" s="73">
        <v>5.0000000000000001E-3</v>
      </c>
      <c r="Q34" s="6"/>
    </row>
    <row r="35" spans="2:17" s="1" customFormat="1" ht="15" customHeight="1" x14ac:dyDescent="0.25">
      <c r="B35" s="45" t="s">
        <v>164</v>
      </c>
      <c r="C35" s="18">
        <f>BS!C29/IS!C$17</f>
        <v>0.13119586279254844</v>
      </c>
      <c r="D35" s="18">
        <f>BS!D29/IS!D$17</f>
        <v>0.12585444168415483</v>
      </c>
      <c r="E35" s="18">
        <f>BS!E29/IS!E$17</f>
        <v>0.10923407555991067</v>
      </c>
      <c r="F35" s="73">
        <v>0.109</v>
      </c>
      <c r="G35" s="73">
        <v>0.109</v>
      </c>
      <c r="H35" s="73">
        <v>0.109</v>
      </c>
      <c r="I35" s="73">
        <v>0.109</v>
      </c>
      <c r="J35" s="73">
        <v>0.109</v>
      </c>
      <c r="K35" s="73">
        <v>0.109</v>
      </c>
      <c r="L35" s="73">
        <v>0.109</v>
      </c>
      <c r="M35" s="73">
        <v>0.109</v>
      </c>
      <c r="N35" s="73">
        <v>0.109</v>
      </c>
      <c r="O35" s="73">
        <v>0.109</v>
      </c>
      <c r="Q35" s="6"/>
    </row>
    <row r="36" spans="2:17" s="1" customFormat="1" ht="15" customHeight="1" x14ac:dyDescent="0.25">
      <c r="B36" s="1" t="s">
        <v>165</v>
      </c>
      <c r="F36" s="73">
        <v>3.5000000000000003E-2</v>
      </c>
      <c r="G36" s="73">
        <v>3.5000000000000003E-2</v>
      </c>
      <c r="H36" s="73">
        <v>3.5000000000000003E-2</v>
      </c>
      <c r="I36" s="73">
        <v>3.5000000000000003E-2</v>
      </c>
      <c r="J36" s="73">
        <v>3.5000000000000003E-2</v>
      </c>
      <c r="K36" s="73">
        <v>3.5000000000000003E-2</v>
      </c>
      <c r="L36" s="73">
        <v>3.5000000000000003E-2</v>
      </c>
      <c r="M36" s="73">
        <v>3.5000000000000003E-2</v>
      </c>
      <c r="N36" s="73">
        <v>3.5000000000000003E-2</v>
      </c>
      <c r="O36" s="73">
        <v>3.5000000000000003E-2</v>
      </c>
      <c r="Q36" s="6"/>
    </row>
    <row r="37" spans="2:17" s="1" customFormat="1" ht="15" customHeight="1" x14ac:dyDescent="0.25">
      <c r="B37" s="1" t="s">
        <v>166</v>
      </c>
      <c r="F37" s="73">
        <v>0.9</v>
      </c>
      <c r="G37" s="73">
        <v>0.9</v>
      </c>
      <c r="H37" s="73">
        <v>0.9</v>
      </c>
      <c r="I37" s="73">
        <v>0.9</v>
      </c>
      <c r="J37" s="73">
        <v>0.9</v>
      </c>
      <c r="K37" s="73">
        <v>0.9</v>
      </c>
      <c r="L37" s="73">
        <v>0.9</v>
      </c>
      <c r="M37" s="73">
        <v>0.9</v>
      </c>
      <c r="N37" s="73">
        <v>0.9</v>
      </c>
      <c r="O37" s="73">
        <v>0.9</v>
      </c>
      <c r="Q37" s="6"/>
    </row>
    <row r="38" spans="2:17" s="1" customFormat="1" ht="15" customHeight="1" x14ac:dyDescent="0.25">
      <c r="B38" s="1" t="s">
        <v>260</v>
      </c>
      <c r="F38" s="73">
        <v>1</v>
      </c>
      <c r="G38" s="73">
        <v>1</v>
      </c>
      <c r="H38" s="73">
        <v>1</v>
      </c>
      <c r="I38" s="73">
        <v>1</v>
      </c>
      <c r="J38" s="73">
        <v>1</v>
      </c>
      <c r="K38" s="73">
        <v>1</v>
      </c>
      <c r="L38" s="73">
        <v>1</v>
      </c>
      <c r="M38" s="73">
        <v>1</v>
      </c>
      <c r="N38" s="73">
        <v>1</v>
      </c>
      <c r="O38" s="73">
        <v>1</v>
      </c>
      <c r="Q38" s="6"/>
    </row>
    <row r="39" spans="2:17" s="1" customFormat="1" ht="15" customHeight="1" x14ac:dyDescent="0.25">
      <c r="B39" s="1" t="s">
        <v>167</v>
      </c>
      <c r="F39" s="73">
        <v>3.5000000000000003E-2</v>
      </c>
      <c r="G39" s="73">
        <v>3.5000000000000003E-2</v>
      </c>
      <c r="H39" s="73">
        <v>3.5000000000000003E-2</v>
      </c>
      <c r="I39" s="73">
        <v>3.5000000000000003E-2</v>
      </c>
      <c r="J39" s="73">
        <v>3.5000000000000003E-2</v>
      </c>
      <c r="K39" s="73">
        <v>3.5000000000000003E-2</v>
      </c>
      <c r="L39" s="73">
        <v>3.5000000000000003E-2</v>
      </c>
      <c r="M39" s="73">
        <v>3.5000000000000003E-2</v>
      </c>
      <c r="N39" s="73">
        <v>3.5000000000000003E-2</v>
      </c>
      <c r="O39" s="73">
        <v>3.5000000000000003E-2</v>
      </c>
      <c r="Q39" s="6"/>
    </row>
    <row r="40" spans="2:17" s="1" customFormat="1" ht="15" customHeight="1" x14ac:dyDescent="0.25">
      <c r="B40" s="1" t="s">
        <v>168</v>
      </c>
      <c r="D40" s="17"/>
      <c r="E40" s="17"/>
      <c r="F40" s="73">
        <v>0.3</v>
      </c>
      <c r="G40" s="73">
        <v>0.3</v>
      </c>
      <c r="H40" s="73">
        <v>0.3</v>
      </c>
      <c r="I40" s="73">
        <v>0.3</v>
      </c>
      <c r="J40" s="73">
        <v>0.3</v>
      </c>
      <c r="K40" s="73">
        <v>0.3</v>
      </c>
      <c r="L40" s="73">
        <v>0.3</v>
      </c>
      <c r="M40" s="73">
        <v>0.3</v>
      </c>
      <c r="N40" s="73">
        <v>0.3</v>
      </c>
      <c r="O40" s="73">
        <v>0.3</v>
      </c>
      <c r="Q40" s="6"/>
    </row>
    <row r="41" spans="2:17" s="1" customFormat="1" ht="15" customHeight="1" x14ac:dyDescent="0.25">
      <c r="B41" s="1" t="s">
        <v>261</v>
      </c>
      <c r="F41" s="73">
        <v>0.2</v>
      </c>
      <c r="G41" s="73">
        <v>0.2</v>
      </c>
      <c r="H41" s="73">
        <v>0.2</v>
      </c>
      <c r="I41" s="73">
        <v>0.2</v>
      </c>
      <c r="J41" s="73">
        <v>0.2</v>
      </c>
      <c r="K41" s="73">
        <v>0.2</v>
      </c>
      <c r="L41" s="73">
        <v>0.2</v>
      </c>
      <c r="M41" s="73">
        <v>0.2</v>
      </c>
      <c r="N41" s="73">
        <v>0.2</v>
      </c>
      <c r="O41" s="73">
        <v>0.2</v>
      </c>
      <c r="Q41" s="6"/>
    </row>
    <row r="42" spans="2:17" s="1" customFormat="1" ht="15" customHeight="1" x14ac:dyDescent="0.25">
      <c r="B42" s="1" t="s">
        <v>169</v>
      </c>
      <c r="F42" s="73">
        <v>4.4999999999999998E-2</v>
      </c>
      <c r="G42" s="73">
        <v>4.4999999999999998E-2</v>
      </c>
      <c r="H42" s="73">
        <v>4.4999999999999998E-2</v>
      </c>
      <c r="I42" s="73">
        <v>4.4999999999999998E-2</v>
      </c>
      <c r="J42" s="73">
        <v>4.4999999999999998E-2</v>
      </c>
      <c r="K42" s="73">
        <v>4.4999999999999998E-2</v>
      </c>
      <c r="L42" s="73">
        <v>4.4999999999999998E-2</v>
      </c>
      <c r="M42" s="73">
        <v>4.4999999999999998E-2</v>
      </c>
      <c r="N42" s="73">
        <v>4.4999999999999998E-2</v>
      </c>
      <c r="O42" s="73">
        <v>4.4999999999999998E-2</v>
      </c>
      <c r="Q42" s="6"/>
    </row>
    <row r="43" spans="2:17" s="1" customFormat="1" ht="15" customHeight="1" x14ac:dyDescent="0.25">
      <c r="B43" s="1" t="s">
        <v>170</v>
      </c>
      <c r="F43" s="73">
        <v>0.01</v>
      </c>
      <c r="G43" s="73">
        <v>0.01</v>
      </c>
      <c r="H43" s="73">
        <v>0.01</v>
      </c>
      <c r="I43" s="73">
        <v>0.01</v>
      </c>
      <c r="J43" s="73">
        <v>0.01</v>
      </c>
      <c r="K43" s="73">
        <v>0.01</v>
      </c>
      <c r="L43" s="73">
        <v>0.01</v>
      </c>
      <c r="M43" s="73">
        <v>0.01</v>
      </c>
      <c r="N43" s="73">
        <v>0.01</v>
      </c>
      <c r="O43" s="73">
        <v>0.01</v>
      </c>
      <c r="Q43" s="6"/>
    </row>
    <row r="44" spans="2:17" s="1" customFormat="1" ht="15" customHeight="1" x14ac:dyDescent="0.25">
      <c r="B44" s="1" t="s">
        <v>171</v>
      </c>
      <c r="F44" s="73">
        <v>0.2</v>
      </c>
      <c r="G44" s="73">
        <v>0.2</v>
      </c>
      <c r="H44" s="73">
        <v>0.2</v>
      </c>
      <c r="I44" s="73">
        <v>0.4</v>
      </c>
      <c r="J44" s="73">
        <v>0.4</v>
      </c>
      <c r="K44" s="73">
        <v>0.4</v>
      </c>
      <c r="L44" s="73">
        <v>0.6</v>
      </c>
      <c r="M44" s="73">
        <v>0.6</v>
      </c>
      <c r="N44" s="73">
        <v>0.6</v>
      </c>
      <c r="O44" s="73">
        <v>0.6</v>
      </c>
      <c r="Q44" s="6"/>
    </row>
    <row r="45" spans="2:17" s="1" customFormat="1" ht="15" customHeight="1" x14ac:dyDescent="0.25">
      <c r="B45" s="1" t="s">
        <v>172</v>
      </c>
      <c r="F45" s="74">
        <v>0</v>
      </c>
      <c r="G45" s="74">
        <v>0</v>
      </c>
      <c r="H45" s="74">
        <v>0</v>
      </c>
      <c r="I45" s="74">
        <v>0</v>
      </c>
      <c r="J45" s="74">
        <v>0</v>
      </c>
      <c r="K45" s="74">
        <v>0</v>
      </c>
      <c r="L45" s="74">
        <v>0</v>
      </c>
      <c r="M45" s="74">
        <v>0</v>
      </c>
      <c r="N45" s="74">
        <v>0</v>
      </c>
      <c r="O45" s="74">
        <v>0</v>
      </c>
      <c r="Q45" s="6"/>
    </row>
    <row r="46" spans="2:17" s="1" customFormat="1" ht="15" customHeight="1" x14ac:dyDescent="0.25">
      <c r="Q46" s="6"/>
    </row>
    <row r="47" spans="2:17" s="1" customFormat="1" ht="15" customHeight="1" x14ac:dyDescent="0.25">
      <c r="B47" s="22" t="s">
        <v>21</v>
      </c>
      <c r="C47" s="1">
        <f>BS!C12</f>
        <v>7570.1952671899999</v>
      </c>
      <c r="D47" s="1">
        <f>BS!D12</f>
        <v>8340.1986406899996</v>
      </c>
      <c r="E47" s="1">
        <f>BS!E12</f>
        <v>6972.7284756199988</v>
      </c>
      <c r="F47" s="74">
        <v>6972.7284756199988</v>
      </c>
      <c r="G47" s="74">
        <v>6972.7284756199988</v>
      </c>
      <c r="H47" s="74">
        <v>6972.7284756199988</v>
      </c>
      <c r="I47" s="74">
        <v>6972.7284756199988</v>
      </c>
      <c r="J47" s="74">
        <v>6972.7284756199988</v>
      </c>
      <c r="K47" s="74">
        <v>6972.7284756199988</v>
      </c>
      <c r="L47" s="74">
        <v>6972.7284756199988</v>
      </c>
      <c r="M47" s="74">
        <v>6972.7284756199988</v>
      </c>
      <c r="N47" s="74">
        <v>6972.7284756199988</v>
      </c>
      <c r="O47" s="74">
        <v>6972.7284756199988</v>
      </c>
      <c r="Q47" s="6"/>
    </row>
    <row r="48" spans="2:17" s="1" customFormat="1" ht="15" customHeight="1" x14ac:dyDescent="0.25">
      <c r="B48" s="22" t="s">
        <v>22</v>
      </c>
      <c r="C48" s="1">
        <f>BS!C15</f>
        <v>1320.4967954799999</v>
      </c>
      <c r="D48" s="1">
        <f>BS!D15</f>
        <v>1957.1808187300001</v>
      </c>
      <c r="E48" s="1">
        <f>BS!E15</f>
        <v>3614.3771436199995</v>
      </c>
      <c r="F48" s="74">
        <v>3614.3771436199995</v>
      </c>
      <c r="G48" s="74">
        <v>3614.3771436199995</v>
      </c>
      <c r="H48" s="74">
        <v>3614.3771436199995</v>
      </c>
      <c r="I48" s="74">
        <v>3614.3771436199995</v>
      </c>
      <c r="J48" s="74">
        <v>3614.3771436199995</v>
      </c>
      <c r="K48" s="74">
        <v>3614.3771436199995</v>
      </c>
      <c r="L48" s="74">
        <v>3614.3771436199995</v>
      </c>
      <c r="M48" s="74">
        <v>3614.3771436199995</v>
      </c>
      <c r="N48" s="74">
        <v>3614.3771436199995</v>
      </c>
      <c r="O48" s="74">
        <v>3614.3771436199995</v>
      </c>
      <c r="Q48" s="6"/>
    </row>
    <row r="49" spans="1:17" s="1" customFormat="1" ht="15" customHeight="1" x14ac:dyDescent="0.25">
      <c r="B49" s="22" t="s">
        <v>128</v>
      </c>
      <c r="C49" s="18">
        <f>BS!C19/IS!C17</f>
        <v>4.5316939653520134E-2</v>
      </c>
      <c r="D49" s="18">
        <f>BS!D19/IS!D17</f>
        <v>2.3902205679644916E-2</v>
      </c>
      <c r="E49" s="18">
        <f>BS!E19/IS!E17</f>
        <v>1.1720885594872691E-2</v>
      </c>
      <c r="F49" s="73">
        <v>1.2E-2</v>
      </c>
      <c r="G49" s="73">
        <v>1.2E-2</v>
      </c>
      <c r="H49" s="73">
        <v>1.2E-2</v>
      </c>
      <c r="I49" s="73">
        <v>1.2E-2</v>
      </c>
      <c r="J49" s="73">
        <v>1.2E-2</v>
      </c>
      <c r="K49" s="73">
        <v>1.2E-2</v>
      </c>
      <c r="L49" s="73">
        <v>1.2E-2</v>
      </c>
      <c r="M49" s="73">
        <v>1.2E-2</v>
      </c>
      <c r="N49" s="73">
        <v>1.2E-2</v>
      </c>
      <c r="O49" s="73">
        <v>1.2E-2</v>
      </c>
      <c r="Q49" s="6"/>
    </row>
    <row r="50" spans="1:17" s="1" customFormat="1" ht="15" customHeight="1" x14ac:dyDescent="0.25">
      <c r="B50" s="22" t="s">
        <v>129</v>
      </c>
      <c r="C50" s="18">
        <f>BS!C33/IS!C17</f>
        <v>1.5503397330838228E-3</v>
      </c>
      <c r="D50" s="18">
        <f>BS!D33/IS!D17</f>
        <v>2.30938374172942E-3</v>
      </c>
      <c r="E50" s="18">
        <f>BS!E33/IS!E17</f>
        <v>2.9223089150448912E-3</v>
      </c>
      <c r="F50" s="73">
        <v>3.0000000000000001E-3</v>
      </c>
      <c r="G50" s="73">
        <v>3.0000000000000001E-3</v>
      </c>
      <c r="H50" s="73">
        <v>3.0000000000000001E-3</v>
      </c>
      <c r="I50" s="73">
        <v>3.0000000000000001E-3</v>
      </c>
      <c r="J50" s="73">
        <v>3.0000000000000001E-3</v>
      </c>
      <c r="K50" s="73">
        <v>3.0000000000000001E-3</v>
      </c>
      <c r="L50" s="73">
        <v>3.0000000000000001E-3</v>
      </c>
      <c r="M50" s="73">
        <v>3.0000000000000001E-3</v>
      </c>
      <c r="N50" s="73">
        <v>3.0000000000000001E-3</v>
      </c>
      <c r="O50" s="73">
        <v>3.0000000000000001E-3</v>
      </c>
      <c r="Q50" s="6"/>
    </row>
    <row r="51" spans="1:17" s="1" customFormat="1" ht="15" customHeight="1" x14ac:dyDescent="0.25">
      <c r="B51" s="1" t="s">
        <v>130</v>
      </c>
      <c r="C51" s="1">
        <f>BS!C37</f>
        <v>8171.7234005800001</v>
      </c>
      <c r="D51" s="1">
        <f>BS!D37</f>
        <v>8490.9191506200004</v>
      </c>
      <c r="E51" s="1">
        <f>BS!E37</f>
        <v>12420.376554639999</v>
      </c>
      <c r="F51" s="74">
        <v>12420.376554639999</v>
      </c>
      <c r="G51" s="74">
        <v>12420.376554639999</v>
      </c>
      <c r="H51" s="74">
        <v>12420.376554639999</v>
      </c>
      <c r="I51" s="74">
        <v>12420.376554639999</v>
      </c>
      <c r="J51" s="74">
        <v>12420.376554639999</v>
      </c>
      <c r="K51" s="74">
        <v>12420.376554639999</v>
      </c>
      <c r="L51" s="74">
        <v>12420.376554639999</v>
      </c>
      <c r="M51" s="74">
        <v>12420.376554639999</v>
      </c>
      <c r="N51" s="74">
        <v>12420.376554639999</v>
      </c>
      <c r="O51" s="74">
        <v>12420.376554639999</v>
      </c>
      <c r="Q51" s="6"/>
    </row>
    <row r="52" spans="1:17" s="1" customFormat="1" ht="15" customHeight="1" x14ac:dyDescent="0.25">
      <c r="Q52" s="6"/>
    </row>
    <row r="53" spans="1:17" s="1" customFormat="1" ht="15" customHeight="1" x14ac:dyDescent="0.25">
      <c r="A53" s="2" t="s">
        <v>271</v>
      </c>
      <c r="Q53" s="6"/>
    </row>
    <row r="54" spans="1:17" s="1" customFormat="1" ht="15" customHeight="1" x14ac:dyDescent="0.25">
      <c r="B54" s="1" t="s">
        <v>96</v>
      </c>
      <c r="D54" s="18"/>
      <c r="F54" s="73">
        <v>0.03</v>
      </c>
      <c r="G54" s="73">
        <v>0.03</v>
      </c>
      <c r="H54" s="73">
        <v>0.03</v>
      </c>
      <c r="I54" s="73">
        <v>0.03</v>
      </c>
      <c r="J54" s="73">
        <v>0.03</v>
      </c>
      <c r="K54" s="73">
        <v>0.03</v>
      </c>
      <c r="L54" s="73">
        <v>0.03</v>
      </c>
      <c r="M54" s="73">
        <v>0.03</v>
      </c>
      <c r="N54" s="73">
        <v>0.03</v>
      </c>
      <c r="O54" s="73">
        <v>0.03</v>
      </c>
      <c r="Q54" s="6"/>
    </row>
    <row r="55" spans="1:17" s="1" customFormat="1" ht="15" customHeight="1" x14ac:dyDescent="0.25">
      <c r="Q55" s="6"/>
    </row>
    <row r="56" spans="1:17" s="1" customFormat="1" ht="15" customHeight="1" x14ac:dyDescent="0.25">
      <c r="Q56" s="6"/>
    </row>
    <row r="57" spans="1:17" s="1" customFormat="1" ht="15" customHeight="1" x14ac:dyDescent="0.25">
      <c r="Q57" s="6"/>
    </row>
    <row r="58" spans="1:17" s="1" customFormat="1" ht="15" customHeight="1" x14ac:dyDescent="0.25">
      <c r="Q58" s="6"/>
    </row>
    <row r="59" spans="1:17" s="1" customFormat="1" ht="15" customHeight="1" x14ac:dyDescent="0.25">
      <c r="Q59" s="6"/>
    </row>
    <row r="60" spans="1:17" s="1" customFormat="1" ht="15" customHeight="1" x14ac:dyDescent="0.25">
      <c r="Q60" s="6"/>
    </row>
    <row r="61" spans="1:17" s="1" customFormat="1" ht="15" customHeight="1" x14ac:dyDescent="0.25">
      <c r="Q61" s="6"/>
    </row>
    <row r="62" spans="1:17" s="1" customFormat="1" ht="15" customHeight="1" x14ac:dyDescent="0.25">
      <c r="Q62" s="6"/>
    </row>
    <row r="63" spans="1:17" s="1" customFormat="1" ht="15" customHeight="1" x14ac:dyDescent="0.25">
      <c r="Q63" s="6"/>
    </row>
    <row r="64" spans="1:17" s="1" customFormat="1" ht="15" customHeight="1" x14ac:dyDescent="0.25">
      <c r="Q64" s="6"/>
    </row>
    <row r="65" spans="17:17" s="1" customFormat="1" ht="15" customHeight="1" x14ac:dyDescent="0.25">
      <c r="Q65" s="6"/>
    </row>
    <row r="66" spans="17:17" s="1" customFormat="1" ht="15" customHeight="1" x14ac:dyDescent="0.25">
      <c r="Q66" s="6"/>
    </row>
    <row r="67" spans="17:17" s="1" customFormat="1" ht="15" customHeight="1" x14ac:dyDescent="0.25">
      <c r="Q67" s="6"/>
    </row>
    <row r="68" spans="17:17" s="1" customFormat="1" ht="15" customHeight="1" x14ac:dyDescent="0.25">
      <c r="Q68" s="6"/>
    </row>
    <row r="69" spans="17:17" s="1" customFormat="1" ht="15" customHeight="1" x14ac:dyDescent="0.25">
      <c r="Q69" s="6"/>
    </row>
    <row r="70" spans="17:17" s="1" customFormat="1" ht="15" customHeight="1" x14ac:dyDescent="0.25">
      <c r="Q70" s="6"/>
    </row>
    <row r="71" spans="17:17" s="1" customFormat="1" ht="15" customHeight="1" x14ac:dyDescent="0.25">
      <c r="Q71" s="6"/>
    </row>
    <row r="72" spans="17:17" s="1" customFormat="1" ht="15" customHeight="1" x14ac:dyDescent="0.25">
      <c r="Q72" s="6"/>
    </row>
    <row r="73" spans="17:17" s="1" customFormat="1" ht="15" customHeight="1" x14ac:dyDescent="0.25">
      <c r="Q73" s="6"/>
    </row>
    <row r="74" spans="17:17" s="1" customFormat="1" ht="15" customHeight="1" x14ac:dyDescent="0.25">
      <c r="Q74" s="6"/>
    </row>
    <row r="75" spans="17:17" s="1" customFormat="1" ht="15" customHeight="1" x14ac:dyDescent="0.25">
      <c r="Q75" s="6"/>
    </row>
    <row r="76" spans="17:17" s="1" customFormat="1" ht="15" customHeight="1" x14ac:dyDescent="0.25">
      <c r="Q76" s="6"/>
    </row>
    <row r="77" spans="17:17" s="1" customFormat="1" ht="15" customHeight="1" x14ac:dyDescent="0.25">
      <c r="Q77" s="6"/>
    </row>
    <row r="78" spans="17:17" s="1" customFormat="1" ht="15" customHeight="1" x14ac:dyDescent="0.25">
      <c r="Q78" s="6"/>
    </row>
    <row r="79" spans="17:17" s="1" customFormat="1" ht="15" customHeight="1" x14ac:dyDescent="0.25">
      <c r="Q79" s="6"/>
    </row>
    <row r="80" spans="17:17" s="1" customFormat="1" ht="15" customHeight="1" x14ac:dyDescent="0.25">
      <c r="Q80" s="6"/>
    </row>
    <row r="81" spans="17:17" s="1" customFormat="1" ht="15" customHeight="1" x14ac:dyDescent="0.25">
      <c r="Q81" s="6"/>
    </row>
    <row r="82" spans="17:17" s="1" customFormat="1" ht="15" customHeight="1" x14ac:dyDescent="0.25">
      <c r="Q82" s="6"/>
    </row>
    <row r="83" spans="17:17" s="1" customFormat="1" ht="15" customHeight="1" x14ac:dyDescent="0.25">
      <c r="Q83" s="6"/>
    </row>
    <row r="84" spans="17:17" s="1" customFormat="1" ht="15" customHeight="1" x14ac:dyDescent="0.25">
      <c r="Q84" s="6"/>
    </row>
    <row r="85" spans="17:17" s="1" customFormat="1" ht="15" customHeight="1" x14ac:dyDescent="0.25">
      <c r="Q85" s="6"/>
    </row>
    <row r="86" spans="17:17" s="1" customFormat="1" ht="15" customHeight="1" x14ac:dyDescent="0.25">
      <c r="Q86" s="6"/>
    </row>
    <row r="87" spans="17:17" s="1" customFormat="1" ht="15" customHeight="1" x14ac:dyDescent="0.25">
      <c r="Q87" s="6"/>
    </row>
    <row r="88" spans="17:17" s="1" customFormat="1" ht="15" customHeight="1" x14ac:dyDescent="0.25">
      <c r="Q88" s="6"/>
    </row>
    <row r="89" spans="17:17" s="1" customFormat="1" ht="15" customHeight="1" x14ac:dyDescent="0.25">
      <c r="Q89" s="6"/>
    </row>
    <row r="90" spans="17:17" s="1" customFormat="1" ht="15" customHeight="1" x14ac:dyDescent="0.25">
      <c r="Q90" s="6"/>
    </row>
    <row r="91" spans="17:17" s="1" customFormat="1" ht="15" customHeight="1" x14ac:dyDescent="0.25">
      <c r="Q91" s="6"/>
    </row>
    <row r="92" spans="17:17" s="1" customFormat="1" ht="15" customHeight="1" x14ac:dyDescent="0.25">
      <c r="Q92" s="6"/>
    </row>
    <row r="93" spans="17:17" s="1" customFormat="1" ht="15" customHeight="1" x14ac:dyDescent="0.25">
      <c r="Q93" s="6"/>
    </row>
    <row r="94" spans="17:17" s="1" customFormat="1" ht="15" customHeight="1" x14ac:dyDescent="0.25">
      <c r="Q94" s="6"/>
    </row>
    <row r="95" spans="17:17" s="1" customFormat="1" ht="15" customHeight="1" x14ac:dyDescent="0.25">
      <c r="Q95" s="6"/>
    </row>
    <row r="96" spans="17:17" s="1" customFormat="1" ht="15" customHeight="1" x14ac:dyDescent="0.25">
      <c r="Q96" s="6"/>
    </row>
    <row r="97" spans="17:17" s="1" customFormat="1" ht="15" customHeight="1" x14ac:dyDescent="0.25">
      <c r="Q97" s="6"/>
    </row>
    <row r="98" spans="17:17" s="1" customFormat="1" ht="15" customHeight="1" x14ac:dyDescent="0.25">
      <c r="Q98" s="6"/>
    </row>
    <row r="99" spans="17:17" s="1" customFormat="1" ht="15" customHeight="1" x14ac:dyDescent="0.25">
      <c r="Q99" s="6"/>
    </row>
    <row r="100" spans="17:17" s="1" customFormat="1" ht="15" customHeight="1" x14ac:dyDescent="0.25">
      <c r="Q100" s="6"/>
    </row>
    <row r="101" spans="17:17" s="1" customFormat="1" ht="15" customHeight="1" x14ac:dyDescent="0.25">
      <c r="Q101" s="6"/>
    </row>
    <row r="102" spans="17:17" s="1" customFormat="1" ht="15" customHeight="1" x14ac:dyDescent="0.25">
      <c r="Q102" s="6"/>
    </row>
    <row r="103" spans="17:17" s="1" customFormat="1" ht="15" customHeight="1" x14ac:dyDescent="0.25">
      <c r="Q103" s="6"/>
    </row>
    <row r="104" spans="17:17" s="1" customFormat="1" ht="15" customHeight="1" x14ac:dyDescent="0.25">
      <c r="Q104" s="6"/>
    </row>
    <row r="105" spans="17:17" s="1" customFormat="1" ht="15" customHeight="1" x14ac:dyDescent="0.25">
      <c r="Q105" s="6"/>
    </row>
    <row r="106" spans="17:17" s="1" customFormat="1" ht="15" customHeight="1" x14ac:dyDescent="0.25">
      <c r="Q106" s="6"/>
    </row>
    <row r="107" spans="17:17" s="1" customFormat="1" ht="15" customHeight="1" x14ac:dyDescent="0.25">
      <c r="Q107" s="6"/>
    </row>
    <row r="108" spans="17:17" s="1" customFormat="1" ht="15" customHeight="1" x14ac:dyDescent="0.25">
      <c r="Q108" s="6"/>
    </row>
    <row r="109" spans="17:17" s="1" customFormat="1" ht="15" customHeight="1" x14ac:dyDescent="0.25">
      <c r="Q109" s="6"/>
    </row>
    <row r="110" spans="17:17" s="1" customFormat="1" ht="15" customHeight="1" x14ac:dyDescent="0.25">
      <c r="Q110" s="6"/>
    </row>
    <row r="111" spans="17:17" s="1" customFormat="1" ht="15" customHeight="1" x14ac:dyDescent="0.25">
      <c r="Q111" s="6"/>
    </row>
    <row r="112" spans="17:17" s="1" customFormat="1" ht="15" customHeight="1" x14ac:dyDescent="0.25">
      <c r="Q112" s="6"/>
    </row>
    <row r="113" spans="17:17" s="1" customFormat="1" ht="15" customHeight="1" x14ac:dyDescent="0.25">
      <c r="Q113" s="6"/>
    </row>
    <row r="114" spans="17:17" s="1" customFormat="1" ht="15" customHeight="1" x14ac:dyDescent="0.25">
      <c r="Q114" s="6"/>
    </row>
    <row r="115" spans="17:17" s="1" customFormat="1" ht="15" customHeight="1" x14ac:dyDescent="0.25">
      <c r="Q115" s="6"/>
    </row>
    <row r="116" spans="17:17" ht="15" customHeight="1" x14ac:dyDescent="0.25"/>
    <row r="117" spans="17:17" ht="15" customHeight="1" x14ac:dyDescent="0.25"/>
    <row r="118" spans="17:17" ht="15" customHeight="1" x14ac:dyDescent="0.25"/>
    <row r="119" spans="17:17" ht="15" customHeight="1" x14ac:dyDescent="0.25"/>
    <row r="120" spans="17:17" ht="15" customHeight="1" x14ac:dyDescent="0.25"/>
    <row r="121" spans="17:17" ht="15" customHeight="1" x14ac:dyDescent="0.25"/>
    <row r="122" spans="17:17" ht="15" customHeight="1" x14ac:dyDescent="0.25"/>
    <row r="123" spans="17:17" ht="15" customHeight="1" x14ac:dyDescent="0.25"/>
    <row r="124" spans="17:17" ht="15" customHeight="1" x14ac:dyDescent="0.25"/>
    <row r="125" spans="17:17" ht="15" customHeight="1" x14ac:dyDescent="0.25"/>
    <row r="126" spans="17:17" ht="15" customHeight="1" x14ac:dyDescent="0.25"/>
    <row r="127" spans="17:17" ht="15" customHeight="1" x14ac:dyDescent="0.25"/>
    <row r="128" spans="17:17"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161"/>
  <sheetViews>
    <sheetView zoomScale="120" zoomScaleNormal="120" workbookViewId="0">
      <pane xSplit="2" ySplit="3" topLeftCell="C4" activePane="bottomRight" state="frozen"/>
      <selection pane="topRight"/>
      <selection pane="bottomLeft"/>
      <selection pane="bottomRight" activeCell="C4" sqref="C4"/>
    </sheetView>
  </sheetViews>
  <sheetFormatPr defaultColWidth="0" defaultRowHeight="14.25" x14ac:dyDescent="0.25"/>
  <cols>
    <col min="1" max="1" width="1.7109375" style="1" customWidth="1"/>
    <col min="2" max="2" width="25.7109375" style="1" customWidth="1"/>
    <col min="3" max="15" width="10.7109375" style="1" customWidth="1"/>
    <col min="16" max="16" width="1.7109375" style="1" hidden="1" customWidth="1"/>
    <col min="17" max="16384" width="10.7109375" style="6" hidden="1"/>
  </cols>
  <sheetData>
    <row r="1" spans="1:16" ht="24" customHeight="1" x14ac:dyDescent="0.2">
      <c r="A1" s="68" t="s">
        <v>251</v>
      </c>
      <c r="B1" s="69"/>
      <c r="C1" s="69"/>
      <c r="D1" s="69"/>
      <c r="E1" s="69"/>
      <c r="F1" s="69"/>
      <c r="G1" s="69"/>
      <c r="H1" s="69"/>
      <c r="I1" s="69"/>
      <c r="J1" s="69"/>
      <c r="K1" s="69"/>
      <c r="L1" s="69"/>
      <c r="M1" s="69"/>
      <c r="N1" s="69"/>
      <c r="O1" s="69"/>
      <c r="P1" s="67"/>
    </row>
    <row r="2" spans="1:16" s="9" customFormat="1" ht="18" customHeight="1" x14ac:dyDescent="0.25">
      <c r="A2" s="5"/>
      <c r="B2" s="7" t="s">
        <v>211</v>
      </c>
      <c r="C2" s="7"/>
      <c r="D2" s="8"/>
      <c r="E2" s="8"/>
      <c r="F2" s="8"/>
      <c r="G2" s="8"/>
      <c r="H2" s="8"/>
      <c r="I2" s="8"/>
    </row>
    <row r="3" spans="1:16" customFormat="1" ht="15" customHeight="1" x14ac:dyDescent="0.25">
      <c r="A3" s="10"/>
      <c r="B3" s="10" t="s">
        <v>157</v>
      </c>
      <c r="C3" s="11" t="s">
        <v>18</v>
      </c>
      <c r="D3" s="11" t="s">
        <v>0</v>
      </c>
      <c r="E3" s="11" t="s">
        <v>1</v>
      </c>
      <c r="F3" s="11" t="s">
        <v>2</v>
      </c>
      <c r="G3" s="11" t="s">
        <v>3</v>
      </c>
      <c r="H3" s="11" t="s">
        <v>4</v>
      </c>
      <c r="I3" s="11" t="s">
        <v>5</v>
      </c>
      <c r="J3" s="11" t="s">
        <v>6</v>
      </c>
      <c r="K3" s="11" t="s">
        <v>7</v>
      </c>
      <c r="L3" s="11" t="s">
        <v>8</v>
      </c>
      <c r="M3" s="11" t="s">
        <v>9</v>
      </c>
      <c r="N3" s="11" t="s">
        <v>10</v>
      </c>
      <c r="O3" s="11" t="s">
        <v>11</v>
      </c>
    </row>
    <row r="4" spans="1:16" customFormat="1" ht="9" customHeight="1" x14ac:dyDescent="0.25">
      <c r="A4" s="13"/>
      <c r="B4" s="13"/>
      <c r="C4" s="13"/>
      <c r="D4" s="14"/>
      <c r="E4" s="14"/>
      <c r="F4" s="14"/>
      <c r="G4" s="14"/>
      <c r="H4" s="14"/>
      <c r="I4" s="14"/>
      <c r="J4" s="14"/>
      <c r="K4" s="14"/>
      <c r="L4" s="13"/>
      <c r="M4" s="13"/>
      <c r="N4" s="13"/>
      <c r="O4" s="13"/>
    </row>
    <row r="5" spans="1:16" customFormat="1" ht="15" customHeight="1" x14ac:dyDescent="0.25">
      <c r="A5" s="2" t="s">
        <v>244</v>
      </c>
      <c r="B5" s="1"/>
      <c r="C5" s="1"/>
      <c r="D5" s="1"/>
      <c r="E5" s="1"/>
      <c r="F5" s="1"/>
      <c r="G5" s="1"/>
      <c r="H5" s="1"/>
      <c r="I5" s="1"/>
      <c r="J5" s="1"/>
      <c r="K5" s="1"/>
      <c r="L5" s="1"/>
      <c r="M5" s="1"/>
      <c r="N5" s="1"/>
      <c r="O5" s="1"/>
    </row>
    <row r="6" spans="1:16" customFormat="1" ht="15" customHeight="1" x14ac:dyDescent="0.25">
      <c r="A6" s="1"/>
      <c r="B6" s="1" t="s">
        <v>233</v>
      </c>
      <c r="C6" s="60">
        <v>23.61</v>
      </c>
      <c r="D6" s="60">
        <v>23.83</v>
      </c>
      <c r="E6" s="60">
        <v>22.15</v>
      </c>
      <c r="F6" s="3"/>
      <c r="G6" s="3"/>
      <c r="H6" s="3"/>
      <c r="I6" s="3"/>
      <c r="J6" s="3"/>
      <c r="K6" s="3"/>
      <c r="L6" s="3"/>
      <c r="M6" s="3"/>
      <c r="N6" s="3"/>
      <c r="O6" s="3"/>
    </row>
    <row r="7" spans="1:16" customFormat="1" ht="15" customHeight="1" x14ac:dyDescent="0.25">
      <c r="A7" s="1"/>
      <c r="B7" s="1" t="s">
        <v>237</v>
      </c>
      <c r="C7" s="1">
        <f>C8/C6</f>
        <v>1610.4736346637021</v>
      </c>
      <c r="D7" s="1">
        <f>D8/D6</f>
        <v>1969.5665776114142</v>
      </c>
      <c r="E7" s="1">
        <f>E8/E6</f>
        <v>2579.7480808261857</v>
      </c>
      <c r="F7" s="1"/>
      <c r="G7" s="1"/>
      <c r="H7" s="1"/>
      <c r="I7" s="1"/>
      <c r="J7" s="1"/>
      <c r="K7" s="1"/>
      <c r="L7" s="1"/>
      <c r="M7" s="1"/>
      <c r="N7" s="1"/>
      <c r="O7" s="1"/>
    </row>
    <row r="8" spans="1:16" customFormat="1" ht="15" customHeight="1" x14ac:dyDescent="0.25">
      <c r="A8" s="1"/>
      <c r="B8" s="2" t="s">
        <v>238</v>
      </c>
      <c r="C8" s="61">
        <v>38023.282514410006</v>
      </c>
      <c r="D8" s="61">
        <v>46934.771544479998</v>
      </c>
      <c r="E8" s="61">
        <v>57141.419990300012</v>
      </c>
      <c r="F8" s="2"/>
      <c r="G8" s="2"/>
      <c r="H8" s="2"/>
      <c r="I8" s="2"/>
      <c r="J8" s="2"/>
      <c r="K8" s="2"/>
      <c r="L8" s="2"/>
      <c r="M8" s="2"/>
      <c r="N8" s="2"/>
      <c r="O8" s="2"/>
    </row>
    <row r="9" spans="1:16" customFormat="1" ht="15" customHeight="1" x14ac:dyDescent="0.25">
      <c r="A9" s="1"/>
      <c r="B9" s="1"/>
      <c r="C9" s="1"/>
      <c r="D9" s="1"/>
      <c r="E9" s="1"/>
      <c r="F9" s="1"/>
      <c r="G9" s="1"/>
      <c r="H9" s="1"/>
      <c r="I9" s="1"/>
      <c r="J9" s="1"/>
      <c r="K9" s="1"/>
      <c r="L9" s="1"/>
      <c r="M9" s="1"/>
      <c r="N9" s="1"/>
      <c r="O9" s="1"/>
    </row>
    <row r="10" spans="1:16" customFormat="1" ht="15" customHeight="1" x14ac:dyDescent="0.25">
      <c r="A10" s="2" t="s">
        <v>243</v>
      </c>
      <c r="B10" s="1"/>
      <c r="C10" s="1"/>
      <c r="D10" s="1"/>
      <c r="E10" s="1"/>
      <c r="F10" s="1"/>
      <c r="G10" s="1"/>
      <c r="H10" s="1"/>
      <c r="I10" s="1"/>
      <c r="J10" s="1"/>
      <c r="K10" s="1"/>
      <c r="L10" s="1"/>
      <c r="M10" s="1"/>
      <c r="N10" s="1"/>
      <c r="O10" s="1"/>
    </row>
    <row r="11" spans="1:16" customFormat="1" ht="15" customHeight="1" x14ac:dyDescent="0.25">
      <c r="A11" s="1"/>
      <c r="B11" s="1" t="s">
        <v>238</v>
      </c>
      <c r="C11" s="1">
        <f>C8</f>
        <v>38023.282514410006</v>
      </c>
      <c r="D11" s="1">
        <f>D8</f>
        <v>46934.771544479998</v>
      </c>
      <c r="E11" s="1">
        <f>E8</f>
        <v>57141.419990300012</v>
      </c>
      <c r="F11" s="1"/>
      <c r="G11" s="1"/>
      <c r="H11" s="1"/>
      <c r="I11" s="1"/>
      <c r="J11" s="1"/>
      <c r="K11" s="1"/>
      <c r="L11" s="1"/>
      <c r="M11" s="1"/>
      <c r="N11" s="1"/>
      <c r="O11" s="1"/>
    </row>
    <row r="12" spans="1:16" customFormat="1" ht="15" customHeight="1" x14ac:dyDescent="0.25">
      <c r="A12" s="1"/>
      <c r="B12" s="1" t="s">
        <v>26</v>
      </c>
      <c r="C12" s="58">
        <v>777.27460999000004</v>
      </c>
      <c r="D12" s="46">
        <v>963.24232501999995</v>
      </c>
      <c r="E12" s="46">
        <v>20.42803134</v>
      </c>
      <c r="F12" s="1"/>
      <c r="G12" s="1"/>
      <c r="H12" s="1"/>
      <c r="I12" s="1"/>
      <c r="J12" s="1"/>
      <c r="K12" s="1"/>
      <c r="L12" s="1"/>
      <c r="M12" s="1"/>
      <c r="N12" s="1"/>
      <c r="O12" s="1"/>
    </row>
    <row r="13" spans="1:16" customFormat="1" ht="15" customHeight="1" x14ac:dyDescent="0.25">
      <c r="A13" s="1"/>
      <c r="B13" s="1" t="s">
        <v>273</v>
      </c>
      <c r="C13" s="58">
        <v>92.178805389999994</v>
      </c>
      <c r="D13" s="46">
        <v>203.14089000000001</v>
      </c>
      <c r="E13" s="46">
        <v>320.85005151000001</v>
      </c>
      <c r="F13" s="1"/>
      <c r="G13" s="1"/>
      <c r="H13" s="1"/>
      <c r="I13" s="1"/>
      <c r="J13" s="1"/>
      <c r="K13" s="1"/>
      <c r="L13" s="1"/>
      <c r="M13" s="1"/>
      <c r="N13" s="1"/>
      <c r="O13" s="1"/>
    </row>
    <row r="14" spans="1:16" customFormat="1" ht="15" customHeight="1" x14ac:dyDescent="0.25">
      <c r="A14" s="1"/>
      <c r="B14" s="2" t="s">
        <v>27</v>
      </c>
      <c r="C14" s="2">
        <f>SUM(C8,C12:C13)</f>
        <v>38892.735929790011</v>
      </c>
      <c r="D14" s="2">
        <f>SUM(D8,D12:D13)</f>
        <v>48101.154759500001</v>
      </c>
      <c r="E14" s="2">
        <f>SUM(E8,E12:E13)</f>
        <v>57482.698073150015</v>
      </c>
      <c r="F14" s="2"/>
      <c r="G14" s="2"/>
      <c r="H14" s="2"/>
      <c r="I14" s="2"/>
      <c r="J14" s="2"/>
      <c r="K14" s="2"/>
      <c r="L14" s="2"/>
      <c r="M14" s="2"/>
      <c r="N14" s="2"/>
      <c r="O14" s="2"/>
    </row>
    <row r="15" spans="1:16" customFormat="1" ht="15" customHeight="1" x14ac:dyDescent="0.25">
      <c r="A15" s="13"/>
      <c r="B15" s="13"/>
      <c r="C15" s="13"/>
      <c r="D15" s="14"/>
      <c r="E15" s="14"/>
      <c r="F15" s="14"/>
      <c r="G15" s="14"/>
      <c r="H15" s="14"/>
      <c r="I15" s="14"/>
      <c r="J15" s="14"/>
      <c r="K15" s="14"/>
      <c r="L15" s="13"/>
      <c r="M15" s="13"/>
      <c r="N15" s="13"/>
      <c r="O15" s="13"/>
    </row>
    <row r="16" spans="1:16" customFormat="1" ht="15" customHeight="1" x14ac:dyDescent="0.25">
      <c r="A16" s="16" t="s">
        <v>41</v>
      </c>
      <c r="B16" s="13"/>
      <c r="C16" s="13"/>
      <c r="D16" s="1"/>
      <c r="E16" s="1"/>
      <c r="F16" s="51"/>
      <c r="G16" s="51"/>
      <c r="H16" s="51"/>
      <c r="I16" s="1"/>
      <c r="J16" s="1"/>
      <c r="K16" s="1"/>
      <c r="L16" s="1"/>
      <c r="M16" s="1"/>
      <c r="N16" s="1"/>
      <c r="O16" s="1"/>
    </row>
    <row r="17" spans="1:17" ht="15" customHeight="1" x14ac:dyDescent="0.25">
      <c r="B17" s="1" t="s">
        <v>220</v>
      </c>
      <c r="C17" s="46">
        <v>38911.141418019994</v>
      </c>
      <c r="D17" s="46">
        <v>48101.154759500001</v>
      </c>
      <c r="E17" s="46">
        <v>57482.698073150001</v>
      </c>
      <c r="F17" s="79"/>
      <c r="G17" s="79"/>
      <c r="H17" s="79"/>
      <c r="I17" s="79"/>
      <c r="J17" s="79"/>
      <c r="K17" s="79"/>
      <c r="L17" s="79"/>
      <c r="M17" s="79"/>
      <c r="N17" s="79"/>
      <c r="O17" s="79"/>
    </row>
    <row r="18" spans="1:17" ht="15" customHeight="1" x14ac:dyDescent="0.25">
      <c r="B18" s="1" t="s">
        <v>221</v>
      </c>
      <c r="C18" s="46">
        <v>30785.160629359998</v>
      </c>
      <c r="D18" s="46">
        <v>36752.244785919997</v>
      </c>
      <c r="E18" s="46">
        <v>44042.130406420001</v>
      </c>
      <c r="F18" s="79"/>
      <c r="G18" s="79"/>
      <c r="H18" s="79"/>
      <c r="I18" s="79"/>
      <c r="J18" s="79"/>
      <c r="K18" s="79"/>
      <c r="L18" s="79"/>
      <c r="M18" s="79"/>
      <c r="N18" s="79"/>
      <c r="O18" s="79"/>
    </row>
    <row r="19" spans="1:17" ht="15" customHeight="1" x14ac:dyDescent="0.25">
      <c r="B19" s="1" t="s">
        <v>246</v>
      </c>
      <c r="C19" s="46">
        <v>110.4480834</v>
      </c>
      <c r="D19" s="46">
        <v>185.52114931</v>
      </c>
      <c r="E19" s="46">
        <v>203.30031833999999</v>
      </c>
      <c r="F19" s="79"/>
      <c r="G19" s="79"/>
      <c r="H19" s="79"/>
      <c r="I19" s="79"/>
      <c r="J19" s="79"/>
      <c r="K19" s="79"/>
      <c r="L19" s="79"/>
      <c r="M19" s="79"/>
      <c r="N19" s="79"/>
      <c r="O19" s="79"/>
    </row>
    <row r="20" spans="1:17" ht="15" customHeight="1" x14ac:dyDescent="0.25">
      <c r="B20" s="1" t="s">
        <v>222</v>
      </c>
      <c r="C20" s="46">
        <v>1605.9804010999999</v>
      </c>
      <c r="D20" s="46">
        <v>1907.0370762300001</v>
      </c>
      <c r="E20" s="46">
        <v>1127.7968511199999</v>
      </c>
      <c r="F20" s="79"/>
      <c r="G20" s="79"/>
      <c r="H20" s="79"/>
      <c r="I20" s="79"/>
      <c r="J20" s="79"/>
      <c r="K20" s="79"/>
      <c r="L20" s="79"/>
      <c r="M20" s="79"/>
      <c r="N20" s="79"/>
      <c r="O20" s="79"/>
    </row>
    <row r="21" spans="1:17" ht="15" customHeight="1" x14ac:dyDescent="0.25">
      <c r="B21" s="1" t="s">
        <v>223</v>
      </c>
      <c r="C21" s="46">
        <v>4743.9574234000002</v>
      </c>
      <c r="D21" s="46">
        <v>5618.0443273000001</v>
      </c>
      <c r="E21" s="46">
        <v>5862.9833750199996</v>
      </c>
      <c r="F21" s="79"/>
      <c r="G21" s="79"/>
      <c r="H21" s="79"/>
      <c r="I21" s="79"/>
      <c r="J21" s="79"/>
      <c r="K21" s="79"/>
      <c r="L21" s="79"/>
      <c r="M21" s="79"/>
      <c r="N21" s="79"/>
      <c r="O21" s="79"/>
    </row>
    <row r="22" spans="1:17" ht="15" customHeight="1" x14ac:dyDescent="0.25">
      <c r="B22" s="1" t="s">
        <v>224</v>
      </c>
      <c r="C22" s="46">
        <v>194.26430863999997</v>
      </c>
      <c r="D22" s="46">
        <v>288.16900813999996</v>
      </c>
      <c r="E22" s="46">
        <v>266.01695754000002</v>
      </c>
      <c r="F22" s="79"/>
      <c r="G22" s="79"/>
      <c r="H22" s="79"/>
      <c r="I22" s="79"/>
      <c r="J22" s="79"/>
      <c r="K22" s="79"/>
      <c r="L22" s="79"/>
      <c r="M22" s="79"/>
      <c r="N22" s="79"/>
      <c r="O22" s="79"/>
    </row>
    <row r="23" spans="1:17" s="50" customFormat="1" ht="15" customHeight="1" x14ac:dyDescent="0.25">
      <c r="A23" s="2"/>
      <c r="B23" s="2" t="s">
        <v>16</v>
      </c>
      <c r="C23" s="49">
        <f>C17-SUM(C18:C21)+C22</f>
        <v>1859.8591893999924</v>
      </c>
      <c r="D23" s="49">
        <f t="shared" ref="D23:E23" si="0">D17-SUM(D18:D21)+D22</f>
        <v>3926.4764288800061</v>
      </c>
      <c r="E23" s="49">
        <f t="shared" si="0"/>
        <v>6512.5040797900001</v>
      </c>
      <c r="F23" s="80"/>
      <c r="G23" s="80"/>
      <c r="H23" s="80"/>
      <c r="I23" s="80"/>
      <c r="J23" s="80"/>
      <c r="K23" s="80"/>
      <c r="L23" s="80"/>
      <c r="M23" s="80"/>
      <c r="N23" s="80"/>
      <c r="O23" s="80"/>
      <c r="P23" s="49"/>
    </row>
    <row r="24" spans="1:17" ht="15" customHeight="1" x14ac:dyDescent="0.25">
      <c r="C24" s="46"/>
      <c r="D24" s="18"/>
      <c r="E24" s="18"/>
      <c r="F24" s="46"/>
      <c r="G24" s="46"/>
      <c r="H24" s="46"/>
      <c r="I24" s="46"/>
      <c r="J24" s="46"/>
      <c r="K24" s="46"/>
      <c r="L24" s="46"/>
      <c r="M24" s="46"/>
      <c r="N24" s="46"/>
      <c r="O24" s="46"/>
    </row>
    <row r="25" spans="1:17" ht="15" customHeight="1" x14ac:dyDescent="0.25">
      <c r="B25" s="1" t="s">
        <v>225</v>
      </c>
      <c r="C25" s="46">
        <v>1282.4256652600002</v>
      </c>
      <c r="D25" s="46">
        <v>1560.1276243099999</v>
      </c>
      <c r="E25" s="46">
        <v>1802.9438227400001</v>
      </c>
      <c r="F25" s="79"/>
      <c r="G25" s="79"/>
      <c r="H25" s="79"/>
      <c r="I25" s="79"/>
      <c r="J25" s="79"/>
      <c r="K25" s="79"/>
      <c r="L25" s="79"/>
      <c r="M25" s="79"/>
      <c r="N25" s="79"/>
      <c r="O25" s="79"/>
    </row>
    <row r="26" spans="1:17" ht="15" customHeight="1" x14ac:dyDescent="0.25">
      <c r="B26" s="1" t="s">
        <v>226</v>
      </c>
      <c r="C26" s="46">
        <v>267.45753692</v>
      </c>
      <c r="D26" s="46">
        <v>524.64400006000005</v>
      </c>
      <c r="E26" s="46">
        <v>559.36401870999998</v>
      </c>
      <c r="F26" s="79"/>
      <c r="G26" s="79"/>
      <c r="H26" s="79"/>
      <c r="I26" s="79"/>
      <c r="J26" s="79"/>
      <c r="K26" s="79"/>
      <c r="L26" s="79"/>
      <c r="M26" s="79"/>
      <c r="N26" s="79"/>
      <c r="O26" s="79"/>
    </row>
    <row r="27" spans="1:17" ht="15" customHeight="1" x14ac:dyDescent="0.25">
      <c r="A27" s="2"/>
      <c r="B27" s="2" t="s">
        <v>17</v>
      </c>
      <c r="C27" s="49">
        <f>C23-C25-C26</f>
        <v>309.97598721999219</v>
      </c>
      <c r="D27" s="49">
        <f>D23-D25-D26</f>
        <v>1841.7048045100059</v>
      </c>
      <c r="E27" s="49">
        <f>E23-E25-E26</f>
        <v>4150.1962383399996</v>
      </c>
      <c r="F27" s="80"/>
      <c r="G27" s="80"/>
      <c r="H27" s="80"/>
      <c r="I27" s="80"/>
      <c r="J27" s="80"/>
      <c r="K27" s="80"/>
      <c r="L27" s="80"/>
      <c r="M27" s="80"/>
      <c r="N27" s="80"/>
      <c r="O27" s="80"/>
      <c r="P27" s="2"/>
      <c r="Q27" s="50"/>
    </row>
    <row r="28" spans="1:17" ht="15" customHeight="1" x14ac:dyDescent="0.25">
      <c r="C28" s="18"/>
      <c r="D28" s="18"/>
      <c r="E28" s="18"/>
      <c r="F28" s="46"/>
      <c r="G28" s="46"/>
      <c r="H28" s="46"/>
      <c r="I28" s="46"/>
      <c r="J28" s="46"/>
      <c r="K28" s="46"/>
      <c r="L28" s="46"/>
      <c r="M28" s="46"/>
      <c r="N28" s="46"/>
      <c r="O28" s="46"/>
    </row>
    <row r="29" spans="1:17" ht="15" customHeight="1" x14ac:dyDescent="0.25">
      <c r="B29" s="1" t="s">
        <v>15</v>
      </c>
      <c r="C29" s="46">
        <v>112.84313763</v>
      </c>
      <c r="D29" s="54">
        <v>397.23519852999999</v>
      </c>
      <c r="E29" s="54">
        <v>417.42821259999999</v>
      </c>
      <c r="F29" s="79"/>
      <c r="G29" s="79"/>
      <c r="H29" s="79"/>
      <c r="I29" s="79"/>
      <c r="J29" s="79"/>
      <c r="K29" s="79"/>
      <c r="L29" s="79"/>
      <c r="M29" s="79"/>
      <c r="N29" s="79"/>
      <c r="O29" s="79"/>
    </row>
    <row r="30" spans="1:17" ht="15" customHeight="1" x14ac:dyDescent="0.25">
      <c r="B30" s="1" t="s">
        <v>247</v>
      </c>
      <c r="C30" s="46">
        <v>429.66</v>
      </c>
      <c r="D30" s="54">
        <v>398.58</v>
      </c>
      <c r="E30" s="54">
        <v>277.01</v>
      </c>
      <c r="F30" s="79"/>
      <c r="G30" s="79"/>
      <c r="H30" s="79"/>
      <c r="I30" s="79"/>
      <c r="J30" s="79"/>
      <c r="K30" s="79"/>
      <c r="L30" s="79"/>
      <c r="M30" s="79"/>
      <c r="N30" s="79"/>
      <c r="O30" s="79"/>
    </row>
    <row r="31" spans="1:17" ht="15" customHeight="1" x14ac:dyDescent="0.25">
      <c r="B31" s="1" t="s">
        <v>227</v>
      </c>
      <c r="C31" s="46">
        <v>-9.8288061599969865</v>
      </c>
      <c r="D31" s="54">
        <v>-152.54456794999697</v>
      </c>
      <c r="E31" s="54">
        <v>1180.9533474599937</v>
      </c>
      <c r="F31" s="79"/>
      <c r="G31" s="79"/>
      <c r="H31" s="79"/>
      <c r="I31" s="79"/>
      <c r="J31" s="79"/>
      <c r="K31" s="79"/>
      <c r="L31" s="79"/>
      <c r="M31" s="79"/>
      <c r="N31" s="79"/>
      <c r="O31" s="79"/>
    </row>
    <row r="32" spans="1:17" s="50" customFormat="1" ht="15" customHeight="1" x14ac:dyDescent="0.25">
      <c r="A32" s="2"/>
      <c r="B32" s="2" t="s">
        <v>228</v>
      </c>
      <c r="C32" s="49">
        <f t="shared" ref="C32:D32" si="1">C27-C29+C30+C31</f>
        <v>616.96404342999517</v>
      </c>
      <c r="D32" s="49">
        <f t="shared" si="1"/>
        <v>1690.505038030009</v>
      </c>
      <c r="E32" s="49">
        <f t="shared" ref="E32" si="2">E27-E29+E30+E31</f>
        <v>5190.7313731999939</v>
      </c>
      <c r="F32" s="80"/>
      <c r="G32" s="80"/>
      <c r="H32" s="80"/>
      <c r="I32" s="80"/>
      <c r="J32" s="80"/>
      <c r="K32" s="80"/>
      <c r="L32" s="80"/>
      <c r="M32" s="80"/>
      <c r="N32" s="80"/>
      <c r="O32" s="80"/>
      <c r="P32" s="2"/>
    </row>
    <row r="33" spans="1:17" s="50" customFormat="1" ht="15" customHeight="1" x14ac:dyDescent="0.25">
      <c r="A33" s="1"/>
      <c r="B33" s="1"/>
      <c r="C33" s="1"/>
      <c r="D33" s="1"/>
      <c r="E33" s="1"/>
      <c r="F33" s="46"/>
      <c r="G33" s="46"/>
      <c r="H33" s="46"/>
      <c r="I33" s="46"/>
      <c r="J33" s="46"/>
      <c r="K33" s="46"/>
      <c r="L33" s="46"/>
      <c r="M33" s="46"/>
      <c r="N33" s="46"/>
      <c r="O33" s="46"/>
      <c r="P33" s="1"/>
      <c r="Q33" s="6"/>
    </row>
    <row r="34" spans="1:17" s="50" customFormat="1" ht="15" customHeight="1" x14ac:dyDescent="0.25">
      <c r="A34" s="1"/>
      <c r="B34" s="1" t="s">
        <v>229</v>
      </c>
      <c r="C34" s="46">
        <v>141.33611218999999</v>
      </c>
      <c r="D34" s="54">
        <v>596.28389004999997</v>
      </c>
      <c r="E34" s="54">
        <v>1029.9464318600001</v>
      </c>
      <c r="F34" s="79"/>
      <c r="G34" s="79"/>
      <c r="H34" s="79"/>
      <c r="I34" s="79"/>
      <c r="J34" s="79"/>
      <c r="K34" s="79"/>
      <c r="L34" s="79"/>
      <c r="M34" s="79"/>
      <c r="N34" s="79"/>
      <c r="O34" s="79"/>
      <c r="P34" s="1"/>
      <c r="Q34" s="6"/>
    </row>
    <row r="35" spans="1:17" ht="15" customHeight="1" x14ac:dyDescent="0.25">
      <c r="A35" s="2"/>
      <c r="B35" s="2" t="s">
        <v>230</v>
      </c>
      <c r="C35" s="49">
        <f t="shared" ref="C35:E35" si="3">C32-C34</f>
        <v>475.62793123999518</v>
      </c>
      <c r="D35" s="49">
        <f t="shared" si="3"/>
        <v>1094.2211479800089</v>
      </c>
      <c r="E35" s="49">
        <f t="shared" si="3"/>
        <v>4160.7849413399936</v>
      </c>
      <c r="F35" s="80"/>
      <c r="G35" s="80"/>
      <c r="H35" s="80"/>
      <c r="I35" s="80"/>
      <c r="J35" s="80"/>
      <c r="K35" s="80"/>
      <c r="L35" s="80"/>
      <c r="M35" s="80"/>
      <c r="N35" s="80"/>
      <c r="O35" s="80"/>
      <c r="P35" s="55"/>
      <c r="Q35" s="50"/>
    </row>
    <row r="36" spans="1:17" ht="15" customHeight="1" x14ac:dyDescent="0.25">
      <c r="D36" s="56"/>
      <c r="E36" s="63"/>
      <c r="F36" s="46"/>
      <c r="G36" s="46"/>
      <c r="H36" s="46"/>
      <c r="I36" s="46"/>
      <c r="J36" s="46"/>
      <c r="K36" s="46"/>
      <c r="L36" s="46"/>
      <c r="M36" s="46"/>
      <c r="N36" s="46"/>
      <c r="O36" s="46"/>
      <c r="P36" s="57"/>
    </row>
    <row r="37" spans="1:17" ht="15" customHeight="1" x14ac:dyDescent="0.25">
      <c r="B37" s="1" t="s">
        <v>218</v>
      </c>
      <c r="C37" s="46">
        <v>-2.83874016</v>
      </c>
      <c r="D37" s="54">
        <v>-7.209659320000001</v>
      </c>
      <c r="E37" s="54">
        <v>-19.641210659999999</v>
      </c>
      <c r="F37" s="79"/>
      <c r="G37" s="79"/>
      <c r="H37" s="79"/>
      <c r="I37" s="79"/>
      <c r="J37" s="79"/>
      <c r="K37" s="79"/>
      <c r="L37" s="79"/>
      <c r="M37" s="79"/>
      <c r="N37" s="79"/>
      <c r="O37" s="79"/>
      <c r="P37" s="57"/>
    </row>
    <row r="38" spans="1:17" ht="15" customHeight="1" x14ac:dyDescent="0.25">
      <c r="A38" s="2"/>
      <c r="B38" s="2" t="s">
        <v>199</v>
      </c>
      <c r="C38" s="49">
        <f t="shared" ref="C38:E38" si="4">C35-C37</f>
        <v>478.46667139999516</v>
      </c>
      <c r="D38" s="49">
        <f t="shared" si="4"/>
        <v>1101.4308073000088</v>
      </c>
      <c r="E38" s="49">
        <f t="shared" si="4"/>
        <v>4180.4261519999936</v>
      </c>
      <c r="F38" s="80"/>
      <c r="G38" s="80"/>
      <c r="H38" s="80"/>
      <c r="I38" s="80"/>
      <c r="J38" s="80"/>
      <c r="K38" s="80"/>
      <c r="L38" s="80"/>
      <c r="M38" s="80"/>
      <c r="N38" s="80"/>
      <c r="O38" s="80"/>
      <c r="P38" s="55"/>
      <c r="Q38" s="50"/>
    </row>
    <row r="39" spans="1:17" ht="15" customHeight="1" x14ac:dyDescent="0.25">
      <c r="D39" s="56"/>
      <c r="E39" s="56"/>
      <c r="F39" s="56"/>
      <c r="G39" s="56"/>
      <c r="H39" s="56"/>
      <c r="I39" s="56"/>
      <c r="J39" s="56"/>
      <c r="K39" s="56"/>
      <c r="L39" s="56"/>
      <c r="M39" s="56"/>
      <c r="N39" s="56"/>
      <c r="O39" s="56"/>
    </row>
    <row r="40" spans="1:17" s="50" customFormat="1" ht="15" customHeight="1" x14ac:dyDescent="0.25">
      <c r="A40" s="1"/>
      <c r="B40" s="1" t="s">
        <v>231</v>
      </c>
      <c r="C40" s="58">
        <v>800</v>
      </c>
      <c r="D40" s="54">
        <v>3950.1858729999999</v>
      </c>
      <c r="E40" s="54">
        <v>4183.6782130000001</v>
      </c>
      <c r="F40" s="79"/>
      <c r="G40" s="79"/>
      <c r="H40" s="79"/>
      <c r="I40" s="79"/>
      <c r="J40" s="79"/>
      <c r="K40" s="79"/>
      <c r="L40" s="79"/>
      <c r="M40" s="79"/>
      <c r="N40" s="79"/>
      <c r="O40" s="79"/>
      <c r="P40" s="1"/>
      <c r="Q40" s="6"/>
    </row>
    <row r="41" spans="1:17" ht="15" customHeight="1" x14ac:dyDescent="0.25">
      <c r="A41" s="2"/>
      <c r="B41" s="2" t="s">
        <v>232</v>
      </c>
      <c r="C41" s="59">
        <f t="shared" ref="C41:E41" si="5">C38/C40</f>
        <v>0.59808333924999391</v>
      </c>
      <c r="D41" s="59">
        <f t="shared" si="5"/>
        <v>0.27883012159716891</v>
      </c>
      <c r="E41" s="59">
        <f t="shared" si="5"/>
        <v>0.99922267898379435</v>
      </c>
      <c r="F41" s="81"/>
      <c r="G41" s="81"/>
      <c r="H41" s="81"/>
      <c r="I41" s="81"/>
      <c r="J41" s="81"/>
      <c r="K41" s="81"/>
      <c r="L41" s="81"/>
      <c r="M41" s="81"/>
      <c r="N41" s="81"/>
      <c r="O41" s="81"/>
      <c r="P41" s="2"/>
      <c r="Q41" s="50"/>
    </row>
    <row r="42" spans="1:17" ht="15" customHeight="1" x14ac:dyDescent="0.25">
      <c r="D42" s="46"/>
      <c r="E42" s="46"/>
    </row>
    <row r="43" spans="1:17" ht="15" customHeight="1" x14ac:dyDescent="0.25">
      <c r="D43" s="46"/>
      <c r="E43" s="46"/>
    </row>
    <row r="44" spans="1:17" s="50" customFormat="1" ht="15" customHeight="1" x14ac:dyDescent="0.25">
      <c r="A44" s="1"/>
      <c r="B44" s="2"/>
      <c r="C44" s="2"/>
      <c r="D44" s="49"/>
      <c r="E44" s="49"/>
      <c r="F44" s="2"/>
      <c r="G44" s="2"/>
      <c r="H44" s="2"/>
      <c r="I44" s="2"/>
      <c r="J44" s="2"/>
      <c r="K44" s="2"/>
      <c r="L44" s="2"/>
      <c r="M44" s="2"/>
      <c r="N44" s="2"/>
      <c r="O44" s="2"/>
      <c r="P44" s="2"/>
    </row>
    <row r="45" spans="1:17" ht="15" customHeight="1" x14ac:dyDescent="0.25">
      <c r="A45" s="2"/>
      <c r="D45" s="51"/>
      <c r="E45" s="51"/>
    </row>
    <row r="46" spans="1:17" ht="15" customHeight="1" x14ac:dyDescent="0.25">
      <c r="D46" s="46"/>
      <c r="E46" s="46"/>
    </row>
    <row r="47" spans="1:17" ht="15" customHeight="1" x14ac:dyDescent="0.25">
      <c r="D47" s="46"/>
      <c r="E47" s="46"/>
    </row>
    <row r="48" spans="1:17" s="50" customFormat="1" ht="15" customHeight="1" x14ac:dyDescent="0.25">
      <c r="A48" s="1"/>
      <c r="B48" s="2"/>
      <c r="C48" s="2"/>
      <c r="D48" s="49"/>
      <c r="E48" s="49"/>
      <c r="F48" s="2"/>
      <c r="G48" s="2"/>
      <c r="H48" s="2"/>
      <c r="I48" s="2"/>
      <c r="J48" s="2"/>
      <c r="K48" s="2"/>
      <c r="L48" s="2"/>
      <c r="M48" s="2"/>
      <c r="N48" s="2"/>
      <c r="O48" s="2"/>
      <c r="P48" s="2"/>
    </row>
    <row r="49" spans="1:16" ht="15" customHeight="1" x14ac:dyDescent="0.25">
      <c r="A49" s="2"/>
      <c r="D49" s="51"/>
      <c r="E49" s="51"/>
    </row>
    <row r="50" spans="1:16" ht="15" customHeight="1" x14ac:dyDescent="0.25">
      <c r="D50" s="46"/>
      <c r="E50" s="46"/>
    </row>
    <row r="51" spans="1:16" s="50" customFormat="1" ht="15" customHeight="1" x14ac:dyDescent="0.25">
      <c r="A51" s="1"/>
      <c r="B51" s="2"/>
      <c r="C51" s="2"/>
      <c r="D51" s="49"/>
      <c r="E51" s="49"/>
      <c r="F51" s="2"/>
      <c r="G51" s="2"/>
      <c r="H51" s="2"/>
      <c r="I51" s="2"/>
      <c r="J51" s="2"/>
      <c r="K51" s="2"/>
      <c r="L51" s="2"/>
      <c r="M51" s="2"/>
      <c r="N51" s="2"/>
      <c r="O51" s="2"/>
      <c r="P51" s="2"/>
    </row>
    <row r="52" spans="1:16" ht="15" customHeight="1" x14ac:dyDescent="0.25">
      <c r="A52" s="2"/>
      <c r="D52" s="51"/>
      <c r="E52" s="51"/>
    </row>
    <row r="53" spans="1:16" s="50" customFormat="1" ht="15" customHeight="1" x14ac:dyDescent="0.25">
      <c r="A53" s="1"/>
      <c r="B53" s="2"/>
      <c r="C53" s="2"/>
      <c r="D53" s="49"/>
      <c r="E53" s="49"/>
      <c r="F53" s="2"/>
      <c r="G53" s="2"/>
      <c r="H53" s="2"/>
      <c r="I53" s="2"/>
      <c r="J53" s="2"/>
      <c r="K53" s="2"/>
      <c r="L53" s="2"/>
      <c r="M53" s="2"/>
      <c r="N53" s="2"/>
      <c r="O53" s="2"/>
      <c r="P53" s="2"/>
    </row>
    <row r="54" spans="1:16" ht="15" customHeight="1" x14ac:dyDescent="0.25">
      <c r="A54" s="2"/>
    </row>
    <row r="55" spans="1:16" s="50" customFormat="1" ht="15" customHeight="1" x14ac:dyDescent="0.25">
      <c r="A55" s="1"/>
      <c r="B55" s="1"/>
      <c r="C55" s="1"/>
      <c r="D55" s="53"/>
      <c r="E55" s="53"/>
      <c r="F55" s="53"/>
      <c r="G55" s="53"/>
      <c r="H55" s="53"/>
      <c r="I55" s="53"/>
      <c r="J55" s="53"/>
      <c r="K55" s="53"/>
      <c r="L55" s="53"/>
      <c r="M55" s="53"/>
      <c r="N55" s="53"/>
      <c r="O55" s="53"/>
      <c r="P55" s="2"/>
    </row>
    <row r="56" spans="1:16" ht="15" customHeight="1" x14ac:dyDescent="0.25">
      <c r="A56" s="2"/>
    </row>
    <row r="57" spans="1:16" ht="15" customHeight="1" x14ac:dyDescent="0.25"/>
    <row r="58" spans="1:16" ht="15" customHeight="1" x14ac:dyDescent="0.25"/>
    <row r="59" spans="1:16" ht="15" customHeight="1" x14ac:dyDescent="0.25"/>
    <row r="60" spans="1:16" ht="15" customHeight="1" x14ac:dyDescent="0.25"/>
    <row r="61" spans="1:16" ht="15" customHeight="1" x14ac:dyDescent="0.25"/>
    <row r="62" spans="1:16" ht="15" customHeight="1" x14ac:dyDescent="0.25"/>
    <row r="63" spans="1:16" ht="15" customHeight="1" x14ac:dyDescent="0.25"/>
    <row r="64" spans="1:16" ht="15" customHeight="1" x14ac:dyDescent="0.25"/>
    <row r="65" spans="2:7" ht="15" customHeight="1" x14ac:dyDescent="0.25"/>
    <row r="66" spans="2:7" ht="15" customHeight="1" x14ac:dyDescent="0.25"/>
    <row r="67" spans="2:7" ht="15" customHeight="1" x14ac:dyDescent="0.25"/>
    <row r="68" spans="2:7" ht="15" customHeight="1" x14ac:dyDescent="0.25"/>
    <row r="69" spans="2:7" ht="15" customHeight="1" x14ac:dyDescent="0.25"/>
    <row r="70" spans="2:7" ht="15" customHeight="1" x14ac:dyDescent="0.25"/>
    <row r="71" spans="2:7" ht="15" customHeight="1" x14ac:dyDescent="0.25"/>
    <row r="72" spans="2:7" ht="15" customHeight="1" x14ac:dyDescent="0.25"/>
    <row r="73" spans="2:7" ht="15" customHeight="1" x14ac:dyDescent="0.25"/>
    <row r="74" spans="2:7" ht="15" customHeight="1" x14ac:dyDescent="0.25"/>
    <row r="75" spans="2:7" ht="15" customHeight="1" x14ac:dyDescent="0.25">
      <c r="B75" s="47"/>
      <c r="C75" s="47"/>
      <c r="D75" s="47"/>
      <c r="E75" s="47"/>
      <c r="F75" s="47"/>
      <c r="G75" s="47"/>
    </row>
    <row r="76" spans="2:7" ht="15" customHeight="1" x14ac:dyDescent="0.25"/>
    <row r="77" spans="2:7" ht="15" customHeight="1" x14ac:dyDescent="0.25"/>
    <row r="78" spans="2:7" ht="15" customHeight="1" x14ac:dyDescent="0.25"/>
    <row r="79" spans="2:7" ht="15" customHeight="1" x14ac:dyDescent="0.25"/>
    <row r="80" spans="2:7"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V102"/>
  <sheetViews>
    <sheetView zoomScale="120" zoomScaleNormal="120" workbookViewId="0">
      <pane xSplit="2" ySplit="3" topLeftCell="C4" activePane="bottomRight" state="frozen"/>
      <selection pane="topRight"/>
      <selection pane="bottomLeft"/>
      <selection pane="bottomRight" activeCell="C4" sqref="C4"/>
    </sheetView>
  </sheetViews>
  <sheetFormatPr defaultColWidth="0" defaultRowHeight="14.25" x14ac:dyDescent="0.25"/>
  <cols>
    <col min="1" max="1" width="1.7109375" style="1" customWidth="1"/>
    <col min="2" max="2" width="30.7109375" style="1" customWidth="1"/>
    <col min="3" max="15" width="10.7109375" style="1" customWidth="1"/>
    <col min="16" max="16" width="1.7109375" style="1" hidden="1" customWidth="1"/>
    <col min="17" max="22" width="9.7109375" style="6" hidden="1" customWidth="1"/>
    <col min="23" max="16384" width="9.140625" style="6" hidden="1"/>
  </cols>
  <sheetData>
    <row r="1" spans="1:22" ht="24" customHeight="1" x14ac:dyDescent="0.2">
      <c r="A1" s="68" t="s">
        <v>251</v>
      </c>
      <c r="B1" s="69"/>
      <c r="C1" s="69"/>
      <c r="D1" s="69"/>
      <c r="E1" s="69"/>
      <c r="F1" s="69"/>
      <c r="G1" s="69"/>
      <c r="H1" s="69"/>
      <c r="I1" s="69"/>
      <c r="J1" s="69"/>
      <c r="K1" s="69"/>
      <c r="L1" s="69"/>
      <c r="M1" s="69"/>
      <c r="N1" s="69"/>
      <c r="O1" s="69"/>
      <c r="P1" s="67"/>
    </row>
    <row r="2" spans="1:22" s="9" customFormat="1" ht="18" customHeight="1" x14ac:dyDescent="0.25">
      <c r="A2" s="5"/>
      <c r="B2" s="7" t="s">
        <v>253</v>
      </c>
      <c r="C2" s="7"/>
      <c r="D2" s="8"/>
      <c r="E2" s="8"/>
      <c r="F2" s="8"/>
      <c r="G2" s="8"/>
      <c r="H2" s="8"/>
      <c r="I2" s="8"/>
    </row>
    <row r="3" spans="1:22" customFormat="1" ht="15" customHeight="1" x14ac:dyDescent="0.25">
      <c r="A3" s="10"/>
      <c r="B3" s="10" t="s">
        <v>157</v>
      </c>
      <c r="C3" s="11" t="s">
        <v>18</v>
      </c>
      <c r="D3" s="11" t="s">
        <v>0</v>
      </c>
      <c r="E3" s="11" t="s">
        <v>1</v>
      </c>
      <c r="F3" s="11" t="s">
        <v>2</v>
      </c>
      <c r="G3" s="11" t="s">
        <v>3</v>
      </c>
      <c r="H3" s="11" t="s">
        <v>4</v>
      </c>
      <c r="I3" s="11" t="s">
        <v>5</v>
      </c>
      <c r="J3" s="11" t="s">
        <v>6</v>
      </c>
      <c r="K3" s="11" t="s">
        <v>7</v>
      </c>
      <c r="L3" s="11" t="s">
        <v>8</v>
      </c>
      <c r="M3" s="11" t="s">
        <v>9</v>
      </c>
      <c r="N3" s="11" t="s">
        <v>10</v>
      </c>
      <c r="O3" s="11" t="s">
        <v>11</v>
      </c>
    </row>
    <row r="4" spans="1:22" customFormat="1" ht="9" customHeight="1" x14ac:dyDescent="0.25">
      <c r="A4" s="13"/>
      <c r="B4" s="13"/>
      <c r="C4" s="13"/>
      <c r="D4" s="14"/>
      <c r="E4" s="14"/>
      <c r="F4" s="14"/>
      <c r="G4" s="14"/>
      <c r="H4" s="14"/>
      <c r="I4" s="14"/>
      <c r="J4" s="14"/>
      <c r="K4" s="14"/>
      <c r="L4" s="13"/>
      <c r="M4" s="13"/>
      <c r="N4" s="13"/>
      <c r="O4" s="13"/>
    </row>
    <row r="5" spans="1:22" customFormat="1" ht="15" customHeight="1" x14ac:dyDescent="0.25">
      <c r="A5" s="2" t="s">
        <v>204</v>
      </c>
      <c r="B5" s="1"/>
      <c r="C5" s="1"/>
      <c r="D5" s="1"/>
      <c r="E5" s="1"/>
      <c r="F5" s="1"/>
      <c r="G5" s="1"/>
      <c r="H5" s="1"/>
      <c r="I5" s="1"/>
      <c r="J5" s="1"/>
      <c r="K5" s="1"/>
      <c r="L5" s="1"/>
      <c r="M5" s="1"/>
      <c r="N5" s="1"/>
      <c r="O5" s="1"/>
    </row>
    <row r="6" spans="1:22" customFormat="1" ht="15" customHeight="1" x14ac:dyDescent="0.25">
      <c r="A6" s="2"/>
      <c r="B6" s="1" t="s">
        <v>198</v>
      </c>
      <c r="C6" s="1"/>
      <c r="D6" s="1">
        <f t="shared" ref="D6:E6" si="0">C9</f>
        <v>7191.8607250399991</v>
      </c>
      <c r="E6" s="1">
        <f t="shared" si="0"/>
        <v>9464.8873220099995</v>
      </c>
      <c r="F6" s="79"/>
      <c r="G6" s="79"/>
      <c r="H6" s="79"/>
      <c r="I6" s="79"/>
      <c r="J6" s="79"/>
      <c r="K6" s="79"/>
      <c r="L6" s="79"/>
      <c r="M6" s="79"/>
      <c r="N6" s="79"/>
      <c r="O6" s="79"/>
    </row>
    <row r="7" spans="1:22" s="1" customFormat="1" ht="15" customHeight="1" x14ac:dyDescent="0.25">
      <c r="A7" s="2"/>
      <c r="B7" s="1" t="s">
        <v>205</v>
      </c>
      <c r="D7" s="1">
        <f>D8+D9-D6</f>
        <v>3828.5026114599996</v>
      </c>
      <c r="E7" s="1">
        <f>E8+E9-E6</f>
        <v>4839.2158844199985</v>
      </c>
      <c r="F7" s="79"/>
      <c r="G7" s="79"/>
      <c r="H7" s="79"/>
      <c r="I7" s="79"/>
      <c r="J7" s="79"/>
      <c r="K7" s="79"/>
      <c r="L7" s="79"/>
      <c r="M7" s="79"/>
      <c r="N7" s="79"/>
      <c r="O7" s="79"/>
      <c r="P7" s="56" t="e">
        <f>#REF!*IS!P17</f>
        <v>#REF!</v>
      </c>
      <c r="Q7" s="6"/>
      <c r="R7" s="6"/>
      <c r="S7" s="6"/>
      <c r="T7" s="6"/>
      <c r="U7" s="6"/>
      <c r="V7" s="6"/>
    </row>
    <row r="8" spans="1:22" s="1" customFormat="1" ht="15" customHeight="1" x14ac:dyDescent="0.25">
      <c r="A8" s="2"/>
      <c r="B8" s="1" t="s">
        <v>206</v>
      </c>
      <c r="C8" s="54">
        <v>1282.2596764500001</v>
      </c>
      <c r="D8" s="54">
        <v>1555.4760144899999</v>
      </c>
      <c r="E8" s="54">
        <v>1781.2625781500001</v>
      </c>
      <c r="F8" s="79"/>
      <c r="G8" s="79"/>
      <c r="H8" s="79"/>
      <c r="I8" s="79"/>
      <c r="J8" s="79"/>
      <c r="K8" s="79"/>
      <c r="L8" s="79"/>
      <c r="M8" s="79"/>
      <c r="N8" s="79"/>
      <c r="O8" s="79"/>
      <c r="P8" s="56" t="e">
        <f>#REF!*P6</f>
        <v>#REF!</v>
      </c>
      <c r="Q8" s="6"/>
      <c r="R8" s="6"/>
      <c r="S8" s="6"/>
      <c r="T8" s="6"/>
      <c r="U8" s="6"/>
      <c r="V8" s="6"/>
    </row>
    <row r="9" spans="1:22" s="1" customFormat="1" ht="15" customHeight="1" x14ac:dyDescent="0.25">
      <c r="A9" s="2"/>
      <c r="B9" s="1" t="s">
        <v>201</v>
      </c>
      <c r="C9" s="1">
        <f>BS!C16</f>
        <v>7191.8607250399991</v>
      </c>
      <c r="D9" s="1">
        <f>BS!D16</f>
        <v>9464.8873220099995</v>
      </c>
      <c r="E9" s="1">
        <f>BS!E16</f>
        <v>12522.840628279999</v>
      </c>
      <c r="F9" s="79"/>
      <c r="G9" s="79"/>
      <c r="H9" s="79"/>
      <c r="I9" s="79"/>
      <c r="J9" s="79"/>
      <c r="K9" s="79"/>
      <c r="L9" s="79"/>
      <c r="M9" s="79"/>
      <c r="N9" s="79"/>
      <c r="O9" s="79"/>
      <c r="P9" s="56" t="e">
        <f t="shared" ref="P9" si="1">P6+P7-P8</f>
        <v>#REF!</v>
      </c>
      <c r="Q9" s="6"/>
      <c r="R9" s="6"/>
      <c r="S9" s="6"/>
      <c r="T9" s="6"/>
      <c r="U9" s="6"/>
      <c r="V9" s="6"/>
    </row>
    <row r="10" spans="1:22" s="1" customFormat="1" ht="15" customHeight="1" x14ac:dyDescent="0.25">
      <c r="A10" s="2"/>
      <c r="F10" s="56"/>
      <c r="G10" s="56"/>
      <c r="H10" s="56"/>
      <c r="I10" s="56"/>
      <c r="J10" s="56"/>
      <c r="K10" s="56"/>
      <c r="L10" s="56"/>
      <c r="M10" s="56"/>
      <c r="N10" s="56"/>
      <c r="O10" s="56"/>
      <c r="P10" s="56"/>
      <c r="Q10" s="6"/>
      <c r="R10" s="6"/>
      <c r="S10" s="6"/>
      <c r="T10" s="6"/>
      <c r="U10" s="6"/>
      <c r="V10" s="6"/>
    </row>
    <row r="11" spans="1:22" s="1" customFormat="1" ht="15" customHeight="1" x14ac:dyDescent="0.25">
      <c r="A11" s="2" t="s">
        <v>29</v>
      </c>
      <c r="D11" s="18"/>
      <c r="E11" s="18"/>
      <c r="F11" s="63"/>
      <c r="G11" s="63"/>
      <c r="H11" s="63"/>
      <c r="I11" s="63"/>
      <c r="J11" s="63"/>
      <c r="K11" s="63"/>
      <c r="L11" s="63"/>
      <c r="M11" s="63"/>
      <c r="N11" s="63"/>
      <c r="O11" s="63"/>
      <c r="P11" s="56"/>
      <c r="Q11" s="6"/>
      <c r="R11" s="6"/>
      <c r="S11" s="6"/>
      <c r="T11" s="6"/>
      <c r="U11" s="6"/>
      <c r="V11" s="6"/>
    </row>
    <row r="12" spans="1:22" s="1" customFormat="1" ht="15" customHeight="1" x14ac:dyDescent="0.25">
      <c r="A12" s="2"/>
      <c r="B12" s="1" t="s">
        <v>198</v>
      </c>
      <c r="D12" s="1">
        <f t="shared" ref="D12:E12" si="2">C15</f>
        <v>656.85601004</v>
      </c>
      <c r="E12" s="1">
        <f t="shared" si="2"/>
        <v>2486.7665834700001</v>
      </c>
      <c r="F12" s="79"/>
      <c r="G12" s="79"/>
      <c r="H12" s="79"/>
      <c r="I12" s="79"/>
      <c r="J12" s="79"/>
      <c r="K12" s="79"/>
      <c r="L12" s="79"/>
      <c r="M12" s="79"/>
      <c r="N12" s="79"/>
      <c r="O12" s="79"/>
      <c r="P12" s="56"/>
      <c r="Q12" s="6"/>
      <c r="R12" s="6"/>
      <c r="S12" s="6"/>
      <c r="T12" s="6"/>
      <c r="U12" s="6"/>
      <c r="V12" s="6"/>
    </row>
    <row r="13" spans="1:22" s="1" customFormat="1" ht="15" customHeight="1" x14ac:dyDescent="0.25">
      <c r="A13" s="2"/>
      <c r="B13" s="1" t="s">
        <v>207</v>
      </c>
      <c r="D13" s="1">
        <f>D14+D15-D12</f>
        <v>1928.12062861</v>
      </c>
      <c r="E13" s="1">
        <f>E14+E15-E12</f>
        <v>2410.2259862699993</v>
      </c>
      <c r="F13" s="79"/>
      <c r="G13" s="79"/>
      <c r="H13" s="79"/>
      <c r="I13" s="79"/>
      <c r="J13" s="79"/>
      <c r="K13" s="79"/>
      <c r="L13" s="79"/>
      <c r="M13" s="79"/>
      <c r="N13" s="79"/>
      <c r="O13" s="79"/>
      <c r="P13" s="56"/>
      <c r="Q13" s="6"/>
      <c r="R13" s="6"/>
      <c r="S13" s="6"/>
      <c r="T13" s="6"/>
      <c r="U13" s="6"/>
      <c r="V13" s="6"/>
    </row>
    <row r="14" spans="1:22" s="1" customFormat="1" ht="15" customHeight="1" x14ac:dyDescent="0.25">
      <c r="A14" s="2"/>
      <c r="B14" s="1" t="s">
        <v>208</v>
      </c>
      <c r="C14" s="54">
        <v>43.550520229999997</v>
      </c>
      <c r="D14" s="54">
        <v>98.210055180000012</v>
      </c>
      <c r="E14" s="54">
        <v>177.37747160000001</v>
      </c>
      <c r="F14" s="79"/>
      <c r="G14" s="79"/>
      <c r="H14" s="79"/>
      <c r="I14" s="79"/>
      <c r="J14" s="79"/>
      <c r="K14" s="79"/>
      <c r="L14" s="79"/>
      <c r="M14" s="79"/>
      <c r="N14" s="79"/>
      <c r="O14" s="79"/>
      <c r="P14" s="56"/>
      <c r="Q14" s="6"/>
      <c r="R14" s="6"/>
      <c r="S14" s="6"/>
      <c r="T14" s="6"/>
      <c r="U14" s="6"/>
      <c r="V14" s="6"/>
    </row>
    <row r="15" spans="1:22" s="1" customFormat="1" ht="15" customHeight="1" x14ac:dyDescent="0.25">
      <c r="A15" s="2"/>
      <c r="B15" s="1" t="s">
        <v>201</v>
      </c>
      <c r="C15" s="1">
        <f>BS!C17</f>
        <v>656.85601004</v>
      </c>
      <c r="D15" s="1">
        <f>BS!D17</f>
        <v>2486.7665834700001</v>
      </c>
      <c r="E15" s="1">
        <f>BS!E17</f>
        <v>4719.6150981399996</v>
      </c>
      <c r="F15" s="79"/>
      <c r="G15" s="79"/>
      <c r="H15" s="79"/>
      <c r="I15" s="79"/>
      <c r="J15" s="79"/>
      <c r="K15" s="79"/>
      <c r="L15" s="79"/>
      <c r="M15" s="79"/>
      <c r="N15" s="79"/>
      <c r="O15" s="79"/>
      <c r="P15" s="56"/>
      <c r="Q15" s="6"/>
      <c r="R15" s="6"/>
      <c r="S15" s="6"/>
      <c r="T15" s="6"/>
      <c r="U15" s="6"/>
      <c r="V15" s="6"/>
    </row>
    <row r="16" spans="1:22" s="1" customFormat="1" ht="15" customHeight="1" x14ac:dyDescent="0.25">
      <c r="A16" s="2"/>
      <c r="F16" s="56"/>
      <c r="G16" s="56"/>
      <c r="H16" s="56"/>
      <c r="I16" s="56"/>
      <c r="J16" s="56"/>
      <c r="K16" s="56"/>
      <c r="L16" s="56"/>
      <c r="M16" s="56"/>
      <c r="N16" s="56"/>
      <c r="O16" s="56"/>
      <c r="P16" s="56"/>
      <c r="Q16" s="6"/>
      <c r="R16" s="6"/>
      <c r="S16" s="6"/>
      <c r="T16" s="6"/>
      <c r="U16" s="6"/>
      <c r="V16" s="6"/>
    </row>
    <row r="17" spans="1:22" s="1" customFormat="1" ht="15" customHeight="1" x14ac:dyDescent="0.25">
      <c r="A17" s="2" t="s">
        <v>28</v>
      </c>
      <c r="D17" s="18"/>
      <c r="E17" s="18"/>
      <c r="F17" s="63"/>
      <c r="G17" s="63"/>
      <c r="H17" s="63"/>
      <c r="I17" s="63"/>
      <c r="J17" s="63"/>
      <c r="K17" s="63"/>
      <c r="L17" s="63"/>
      <c r="M17" s="63"/>
      <c r="N17" s="63"/>
      <c r="O17" s="63"/>
      <c r="P17" s="56"/>
      <c r="Q17" s="6"/>
      <c r="R17" s="6"/>
      <c r="S17" s="6"/>
      <c r="T17" s="6"/>
      <c r="U17" s="6"/>
      <c r="V17" s="6"/>
    </row>
    <row r="18" spans="1:22" s="1" customFormat="1" ht="15" customHeight="1" x14ac:dyDescent="0.25">
      <c r="A18" s="2"/>
      <c r="B18" s="1" t="s">
        <v>198</v>
      </c>
      <c r="D18" s="1">
        <f t="shared" ref="D18:E18" si="3">C21</f>
        <v>827.27355804999991</v>
      </c>
      <c r="E18" s="1">
        <f t="shared" si="3"/>
        <v>1075.5272997300001</v>
      </c>
      <c r="F18" s="79"/>
      <c r="G18" s="79"/>
      <c r="H18" s="79"/>
      <c r="I18" s="79"/>
      <c r="J18" s="79"/>
      <c r="K18" s="79"/>
      <c r="L18" s="79"/>
      <c r="M18" s="79"/>
      <c r="N18" s="79"/>
      <c r="O18" s="79"/>
      <c r="P18" s="56"/>
      <c r="Q18" s="6"/>
      <c r="R18" s="6"/>
      <c r="S18" s="6"/>
      <c r="T18" s="6"/>
      <c r="U18" s="6"/>
      <c r="V18" s="6"/>
    </row>
    <row r="19" spans="1:22" s="1" customFormat="1" ht="15" customHeight="1" x14ac:dyDescent="0.25">
      <c r="A19" s="2"/>
      <c r="B19" s="1" t="s">
        <v>209</v>
      </c>
      <c r="D19" s="1">
        <f>D20+D21-D18</f>
        <v>674.68768656000009</v>
      </c>
      <c r="E19" s="1">
        <f>E20+E21-E18</f>
        <v>577.58907699999986</v>
      </c>
      <c r="F19" s="79"/>
      <c r="G19" s="79"/>
      <c r="H19" s="79"/>
      <c r="I19" s="79"/>
      <c r="J19" s="79"/>
      <c r="K19" s="79"/>
      <c r="L19" s="79"/>
      <c r="M19" s="79"/>
      <c r="N19" s="79"/>
      <c r="O19" s="79"/>
      <c r="P19" s="56"/>
      <c r="Q19" s="6"/>
      <c r="R19" s="6"/>
      <c r="S19" s="6"/>
      <c r="T19" s="6"/>
      <c r="U19" s="6"/>
      <c r="V19" s="6"/>
    </row>
    <row r="20" spans="1:22" s="1" customFormat="1" ht="15" customHeight="1" x14ac:dyDescent="0.25">
      <c r="A20" s="2"/>
      <c r="B20" s="1" t="s">
        <v>210</v>
      </c>
      <c r="C20" s="54">
        <v>223.90701669000001</v>
      </c>
      <c r="D20" s="54">
        <v>426.43394488000001</v>
      </c>
      <c r="E20" s="54">
        <v>381.98654711</v>
      </c>
      <c r="F20" s="79"/>
      <c r="G20" s="79"/>
      <c r="H20" s="79"/>
      <c r="I20" s="79"/>
      <c r="J20" s="79"/>
      <c r="K20" s="79"/>
      <c r="L20" s="79"/>
      <c r="M20" s="79"/>
      <c r="N20" s="79"/>
      <c r="O20" s="79"/>
      <c r="P20" s="56"/>
      <c r="Q20" s="6"/>
      <c r="R20" s="6"/>
      <c r="S20" s="6"/>
      <c r="T20" s="6"/>
      <c r="U20" s="6"/>
      <c r="V20" s="6"/>
    </row>
    <row r="21" spans="1:22" s="1" customFormat="1" ht="15" customHeight="1" x14ac:dyDescent="0.25">
      <c r="A21" s="2"/>
      <c r="B21" s="1" t="s">
        <v>201</v>
      </c>
      <c r="C21" s="1">
        <f>BS!C18</f>
        <v>827.27355804999991</v>
      </c>
      <c r="D21" s="1">
        <f>BS!D18</f>
        <v>1075.5272997300001</v>
      </c>
      <c r="E21" s="1">
        <f>BS!E18</f>
        <v>1271.12982962</v>
      </c>
      <c r="F21" s="79"/>
      <c r="G21" s="79"/>
      <c r="H21" s="79"/>
      <c r="I21" s="79"/>
      <c r="J21" s="79"/>
      <c r="K21" s="79"/>
      <c r="L21" s="79"/>
      <c r="M21" s="79"/>
      <c r="N21" s="79"/>
      <c r="O21" s="79"/>
      <c r="P21" s="56"/>
      <c r="Q21" s="6"/>
      <c r="R21" s="6"/>
      <c r="S21" s="6"/>
      <c r="T21" s="6"/>
      <c r="U21" s="6"/>
      <c r="V21" s="6"/>
    </row>
    <row r="22" spans="1:22" s="1" customFormat="1" ht="15" customHeight="1" x14ac:dyDescent="0.25">
      <c r="A22" s="2"/>
      <c r="C22" s="62"/>
      <c r="D22" s="62"/>
      <c r="E22" s="62"/>
      <c r="F22" s="62"/>
      <c r="G22" s="62"/>
      <c r="H22" s="62"/>
      <c r="I22" s="62"/>
      <c r="J22" s="62"/>
      <c r="K22" s="62"/>
      <c r="L22" s="62"/>
      <c r="M22" s="62"/>
      <c r="N22" s="62"/>
      <c r="O22" s="62"/>
      <c r="Q22" s="6"/>
      <c r="R22" s="6"/>
      <c r="S22" s="6"/>
      <c r="T22" s="6"/>
      <c r="U22" s="6"/>
      <c r="V22" s="6"/>
    </row>
    <row r="23" spans="1:22" s="1" customFormat="1" ht="15" customHeight="1" x14ac:dyDescent="0.25">
      <c r="A23" s="2"/>
      <c r="B23" s="1" t="s">
        <v>42</v>
      </c>
      <c r="D23" s="1">
        <f t="shared" ref="D23:E23" si="4">SUM(D7,D13,D19)</f>
        <v>6431.3109266299989</v>
      </c>
      <c r="E23" s="1">
        <f t="shared" si="4"/>
        <v>7827.0309476899974</v>
      </c>
      <c r="Q23" s="6"/>
      <c r="R23" s="6"/>
      <c r="S23" s="6"/>
      <c r="T23" s="6"/>
      <c r="U23" s="6"/>
      <c r="V23" s="6"/>
    </row>
    <row r="24" spans="1:22" s="1" customFormat="1" ht="15" customHeight="1" x14ac:dyDescent="0.25">
      <c r="A24" s="2"/>
      <c r="B24" s="1" t="s">
        <v>242</v>
      </c>
      <c r="C24" s="1">
        <f>SUM(C8,C14,C20)</f>
        <v>1549.7172133700003</v>
      </c>
      <c r="D24" s="1">
        <f>SUM(D8,D14,D20)</f>
        <v>2080.1200145499997</v>
      </c>
      <c r="E24" s="1">
        <f>SUM(E8,E14,E20)</f>
        <v>2340.6265968600001</v>
      </c>
      <c r="Q24" s="6"/>
      <c r="R24" s="6"/>
      <c r="S24" s="6"/>
      <c r="T24" s="6"/>
      <c r="U24" s="6"/>
      <c r="V24" s="6"/>
    </row>
    <row r="25" spans="1:22" s="1" customFormat="1" ht="15" customHeight="1" x14ac:dyDescent="0.25">
      <c r="A25" s="2"/>
      <c r="Q25" s="6"/>
      <c r="R25" s="6"/>
      <c r="S25" s="6"/>
      <c r="T25" s="6"/>
      <c r="U25" s="6"/>
      <c r="V25" s="6"/>
    </row>
    <row r="26" spans="1:22" s="1" customFormat="1" ht="15" customHeight="1" x14ac:dyDescent="0.25">
      <c r="A26" s="2"/>
      <c r="B26" s="1" t="s">
        <v>249</v>
      </c>
      <c r="C26" s="62">
        <f>C24/IS!C7</f>
        <v>0.96227419065672015</v>
      </c>
      <c r="D26" s="62">
        <f>D24/IS!D7</f>
        <v>1.0561308453317984</v>
      </c>
      <c r="E26" s="62">
        <f>E24/IS!E7</f>
        <v>0.90730820356319253</v>
      </c>
      <c r="F26" s="62"/>
      <c r="G26" s="62"/>
      <c r="H26" s="62"/>
      <c r="I26" s="62"/>
      <c r="J26" s="62"/>
      <c r="K26" s="62"/>
      <c r="L26" s="62"/>
      <c r="M26" s="62"/>
      <c r="N26" s="62"/>
      <c r="O26" s="62"/>
      <c r="Q26" s="6"/>
      <c r="R26" s="6"/>
      <c r="S26" s="6"/>
      <c r="T26" s="6"/>
      <c r="U26" s="6"/>
      <c r="V26" s="6"/>
    </row>
    <row r="27" spans="1:22" s="1" customFormat="1" ht="15" customHeight="1" x14ac:dyDescent="0.25">
      <c r="A27" s="2"/>
      <c r="B27" s="1" t="s">
        <v>256</v>
      </c>
      <c r="C27" s="3">
        <f>(C21+C15+C9)/IS!C7</f>
        <v>5.3872290153583995</v>
      </c>
      <c r="D27" s="3">
        <f>(D21+D15+D9)/IS!D7</f>
        <v>6.6142375450992237</v>
      </c>
      <c r="E27" s="3">
        <f>(E21+E15+E9)/IS!E7</f>
        <v>7.1765090915818677</v>
      </c>
      <c r="F27" s="3"/>
      <c r="G27" s="3"/>
      <c r="H27" s="3"/>
      <c r="I27" s="3"/>
      <c r="J27" s="3"/>
      <c r="K27" s="3"/>
      <c r="L27" s="3"/>
      <c r="M27" s="3"/>
      <c r="N27" s="3"/>
      <c r="O27" s="3"/>
      <c r="Q27" s="6"/>
      <c r="R27" s="6"/>
      <c r="S27" s="6"/>
      <c r="T27" s="6"/>
      <c r="U27" s="6"/>
      <c r="V27" s="6"/>
    </row>
    <row r="28" spans="1:22" s="1" customFormat="1" ht="15" customHeight="1" x14ac:dyDescent="0.25">
      <c r="A28" s="2"/>
      <c r="Q28" s="6"/>
      <c r="R28" s="6"/>
      <c r="S28" s="6"/>
      <c r="T28" s="6"/>
      <c r="U28" s="6"/>
      <c r="V28" s="6"/>
    </row>
    <row r="29" spans="1:22" s="1" customFormat="1" ht="15" customHeight="1" x14ac:dyDescent="0.25">
      <c r="Q29" s="6"/>
      <c r="R29" s="6"/>
      <c r="S29" s="6"/>
      <c r="T29" s="6"/>
      <c r="U29" s="6"/>
      <c r="V29" s="6"/>
    </row>
    <row r="30" spans="1:22" s="1" customFormat="1" ht="15" customHeight="1" x14ac:dyDescent="0.25">
      <c r="Q30" s="6"/>
      <c r="R30" s="6"/>
      <c r="S30" s="6"/>
      <c r="T30" s="6"/>
      <c r="U30" s="6"/>
      <c r="V30" s="6"/>
    </row>
    <row r="31" spans="1:22" s="1" customFormat="1" ht="15" customHeight="1" x14ac:dyDescent="0.25">
      <c r="Q31" s="6"/>
      <c r="R31" s="6"/>
      <c r="S31" s="6"/>
      <c r="T31" s="6"/>
      <c r="U31" s="6"/>
      <c r="V31" s="6"/>
    </row>
    <row r="32" spans="1:22" s="1" customFormat="1" ht="15" customHeight="1" x14ac:dyDescent="0.25">
      <c r="Q32" s="6"/>
      <c r="R32" s="6"/>
      <c r="S32" s="6"/>
      <c r="T32" s="6"/>
      <c r="U32" s="6"/>
      <c r="V32" s="6"/>
    </row>
    <row r="33" spans="17:22" s="1" customFormat="1" ht="15" customHeight="1" x14ac:dyDescent="0.25">
      <c r="Q33" s="6"/>
      <c r="R33" s="6"/>
      <c r="S33" s="6"/>
      <c r="T33" s="6"/>
      <c r="U33" s="6"/>
      <c r="V33" s="6"/>
    </row>
    <row r="34" spans="17:22" s="1" customFormat="1" ht="15" customHeight="1" x14ac:dyDescent="0.25">
      <c r="Q34" s="6"/>
      <c r="R34" s="6"/>
      <c r="S34" s="6"/>
      <c r="T34" s="6"/>
      <c r="U34" s="6"/>
      <c r="V34" s="6"/>
    </row>
    <row r="35" spans="17:22" s="1" customFormat="1" ht="15" customHeight="1" x14ac:dyDescent="0.25">
      <c r="Q35" s="6"/>
      <c r="R35" s="6"/>
      <c r="S35" s="6"/>
      <c r="T35" s="6"/>
      <c r="U35" s="6"/>
      <c r="V35" s="6"/>
    </row>
    <row r="36" spans="17:22" s="1" customFormat="1" ht="15" customHeight="1" x14ac:dyDescent="0.25">
      <c r="Q36" s="6"/>
      <c r="R36" s="6"/>
      <c r="S36" s="6"/>
      <c r="T36" s="6"/>
      <c r="U36" s="6"/>
      <c r="V36" s="6"/>
    </row>
    <row r="37" spans="17:22" s="1" customFormat="1" ht="15" customHeight="1" x14ac:dyDescent="0.25">
      <c r="Q37" s="6"/>
      <c r="R37" s="6"/>
      <c r="S37" s="6"/>
      <c r="T37" s="6"/>
      <c r="U37" s="6"/>
      <c r="V37" s="6"/>
    </row>
    <row r="38" spans="17:22" s="1" customFormat="1" ht="15" customHeight="1" x14ac:dyDescent="0.25">
      <c r="Q38" s="6"/>
      <c r="R38" s="6"/>
      <c r="S38" s="6"/>
      <c r="T38" s="6"/>
      <c r="U38" s="6"/>
      <c r="V38" s="6"/>
    </row>
    <row r="39" spans="17:22" s="1" customFormat="1" ht="15" customHeight="1" x14ac:dyDescent="0.25">
      <c r="Q39" s="6"/>
      <c r="R39" s="6"/>
      <c r="S39" s="6"/>
      <c r="T39" s="6"/>
      <c r="U39" s="6"/>
      <c r="V39" s="6"/>
    </row>
    <row r="40" spans="17:22" s="1" customFormat="1" ht="15" customHeight="1" x14ac:dyDescent="0.25">
      <c r="Q40" s="6"/>
      <c r="R40" s="6"/>
      <c r="S40" s="6"/>
      <c r="T40" s="6"/>
      <c r="U40" s="6"/>
      <c r="V40" s="6"/>
    </row>
    <row r="41" spans="17:22" s="1" customFormat="1" ht="15" customHeight="1" x14ac:dyDescent="0.25">
      <c r="Q41" s="6"/>
      <c r="R41" s="6"/>
      <c r="S41" s="6"/>
      <c r="T41" s="6"/>
      <c r="U41" s="6"/>
      <c r="V41" s="6"/>
    </row>
    <row r="42" spans="17:22" s="1" customFormat="1" ht="15" customHeight="1" x14ac:dyDescent="0.25">
      <c r="Q42" s="6"/>
      <c r="R42" s="6"/>
      <c r="S42" s="6"/>
      <c r="T42" s="6"/>
      <c r="U42" s="6"/>
      <c r="V42" s="6"/>
    </row>
    <row r="43" spans="17:22" s="1" customFormat="1" ht="15" customHeight="1" x14ac:dyDescent="0.25">
      <c r="Q43" s="6"/>
      <c r="R43" s="6"/>
      <c r="S43" s="6"/>
      <c r="T43" s="6"/>
      <c r="U43" s="6"/>
      <c r="V43" s="6"/>
    </row>
    <row r="44" spans="17:22" s="1" customFormat="1" ht="15" customHeight="1" x14ac:dyDescent="0.25">
      <c r="Q44" s="6"/>
      <c r="R44" s="6"/>
      <c r="S44" s="6"/>
      <c r="T44" s="6"/>
      <c r="U44" s="6"/>
      <c r="V44" s="6"/>
    </row>
    <row r="45" spans="17:22" s="1" customFormat="1" ht="15" customHeight="1" x14ac:dyDescent="0.25">
      <c r="Q45" s="6"/>
      <c r="R45" s="6"/>
      <c r="S45" s="6"/>
      <c r="T45" s="6"/>
      <c r="U45" s="6"/>
      <c r="V45" s="6"/>
    </row>
    <row r="46" spans="17:22" s="1" customFormat="1" ht="15" customHeight="1" x14ac:dyDescent="0.25">
      <c r="Q46" s="6"/>
      <c r="R46" s="6"/>
      <c r="S46" s="6"/>
      <c r="T46" s="6"/>
      <c r="U46" s="6"/>
      <c r="V46" s="6"/>
    </row>
    <row r="47" spans="17:22" ht="15" customHeight="1" x14ac:dyDescent="0.25"/>
    <row r="48" spans="17:22"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sheetData>
  <phoneticPr fontId="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V97"/>
  <sheetViews>
    <sheetView zoomScale="120" zoomScaleNormal="120" workbookViewId="0">
      <pane xSplit="2" ySplit="3" topLeftCell="C4" activePane="bottomRight" state="frozen"/>
      <selection pane="topRight"/>
      <selection pane="bottomLeft"/>
      <selection pane="bottomRight" activeCell="C4" sqref="C4"/>
    </sheetView>
  </sheetViews>
  <sheetFormatPr defaultColWidth="0" defaultRowHeight="14.25" x14ac:dyDescent="0.25"/>
  <cols>
    <col min="1" max="1" width="1.7109375" style="1" customWidth="1"/>
    <col min="2" max="2" width="30.7109375" style="1" customWidth="1"/>
    <col min="3" max="15" width="10.7109375" style="1" customWidth="1"/>
    <col min="16" max="16" width="1.7109375" style="1" hidden="1" customWidth="1"/>
    <col min="17" max="22" width="9.7109375" style="6" hidden="1" customWidth="1"/>
    <col min="23" max="16384" width="9.140625" style="6" hidden="1"/>
  </cols>
  <sheetData>
    <row r="1" spans="1:22" ht="24" customHeight="1" x14ac:dyDescent="0.2">
      <c r="A1" s="68" t="s">
        <v>251</v>
      </c>
      <c r="B1" s="69"/>
      <c r="C1" s="69"/>
      <c r="D1" s="69"/>
      <c r="E1" s="69"/>
      <c r="F1" s="69"/>
      <c r="G1" s="69"/>
      <c r="H1" s="69"/>
      <c r="I1" s="69"/>
      <c r="J1" s="69"/>
      <c r="K1" s="69"/>
      <c r="L1" s="69"/>
      <c r="M1" s="69"/>
      <c r="N1" s="69"/>
      <c r="O1" s="69"/>
      <c r="P1" s="67"/>
    </row>
    <row r="2" spans="1:22" customFormat="1" ht="18" customHeight="1" x14ac:dyDescent="0.25">
      <c r="A2" s="5"/>
      <c r="B2" s="7" t="s">
        <v>259</v>
      </c>
      <c r="C2" s="7"/>
      <c r="D2" s="8"/>
      <c r="E2" s="8"/>
      <c r="F2" s="8"/>
      <c r="G2" s="8"/>
      <c r="H2" s="8"/>
      <c r="I2" s="8"/>
      <c r="J2" s="9"/>
      <c r="K2" s="9"/>
      <c r="L2" s="9"/>
      <c r="M2" s="9"/>
      <c r="N2" s="9"/>
      <c r="O2" s="9"/>
    </row>
    <row r="3" spans="1:22" customFormat="1" ht="15" customHeight="1" x14ac:dyDescent="0.25">
      <c r="A3" s="10"/>
      <c r="B3" s="10" t="s">
        <v>157</v>
      </c>
      <c r="C3" s="11" t="s">
        <v>18</v>
      </c>
      <c r="D3" s="11" t="s">
        <v>0</v>
      </c>
      <c r="E3" s="11" t="s">
        <v>1</v>
      </c>
      <c r="F3" s="11" t="s">
        <v>2</v>
      </c>
      <c r="G3" s="11" t="s">
        <v>3</v>
      </c>
      <c r="H3" s="11" t="s">
        <v>4</v>
      </c>
      <c r="I3" s="11" t="s">
        <v>5</v>
      </c>
      <c r="J3" s="11" t="s">
        <v>6</v>
      </c>
      <c r="K3" s="11" t="s">
        <v>7</v>
      </c>
      <c r="L3" s="11" t="s">
        <v>8</v>
      </c>
      <c r="M3" s="11" t="s">
        <v>9</v>
      </c>
      <c r="N3" s="11" t="s">
        <v>10</v>
      </c>
      <c r="O3" s="11" t="s">
        <v>11</v>
      </c>
    </row>
    <row r="4" spans="1:22" customFormat="1" ht="9" customHeight="1" x14ac:dyDescent="0.25">
      <c r="A4" s="13"/>
      <c r="B4" s="13"/>
      <c r="C4" s="13"/>
      <c r="D4" s="14"/>
      <c r="E4" s="14"/>
      <c r="F4" s="14"/>
      <c r="G4" s="14"/>
      <c r="H4" s="14"/>
      <c r="I4" s="14"/>
      <c r="J4" s="14"/>
      <c r="K4" s="14"/>
      <c r="L4" s="13"/>
      <c r="M4" s="13"/>
      <c r="N4" s="13"/>
      <c r="O4" s="13"/>
    </row>
    <row r="5" spans="1:22" customFormat="1" ht="15" customHeight="1" x14ac:dyDescent="0.25">
      <c r="A5" s="2" t="s">
        <v>173</v>
      </c>
      <c r="B5" s="1"/>
      <c r="C5" s="1"/>
      <c r="D5" s="1"/>
      <c r="E5" s="1"/>
      <c r="F5" s="1"/>
      <c r="G5" s="1"/>
      <c r="H5" s="1"/>
      <c r="I5" s="1"/>
      <c r="J5" s="1"/>
      <c r="K5" s="1"/>
      <c r="L5" s="1"/>
      <c r="M5" s="1"/>
      <c r="N5" s="1"/>
      <c r="O5" s="1"/>
    </row>
    <row r="6" spans="1:22" customFormat="1" ht="15" customHeight="1" x14ac:dyDescent="0.25">
      <c r="A6" s="1"/>
      <c r="B6" s="22" t="s">
        <v>174</v>
      </c>
      <c r="C6" s="1"/>
      <c r="D6" s="1"/>
      <c r="E6" s="1"/>
      <c r="F6" s="79"/>
      <c r="G6" s="79"/>
      <c r="H6" s="79"/>
      <c r="I6" s="79"/>
      <c r="J6" s="79"/>
      <c r="K6" s="79"/>
      <c r="L6" s="79"/>
      <c r="M6" s="79"/>
      <c r="N6" s="79"/>
      <c r="O6" s="79"/>
    </row>
    <row r="7" spans="1:22" s="1" customFormat="1" ht="15" customHeight="1" x14ac:dyDescent="0.25">
      <c r="B7" s="45" t="s">
        <v>175</v>
      </c>
      <c r="F7" s="79"/>
      <c r="G7" s="79"/>
      <c r="H7" s="79"/>
      <c r="I7" s="79"/>
      <c r="J7" s="79"/>
      <c r="K7" s="79"/>
      <c r="L7" s="79"/>
      <c r="M7" s="79"/>
      <c r="N7" s="79"/>
      <c r="O7" s="79"/>
      <c r="Q7" s="6"/>
      <c r="R7" s="6"/>
      <c r="S7" s="6"/>
      <c r="T7" s="6"/>
      <c r="U7" s="6"/>
      <c r="V7" s="6"/>
    </row>
    <row r="8" spans="1:22" s="1" customFormat="1" ht="15" customHeight="1" x14ac:dyDescent="0.25">
      <c r="B8" s="45" t="s">
        <v>176</v>
      </c>
      <c r="F8" s="79"/>
      <c r="G8" s="79"/>
      <c r="H8" s="79"/>
      <c r="I8" s="79"/>
      <c r="J8" s="79"/>
      <c r="K8" s="79"/>
      <c r="L8" s="79"/>
      <c r="M8" s="79"/>
      <c r="N8" s="79"/>
      <c r="O8" s="79"/>
      <c r="Q8" s="6"/>
      <c r="R8" s="6"/>
      <c r="S8" s="6"/>
      <c r="T8" s="6"/>
      <c r="U8" s="6"/>
      <c r="V8" s="6"/>
    </row>
    <row r="9" spans="1:22" s="1" customFormat="1" ht="15" customHeight="1" x14ac:dyDescent="0.25">
      <c r="B9" s="22" t="s">
        <v>177</v>
      </c>
      <c r="F9" s="79"/>
      <c r="G9" s="79"/>
      <c r="H9" s="79"/>
      <c r="I9" s="79"/>
      <c r="J9" s="79"/>
      <c r="K9" s="79"/>
      <c r="L9" s="79"/>
      <c r="M9" s="79"/>
      <c r="N9" s="79"/>
      <c r="O9" s="79"/>
      <c r="Q9" s="6"/>
      <c r="R9" s="6"/>
      <c r="S9" s="6"/>
      <c r="T9" s="6"/>
      <c r="U9" s="6"/>
      <c r="V9" s="6"/>
    </row>
    <row r="10" spans="1:22" s="1" customFormat="1" ht="15" customHeight="1" x14ac:dyDescent="0.25">
      <c r="B10" s="22"/>
      <c r="F10" s="56"/>
      <c r="G10" s="56"/>
      <c r="H10" s="56"/>
      <c r="I10" s="56"/>
      <c r="J10" s="56"/>
      <c r="K10" s="56"/>
      <c r="L10" s="56"/>
      <c r="M10" s="56"/>
      <c r="N10" s="56"/>
      <c r="O10" s="56"/>
      <c r="Q10" s="6"/>
      <c r="R10" s="6"/>
      <c r="S10" s="6"/>
      <c r="T10" s="6"/>
      <c r="U10" s="6"/>
      <c r="V10" s="6"/>
    </row>
    <row r="11" spans="1:22" s="1" customFormat="1" ht="15" customHeight="1" x14ac:dyDescent="0.25">
      <c r="B11" s="22" t="s">
        <v>178</v>
      </c>
      <c r="F11" s="79"/>
      <c r="G11" s="79"/>
      <c r="H11" s="79"/>
      <c r="I11" s="79"/>
      <c r="J11" s="79"/>
      <c r="K11" s="79"/>
      <c r="L11" s="79"/>
      <c r="M11" s="79"/>
      <c r="N11" s="79"/>
      <c r="O11" s="79"/>
      <c r="Q11" s="6"/>
      <c r="R11" s="6"/>
      <c r="S11" s="6"/>
      <c r="T11" s="6"/>
      <c r="U11" s="6"/>
      <c r="V11" s="6"/>
    </row>
    <row r="12" spans="1:22" s="1" customFormat="1" ht="15" customHeight="1" x14ac:dyDescent="0.25">
      <c r="B12" s="45" t="s">
        <v>179</v>
      </c>
      <c r="F12" s="79"/>
      <c r="G12" s="79"/>
      <c r="H12" s="79"/>
      <c r="I12" s="79"/>
      <c r="J12" s="79"/>
      <c r="K12" s="79"/>
      <c r="L12" s="79"/>
      <c r="M12" s="79"/>
      <c r="N12" s="79"/>
      <c r="O12" s="79"/>
      <c r="Q12" s="6"/>
      <c r="R12" s="6"/>
      <c r="S12" s="6"/>
      <c r="T12" s="6"/>
      <c r="U12" s="6"/>
      <c r="V12" s="6"/>
    </row>
    <row r="13" spans="1:22" s="1" customFormat="1" ht="15" customHeight="1" x14ac:dyDescent="0.25">
      <c r="B13" s="45" t="s">
        <v>180</v>
      </c>
      <c r="F13" s="79"/>
      <c r="G13" s="79"/>
      <c r="H13" s="79"/>
      <c r="I13" s="79"/>
      <c r="J13" s="79"/>
      <c r="K13" s="79"/>
      <c r="L13" s="79"/>
      <c r="M13" s="79"/>
      <c r="N13" s="79"/>
      <c r="O13" s="79"/>
      <c r="Q13" s="6"/>
      <c r="R13" s="6"/>
      <c r="S13" s="6"/>
      <c r="T13" s="6"/>
      <c r="U13" s="6"/>
      <c r="V13" s="6"/>
    </row>
    <row r="14" spans="1:22" s="1" customFormat="1" ht="15" customHeight="1" x14ac:dyDescent="0.25">
      <c r="B14" s="45"/>
      <c r="F14" s="56"/>
      <c r="G14" s="56"/>
      <c r="H14" s="56"/>
      <c r="I14" s="56"/>
      <c r="J14" s="56"/>
      <c r="K14" s="56"/>
      <c r="L14" s="56"/>
      <c r="M14" s="56"/>
      <c r="N14" s="56"/>
      <c r="O14" s="56"/>
      <c r="Q14" s="6"/>
      <c r="R14" s="6"/>
      <c r="S14" s="6"/>
      <c r="T14" s="6"/>
      <c r="U14" s="6"/>
      <c r="V14" s="6"/>
    </row>
    <row r="15" spans="1:22" s="1" customFormat="1" ht="15" customHeight="1" x14ac:dyDescent="0.25">
      <c r="B15" s="2" t="s">
        <v>173</v>
      </c>
      <c r="E15" s="2"/>
      <c r="F15" s="80"/>
      <c r="G15" s="80"/>
      <c r="H15" s="80"/>
      <c r="I15" s="80"/>
      <c r="J15" s="80"/>
      <c r="K15" s="80"/>
      <c r="L15" s="80"/>
      <c r="M15" s="80"/>
      <c r="N15" s="80"/>
      <c r="O15" s="80"/>
      <c r="Q15" s="6"/>
      <c r="R15" s="6"/>
      <c r="S15" s="6"/>
      <c r="T15" s="6"/>
      <c r="U15" s="6"/>
      <c r="V15" s="6"/>
    </row>
    <row r="16" spans="1:22" s="1" customFormat="1" ht="15" customHeight="1" x14ac:dyDescent="0.25">
      <c r="F16" s="56"/>
      <c r="G16" s="56"/>
      <c r="H16" s="56"/>
      <c r="I16" s="56"/>
      <c r="J16" s="56"/>
      <c r="K16" s="56"/>
      <c r="L16" s="56"/>
      <c r="M16" s="56"/>
      <c r="N16" s="56"/>
      <c r="O16" s="56"/>
      <c r="Q16" s="6"/>
      <c r="R16" s="6"/>
      <c r="S16" s="6"/>
      <c r="T16" s="6"/>
      <c r="U16" s="6"/>
      <c r="V16" s="6"/>
    </row>
    <row r="17" spans="1:22" s="1" customFormat="1" ht="15" customHeight="1" x14ac:dyDescent="0.25">
      <c r="A17" s="2" t="s">
        <v>272</v>
      </c>
      <c r="F17" s="56"/>
      <c r="G17" s="56"/>
      <c r="H17" s="56"/>
      <c r="I17" s="56"/>
      <c r="J17" s="56"/>
      <c r="K17" s="56"/>
      <c r="L17" s="56"/>
      <c r="M17" s="56"/>
      <c r="N17" s="56"/>
      <c r="O17" s="56"/>
      <c r="Q17" s="6"/>
      <c r="R17" s="6"/>
      <c r="S17" s="6"/>
      <c r="T17" s="6"/>
      <c r="U17" s="6"/>
      <c r="V17" s="6"/>
    </row>
    <row r="18" spans="1:22" s="1" customFormat="1" ht="15" customHeight="1" x14ac:dyDescent="0.25">
      <c r="B18" s="1" t="s">
        <v>181</v>
      </c>
      <c r="E18" s="1">
        <f>BS!E25</f>
        <v>0</v>
      </c>
      <c r="F18" s="79"/>
      <c r="G18" s="79"/>
      <c r="H18" s="79"/>
      <c r="I18" s="79"/>
      <c r="J18" s="79"/>
      <c r="K18" s="79"/>
      <c r="L18" s="79"/>
      <c r="M18" s="79"/>
      <c r="N18" s="79"/>
      <c r="O18" s="79"/>
      <c r="Q18" s="6"/>
      <c r="R18" s="6"/>
      <c r="S18" s="6"/>
      <c r="T18" s="6"/>
      <c r="U18" s="6"/>
      <c r="V18" s="6"/>
    </row>
    <row r="19" spans="1:22" s="1" customFormat="1" ht="15" customHeight="1" x14ac:dyDescent="0.25">
      <c r="B19" s="1" t="s">
        <v>165</v>
      </c>
      <c r="F19" s="82"/>
      <c r="G19" s="82"/>
      <c r="H19" s="82"/>
      <c r="I19" s="82"/>
      <c r="J19" s="82"/>
      <c r="K19" s="82"/>
      <c r="L19" s="82"/>
      <c r="M19" s="82"/>
      <c r="N19" s="82"/>
      <c r="O19" s="82"/>
      <c r="Q19" s="6"/>
      <c r="R19" s="6"/>
      <c r="S19" s="6"/>
      <c r="T19" s="6"/>
      <c r="U19" s="6"/>
      <c r="V19" s="6"/>
    </row>
    <row r="20" spans="1:22" s="1" customFormat="1" ht="15" customHeight="1" x14ac:dyDescent="0.25">
      <c r="B20" s="1" t="s">
        <v>266</v>
      </c>
      <c r="F20" s="79"/>
      <c r="G20" s="79"/>
      <c r="H20" s="79"/>
      <c r="I20" s="79"/>
      <c r="J20" s="79"/>
      <c r="K20" s="79"/>
      <c r="L20" s="79"/>
      <c r="M20" s="79"/>
      <c r="N20" s="79"/>
      <c r="O20" s="79"/>
      <c r="Q20" s="6"/>
      <c r="R20" s="6"/>
      <c r="S20" s="6"/>
      <c r="T20" s="6"/>
      <c r="U20" s="6"/>
      <c r="V20" s="6"/>
    </row>
    <row r="21" spans="1:22" s="1" customFormat="1" ht="15" customHeight="1" x14ac:dyDescent="0.25">
      <c r="C21" s="84"/>
      <c r="F21" s="56"/>
      <c r="G21" s="56"/>
      <c r="H21" s="56"/>
      <c r="I21" s="56"/>
      <c r="J21" s="56"/>
      <c r="K21" s="56"/>
      <c r="L21" s="56"/>
      <c r="M21" s="56"/>
      <c r="N21" s="56"/>
      <c r="O21" s="56"/>
      <c r="Q21" s="6"/>
      <c r="R21" s="6"/>
      <c r="S21" s="6"/>
      <c r="T21" s="6"/>
      <c r="U21" s="6"/>
      <c r="V21" s="6"/>
    </row>
    <row r="22" spans="1:22" s="1" customFormat="1" ht="15" customHeight="1" x14ac:dyDescent="0.25">
      <c r="B22" s="1" t="s">
        <v>182</v>
      </c>
      <c r="F22" s="79"/>
      <c r="G22" s="79"/>
      <c r="H22" s="79"/>
      <c r="I22" s="79"/>
      <c r="J22" s="79"/>
      <c r="K22" s="79"/>
      <c r="L22" s="79"/>
      <c r="M22" s="79"/>
      <c r="N22" s="79"/>
      <c r="O22" s="79"/>
      <c r="Q22" s="6"/>
      <c r="R22" s="6"/>
      <c r="S22" s="6"/>
      <c r="T22" s="6"/>
      <c r="U22" s="6"/>
      <c r="V22" s="6"/>
    </row>
    <row r="23" spans="1:22" s="1" customFormat="1" ht="15" customHeight="1" x14ac:dyDescent="0.25">
      <c r="B23" s="1" t="s">
        <v>183</v>
      </c>
      <c r="F23" s="79"/>
      <c r="G23" s="79"/>
      <c r="H23" s="79"/>
      <c r="I23" s="79"/>
      <c r="J23" s="79"/>
      <c r="K23" s="79"/>
      <c r="L23" s="79"/>
      <c r="M23" s="79"/>
      <c r="N23" s="79"/>
      <c r="O23" s="79"/>
      <c r="Q23" s="6"/>
      <c r="R23" s="6"/>
      <c r="S23" s="6"/>
      <c r="T23" s="6"/>
      <c r="U23" s="6"/>
      <c r="V23" s="6"/>
    </row>
    <row r="24" spans="1:22" s="1" customFormat="1" ht="15" customHeight="1" x14ac:dyDescent="0.25">
      <c r="B24" s="1" t="s">
        <v>264</v>
      </c>
      <c r="F24" s="79"/>
      <c r="G24" s="79"/>
      <c r="H24" s="79"/>
      <c r="I24" s="79"/>
      <c r="J24" s="79"/>
      <c r="K24" s="79"/>
      <c r="L24" s="79"/>
      <c r="M24" s="79"/>
      <c r="N24" s="79"/>
      <c r="O24" s="79"/>
      <c r="Q24" s="6"/>
      <c r="R24" s="6"/>
      <c r="S24" s="6"/>
      <c r="T24" s="6"/>
      <c r="U24" s="6"/>
      <c r="V24" s="6"/>
    </row>
    <row r="25" spans="1:22" s="1" customFormat="1" ht="15" customHeight="1" x14ac:dyDescent="0.25">
      <c r="B25" s="1" t="s">
        <v>184</v>
      </c>
      <c r="E25" s="1">
        <f>BS!E26</f>
        <v>5480.1787676399999</v>
      </c>
      <c r="F25" s="79"/>
      <c r="G25" s="79"/>
      <c r="H25" s="79"/>
      <c r="I25" s="79"/>
      <c r="J25" s="79"/>
      <c r="K25" s="79"/>
      <c r="L25" s="79"/>
      <c r="M25" s="79"/>
      <c r="N25" s="79"/>
      <c r="O25" s="79"/>
      <c r="Q25" s="6"/>
      <c r="R25" s="6"/>
      <c r="S25" s="6"/>
      <c r="T25" s="6"/>
      <c r="U25" s="6"/>
      <c r="V25" s="6"/>
    </row>
    <row r="26" spans="1:22" s="1" customFormat="1" ht="15" customHeight="1" x14ac:dyDescent="0.25">
      <c r="B26" s="1" t="s">
        <v>185</v>
      </c>
      <c r="F26" s="82"/>
      <c r="G26" s="82"/>
      <c r="H26" s="82"/>
      <c r="I26" s="82"/>
      <c r="J26" s="82"/>
      <c r="K26" s="82"/>
      <c r="L26" s="82"/>
      <c r="M26" s="82"/>
      <c r="N26" s="82"/>
      <c r="O26" s="82"/>
      <c r="Q26" s="6"/>
      <c r="R26" s="6"/>
      <c r="S26" s="6"/>
      <c r="T26" s="6"/>
      <c r="U26" s="6"/>
      <c r="V26" s="6"/>
    </row>
    <row r="27" spans="1:22" s="1" customFormat="1" ht="15" customHeight="1" x14ac:dyDescent="0.25">
      <c r="B27" s="1" t="s">
        <v>186</v>
      </c>
      <c r="F27" s="79"/>
      <c r="G27" s="79"/>
      <c r="H27" s="79"/>
      <c r="I27" s="79"/>
      <c r="J27" s="79"/>
      <c r="K27" s="79"/>
      <c r="L27" s="79"/>
      <c r="M27" s="79"/>
      <c r="N27" s="79"/>
      <c r="O27" s="79"/>
      <c r="Q27" s="6"/>
      <c r="R27" s="6"/>
      <c r="S27" s="6"/>
      <c r="T27" s="6"/>
      <c r="U27" s="6"/>
      <c r="V27" s="6"/>
    </row>
    <row r="28" spans="1:22" s="1" customFormat="1" ht="15" customHeight="1" x14ac:dyDescent="0.25">
      <c r="F28" s="56"/>
      <c r="G28" s="56"/>
      <c r="H28" s="56"/>
      <c r="I28" s="56"/>
      <c r="J28" s="56"/>
      <c r="K28" s="56"/>
      <c r="L28" s="56"/>
      <c r="M28" s="56"/>
      <c r="N28" s="56"/>
      <c r="O28" s="56"/>
      <c r="Q28" s="6"/>
      <c r="R28" s="6"/>
      <c r="S28" s="6"/>
      <c r="T28" s="6"/>
      <c r="U28" s="6"/>
      <c r="V28" s="6"/>
    </row>
    <row r="29" spans="1:22" s="1" customFormat="1" ht="15" customHeight="1" x14ac:dyDescent="0.25">
      <c r="B29" s="1" t="s">
        <v>187</v>
      </c>
      <c r="F29" s="79"/>
      <c r="G29" s="79"/>
      <c r="H29" s="79"/>
      <c r="I29" s="79"/>
      <c r="J29" s="79"/>
      <c r="K29" s="79"/>
      <c r="L29" s="79"/>
      <c r="M29" s="79"/>
      <c r="N29" s="79"/>
      <c r="O29" s="79"/>
      <c r="Q29" s="6"/>
      <c r="R29" s="6"/>
      <c r="S29" s="6"/>
      <c r="T29" s="6"/>
      <c r="U29" s="6"/>
      <c r="V29" s="6"/>
    </row>
    <row r="30" spans="1:22" s="1" customFormat="1" ht="15" customHeight="1" x14ac:dyDescent="0.25">
      <c r="B30" s="1" t="s">
        <v>188</v>
      </c>
      <c r="F30" s="79"/>
      <c r="G30" s="79"/>
      <c r="H30" s="79"/>
      <c r="I30" s="79"/>
      <c r="J30" s="79"/>
      <c r="K30" s="79"/>
      <c r="L30" s="79"/>
      <c r="M30" s="79"/>
      <c r="N30" s="79"/>
      <c r="O30" s="79"/>
      <c r="Q30" s="6"/>
      <c r="R30" s="6"/>
      <c r="S30" s="6"/>
      <c r="T30" s="6"/>
      <c r="U30" s="6"/>
      <c r="V30" s="6"/>
    </row>
    <row r="31" spans="1:22" s="1" customFormat="1" ht="15" customHeight="1" x14ac:dyDescent="0.25">
      <c r="B31" s="1" t="s">
        <v>265</v>
      </c>
      <c r="F31" s="79"/>
      <c r="G31" s="79"/>
      <c r="H31" s="79"/>
      <c r="I31" s="79"/>
      <c r="J31" s="79"/>
      <c r="K31" s="79"/>
      <c r="L31" s="79"/>
      <c r="M31" s="79"/>
      <c r="N31" s="79"/>
      <c r="O31" s="79"/>
      <c r="Q31" s="6"/>
      <c r="R31" s="6"/>
      <c r="S31" s="6"/>
      <c r="T31" s="6"/>
      <c r="U31" s="6"/>
      <c r="V31" s="6"/>
    </row>
    <row r="32" spans="1:22" s="1" customFormat="1" ht="15" customHeight="1" x14ac:dyDescent="0.25">
      <c r="B32" s="1" t="s">
        <v>189</v>
      </c>
      <c r="E32" s="1">
        <f>BS!E32</f>
        <v>6104.2559455899991</v>
      </c>
      <c r="F32" s="79"/>
      <c r="G32" s="79"/>
      <c r="H32" s="79"/>
      <c r="I32" s="79"/>
      <c r="J32" s="79"/>
      <c r="K32" s="79"/>
      <c r="L32" s="79"/>
      <c r="M32" s="79"/>
      <c r="N32" s="79"/>
      <c r="O32" s="79"/>
      <c r="Q32" s="6"/>
      <c r="R32" s="6"/>
      <c r="S32" s="6"/>
      <c r="T32" s="6"/>
      <c r="U32" s="6"/>
      <c r="V32" s="6"/>
    </row>
    <row r="33" spans="1:22" s="1" customFormat="1" ht="15" customHeight="1" x14ac:dyDescent="0.25">
      <c r="B33" s="1" t="s">
        <v>190</v>
      </c>
      <c r="F33" s="82"/>
      <c r="G33" s="82"/>
      <c r="H33" s="82"/>
      <c r="I33" s="82"/>
      <c r="J33" s="82"/>
      <c r="K33" s="82"/>
      <c r="L33" s="82"/>
      <c r="M33" s="82"/>
      <c r="N33" s="82"/>
      <c r="O33" s="82"/>
      <c r="Q33" s="6"/>
      <c r="R33" s="6"/>
      <c r="S33" s="6"/>
      <c r="T33" s="6"/>
      <c r="U33" s="6"/>
      <c r="V33" s="6"/>
    </row>
    <row r="34" spans="1:22" s="1" customFormat="1" ht="15" customHeight="1" x14ac:dyDescent="0.25">
      <c r="B34" s="1" t="s">
        <v>191</v>
      </c>
      <c r="F34" s="79"/>
      <c r="G34" s="79"/>
      <c r="H34" s="79"/>
      <c r="I34" s="79"/>
      <c r="J34" s="79"/>
      <c r="K34" s="79"/>
      <c r="L34" s="79"/>
      <c r="M34" s="79"/>
      <c r="N34" s="79"/>
      <c r="O34" s="79"/>
      <c r="Q34" s="6"/>
      <c r="R34" s="6"/>
      <c r="S34" s="6"/>
      <c r="T34" s="6"/>
      <c r="U34" s="6"/>
      <c r="V34" s="6"/>
    </row>
    <row r="35" spans="1:22" s="1" customFormat="1" ht="15" customHeight="1" x14ac:dyDescent="0.25">
      <c r="F35" s="56"/>
      <c r="G35" s="56"/>
      <c r="H35" s="56"/>
      <c r="I35" s="56"/>
      <c r="J35" s="56"/>
      <c r="K35" s="56"/>
      <c r="L35" s="56"/>
      <c r="M35" s="56"/>
      <c r="N35" s="56"/>
      <c r="O35" s="56"/>
      <c r="Q35" s="6"/>
      <c r="R35" s="6"/>
      <c r="S35" s="6"/>
      <c r="T35" s="6"/>
      <c r="U35" s="6"/>
      <c r="V35" s="6"/>
    </row>
    <row r="36" spans="1:22" ht="15" customHeight="1" x14ac:dyDescent="0.25">
      <c r="B36" s="2" t="s">
        <v>192</v>
      </c>
      <c r="C36" s="2"/>
      <c r="D36" s="2"/>
      <c r="E36" s="2">
        <f t="shared" ref="E36" si="0">SUM(E32,E25,E18)</f>
        <v>11584.434713229999</v>
      </c>
      <c r="F36" s="80"/>
      <c r="G36" s="80"/>
      <c r="H36" s="80"/>
      <c r="I36" s="80"/>
      <c r="J36" s="80"/>
      <c r="K36" s="80"/>
      <c r="L36" s="80"/>
      <c r="M36" s="80"/>
      <c r="N36" s="80"/>
      <c r="O36" s="80"/>
    </row>
    <row r="37" spans="1:22" ht="15" customHeight="1" x14ac:dyDescent="0.25">
      <c r="B37" s="2" t="s">
        <v>193</v>
      </c>
      <c r="C37" s="2"/>
      <c r="D37" s="2"/>
      <c r="E37" s="2"/>
      <c r="F37" s="79"/>
      <c r="G37" s="79"/>
      <c r="H37" s="79"/>
      <c r="I37" s="79"/>
      <c r="J37" s="79"/>
      <c r="K37" s="79"/>
      <c r="L37" s="79"/>
      <c r="M37" s="79"/>
      <c r="N37" s="79"/>
      <c r="O37" s="79"/>
    </row>
    <row r="38" spans="1:22" ht="15" customHeight="1" x14ac:dyDescent="0.25">
      <c r="F38" s="56"/>
      <c r="G38" s="56"/>
      <c r="H38" s="56"/>
      <c r="I38" s="56"/>
      <c r="J38" s="56"/>
      <c r="K38" s="56"/>
      <c r="L38" s="56"/>
      <c r="M38" s="56"/>
      <c r="N38" s="56"/>
      <c r="O38" s="56"/>
    </row>
    <row r="39" spans="1:22" ht="15" customHeight="1" x14ac:dyDescent="0.25">
      <c r="B39" s="1" t="s">
        <v>194</v>
      </c>
      <c r="E39" s="1">
        <f>BS!E7</f>
        <v>6915.5089719499992</v>
      </c>
      <c r="F39" s="79"/>
      <c r="G39" s="79"/>
      <c r="H39" s="79"/>
      <c r="I39" s="79"/>
      <c r="J39" s="79"/>
      <c r="K39" s="79"/>
      <c r="L39" s="79"/>
      <c r="M39" s="79"/>
      <c r="N39" s="79"/>
      <c r="O39" s="79"/>
    </row>
    <row r="40" spans="1:22" ht="15" customHeight="1" x14ac:dyDescent="0.25">
      <c r="B40" s="1" t="s">
        <v>170</v>
      </c>
      <c r="F40" s="82"/>
      <c r="G40" s="82"/>
      <c r="H40" s="82"/>
      <c r="I40" s="82"/>
      <c r="J40" s="82"/>
      <c r="K40" s="82"/>
      <c r="L40" s="82"/>
      <c r="M40" s="82"/>
      <c r="N40" s="82"/>
      <c r="O40" s="82"/>
    </row>
    <row r="41" spans="1:22" ht="15" customHeight="1" x14ac:dyDescent="0.25">
      <c r="B41" s="1" t="s">
        <v>195</v>
      </c>
      <c r="F41" s="79"/>
      <c r="G41" s="79"/>
      <c r="H41" s="79"/>
      <c r="I41" s="79"/>
      <c r="J41" s="79"/>
      <c r="K41" s="79"/>
      <c r="L41" s="79"/>
      <c r="M41" s="79"/>
      <c r="N41" s="79"/>
      <c r="O41" s="79"/>
    </row>
    <row r="42" spans="1:22" ht="15" customHeight="1" x14ac:dyDescent="0.25">
      <c r="F42" s="56"/>
      <c r="G42" s="56"/>
      <c r="H42" s="56"/>
      <c r="I42" s="56"/>
      <c r="J42" s="56"/>
      <c r="K42" s="56"/>
      <c r="L42" s="56"/>
      <c r="M42" s="56"/>
      <c r="N42" s="56"/>
      <c r="O42" s="56"/>
    </row>
    <row r="43" spans="1:22" ht="15" customHeight="1" x14ac:dyDescent="0.25">
      <c r="B43" s="2" t="s">
        <v>196</v>
      </c>
      <c r="C43" s="2"/>
      <c r="D43" s="2"/>
      <c r="E43" s="2"/>
      <c r="F43" s="80"/>
      <c r="G43" s="80"/>
      <c r="H43" s="80"/>
      <c r="I43" s="80"/>
      <c r="J43" s="80"/>
      <c r="K43" s="80"/>
      <c r="L43" s="80"/>
      <c r="M43" s="80"/>
      <c r="N43" s="80"/>
      <c r="O43" s="80"/>
    </row>
    <row r="44" spans="1:22" ht="15" customHeight="1" x14ac:dyDescent="0.25">
      <c r="F44" s="56"/>
      <c r="G44" s="56"/>
      <c r="H44" s="56"/>
      <c r="I44" s="56"/>
      <c r="J44" s="56"/>
      <c r="K44" s="56"/>
      <c r="L44" s="56"/>
      <c r="M44" s="56"/>
      <c r="N44" s="56"/>
      <c r="O44" s="56"/>
    </row>
    <row r="45" spans="1:22" ht="15" customHeight="1" x14ac:dyDescent="0.25">
      <c r="A45" s="2" t="s">
        <v>197</v>
      </c>
      <c r="F45" s="56"/>
      <c r="G45" s="56"/>
      <c r="H45" s="56"/>
      <c r="I45" s="56"/>
      <c r="J45" s="56"/>
      <c r="K45" s="56"/>
      <c r="L45" s="56"/>
      <c r="M45" s="56"/>
      <c r="N45" s="56"/>
      <c r="O45" s="56"/>
    </row>
    <row r="46" spans="1:22" ht="15" customHeight="1" x14ac:dyDescent="0.25">
      <c r="B46" s="1" t="s">
        <v>198</v>
      </c>
      <c r="F46" s="79"/>
      <c r="G46" s="79"/>
      <c r="H46" s="79"/>
      <c r="I46" s="79"/>
      <c r="J46" s="79"/>
      <c r="K46" s="79"/>
      <c r="L46" s="79"/>
      <c r="M46" s="79"/>
      <c r="N46" s="79"/>
      <c r="O46" s="79"/>
    </row>
    <row r="47" spans="1:22" ht="15" customHeight="1" x14ac:dyDescent="0.25">
      <c r="B47" s="1" t="s">
        <v>199</v>
      </c>
      <c r="F47" s="79"/>
      <c r="G47" s="79"/>
      <c r="H47" s="79"/>
      <c r="I47" s="79"/>
      <c r="J47" s="79"/>
      <c r="K47" s="79"/>
      <c r="L47" s="79"/>
      <c r="M47" s="79"/>
      <c r="N47" s="79"/>
      <c r="O47" s="79"/>
    </row>
    <row r="48" spans="1:22" ht="15" customHeight="1" x14ac:dyDescent="0.25">
      <c r="B48" s="1" t="s">
        <v>200</v>
      </c>
      <c r="F48" s="79"/>
      <c r="G48" s="79"/>
      <c r="H48" s="79"/>
      <c r="I48" s="79"/>
      <c r="J48" s="79"/>
      <c r="K48" s="79"/>
      <c r="L48" s="79"/>
      <c r="M48" s="79"/>
      <c r="N48" s="79"/>
      <c r="O48" s="79"/>
    </row>
    <row r="49" spans="1:15" ht="15" customHeight="1" x14ac:dyDescent="0.25">
      <c r="B49" s="1" t="s">
        <v>201</v>
      </c>
      <c r="E49" s="1">
        <f>BS!E38</f>
        <v>8091.3911123200005</v>
      </c>
      <c r="F49" s="79"/>
      <c r="G49" s="79"/>
      <c r="H49" s="79"/>
      <c r="I49" s="79"/>
      <c r="J49" s="79"/>
      <c r="K49" s="79"/>
      <c r="L49" s="79"/>
      <c r="M49" s="79"/>
      <c r="N49" s="79"/>
      <c r="O49" s="79"/>
    </row>
    <row r="50" spans="1:15" ht="15" customHeight="1" x14ac:dyDescent="0.25">
      <c r="F50" s="56"/>
      <c r="G50" s="56"/>
      <c r="H50" s="56"/>
      <c r="I50" s="56"/>
      <c r="J50" s="56"/>
      <c r="K50" s="56"/>
      <c r="L50" s="56"/>
      <c r="M50" s="56"/>
      <c r="N50" s="56"/>
      <c r="O50" s="56"/>
    </row>
    <row r="51" spans="1:15" ht="15" customHeight="1" x14ac:dyDescent="0.25">
      <c r="A51" s="2" t="s">
        <v>202</v>
      </c>
      <c r="F51" s="56"/>
      <c r="G51" s="56"/>
      <c r="H51" s="56"/>
      <c r="I51" s="56"/>
      <c r="J51" s="56"/>
      <c r="K51" s="56"/>
      <c r="L51" s="56"/>
      <c r="M51" s="56"/>
      <c r="N51" s="56"/>
      <c r="O51" s="56"/>
    </row>
    <row r="52" spans="1:15" ht="15" customHeight="1" x14ac:dyDescent="0.25">
      <c r="B52" s="1" t="s">
        <v>198</v>
      </c>
      <c r="F52" s="79"/>
      <c r="G52" s="79"/>
      <c r="H52" s="79"/>
      <c r="I52" s="79"/>
      <c r="J52" s="79"/>
      <c r="K52" s="79"/>
      <c r="L52" s="79"/>
      <c r="M52" s="79"/>
      <c r="N52" s="79"/>
      <c r="O52" s="79"/>
    </row>
    <row r="53" spans="1:15" ht="15" customHeight="1" x14ac:dyDescent="0.25">
      <c r="B53" s="1" t="s">
        <v>203</v>
      </c>
      <c r="F53" s="79"/>
      <c r="G53" s="79"/>
      <c r="H53" s="79"/>
      <c r="I53" s="79"/>
      <c r="J53" s="79"/>
      <c r="K53" s="79"/>
      <c r="L53" s="79"/>
      <c r="M53" s="79"/>
      <c r="N53" s="79"/>
      <c r="O53" s="79"/>
    </row>
    <row r="54" spans="1:15" ht="15" customHeight="1" x14ac:dyDescent="0.25">
      <c r="B54" s="1" t="s">
        <v>172</v>
      </c>
      <c r="F54" s="79"/>
      <c r="G54" s="79"/>
      <c r="H54" s="79"/>
      <c r="I54" s="79"/>
      <c r="J54" s="79"/>
      <c r="K54" s="79"/>
      <c r="L54" s="79"/>
      <c r="M54" s="79"/>
      <c r="N54" s="79"/>
      <c r="O54" s="79"/>
    </row>
    <row r="55" spans="1:15" ht="15" customHeight="1" x14ac:dyDescent="0.25">
      <c r="B55" s="1" t="s">
        <v>201</v>
      </c>
      <c r="E55" s="1">
        <f>BS!E41</f>
        <v>44.896515289999996</v>
      </c>
      <c r="F55" s="79"/>
      <c r="G55" s="79"/>
      <c r="H55" s="79"/>
      <c r="I55" s="79"/>
      <c r="J55" s="79"/>
      <c r="K55" s="79"/>
      <c r="L55" s="79"/>
      <c r="M55" s="79"/>
      <c r="N55" s="79"/>
      <c r="O55" s="79"/>
    </row>
    <row r="56" spans="1:15" ht="15" customHeight="1" x14ac:dyDescent="0.25"/>
    <row r="57" spans="1:15" ht="15" customHeight="1" x14ac:dyDescent="0.25"/>
    <row r="58" spans="1:15" ht="15" customHeight="1" x14ac:dyDescent="0.25"/>
    <row r="59" spans="1:15" ht="15" customHeight="1" x14ac:dyDescent="0.25"/>
    <row r="60" spans="1:15" ht="15" customHeight="1" x14ac:dyDescent="0.25"/>
    <row r="61" spans="1:15" ht="15" customHeight="1" x14ac:dyDescent="0.25"/>
    <row r="62" spans="1:15" ht="15" customHeight="1" x14ac:dyDescent="0.25"/>
    <row r="63" spans="1:15" ht="15" customHeight="1" x14ac:dyDescent="0.25"/>
    <row r="64" spans="1:15"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V152"/>
  <sheetViews>
    <sheetView zoomScale="120" zoomScaleNormal="120" workbookViewId="0">
      <pane xSplit="2" ySplit="3" topLeftCell="C4" activePane="bottomRight" state="frozen"/>
      <selection pane="topRight"/>
      <selection pane="bottomLeft"/>
      <selection pane="bottomRight" activeCell="C4" sqref="C4"/>
    </sheetView>
  </sheetViews>
  <sheetFormatPr defaultColWidth="0" defaultRowHeight="14.25" x14ac:dyDescent="0.25"/>
  <cols>
    <col min="1" max="1" width="1.7109375" style="1" customWidth="1"/>
    <col min="2" max="2" width="30.7109375" style="1" customWidth="1"/>
    <col min="3" max="15" width="10.7109375" style="1" customWidth="1"/>
    <col min="16" max="16" width="1.7109375" style="1" hidden="1" customWidth="1"/>
    <col min="17" max="22" width="9.7109375" style="6" hidden="1" customWidth="1"/>
    <col min="23" max="16384" width="9.140625" style="6" hidden="1"/>
  </cols>
  <sheetData>
    <row r="1" spans="1:16" ht="24" customHeight="1" x14ac:dyDescent="0.2">
      <c r="A1" s="68" t="s">
        <v>251</v>
      </c>
      <c r="B1" s="69"/>
      <c r="C1" s="69"/>
      <c r="D1" s="69"/>
      <c r="E1" s="69"/>
      <c r="F1" s="69"/>
      <c r="G1" s="69"/>
      <c r="H1" s="69"/>
      <c r="I1" s="69"/>
      <c r="J1" s="69"/>
      <c r="K1" s="69"/>
      <c r="L1" s="69"/>
      <c r="M1" s="69"/>
      <c r="N1" s="69"/>
      <c r="O1" s="69"/>
      <c r="P1" s="67"/>
    </row>
    <row r="2" spans="1:16" s="9" customFormat="1" ht="18" customHeight="1" x14ac:dyDescent="0.25">
      <c r="A2" s="5"/>
      <c r="B2" s="7" t="s">
        <v>127</v>
      </c>
      <c r="C2" s="7"/>
      <c r="D2" s="8"/>
      <c r="E2" s="8"/>
      <c r="F2" s="8"/>
      <c r="G2" s="8"/>
      <c r="H2" s="8"/>
      <c r="I2" s="8"/>
    </row>
    <row r="3" spans="1:16" customFormat="1" ht="15" customHeight="1" x14ac:dyDescent="0.25">
      <c r="A3" s="10"/>
      <c r="B3" s="10" t="s">
        <v>46</v>
      </c>
      <c r="C3" s="11" t="s">
        <v>18</v>
      </c>
      <c r="D3" s="11" t="s">
        <v>0</v>
      </c>
      <c r="E3" s="11" t="s">
        <v>1</v>
      </c>
      <c r="F3" s="11" t="s">
        <v>2</v>
      </c>
      <c r="G3" s="11" t="s">
        <v>3</v>
      </c>
      <c r="H3" s="11" t="s">
        <v>4</v>
      </c>
      <c r="I3" s="11" t="s">
        <v>5</v>
      </c>
      <c r="J3" s="11" t="s">
        <v>6</v>
      </c>
      <c r="K3" s="11" t="s">
        <v>7</v>
      </c>
      <c r="L3" s="11" t="s">
        <v>8</v>
      </c>
      <c r="M3" s="11" t="s">
        <v>9</v>
      </c>
      <c r="N3" s="11" t="s">
        <v>10</v>
      </c>
      <c r="O3" s="11" t="s">
        <v>11</v>
      </c>
    </row>
    <row r="4" spans="1:16" customFormat="1" ht="9" customHeight="1" x14ac:dyDescent="0.25">
      <c r="A4" s="13"/>
      <c r="B4" s="13"/>
      <c r="C4" s="13"/>
      <c r="D4" s="14"/>
      <c r="E4" s="14"/>
      <c r="F4" s="14"/>
      <c r="G4" s="14"/>
      <c r="H4" s="14"/>
      <c r="I4" s="14"/>
      <c r="J4" s="14"/>
      <c r="K4" s="14"/>
      <c r="L4" s="13"/>
      <c r="M4" s="13"/>
      <c r="N4" s="13"/>
      <c r="O4" s="13"/>
    </row>
    <row r="5" spans="1:16" customFormat="1" ht="15" customHeight="1" x14ac:dyDescent="0.25">
      <c r="A5" s="2" t="s">
        <v>131</v>
      </c>
      <c r="B5" s="1"/>
      <c r="C5" s="1"/>
      <c r="D5" s="1"/>
      <c r="E5" s="1"/>
      <c r="F5" s="1"/>
      <c r="G5" s="1"/>
      <c r="H5" s="1"/>
      <c r="I5" s="1"/>
      <c r="J5" s="1"/>
      <c r="K5" s="1"/>
      <c r="L5" s="1"/>
      <c r="M5" s="1"/>
      <c r="N5" s="1"/>
      <c r="O5" s="1"/>
    </row>
    <row r="6" spans="1:16" customFormat="1" ht="15" customHeight="1" x14ac:dyDescent="0.25">
      <c r="A6" s="1"/>
      <c r="B6" s="48" t="s">
        <v>132</v>
      </c>
      <c r="C6" s="48"/>
      <c r="D6" s="1"/>
      <c r="E6" s="1"/>
      <c r="F6" s="1"/>
      <c r="G6" s="1"/>
      <c r="H6" s="1"/>
      <c r="I6" s="1"/>
      <c r="J6" s="1"/>
      <c r="K6" s="1"/>
      <c r="L6" s="1"/>
      <c r="M6" s="1"/>
      <c r="N6" s="1"/>
      <c r="O6" s="1"/>
    </row>
    <row r="7" spans="1:16" ht="15" customHeight="1" x14ac:dyDescent="0.25">
      <c r="B7" s="45" t="s">
        <v>12</v>
      </c>
      <c r="C7" s="46">
        <v>2353.1455509499997</v>
      </c>
      <c r="D7" s="46">
        <v>3620.37334693</v>
      </c>
      <c r="E7" s="46">
        <v>6915.5089719499992</v>
      </c>
      <c r="F7" s="79"/>
      <c r="G7" s="79"/>
      <c r="H7" s="79"/>
      <c r="I7" s="79"/>
      <c r="J7" s="79"/>
      <c r="K7" s="79"/>
      <c r="L7" s="79"/>
      <c r="M7" s="79"/>
      <c r="N7" s="79"/>
      <c r="O7" s="79"/>
    </row>
    <row r="8" spans="1:16" ht="15" customHeight="1" x14ac:dyDescent="0.25">
      <c r="B8" s="22" t="s">
        <v>19</v>
      </c>
      <c r="C8" s="46">
        <v>2985.9562450500002</v>
      </c>
      <c r="D8" s="46">
        <v>3995.8788223199995</v>
      </c>
      <c r="E8" s="46">
        <v>4564.3181839600002</v>
      </c>
      <c r="F8" s="79"/>
      <c r="G8" s="79"/>
      <c r="H8" s="79"/>
      <c r="I8" s="79"/>
      <c r="J8" s="79"/>
      <c r="K8" s="79"/>
      <c r="L8" s="79"/>
      <c r="M8" s="79"/>
      <c r="N8" s="79"/>
      <c r="O8" s="79"/>
    </row>
    <row r="9" spans="1:16" ht="15" customHeight="1" x14ac:dyDescent="0.25">
      <c r="B9" s="45" t="s">
        <v>13</v>
      </c>
      <c r="C9" s="46">
        <v>1637.8561299800001</v>
      </c>
      <c r="D9" s="46">
        <v>1474.7518650999998</v>
      </c>
      <c r="E9" s="46">
        <v>1492.54922612</v>
      </c>
      <c r="F9" s="79"/>
      <c r="G9" s="79"/>
      <c r="H9" s="79"/>
      <c r="I9" s="79"/>
      <c r="J9" s="79"/>
      <c r="K9" s="79"/>
      <c r="L9" s="79"/>
      <c r="M9" s="79"/>
      <c r="N9" s="79"/>
      <c r="O9" s="79"/>
    </row>
    <row r="10" spans="1:16" ht="15" customHeight="1" x14ac:dyDescent="0.25">
      <c r="B10" s="45" t="s">
        <v>133</v>
      </c>
      <c r="C10" s="46">
        <v>389.32066058999999</v>
      </c>
      <c r="D10" s="46">
        <v>256.09791905000003</v>
      </c>
      <c r="E10" s="46">
        <v>396.01367476000001</v>
      </c>
      <c r="F10" s="79"/>
      <c r="G10" s="79"/>
      <c r="H10" s="79"/>
      <c r="I10" s="79"/>
      <c r="J10" s="79"/>
      <c r="K10" s="79"/>
      <c r="L10" s="79"/>
      <c r="M10" s="79"/>
      <c r="N10" s="79"/>
      <c r="O10" s="79"/>
    </row>
    <row r="11" spans="1:16" ht="15" customHeight="1" x14ac:dyDescent="0.25">
      <c r="B11" s="22" t="s">
        <v>20</v>
      </c>
      <c r="C11" s="46">
        <v>730.15288403</v>
      </c>
      <c r="D11" s="46">
        <v>895.08813382999995</v>
      </c>
      <c r="E11" s="46">
        <v>990.84707016000004</v>
      </c>
      <c r="F11" s="79"/>
      <c r="G11" s="79"/>
      <c r="H11" s="79"/>
      <c r="I11" s="79"/>
      <c r="J11" s="79"/>
      <c r="K11" s="79"/>
      <c r="L11" s="79"/>
      <c r="M11" s="79"/>
      <c r="N11" s="79"/>
      <c r="O11" s="79"/>
    </row>
    <row r="12" spans="1:16" ht="15" customHeight="1" x14ac:dyDescent="0.25">
      <c r="B12" s="22" t="s">
        <v>21</v>
      </c>
      <c r="C12" s="46">
        <v>7570.1952671899999</v>
      </c>
      <c r="D12" s="46">
        <v>8340.1986406899996</v>
      </c>
      <c r="E12" s="46">
        <v>6972.7284756199988</v>
      </c>
      <c r="F12" s="79"/>
      <c r="G12" s="79"/>
      <c r="H12" s="79"/>
      <c r="I12" s="79"/>
      <c r="J12" s="79"/>
      <c r="K12" s="79"/>
      <c r="L12" s="79"/>
      <c r="M12" s="79"/>
      <c r="N12" s="79"/>
      <c r="O12" s="79"/>
    </row>
    <row r="13" spans="1:16" s="50" customFormat="1" ht="15" customHeight="1" x14ac:dyDescent="0.25">
      <c r="A13" s="1"/>
      <c r="B13" s="2" t="s">
        <v>134</v>
      </c>
      <c r="C13" s="49">
        <f t="shared" ref="C13:E13" si="0">SUM(C7:C12)</f>
        <v>15666.62673779</v>
      </c>
      <c r="D13" s="49">
        <f t="shared" si="0"/>
        <v>18582.388727919999</v>
      </c>
      <c r="E13" s="49">
        <f t="shared" si="0"/>
        <v>21331.965602569999</v>
      </c>
      <c r="F13" s="80"/>
      <c r="G13" s="80"/>
      <c r="H13" s="80"/>
      <c r="I13" s="80"/>
      <c r="J13" s="80"/>
      <c r="K13" s="80"/>
      <c r="L13" s="80"/>
      <c r="M13" s="80"/>
      <c r="N13" s="80"/>
      <c r="O13" s="80"/>
      <c r="P13" s="2"/>
    </row>
    <row r="14" spans="1:16" ht="15" customHeight="1" x14ac:dyDescent="0.25">
      <c r="A14" s="2"/>
      <c r="D14" s="51"/>
      <c r="E14" s="51"/>
      <c r="F14" s="56"/>
      <c r="G14" s="56"/>
      <c r="H14" s="56"/>
      <c r="I14" s="56"/>
      <c r="J14" s="56"/>
      <c r="K14" s="56"/>
      <c r="L14" s="56"/>
      <c r="M14" s="56"/>
      <c r="N14" s="56"/>
      <c r="O14" s="56"/>
    </row>
    <row r="15" spans="1:16" ht="15" customHeight="1" x14ac:dyDescent="0.25">
      <c r="B15" s="22" t="s">
        <v>22</v>
      </c>
      <c r="C15" s="46">
        <v>1320.4967954799999</v>
      </c>
      <c r="D15" s="46">
        <v>1957.1808187300001</v>
      </c>
      <c r="E15" s="46">
        <v>3614.3771436199995</v>
      </c>
      <c r="F15" s="79"/>
      <c r="G15" s="79"/>
      <c r="H15" s="79"/>
      <c r="I15" s="79"/>
      <c r="J15" s="79"/>
      <c r="K15" s="79"/>
      <c r="L15" s="79"/>
      <c r="M15" s="79"/>
      <c r="N15" s="79"/>
      <c r="O15" s="79"/>
    </row>
    <row r="16" spans="1:16" ht="15" customHeight="1" x14ac:dyDescent="0.25">
      <c r="B16" s="45" t="s">
        <v>14</v>
      </c>
      <c r="C16" s="46">
        <v>7191.8607250399991</v>
      </c>
      <c r="D16" s="46">
        <v>9464.8873220099995</v>
      </c>
      <c r="E16" s="46">
        <v>12522.840628279999</v>
      </c>
      <c r="F16" s="79"/>
      <c r="G16" s="79"/>
      <c r="H16" s="79"/>
      <c r="I16" s="79"/>
      <c r="J16" s="79"/>
      <c r="K16" s="79"/>
      <c r="L16" s="79"/>
      <c r="M16" s="79"/>
      <c r="N16" s="79"/>
      <c r="O16" s="79"/>
    </row>
    <row r="17" spans="1:16" ht="15" customHeight="1" x14ac:dyDescent="0.25">
      <c r="B17" s="45" t="s">
        <v>135</v>
      </c>
      <c r="C17" s="46">
        <v>656.85601004</v>
      </c>
      <c r="D17" s="46">
        <v>2486.7665834700001</v>
      </c>
      <c r="E17" s="46">
        <v>4719.6150981399996</v>
      </c>
      <c r="F17" s="79"/>
      <c r="G17" s="79"/>
      <c r="H17" s="79"/>
      <c r="I17" s="79"/>
      <c r="J17" s="79"/>
      <c r="K17" s="79"/>
      <c r="L17" s="79"/>
      <c r="M17" s="79"/>
      <c r="N17" s="79"/>
      <c r="O17" s="79"/>
    </row>
    <row r="18" spans="1:16" ht="15" customHeight="1" x14ac:dyDescent="0.25">
      <c r="B18" s="45" t="s">
        <v>136</v>
      </c>
      <c r="C18" s="46">
        <v>827.27355804999991</v>
      </c>
      <c r="D18" s="46">
        <v>1075.5272997300001</v>
      </c>
      <c r="E18" s="46">
        <v>1271.12982962</v>
      </c>
      <c r="F18" s="79"/>
      <c r="G18" s="79"/>
      <c r="H18" s="79"/>
      <c r="I18" s="79"/>
      <c r="J18" s="79"/>
      <c r="K18" s="79"/>
      <c r="L18" s="79"/>
      <c r="M18" s="79"/>
      <c r="N18" s="79"/>
      <c r="O18" s="79"/>
    </row>
    <row r="19" spans="1:16" ht="15" customHeight="1" x14ac:dyDescent="0.25">
      <c r="B19" s="22" t="s">
        <v>23</v>
      </c>
      <c r="C19" s="46">
        <v>1763.3338474899999</v>
      </c>
      <c r="D19" s="46">
        <v>1149.7236944900001</v>
      </c>
      <c r="E19" s="46">
        <v>673.74812780000002</v>
      </c>
      <c r="F19" s="79"/>
      <c r="G19" s="79"/>
      <c r="H19" s="79"/>
      <c r="I19" s="79"/>
      <c r="J19" s="79"/>
      <c r="K19" s="79"/>
      <c r="L19" s="79"/>
      <c r="M19" s="79"/>
      <c r="N19" s="79"/>
      <c r="O19" s="79"/>
    </row>
    <row r="20" spans="1:16" ht="15" customHeight="1" x14ac:dyDescent="0.25">
      <c r="B20" s="2" t="s">
        <v>137</v>
      </c>
      <c r="C20" s="2">
        <f t="shared" ref="C20:E20" si="1">SUM(C15:C19)</f>
        <v>11759.820936099997</v>
      </c>
      <c r="D20" s="2">
        <f t="shared" si="1"/>
        <v>16134.085718429998</v>
      </c>
      <c r="E20" s="2">
        <f t="shared" si="1"/>
        <v>22801.71082746</v>
      </c>
      <c r="F20" s="80"/>
      <c r="G20" s="80"/>
      <c r="H20" s="80"/>
      <c r="I20" s="80"/>
      <c r="J20" s="80"/>
      <c r="K20" s="80"/>
      <c r="L20" s="80"/>
      <c r="M20" s="80"/>
      <c r="N20" s="80"/>
      <c r="O20" s="80"/>
    </row>
    <row r="21" spans="1:16" ht="15" customHeight="1" x14ac:dyDescent="0.25">
      <c r="B21" s="2"/>
      <c r="C21" s="2"/>
      <c r="D21" s="2"/>
      <c r="E21" s="2"/>
      <c r="F21" s="49"/>
      <c r="G21" s="49"/>
      <c r="H21" s="49"/>
      <c r="I21" s="49"/>
      <c r="J21" s="49"/>
      <c r="K21" s="49"/>
      <c r="L21" s="49"/>
      <c r="M21" s="49"/>
      <c r="N21" s="49"/>
      <c r="O21" s="49"/>
    </row>
    <row r="22" spans="1:16" s="50" customFormat="1" ht="15" customHeight="1" x14ac:dyDescent="0.25">
      <c r="A22" s="1"/>
      <c r="B22" s="2" t="s">
        <v>138</v>
      </c>
      <c r="C22" s="2">
        <f t="shared" ref="C22:E22" si="2">C13+C20</f>
        <v>27426.447673889998</v>
      </c>
      <c r="D22" s="2">
        <f t="shared" si="2"/>
        <v>34716.474446349996</v>
      </c>
      <c r="E22" s="2">
        <f t="shared" si="2"/>
        <v>44133.676430029998</v>
      </c>
      <c r="F22" s="80"/>
      <c r="G22" s="80"/>
      <c r="H22" s="80"/>
      <c r="I22" s="80"/>
      <c r="J22" s="80"/>
      <c r="K22" s="80"/>
      <c r="L22" s="80"/>
      <c r="M22" s="80"/>
      <c r="N22" s="80"/>
      <c r="O22" s="80"/>
      <c r="P22" s="2"/>
    </row>
    <row r="23" spans="1:16" s="50" customFormat="1" ht="15" customHeight="1" x14ac:dyDescent="0.25">
      <c r="A23" s="1"/>
      <c r="B23" s="2"/>
      <c r="C23" s="2"/>
      <c r="D23" s="52"/>
      <c r="E23" s="52"/>
      <c r="F23" s="49"/>
      <c r="G23" s="49"/>
      <c r="H23" s="49"/>
      <c r="I23" s="49"/>
      <c r="J23" s="49"/>
      <c r="K23" s="49"/>
      <c r="L23" s="49"/>
      <c r="M23" s="49"/>
      <c r="N23" s="49"/>
      <c r="O23" s="49"/>
      <c r="P23" s="2"/>
    </row>
    <row r="24" spans="1:16" s="50" customFormat="1" ht="15" customHeight="1" x14ac:dyDescent="0.25">
      <c r="A24" s="1"/>
      <c r="B24" s="48" t="s">
        <v>139</v>
      </c>
      <c r="C24" s="48"/>
      <c r="D24" s="52"/>
      <c r="E24" s="52"/>
      <c r="F24" s="49"/>
      <c r="G24" s="49"/>
      <c r="H24" s="49"/>
      <c r="I24" s="49"/>
      <c r="J24" s="49"/>
      <c r="K24" s="49"/>
      <c r="L24" s="49"/>
      <c r="M24" s="49"/>
      <c r="N24" s="49"/>
      <c r="O24" s="49"/>
      <c r="P24" s="2"/>
    </row>
    <row r="25" spans="1:16" ht="15" customHeight="1" x14ac:dyDescent="0.25">
      <c r="A25" s="2"/>
      <c r="B25" s="1" t="s">
        <v>140</v>
      </c>
      <c r="C25" s="46">
        <v>0</v>
      </c>
      <c r="D25" s="46">
        <v>0</v>
      </c>
      <c r="E25" s="46">
        <v>0</v>
      </c>
      <c r="F25" s="79"/>
      <c r="G25" s="79"/>
      <c r="H25" s="79"/>
      <c r="I25" s="79"/>
      <c r="J25" s="79"/>
      <c r="K25" s="79"/>
      <c r="L25" s="79"/>
      <c r="M25" s="79"/>
      <c r="N25" s="79"/>
      <c r="O25" s="79"/>
    </row>
    <row r="26" spans="1:16" ht="15" customHeight="1" x14ac:dyDescent="0.25">
      <c r="B26" s="45" t="s">
        <v>141</v>
      </c>
      <c r="C26" s="46">
        <v>4544.8827602600004</v>
      </c>
      <c r="D26" s="46">
        <v>6600.1759622499994</v>
      </c>
      <c r="E26" s="46">
        <v>5480.1787676399999</v>
      </c>
      <c r="F26" s="79"/>
      <c r="G26" s="79"/>
      <c r="H26" s="79"/>
      <c r="I26" s="79"/>
      <c r="J26" s="79"/>
      <c r="K26" s="79"/>
      <c r="L26" s="79"/>
      <c r="M26" s="79"/>
      <c r="N26" s="79"/>
      <c r="O26" s="79"/>
    </row>
    <row r="27" spans="1:16" ht="15" customHeight="1" x14ac:dyDescent="0.25">
      <c r="B27" s="22" t="s">
        <v>142</v>
      </c>
      <c r="C27" s="46">
        <v>2272.3383603800003</v>
      </c>
      <c r="D27" s="46">
        <v>3285.4730886900002</v>
      </c>
      <c r="E27" s="46">
        <v>5259.1772063699991</v>
      </c>
      <c r="F27" s="79"/>
      <c r="G27" s="79"/>
      <c r="H27" s="79"/>
      <c r="I27" s="79"/>
      <c r="J27" s="79"/>
      <c r="K27" s="79"/>
      <c r="L27" s="79"/>
      <c r="M27" s="79"/>
      <c r="N27" s="79"/>
      <c r="O27" s="79"/>
    </row>
    <row r="28" spans="1:16" ht="15" customHeight="1" x14ac:dyDescent="0.25">
      <c r="B28" s="45" t="s">
        <v>143</v>
      </c>
      <c r="C28" s="46">
        <v>158.56797777</v>
      </c>
      <c r="D28" s="46">
        <v>200.14735816999999</v>
      </c>
      <c r="E28" s="46">
        <v>286.34874243000002</v>
      </c>
      <c r="F28" s="79"/>
      <c r="G28" s="79"/>
      <c r="H28" s="79"/>
      <c r="I28" s="79"/>
      <c r="J28" s="79"/>
      <c r="K28" s="79"/>
      <c r="L28" s="79"/>
      <c r="M28" s="79"/>
      <c r="N28" s="79"/>
      <c r="O28" s="79"/>
    </row>
    <row r="29" spans="1:16" ht="15" customHeight="1" x14ac:dyDescent="0.25">
      <c r="B29" s="45" t="s">
        <v>144</v>
      </c>
      <c r="C29" s="46">
        <v>5104.9807705799994</v>
      </c>
      <c r="D29" s="46">
        <v>6053.7439766199986</v>
      </c>
      <c r="E29" s="46">
        <v>6279.0693847099992</v>
      </c>
      <c r="F29" s="79"/>
      <c r="G29" s="79"/>
      <c r="H29" s="79"/>
      <c r="I29" s="79"/>
      <c r="J29" s="79"/>
      <c r="K29" s="79"/>
      <c r="L29" s="79"/>
      <c r="M29" s="79"/>
      <c r="N29" s="79"/>
      <c r="O29" s="79"/>
    </row>
    <row r="30" spans="1:16" s="50" customFormat="1" ht="15" customHeight="1" x14ac:dyDescent="0.25">
      <c r="A30" s="1"/>
      <c r="B30" s="2" t="s">
        <v>145</v>
      </c>
      <c r="C30" s="49">
        <f t="shared" ref="C30:E30" si="3">SUM(C25:C29)</f>
        <v>12080.769868989999</v>
      </c>
      <c r="D30" s="49">
        <f t="shared" si="3"/>
        <v>16139.540385729997</v>
      </c>
      <c r="E30" s="49">
        <f t="shared" si="3"/>
        <v>17304.774101149997</v>
      </c>
      <c r="F30" s="80"/>
      <c r="G30" s="80"/>
      <c r="H30" s="80"/>
      <c r="I30" s="80"/>
      <c r="J30" s="80"/>
      <c r="K30" s="80"/>
      <c r="L30" s="80"/>
      <c r="M30" s="80"/>
      <c r="N30" s="80"/>
      <c r="O30" s="80"/>
      <c r="P30" s="2"/>
    </row>
    <row r="31" spans="1:16" ht="15" customHeight="1" x14ac:dyDescent="0.25">
      <c r="A31" s="2"/>
      <c r="F31" s="56"/>
      <c r="G31" s="56"/>
      <c r="H31" s="56"/>
      <c r="I31" s="56"/>
      <c r="J31" s="56"/>
      <c r="K31" s="56"/>
      <c r="L31" s="56"/>
      <c r="M31" s="56"/>
      <c r="N31" s="56"/>
      <c r="O31" s="56"/>
    </row>
    <row r="32" spans="1:16" ht="15" customHeight="1" x14ac:dyDescent="0.25">
      <c r="B32" s="45" t="s">
        <v>146</v>
      </c>
      <c r="C32" s="46">
        <v>842.26777873000003</v>
      </c>
      <c r="D32" s="46">
        <v>4706.9871527299993</v>
      </c>
      <c r="E32" s="46">
        <v>6104.2559455899991</v>
      </c>
      <c r="F32" s="79"/>
      <c r="G32" s="79"/>
      <c r="H32" s="79"/>
      <c r="I32" s="79"/>
      <c r="J32" s="79"/>
      <c r="K32" s="79"/>
      <c r="L32" s="79"/>
      <c r="M32" s="79"/>
      <c r="N32" s="79"/>
      <c r="O32" s="79"/>
    </row>
    <row r="33" spans="1:16" ht="15" customHeight="1" x14ac:dyDescent="0.25">
      <c r="B33" s="22" t="s">
        <v>147</v>
      </c>
      <c r="C33" s="46">
        <v>60.3254886</v>
      </c>
      <c r="D33" s="46">
        <v>111.08402476000001</v>
      </c>
      <c r="E33" s="46">
        <v>167.98220104000004</v>
      </c>
      <c r="F33" s="79"/>
      <c r="G33" s="79"/>
      <c r="H33" s="79"/>
      <c r="I33" s="79"/>
      <c r="J33" s="79"/>
      <c r="K33" s="79"/>
      <c r="L33" s="79"/>
      <c r="M33" s="79"/>
      <c r="N33" s="79"/>
      <c r="O33" s="79"/>
    </row>
    <row r="34" spans="1:16" s="50" customFormat="1" ht="15" customHeight="1" x14ac:dyDescent="0.25">
      <c r="A34" s="1"/>
      <c r="B34" s="2" t="s">
        <v>148</v>
      </c>
      <c r="C34" s="49">
        <f t="shared" ref="C34:E34" si="4">SUM(C32:C33,C30)</f>
        <v>12983.363136319998</v>
      </c>
      <c r="D34" s="49">
        <f t="shared" si="4"/>
        <v>20957.611563219994</v>
      </c>
      <c r="E34" s="49">
        <f t="shared" si="4"/>
        <v>23577.012247779996</v>
      </c>
      <c r="F34" s="80"/>
      <c r="G34" s="80"/>
      <c r="H34" s="80"/>
      <c r="I34" s="80"/>
      <c r="J34" s="80"/>
      <c r="K34" s="80"/>
      <c r="L34" s="80"/>
      <c r="M34" s="80"/>
      <c r="N34" s="80"/>
      <c r="O34" s="80"/>
      <c r="P34" s="2"/>
    </row>
    <row r="35" spans="1:16" ht="15" customHeight="1" x14ac:dyDescent="0.25">
      <c r="A35" s="2"/>
      <c r="D35" s="51"/>
      <c r="E35" s="51"/>
      <c r="F35" s="56"/>
      <c r="G35" s="56"/>
      <c r="H35" s="56"/>
      <c r="I35" s="56"/>
      <c r="J35" s="56"/>
      <c r="K35" s="56"/>
      <c r="L35" s="56"/>
      <c r="M35" s="56"/>
      <c r="N35" s="56"/>
      <c r="O35" s="56"/>
    </row>
    <row r="36" spans="1:16" ht="15" customHeight="1" x14ac:dyDescent="0.25">
      <c r="A36" s="2"/>
      <c r="B36" s="48" t="s">
        <v>149</v>
      </c>
      <c r="D36" s="51"/>
      <c r="E36" s="51"/>
      <c r="F36" s="56"/>
      <c r="G36" s="56"/>
      <c r="H36" s="56"/>
      <c r="I36" s="56"/>
      <c r="J36" s="56"/>
      <c r="K36" s="56"/>
      <c r="L36" s="56"/>
      <c r="M36" s="56"/>
      <c r="N36" s="56"/>
      <c r="O36" s="56"/>
    </row>
    <row r="37" spans="1:16" ht="15" customHeight="1" x14ac:dyDescent="0.25">
      <c r="B37" s="1" t="s">
        <v>150</v>
      </c>
      <c r="C37" s="46">
        <v>8171.7234005800001</v>
      </c>
      <c r="D37" s="46">
        <v>8490.9191506200004</v>
      </c>
      <c r="E37" s="46">
        <v>12420.376554639999</v>
      </c>
      <c r="F37" s="79"/>
      <c r="G37" s="79"/>
      <c r="H37" s="79"/>
      <c r="I37" s="79"/>
      <c r="J37" s="79"/>
      <c r="K37" s="79"/>
      <c r="L37" s="79"/>
      <c r="M37" s="79"/>
      <c r="N37" s="79"/>
      <c r="O37" s="79"/>
    </row>
    <row r="38" spans="1:16" ht="15" customHeight="1" x14ac:dyDescent="0.25">
      <c r="B38" s="1" t="s">
        <v>151</v>
      </c>
      <c r="C38" s="46">
        <v>6265.3533746700004</v>
      </c>
      <c r="D38" s="46">
        <v>5204.8170588700004</v>
      </c>
      <c r="E38" s="46">
        <v>8091.3911123200005</v>
      </c>
      <c r="F38" s="79"/>
      <c r="G38" s="79"/>
      <c r="H38" s="79"/>
      <c r="I38" s="79"/>
      <c r="J38" s="79"/>
      <c r="K38" s="79"/>
      <c r="L38" s="79"/>
      <c r="M38" s="79"/>
      <c r="N38" s="79"/>
      <c r="O38" s="79"/>
    </row>
    <row r="39" spans="1:16" s="50" customFormat="1" ht="15" customHeight="1" x14ac:dyDescent="0.25">
      <c r="A39" s="1"/>
      <c r="B39" s="2" t="s">
        <v>152</v>
      </c>
      <c r="C39" s="49">
        <f>SUM(C37:C38)</f>
        <v>14437.07677525</v>
      </c>
      <c r="D39" s="49">
        <f>SUM(D37:D38)</f>
        <v>13695.736209490002</v>
      </c>
      <c r="E39" s="49">
        <f t="shared" ref="E39" si="5">SUM(E37:E38)</f>
        <v>20511.76766696</v>
      </c>
      <c r="F39" s="80"/>
      <c r="G39" s="80"/>
      <c r="H39" s="80"/>
      <c r="I39" s="80"/>
      <c r="J39" s="80"/>
      <c r="K39" s="80"/>
      <c r="L39" s="80"/>
      <c r="M39" s="80"/>
      <c r="N39" s="80"/>
      <c r="O39" s="80"/>
      <c r="P39" s="2"/>
    </row>
    <row r="40" spans="1:16" ht="15" customHeight="1" x14ac:dyDescent="0.25">
      <c r="A40" s="2"/>
      <c r="D40" s="51"/>
      <c r="E40" s="51"/>
      <c r="F40" s="56"/>
      <c r="G40" s="56"/>
      <c r="H40" s="56"/>
      <c r="I40" s="56"/>
      <c r="J40" s="56"/>
      <c r="K40" s="56"/>
      <c r="L40" s="56"/>
      <c r="M40" s="56"/>
      <c r="N40" s="56"/>
      <c r="O40" s="56"/>
    </row>
    <row r="41" spans="1:16" ht="15" customHeight="1" x14ac:dyDescent="0.25">
      <c r="B41" s="1" t="s">
        <v>153</v>
      </c>
      <c r="C41" s="46">
        <v>6.0077623200000003</v>
      </c>
      <c r="D41" s="46">
        <v>63.12667364</v>
      </c>
      <c r="E41" s="46">
        <v>44.896515289999996</v>
      </c>
      <c r="F41" s="79"/>
      <c r="G41" s="79"/>
      <c r="H41" s="79"/>
      <c r="I41" s="79"/>
      <c r="J41" s="79"/>
      <c r="K41" s="79"/>
      <c r="L41" s="79"/>
      <c r="M41" s="79"/>
      <c r="N41" s="79"/>
      <c r="O41" s="79"/>
    </row>
    <row r="42" spans="1:16" s="50" customFormat="1" ht="15" customHeight="1" x14ac:dyDescent="0.25">
      <c r="A42" s="1"/>
      <c r="B42" s="2" t="s">
        <v>154</v>
      </c>
      <c r="C42" s="49">
        <f>C39+C41</f>
        <v>14443.084537569999</v>
      </c>
      <c r="D42" s="49">
        <f>D39+D41</f>
        <v>13758.862883130001</v>
      </c>
      <c r="E42" s="49">
        <f t="shared" ref="E42" si="6">E39+E41</f>
        <v>20556.664182249999</v>
      </c>
      <c r="F42" s="80"/>
      <c r="G42" s="80"/>
      <c r="H42" s="80"/>
      <c r="I42" s="80"/>
      <c r="J42" s="80"/>
      <c r="K42" s="80"/>
      <c r="L42" s="80"/>
      <c r="M42" s="80"/>
      <c r="N42" s="80"/>
      <c r="O42" s="80"/>
      <c r="P42" s="2"/>
    </row>
    <row r="43" spans="1:16" ht="15" customHeight="1" x14ac:dyDescent="0.25">
      <c r="A43" s="2"/>
      <c r="C43" s="51"/>
      <c r="D43" s="51"/>
      <c r="E43" s="51"/>
      <c r="F43" s="56"/>
      <c r="G43" s="56"/>
      <c r="H43" s="56"/>
      <c r="I43" s="56"/>
      <c r="J43" s="56"/>
      <c r="K43" s="56"/>
      <c r="L43" s="56"/>
      <c r="M43" s="56"/>
      <c r="N43" s="56"/>
      <c r="O43" s="56"/>
    </row>
    <row r="44" spans="1:16" s="50" customFormat="1" ht="15" customHeight="1" x14ac:dyDescent="0.25">
      <c r="A44" s="1"/>
      <c r="B44" s="2" t="s">
        <v>155</v>
      </c>
      <c r="C44" s="49">
        <f t="shared" ref="C44:E44" si="7">C34+C42</f>
        <v>27426.447673889998</v>
      </c>
      <c r="D44" s="49">
        <f t="shared" si="7"/>
        <v>34716.474446349996</v>
      </c>
      <c r="E44" s="49">
        <f t="shared" si="7"/>
        <v>44133.676430029998</v>
      </c>
      <c r="F44" s="80"/>
      <c r="G44" s="80"/>
      <c r="H44" s="80"/>
      <c r="I44" s="80"/>
      <c r="J44" s="80"/>
      <c r="K44" s="80"/>
      <c r="L44" s="80"/>
      <c r="M44" s="80"/>
      <c r="N44" s="80"/>
      <c r="O44" s="80"/>
      <c r="P44" s="2"/>
    </row>
    <row r="45" spans="1:16" ht="15" customHeight="1" x14ac:dyDescent="0.25">
      <c r="A45" s="2"/>
      <c r="F45" s="56"/>
      <c r="G45" s="56"/>
      <c r="H45" s="56"/>
      <c r="I45" s="56"/>
      <c r="J45" s="56"/>
      <c r="K45" s="56"/>
      <c r="L45" s="56"/>
      <c r="M45" s="56"/>
      <c r="N45" s="56"/>
      <c r="O45" s="56"/>
    </row>
    <row r="46" spans="1:16" s="50" customFormat="1" ht="15" customHeight="1" x14ac:dyDescent="0.25">
      <c r="A46" s="1"/>
      <c r="B46" s="2" t="s">
        <v>156</v>
      </c>
      <c r="C46" s="78" t="str">
        <f t="shared" ref="C46:E46" si="8">IF((C22-C44)^2&lt;0.00001,"OK",C22-C44)</f>
        <v>OK</v>
      </c>
      <c r="D46" s="78" t="str">
        <f t="shared" si="8"/>
        <v>OK</v>
      </c>
      <c r="E46" s="78" t="str">
        <f t="shared" si="8"/>
        <v>OK</v>
      </c>
      <c r="F46" s="83"/>
      <c r="G46" s="83"/>
      <c r="H46" s="83"/>
      <c r="I46" s="83"/>
      <c r="J46" s="83"/>
      <c r="K46" s="83"/>
      <c r="L46" s="83"/>
      <c r="M46" s="83"/>
      <c r="N46" s="83"/>
      <c r="O46" s="83"/>
      <c r="P46" s="2"/>
    </row>
    <row r="47" spans="1:16" ht="15" customHeight="1" x14ac:dyDescent="0.25">
      <c r="A47" s="2"/>
    </row>
    <row r="48" spans="1:16"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spans="2:7" ht="15" customHeight="1" x14ac:dyDescent="0.25"/>
    <row r="66" spans="2:7" ht="15" customHeight="1" x14ac:dyDescent="0.25">
      <c r="B66" s="47"/>
      <c r="C66" s="47"/>
      <c r="D66" s="47"/>
      <c r="E66" s="47"/>
      <c r="F66" s="47"/>
      <c r="G66" s="47"/>
    </row>
    <row r="67" spans="2:7" ht="15" customHeight="1" x14ac:dyDescent="0.25"/>
    <row r="68" spans="2:7" ht="15" customHeight="1" x14ac:dyDescent="0.25"/>
    <row r="69" spans="2:7" ht="15" customHeight="1" x14ac:dyDescent="0.25"/>
    <row r="70" spans="2:7" ht="15" customHeight="1" x14ac:dyDescent="0.25"/>
    <row r="71" spans="2:7" ht="15" customHeight="1" x14ac:dyDescent="0.25"/>
    <row r="72" spans="2:7" ht="15" customHeight="1" x14ac:dyDescent="0.25"/>
    <row r="73" spans="2:7" ht="15" customHeight="1" x14ac:dyDescent="0.25"/>
    <row r="74" spans="2:7" ht="15" customHeight="1" x14ac:dyDescent="0.25"/>
    <row r="75" spans="2:7" ht="15" customHeight="1" x14ac:dyDescent="0.25"/>
    <row r="76" spans="2:7" ht="15" customHeight="1" x14ac:dyDescent="0.25"/>
    <row r="77" spans="2:7" ht="15" customHeight="1" x14ac:dyDescent="0.25"/>
    <row r="78" spans="2:7" ht="15" customHeight="1" x14ac:dyDescent="0.25"/>
    <row r="79" spans="2:7" ht="15" customHeight="1" x14ac:dyDescent="0.25"/>
    <row r="80" spans="2:7"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sheetData>
  <phoneticPr fontId="1"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V118"/>
  <sheetViews>
    <sheetView zoomScale="120" zoomScaleNormal="120" workbookViewId="0">
      <pane xSplit="2" ySplit="3" topLeftCell="C4" activePane="bottomRight" state="frozen"/>
      <selection pane="topRight"/>
      <selection pane="bottomLeft"/>
      <selection pane="bottomRight" activeCell="C4" sqref="C4"/>
    </sheetView>
  </sheetViews>
  <sheetFormatPr defaultColWidth="0" defaultRowHeight="14.25" x14ac:dyDescent="0.25"/>
  <cols>
    <col min="1" max="1" width="1.7109375" style="1" customWidth="1"/>
    <col min="2" max="2" width="30.7109375" style="1" customWidth="1"/>
    <col min="3" max="15" width="10.7109375" style="1" customWidth="1"/>
    <col min="16" max="16" width="1.7109375" style="1" hidden="1" customWidth="1"/>
    <col min="17" max="22" width="9.7109375" style="6" hidden="1" customWidth="1"/>
    <col min="23" max="16384" width="9.140625" style="6" hidden="1"/>
  </cols>
  <sheetData>
    <row r="1" spans="1:16" ht="24" customHeight="1" x14ac:dyDescent="0.2">
      <c r="A1" s="68" t="s">
        <v>251</v>
      </c>
      <c r="B1" s="69"/>
      <c r="C1" s="69"/>
      <c r="D1" s="69"/>
      <c r="E1" s="69"/>
      <c r="F1" s="69"/>
      <c r="G1" s="69"/>
      <c r="H1" s="69"/>
      <c r="I1" s="69"/>
      <c r="J1" s="69"/>
      <c r="K1" s="69"/>
      <c r="L1" s="69"/>
      <c r="M1" s="69"/>
      <c r="N1" s="69"/>
      <c r="O1" s="69"/>
      <c r="P1" s="67"/>
    </row>
    <row r="2" spans="1:16" s="9" customFormat="1" ht="18" customHeight="1" x14ac:dyDescent="0.25">
      <c r="A2" s="5"/>
      <c r="B2" s="7" t="s">
        <v>95</v>
      </c>
      <c r="C2" s="7"/>
      <c r="D2" s="8"/>
      <c r="E2" s="8"/>
      <c r="F2" s="8"/>
      <c r="G2" s="8"/>
      <c r="H2" s="8"/>
      <c r="I2" s="8"/>
    </row>
    <row r="3" spans="1:16" customFormat="1" ht="15" customHeight="1" x14ac:dyDescent="0.25">
      <c r="A3" s="10"/>
      <c r="B3" s="10" t="s">
        <v>46</v>
      </c>
      <c r="C3" s="11" t="s">
        <v>18</v>
      </c>
      <c r="D3" s="11" t="s">
        <v>0</v>
      </c>
      <c r="E3" s="11" t="s">
        <v>1</v>
      </c>
      <c r="F3" s="11" t="s">
        <v>2</v>
      </c>
      <c r="G3" s="11" t="s">
        <v>3</v>
      </c>
      <c r="H3" s="11" t="s">
        <v>4</v>
      </c>
      <c r="I3" s="11" t="s">
        <v>5</v>
      </c>
      <c r="J3" s="11" t="s">
        <v>6</v>
      </c>
      <c r="K3" s="11" t="s">
        <v>7</v>
      </c>
      <c r="L3" s="11" t="s">
        <v>8</v>
      </c>
      <c r="M3" s="11" t="s">
        <v>9</v>
      </c>
      <c r="N3" s="11" t="s">
        <v>10</v>
      </c>
      <c r="O3" s="11" t="s">
        <v>11</v>
      </c>
    </row>
    <row r="4" spans="1:16" customFormat="1" ht="9" customHeight="1" x14ac:dyDescent="0.25">
      <c r="A4" s="13"/>
      <c r="B4" s="13"/>
      <c r="C4" s="13"/>
      <c r="D4" s="14"/>
      <c r="E4" s="14"/>
      <c r="F4" s="14"/>
      <c r="G4" s="14"/>
      <c r="H4" s="14"/>
      <c r="I4" s="14"/>
      <c r="J4" s="14"/>
      <c r="K4" s="14"/>
      <c r="L4" s="13"/>
      <c r="M4" s="13"/>
      <c r="N4" s="13"/>
      <c r="O4" s="13"/>
    </row>
    <row r="5" spans="1:16" customFormat="1" ht="15" customHeight="1" x14ac:dyDescent="0.25">
      <c r="A5" s="2" t="s">
        <v>97</v>
      </c>
      <c r="B5" s="1"/>
      <c r="C5" s="1"/>
      <c r="D5" s="1"/>
      <c r="E5" s="1"/>
      <c r="F5" s="1"/>
      <c r="G5" s="1"/>
      <c r="H5" s="1"/>
      <c r="I5" s="1"/>
      <c r="J5" s="1"/>
      <c r="K5" s="1"/>
      <c r="L5" s="1"/>
      <c r="M5" s="1"/>
      <c r="N5" s="1"/>
      <c r="O5" s="1"/>
    </row>
    <row r="6" spans="1:16" customFormat="1" ht="15" customHeight="1" x14ac:dyDescent="0.25">
      <c r="A6" s="1"/>
      <c r="B6" s="45" t="s">
        <v>98</v>
      </c>
      <c r="C6" s="1"/>
      <c r="D6" s="46"/>
      <c r="E6" s="46"/>
      <c r="F6" s="79"/>
      <c r="G6" s="79"/>
      <c r="H6" s="79"/>
      <c r="I6" s="79"/>
      <c r="J6" s="79"/>
      <c r="K6" s="79"/>
      <c r="L6" s="79"/>
      <c r="M6" s="79"/>
      <c r="N6" s="79"/>
      <c r="O6" s="79"/>
    </row>
    <row r="7" spans="1:16" ht="15" customHeight="1" x14ac:dyDescent="0.25">
      <c r="A7" s="2"/>
      <c r="B7" s="1" t="s">
        <v>99</v>
      </c>
      <c r="F7" s="79"/>
      <c r="G7" s="79"/>
      <c r="H7" s="79"/>
      <c r="I7" s="79"/>
      <c r="J7" s="79"/>
      <c r="K7" s="79"/>
      <c r="L7" s="79"/>
      <c r="M7" s="79"/>
      <c r="N7" s="79"/>
      <c r="O7" s="79"/>
    </row>
    <row r="8" spans="1:16" ht="15" customHeight="1" x14ac:dyDescent="0.25">
      <c r="B8" s="1" t="s">
        <v>100</v>
      </c>
      <c r="F8" s="79"/>
      <c r="G8" s="79"/>
      <c r="H8" s="79"/>
      <c r="I8" s="79"/>
      <c r="J8" s="79"/>
      <c r="K8" s="79"/>
      <c r="L8" s="79"/>
      <c r="M8" s="79"/>
      <c r="N8" s="79"/>
      <c r="O8" s="79"/>
    </row>
    <row r="9" spans="1:16" ht="15" customHeight="1" x14ac:dyDescent="0.25">
      <c r="B9" s="1" t="s">
        <v>101</v>
      </c>
      <c r="F9" s="79"/>
      <c r="G9" s="79"/>
      <c r="H9" s="79"/>
      <c r="I9" s="79"/>
      <c r="J9" s="79"/>
      <c r="K9" s="79"/>
      <c r="L9" s="79"/>
      <c r="M9" s="79"/>
      <c r="N9" s="79"/>
      <c r="O9" s="79"/>
    </row>
    <row r="10" spans="1:16" ht="15" customHeight="1" x14ac:dyDescent="0.25">
      <c r="B10" s="1" t="s">
        <v>268</v>
      </c>
      <c r="F10" s="79"/>
      <c r="G10" s="79"/>
      <c r="H10" s="79"/>
      <c r="I10" s="79"/>
      <c r="J10" s="79"/>
      <c r="K10" s="79"/>
      <c r="L10" s="79"/>
      <c r="M10" s="79"/>
      <c r="N10" s="79"/>
      <c r="O10" s="79"/>
    </row>
    <row r="11" spans="1:16" ht="15" customHeight="1" x14ac:dyDescent="0.25">
      <c r="B11" s="1" t="s">
        <v>102</v>
      </c>
      <c r="F11" s="79"/>
      <c r="G11" s="79"/>
      <c r="H11" s="79"/>
      <c r="I11" s="79"/>
      <c r="J11" s="79"/>
      <c r="K11" s="79"/>
      <c r="L11" s="79"/>
      <c r="M11" s="79"/>
      <c r="N11" s="79"/>
      <c r="O11" s="79"/>
    </row>
    <row r="12" spans="1:16" ht="15" customHeight="1" x14ac:dyDescent="0.25">
      <c r="B12" s="1" t="s">
        <v>103</v>
      </c>
      <c r="F12" s="79"/>
      <c r="G12" s="79"/>
      <c r="H12" s="79"/>
      <c r="I12" s="79"/>
      <c r="J12" s="79"/>
      <c r="K12" s="79"/>
      <c r="L12" s="79"/>
      <c r="M12" s="79"/>
      <c r="N12" s="79"/>
      <c r="O12" s="79"/>
    </row>
    <row r="13" spans="1:16" ht="15" customHeight="1" x14ac:dyDescent="0.25">
      <c r="B13" s="22" t="s">
        <v>104</v>
      </c>
      <c r="F13" s="79"/>
      <c r="G13" s="79"/>
      <c r="H13" s="79"/>
      <c r="I13" s="79"/>
      <c r="J13" s="79"/>
      <c r="K13" s="79"/>
      <c r="L13" s="79"/>
      <c r="M13" s="79"/>
      <c r="N13" s="79"/>
      <c r="O13" s="79"/>
    </row>
    <row r="14" spans="1:16" ht="15" customHeight="1" x14ac:dyDescent="0.25">
      <c r="B14" s="2" t="s">
        <v>105</v>
      </c>
      <c r="F14" s="80"/>
      <c r="G14" s="80"/>
      <c r="H14" s="80"/>
      <c r="I14" s="80"/>
      <c r="J14" s="80"/>
      <c r="K14" s="80"/>
      <c r="L14" s="80"/>
      <c r="M14" s="80"/>
      <c r="N14" s="80"/>
      <c r="O14" s="80"/>
    </row>
    <row r="15" spans="1:16" ht="15" customHeight="1" x14ac:dyDescent="0.25">
      <c r="F15" s="56"/>
      <c r="G15" s="56"/>
      <c r="H15" s="56"/>
      <c r="I15" s="56"/>
      <c r="J15" s="56"/>
      <c r="K15" s="56"/>
      <c r="L15" s="56"/>
      <c r="M15" s="56"/>
      <c r="N15" s="56"/>
      <c r="O15" s="56"/>
    </row>
    <row r="16" spans="1:16" ht="15" customHeight="1" x14ac:dyDescent="0.25">
      <c r="A16" s="2" t="s">
        <v>106</v>
      </c>
      <c r="F16" s="56"/>
      <c r="G16" s="56"/>
      <c r="H16" s="56"/>
      <c r="I16" s="56"/>
      <c r="J16" s="56"/>
      <c r="K16" s="56"/>
      <c r="L16" s="56"/>
      <c r="M16" s="56"/>
      <c r="N16" s="56"/>
      <c r="O16" s="56"/>
    </row>
    <row r="17" spans="1:22" ht="15" customHeight="1" x14ac:dyDescent="0.25">
      <c r="A17" s="2"/>
      <c r="B17" s="1" t="s">
        <v>267</v>
      </c>
      <c r="F17" s="79"/>
      <c r="G17" s="79"/>
      <c r="H17" s="79"/>
      <c r="I17" s="79"/>
      <c r="J17" s="79"/>
      <c r="K17" s="79"/>
      <c r="L17" s="79"/>
      <c r="M17" s="79"/>
      <c r="N17" s="79"/>
      <c r="O17" s="79"/>
    </row>
    <row r="18" spans="1:22" s="1" customFormat="1" ht="15" customHeight="1" x14ac:dyDescent="0.25">
      <c r="B18" s="1" t="s">
        <v>107</v>
      </c>
      <c r="F18" s="79"/>
      <c r="G18" s="79"/>
      <c r="H18" s="79"/>
      <c r="I18" s="79"/>
      <c r="J18" s="79"/>
      <c r="K18" s="79"/>
      <c r="L18" s="79"/>
      <c r="M18" s="79"/>
      <c r="N18" s="79"/>
      <c r="O18" s="79"/>
      <c r="Q18" s="6"/>
      <c r="R18" s="6"/>
      <c r="S18" s="6"/>
      <c r="T18" s="6"/>
      <c r="U18" s="6"/>
      <c r="V18" s="6"/>
    </row>
    <row r="19" spans="1:22" s="1" customFormat="1" ht="15" customHeight="1" x14ac:dyDescent="0.25">
      <c r="B19" s="1" t="s">
        <v>108</v>
      </c>
      <c r="F19" s="79"/>
      <c r="G19" s="79"/>
      <c r="H19" s="79"/>
      <c r="I19" s="79"/>
      <c r="J19" s="79"/>
      <c r="K19" s="79"/>
      <c r="L19" s="79"/>
      <c r="M19" s="79"/>
      <c r="N19" s="79"/>
      <c r="O19" s="79"/>
      <c r="Q19" s="6"/>
      <c r="R19" s="6"/>
      <c r="S19" s="6"/>
      <c r="T19" s="6"/>
      <c r="U19" s="6"/>
      <c r="V19" s="6"/>
    </row>
    <row r="20" spans="1:22" s="1" customFormat="1" ht="15" customHeight="1" x14ac:dyDescent="0.25">
      <c r="B20" s="1" t="s">
        <v>109</v>
      </c>
      <c r="F20" s="79"/>
      <c r="G20" s="79"/>
      <c r="H20" s="79"/>
      <c r="I20" s="79"/>
      <c r="J20" s="79"/>
      <c r="K20" s="79"/>
      <c r="L20" s="79"/>
      <c r="M20" s="79"/>
      <c r="N20" s="79"/>
      <c r="O20" s="79"/>
      <c r="Q20" s="6"/>
      <c r="R20" s="6"/>
      <c r="S20" s="6"/>
      <c r="T20" s="6"/>
      <c r="U20" s="6"/>
      <c r="V20" s="6"/>
    </row>
    <row r="21" spans="1:22" s="1" customFormat="1" ht="15" customHeight="1" x14ac:dyDescent="0.25">
      <c r="B21" s="1" t="s">
        <v>110</v>
      </c>
      <c r="F21" s="79"/>
      <c r="G21" s="79"/>
      <c r="H21" s="79"/>
      <c r="I21" s="79"/>
      <c r="J21" s="79"/>
      <c r="K21" s="79"/>
      <c r="L21" s="79"/>
      <c r="M21" s="79"/>
      <c r="N21" s="79"/>
      <c r="O21" s="79"/>
      <c r="Q21" s="6"/>
      <c r="R21" s="6"/>
      <c r="S21" s="6"/>
      <c r="T21" s="6"/>
      <c r="U21" s="6"/>
      <c r="V21" s="6"/>
    </row>
    <row r="22" spans="1:22" s="1" customFormat="1" ht="15" customHeight="1" x14ac:dyDescent="0.25">
      <c r="B22" s="1" t="s">
        <v>111</v>
      </c>
      <c r="F22" s="79"/>
      <c r="G22" s="79"/>
      <c r="H22" s="79"/>
      <c r="I22" s="79"/>
      <c r="J22" s="79"/>
      <c r="K22" s="79"/>
      <c r="L22" s="79"/>
      <c r="M22" s="79"/>
      <c r="N22" s="79"/>
      <c r="O22" s="79"/>
      <c r="Q22" s="6"/>
      <c r="R22" s="6"/>
      <c r="S22" s="6"/>
      <c r="T22" s="6"/>
      <c r="U22" s="6"/>
      <c r="V22" s="6"/>
    </row>
    <row r="23" spans="1:22" s="1" customFormat="1" ht="15" customHeight="1" x14ac:dyDescent="0.25">
      <c r="B23" s="22" t="s">
        <v>112</v>
      </c>
      <c r="F23" s="79"/>
      <c r="G23" s="79"/>
      <c r="H23" s="79"/>
      <c r="I23" s="79"/>
      <c r="J23" s="79"/>
      <c r="K23" s="79"/>
      <c r="L23" s="79"/>
      <c r="M23" s="79"/>
      <c r="N23" s="79"/>
      <c r="O23" s="79"/>
      <c r="Q23" s="6"/>
      <c r="R23" s="6"/>
      <c r="S23" s="6"/>
      <c r="T23" s="6"/>
      <c r="U23" s="6"/>
      <c r="V23" s="6"/>
    </row>
    <row r="24" spans="1:22" s="1" customFormat="1" ht="15" customHeight="1" x14ac:dyDescent="0.25">
      <c r="B24" s="2" t="s">
        <v>106</v>
      </c>
      <c r="F24" s="80"/>
      <c r="G24" s="80"/>
      <c r="H24" s="80"/>
      <c r="I24" s="80"/>
      <c r="J24" s="80"/>
      <c r="K24" s="80"/>
      <c r="L24" s="80"/>
      <c r="M24" s="80"/>
      <c r="N24" s="80"/>
      <c r="O24" s="80"/>
      <c r="Q24" s="6"/>
      <c r="R24" s="6"/>
      <c r="S24" s="6"/>
      <c r="T24" s="6"/>
      <c r="U24" s="6"/>
      <c r="V24" s="6"/>
    </row>
    <row r="25" spans="1:22" s="1" customFormat="1" ht="15" customHeight="1" x14ac:dyDescent="0.25">
      <c r="F25" s="56"/>
      <c r="G25" s="56"/>
      <c r="H25" s="56"/>
      <c r="I25" s="56"/>
      <c r="J25" s="56"/>
      <c r="K25" s="56"/>
      <c r="L25" s="56"/>
      <c r="M25" s="56"/>
      <c r="N25" s="56"/>
      <c r="O25" s="56"/>
      <c r="Q25" s="6"/>
      <c r="R25" s="6"/>
      <c r="S25" s="6"/>
      <c r="T25" s="6"/>
      <c r="U25" s="6"/>
      <c r="V25" s="6"/>
    </row>
    <row r="26" spans="1:22" s="1" customFormat="1" ht="15" customHeight="1" x14ac:dyDescent="0.25">
      <c r="A26" s="2" t="s">
        <v>113</v>
      </c>
      <c r="F26" s="56"/>
      <c r="G26" s="56"/>
      <c r="H26" s="56"/>
      <c r="I26" s="56"/>
      <c r="J26" s="56"/>
      <c r="K26" s="56"/>
      <c r="L26" s="56"/>
      <c r="M26" s="56"/>
      <c r="N26" s="56"/>
      <c r="O26" s="56"/>
      <c r="Q26" s="6"/>
      <c r="R26" s="6"/>
      <c r="S26" s="6"/>
      <c r="T26" s="6"/>
      <c r="U26" s="6"/>
      <c r="V26" s="6"/>
    </row>
    <row r="27" spans="1:22" s="1" customFormat="1" ht="15" customHeight="1" x14ac:dyDescent="0.25">
      <c r="B27" s="1" t="s">
        <v>114</v>
      </c>
      <c r="C27" s="47"/>
      <c r="D27" s="47"/>
      <c r="E27" s="47"/>
      <c r="F27" s="79"/>
      <c r="G27" s="79"/>
      <c r="H27" s="79"/>
      <c r="I27" s="79"/>
      <c r="J27" s="79"/>
      <c r="K27" s="79"/>
      <c r="L27" s="79"/>
      <c r="M27" s="79"/>
      <c r="N27" s="79"/>
      <c r="O27" s="79"/>
      <c r="Q27" s="6"/>
      <c r="R27" s="6"/>
      <c r="S27" s="6"/>
      <c r="T27" s="6"/>
      <c r="U27" s="6"/>
      <c r="V27" s="6"/>
    </row>
    <row r="28" spans="1:22" s="1" customFormat="1" ht="15" customHeight="1" x14ac:dyDescent="0.25">
      <c r="B28" s="1" t="s">
        <v>115</v>
      </c>
      <c r="F28" s="79"/>
      <c r="G28" s="79"/>
      <c r="H28" s="79"/>
      <c r="I28" s="79"/>
      <c r="J28" s="79"/>
      <c r="K28" s="79"/>
      <c r="L28" s="79"/>
      <c r="M28" s="79"/>
      <c r="N28" s="79"/>
      <c r="O28" s="79"/>
      <c r="Q28" s="6"/>
      <c r="R28" s="6"/>
      <c r="S28" s="6"/>
      <c r="T28" s="6"/>
      <c r="U28" s="6"/>
      <c r="V28" s="6"/>
    </row>
    <row r="29" spans="1:22" s="1" customFormat="1" ht="15" customHeight="1" x14ac:dyDescent="0.25">
      <c r="B29" s="1" t="s">
        <v>116</v>
      </c>
      <c r="F29" s="79"/>
      <c r="G29" s="79"/>
      <c r="H29" s="79"/>
      <c r="I29" s="79"/>
      <c r="J29" s="79"/>
      <c r="K29" s="79"/>
      <c r="L29" s="79"/>
      <c r="M29" s="79"/>
      <c r="N29" s="79"/>
      <c r="O29" s="79"/>
      <c r="Q29" s="6"/>
      <c r="R29" s="6"/>
      <c r="S29" s="6"/>
      <c r="T29" s="6"/>
      <c r="U29" s="6"/>
      <c r="V29" s="6"/>
    </row>
    <row r="30" spans="1:22" s="1" customFormat="1" ht="15" customHeight="1" x14ac:dyDescent="0.25">
      <c r="B30" s="1" t="s">
        <v>117</v>
      </c>
      <c r="F30" s="79"/>
      <c r="G30" s="79"/>
      <c r="H30" s="79"/>
      <c r="I30" s="79"/>
      <c r="J30" s="79"/>
      <c r="K30" s="79"/>
      <c r="L30" s="79"/>
      <c r="M30" s="79"/>
      <c r="N30" s="79"/>
      <c r="O30" s="79"/>
      <c r="Q30" s="6"/>
      <c r="R30" s="6"/>
      <c r="S30" s="6"/>
      <c r="T30" s="6"/>
      <c r="U30" s="6"/>
      <c r="V30" s="6"/>
    </row>
    <row r="31" spans="1:22" s="1" customFormat="1" ht="15" customHeight="1" x14ac:dyDescent="0.25">
      <c r="B31" s="1" t="s">
        <v>118</v>
      </c>
      <c r="F31" s="79"/>
      <c r="G31" s="79"/>
      <c r="H31" s="79"/>
      <c r="I31" s="79"/>
      <c r="J31" s="79"/>
      <c r="K31" s="79"/>
      <c r="L31" s="79"/>
      <c r="M31" s="79"/>
      <c r="N31" s="79"/>
      <c r="O31" s="79"/>
      <c r="Q31" s="6"/>
      <c r="R31" s="6"/>
      <c r="S31" s="6"/>
      <c r="T31" s="6"/>
      <c r="U31" s="6"/>
      <c r="V31" s="6"/>
    </row>
    <row r="32" spans="1:22" s="1" customFormat="1" ht="15" customHeight="1" x14ac:dyDescent="0.25">
      <c r="B32" s="1" t="s">
        <v>119</v>
      </c>
      <c r="F32" s="79"/>
      <c r="G32" s="79"/>
      <c r="H32" s="79"/>
      <c r="I32" s="79"/>
      <c r="J32" s="79"/>
      <c r="K32" s="79"/>
      <c r="L32" s="79"/>
      <c r="M32" s="79"/>
      <c r="N32" s="79"/>
      <c r="O32" s="79"/>
      <c r="Q32" s="6"/>
      <c r="R32" s="6"/>
      <c r="S32" s="6"/>
      <c r="T32" s="6"/>
      <c r="U32" s="6"/>
      <c r="V32" s="6"/>
    </row>
    <row r="33" spans="1:22" s="1" customFormat="1" ht="15" customHeight="1" x14ac:dyDescent="0.25">
      <c r="B33" s="1" t="s">
        <v>120</v>
      </c>
      <c r="F33" s="79"/>
      <c r="G33" s="79"/>
      <c r="H33" s="79"/>
      <c r="I33" s="79"/>
      <c r="J33" s="79"/>
      <c r="K33" s="79"/>
      <c r="L33" s="79"/>
      <c r="M33" s="79"/>
      <c r="N33" s="79"/>
      <c r="O33" s="79"/>
      <c r="Q33" s="6"/>
      <c r="R33" s="6"/>
      <c r="S33" s="6"/>
      <c r="T33" s="6"/>
      <c r="U33" s="6"/>
      <c r="V33" s="6"/>
    </row>
    <row r="34" spans="1:22" s="1" customFormat="1" ht="15" customHeight="1" x14ac:dyDescent="0.25">
      <c r="B34" s="2" t="s">
        <v>113</v>
      </c>
      <c r="F34" s="80"/>
      <c r="G34" s="80"/>
      <c r="H34" s="80"/>
      <c r="I34" s="80"/>
      <c r="J34" s="80"/>
      <c r="K34" s="80"/>
      <c r="L34" s="80"/>
      <c r="M34" s="80"/>
      <c r="N34" s="80"/>
      <c r="O34" s="80"/>
      <c r="Q34" s="6"/>
      <c r="R34" s="6"/>
      <c r="S34" s="6"/>
      <c r="T34" s="6"/>
      <c r="U34" s="6"/>
      <c r="V34" s="6"/>
    </row>
    <row r="35" spans="1:22" s="1" customFormat="1" ht="15" customHeight="1" x14ac:dyDescent="0.25">
      <c r="F35" s="56"/>
      <c r="G35" s="56"/>
      <c r="H35" s="56"/>
      <c r="I35" s="56"/>
      <c r="J35" s="56"/>
      <c r="K35" s="56"/>
      <c r="L35" s="56"/>
      <c r="M35" s="56"/>
      <c r="N35" s="56"/>
      <c r="O35" s="56"/>
      <c r="Q35" s="6"/>
      <c r="R35" s="6"/>
      <c r="S35" s="6"/>
      <c r="T35" s="6"/>
      <c r="U35" s="6"/>
      <c r="V35" s="6"/>
    </row>
    <row r="36" spans="1:22" s="1" customFormat="1" ht="15" customHeight="1" x14ac:dyDescent="0.25">
      <c r="B36" s="1" t="s">
        <v>121</v>
      </c>
      <c r="F36" s="79"/>
      <c r="G36" s="79"/>
      <c r="H36" s="79"/>
      <c r="I36" s="79"/>
      <c r="J36" s="79"/>
      <c r="K36" s="79"/>
      <c r="L36" s="79"/>
      <c r="M36" s="79"/>
      <c r="N36" s="79"/>
      <c r="O36" s="79"/>
      <c r="Q36" s="6"/>
      <c r="R36" s="6"/>
      <c r="S36" s="6"/>
      <c r="T36" s="6"/>
      <c r="U36" s="6"/>
      <c r="V36" s="6"/>
    </row>
    <row r="37" spans="1:22" s="1" customFormat="1" ht="15" customHeight="1" x14ac:dyDescent="0.25">
      <c r="B37" s="1" t="s">
        <v>122</v>
      </c>
      <c r="F37" s="79"/>
      <c r="G37" s="79"/>
      <c r="H37" s="79"/>
      <c r="I37" s="79"/>
      <c r="J37" s="79"/>
      <c r="K37" s="79"/>
      <c r="L37" s="79"/>
      <c r="M37" s="79"/>
      <c r="N37" s="79"/>
      <c r="O37" s="79"/>
      <c r="Q37" s="6"/>
      <c r="R37" s="6"/>
      <c r="S37" s="6"/>
      <c r="T37" s="6"/>
      <c r="U37" s="6"/>
      <c r="V37" s="6"/>
    </row>
    <row r="38" spans="1:22" s="1" customFormat="1" ht="15" customHeight="1" x14ac:dyDescent="0.25">
      <c r="B38" s="1" t="s">
        <v>123</v>
      </c>
      <c r="F38" s="79"/>
      <c r="G38" s="79"/>
      <c r="H38" s="79"/>
      <c r="I38" s="79"/>
      <c r="J38" s="79"/>
      <c r="K38" s="79"/>
      <c r="L38" s="79"/>
      <c r="M38" s="79"/>
      <c r="N38" s="79"/>
      <c r="O38" s="79"/>
      <c r="Q38" s="6"/>
      <c r="R38" s="6"/>
      <c r="S38" s="6"/>
      <c r="T38" s="6"/>
      <c r="U38" s="6"/>
      <c r="V38" s="6"/>
    </row>
    <row r="39" spans="1:22" s="1" customFormat="1" ht="15" customHeight="1" x14ac:dyDescent="0.25">
      <c r="F39" s="56"/>
      <c r="G39" s="56"/>
      <c r="H39" s="56"/>
      <c r="I39" s="56"/>
      <c r="J39" s="56"/>
      <c r="K39" s="56"/>
      <c r="L39" s="56"/>
      <c r="M39" s="56"/>
      <c r="N39" s="56"/>
      <c r="O39" s="56"/>
      <c r="Q39" s="6"/>
      <c r="R39" s="6"/>
      <c r="S39" s="6"/>
      <c r="T39" s="6"/>
      <c r="U39" s="6"/>
      <c r="V39" s="6"/>
    </row>
    <row r="40" spans="1:22" s="1" customFormat="1" ht="15" customHeight="1" x14ac:dyDescent="0.25">
      <c r="A40" s="2" t="s">
        <v>30</v>
      </c>
      <c r="F40" s="56"/>
      <c r="G40" s="56"/>
      <c r="H40" s="56"/>
      <c r="I40" s="56"/>
      <c r="J40" s="56"/>
      <c r="K40" s="56"/>
      <c r="L40" s="56"/>
      <c r="M40" s="56"/>
      <c r="N40" s="56"/>
      <c r="O40" s="56"/>
      <c r="Q40" s="6"/>
      <c r="R40" s="6"/>
      <c r="S40" s="6"/>
      <c r="T40" s="6"/>
      <c r="U40" s="6"/>
      <c r="V40" s="6"/>
    </row>
    <row r="41" spans="1:22" s="1" customFormat="1" ht="15" customHeight="1" x14ac:dyDescent="0.25">
      <c r="B41" s="1" t="s">
        <v>124</v>
      </c>
      <c r="F41" s="79"/>
      <c r="G41" s="79"/>
      <c r="H41" s="79"/>
      <c r="I41" s="79"/>
      <c r="J41" s="79"/>
      <c r="K41" s="79"/>
      <c r="L41" s="79"/>
      <c r="M41" s="79"/>
      <c r="N41" s="79"/>
      <c r="O41" s="79"/>
      <c r="Q41" s="6"/>
      <c r="R41" s="6"/>
      <c r="S41" s="6"/>
      <c r="T41" s="6"/>
      <c r="U41" s="6"/>
      <c r="V41" s="6"/>
    </row>
    <row r="42" spans="1:22" s="1" customFormat="1" ht="15" customHeight="1" x14ac:dyDescent="0.25">
      <c r="B42" s="1" t="s">
        <v>125</v>
      </c>
      <c r="F42" s="80"/>
      <c r="G42" s="80"/>
      <c r="H42" s="80"/>
      <c r="I42" s="80"/>
      <c r="J42" s="80"/>
      <c r="K42" s="80"/>
      <c r="L42" s="80"/>
      <c r="M42" s="80"/>
      <c r="N42" s="80"/>
      <c r="O42" s="80"/>
      <c r="Q42" s="6"/>
      <c r="R42" s="6"/>
      <c r="S42" s="6"/>
      <c r="T42" s="6"/>
      <c r="U42" s="6"/>
      <c r="V42" s="6"/>
    </row>
    <row r="43" spans="1:22" s="1" customFormat="1" ht="15" customHeight="1" x14ac:dyDescent="0.25">
      <c r="B43" s="1" t="s">
        <v>126</v>
      </c>
      <c r="F43" s="80"/>
      <c r="G43" s="80"/>
      <c r="H43" s="80"/>
      <c r="I43" s="80"/>
      <c r="J43" s="80"/>
      <c r="K43" s="80"/>
      <c r="L43" s="80"/>
      <c r="M43" s="80"/>
      <c r="N43" s="80"/>
      <c r="O43" s="80"/>
      <c r="Q43" s="6"/>
      <c r="R43" s="6"/>
      <c r="S43" s="6"/>
      <c r="T43" s="6"/>
      <c r="U43" s="6"/>
      <c r="V43" s="6"/>
    </row>
    <row r="44" spans="1:22" s="1" customFormat="1" ht="15" customHeight="1" x14ac:dyDescent="0.25">
      <c r="Q44" s="6"/>
      <c r="R44" s="6"/>
      <c r="S44" s="6"/>
      <c r="T44" s="6"/>
      <c r="U44" s="6"/>
      <c r="V44" s="6"/>
    </row>
    <row r="45" spans="1:22" s="1" customFormat="1" ht="15" customHeight="1" x14ac:dyDescent="0.25">
      <c r="Q45" s="6"/>
      <c r="R45" s="6"/>
      <c r="S45" s="6"/>
      <c r="T45" s="6"/>
      <c r="U45" s="6"/>
      <c r="V45" s="6"/>
    </row>
    <row r="46" spans="1:22" s="1" customFormat="1" ht="15" customHeight="1" x14ac:dyDescent="0.25">
      <c r="Q46" s="6"/>
      <c r="R46" s="6"/>
      <c r="S46" s="6"/>
      <c r="T46" s="6"/>
      <c r="U46" s="6"/>
      <c r="V46" s="6"/>
    </row>
    <row r="47" spans="1:22" s="1" customFormat="1" ht="15" customHeight="1" x14ac:dyDescent="0.25">
      <c r="Q47" s="6"/>
      <c r="R47" s="6"/>
      <c r="S47" s="6"/>
      <c r="T47" s="6"/>
      <c r="U47" s="6"/>
      <c r="V47" s="6"/>
    </row>
    <row r="48" spans="1:22" s="1" customFormat="1" ht="15" customHeight="1" x14ac:dyDescent="0.25">
      <c r="Q48" s="6"/>
      <c r="R48" s="6"/>
      <c r="S48" s="6"/>
      <c r="T48" s="6"/>
      <c r="U48" s="6"/>
      <c r="V48" s="6"/>
    </row>
    <row r="49" spans="17:22" s="1" customFormat="1" ht="15" customHeight="1" x14ac:dyDescent="0.25">
      <c r="Q49" s="6"/>
      <c r="R49" s="6"/>
      <c r="S49" s="6"/>
      <c r="T49" s="6"/>
      <c r="U49" s="6"/>
      <c r="V49" s="6"/>
    </row>
    <row r="50" spans="17:22" s="1" customFormat="1" ht="15" customHeight="1" x14ac:dyDescent="0.25">
      <c r="Q50" s="6"/>
      <c r="R50" s="6"/>
      <c r="S50" s="6"/>
      <c r="T50" s="6"/>
      <c r="U50" s="6"/>
      <c r="V50" s="6"/>
    </row>
    <row r="51" spans="17:22" s="1" customFormat="1" ht="15" customHeight="1" x14ac:dyDescent="0.25">
      <c r="Q51" s="6"/>
      <c r="R51" s="6"/>
      <c r="S51" s="6"/>
      <c r="T51" s="6"/>
      <c r="U51" s="6"/>
      <c r="V51" s="6"/>
    </row>
    <row r="52" spans="17:22" s="1" customFormat="1" ht="15" customHeight="1" x14ac:dyDescent="0.25">
      <c r="Q52" s="6"/>
      <c r="R52" s="6"/>
      <c r="S52" s="6"/>
      <c r="T52" s="6"/>
      <c r="U52" s="6"/>
      <c r="V52" s="6"/>
    </row>
    <row r="53" spans="17:22" s="1" customFormat="1" ht="15" customHeight="1" x14ac:dyDescent="0.25">
      <c r="Q53" s="6"/>
      <c r="R53" s="6"/>
      <c r="S53" s="6"/>
      <c r="T53" s="6"/>
      <c r="U53" s="6"/>
      <c r="V53" s="6"/>
    </row>
    <row r="54" spans="17:22" s="1" customFormat="1" ht="15" customHeight="1" x14ac:dyDescent="0.25">
      <c r="Q54" s="6"/>
      <c r="R54" s="6"/>
      <c r="S54" s="6"/>
      <c r="T54" s="6"/>
      <c r="U54" s="6"/>
      <c r="V54" s="6"/>
    </row>
    <row r="55" spans="17:22" s="1" customFormat="1" ht="15" customHeight="1" x14ac:dyDescent="0.25">
      <c r="Q55" s="6"/>
      <c r="R55" s="6"/>
      <c r="S55" s="6"/>
      <c r="T55" s="6"/>
      <c r="U55" s="6"/>
      <c r="V55" s="6"/>
    </row>
    <row r="56" spans="17:22" s="1" customFormat="1" ht="15" customHeight="1" x14ac:dyDescent="0.25">
      <c r="Q56" s="6"/>
      <c r="R56" s="6"/>
      <c r="S56" s="6"/>
      <c r="T56" s="6"/>
      <c r="U56" s="6"/>
      <c r="V56" s="6"/>
    </row>
    <row r="57" spans="17:22" s="1" customFormat="1" ht="15" customHeight="1" x14ac:dyDescent="0.25">
      <c r="Q57" s="6"/>
      <c r="R57" s="6"/>
      <c r="S57" s="6"/>
      <c r="T57" s="6"/>
      <c r="U57" s="6"/>
      <c r="V57" s="6"/>
    </row>
    <row r="58" spans="17:22" s="1" customFormat="1" ht="15" customHeight="1" x14ac:dyDescent="0.25">
      <c r="Q58" s="6"/>
      <c r="R58" s="6"/>
      <c r="S58" s="6"/>
      <c r="T58" s="6"/>
      <c r="U58" s="6"/>
      <c r="V58" s="6"/>
    </row>
    <row r="59" spans="17:22" s="1" customFormat="1" ht="15" customHeight="1" x14ac:dyDescent="0.25">
      <c r="Q59" s="6"/>
      <c r="R59" s="6"/>
      <c r="S59" s="6"/>
      <c r="T59" s="6"/>
      <c r="U59" s="6"/>
      <c r="V59" s="6"/>
    </row>
    <row r="60" spans="17:22" s="1" customFormat="1" ht="15" customHeight="1" x14ac:dyDescent="0.25">
      <c r="Q60" s="6"/>
      <c r="R60" s="6"/>
      <c r="S60" s="6"/>
      <c r="T60" s="6"/>
      <c r="U60" s="6"/>
      <c r="V60" s="6"/>
    </row>
    <row r="61" spans="17:22" s="1" customFormat="1" ht="15" customHeight="1" x14ac:dyDescent="0.25">
      <c r="Q61" s="6"/>
      <c r="R61" s="6"/>
      <c r="S61" s="6"/>
      <c r="T61" s="6"/>
      <c r="U61" s="6"/>
      <c r="V61" s="6"/>
    </row>
    <row r="62" spans="17:22" s="1" customFormat="1" ht="15" customHeight="1" x14ac:dyDescent="0.25">
      <c r="Q62" s="6"/>
      <c r="R62" s="6"/>
      <c r="S62" s="6"/>
      <c r="T62" s="6"/>
      <c r="U62" s="6"/>
      <c r="V62" s="6"/>
    </row>
    <row r="63" spans="17:22" s="1" customFormat="1" ht="15" customHeight="1" x14ac:dyDescent="0.25">
      <c r="Q63" s="6"/>
      <c r="R63" s="6"/>
      <c r="S63" s="6"/>
      <c r="T63" s="6"/>
      <c r="U63" s="6"/>
      <c r="V63" s="6"/>
    </row>
    <row r="64" spans="17:22" s="1" customFormat="1" ht="15" customHeight="1" x14ac:dyDescent="0.25">
      <c r="Q64" s="6"/>
      <c r="R64" s="6"/>
      <c r="S64" s="6"/>
      <c r="T64" s="6"/>
      <c r="U64" s="6"/>
      <c r="V64" s="6"/>
    </row>
    <row r="65" spans="17:22" s="1" customFormat="1" ht="15" customHeight="1" x14ac:dyDescent="0.25">
      <c r="Q65" s="6"/>
      <c r="R65" s="6"/>
      <c r="S65" s="6"/>
      <c r="T65" s="6"/>
      <c r="U65" s="6"/>
      <c r="V65" s="6"/>
    </row>
    <row r="66" spans="17:22" s="1" customFormat="1" ht="15" customHeight="1" x14ac:dyDescent="0.25">
      <c r="Q66" s="6"/>
      <c r="R66" s="6"/>
      <c r="S66" s="6"/>
      <c r="T66" s="6"/>
      <c r="U66" s="6"/>
      <c r="V66" s="6"/>
    </row>
    <row r="67" spans="17:22" s="1" customFormat="1" ht="15" customHeight="1" x14ac:dyDescent="0.25">
      <c r="Q67" s="6"/>
      <c r="R67" s="6"/>
      <c r="S67" s="6"/>
      <c r="T67" s="6"/>
      <c r="U67" s="6"/>
      <c r="V67" s="6"/>
    </row>
    <row r="68" spans="17:22" s="1" customFormat="1" ht="15" customHeight="1" x14ac:dyDescent="0.25">
      <c r="Q68" s="6"/>
      <c r="R68" s="6"/>
      <c r="S68" s="6"/>
      <c r="T68" s="6"/>
      <c r="U68" s="6"/>
      <c r="V68" s="6"/>
    </row>
    <row r="69" spans="17:22" s="1" customFormat="1" ht="15" customHeight="1" x14ac:dyDescent="0.25">
      <c r="Q69" s="6"/>
      <c r="R69" s="6"/>
      <c r="S69" s="6"/>
      <c r="T69" s="6"/>
      <c r="U69" s="6"/>
      <c r="V69" s="6"/>
    </row>
    <row r="70" spans="17:22" s="1" customFormat="1" ht="15" customHeight="1" x14ac:dyDescent="0.25">
      <c r="Q70" s="6"/>
      <c r="R70" s="6"/>
      <c r="S70" s="6"/>
      <c r="T70" s="6"/>
      <c r="U70" s="6"/>
      <c r="V70" s="6"/>
    </row>
    <row r="71" spans="17:22" s="1" customFormat="1" ht="15" customHeight="1" x14ac:dyDescent="0.25">
      <c r="Q71" s="6"/>
      <c r="R71" s="6"/>
      <c r="S71" s="6"/>
      <c r="T71" s="6"/>
      <c r="U71" s="6"/>
      <c r="V71" s="6"/>
    </row>
    <row r="72" spans="17:22" s="1" customFormat="1" ht="15" customHeight="1" x14ac:dyDescent="0.25">
      <c r="Q72" s="6"/>
      <c r="R72" s="6"/>
      <c r="S72" s="6"/>
      <c r="T72" s="6"/>
      <c r="U72" s="6"/>
      <c r="V72" s="6"/>
    </row>
    <row r="73" spans="17:22" s="1" customFormat="1" ht="15" customHeight="1" x14ac:dyDescent="0.25">
      <c r="Q73" s="6"/>
      <c r="R73" s="6"/>
      <c r="S73" s="6"/>
      <c r="T73" s="6"/>
      <c r="U73" s="6"/>
      <c r="V73" s="6"/>
    </row>
    <row r="74" spans="17:22" s="1" customFormat="1" ht="15" customHeight="1" x14ac:dyDescent="0.25">
      <c r="Q74" s="6"/>
      <c r="R74" s="6"/>
      <c r="S74" s="6"/>
      <c r="T74" s="6"/>
      <c r="U74" s="6"/>
      <c r="V74" s="6"/>
    </row>
    <row r="75" spans="17:22" s="1" customFormat="1" ht="15" customHeight="1" x14ac:dyDescent="0.25">
      <c r="Q75" s="6"/>
      <c r="R75" s="6"/>
      <c r="S75" s="6"/>
      <c r="T75" s="6"/>
      <c r="U75" s="6"/>
      <c r="V75" s="6"/>
    </row>
    <row r="76" spans="17:22" s="1" customFormat="1" ht="15" customHeight="1" x14ac:dyDescent="0.25">
      <c r="Q76" s="6"/>
      <c r="R76" s="6"/>
      <c r="S76" s="6"/>
      <c r="T76" s="6"/>
      <c r="U76" s="6"/>
      <c r="V76" s="6"/>
    </row>
    <row r="77" spans="17:22" s="1" customFormat="1" ht="15" customHeight="1" x14ac:dyDescent="0.25">
      <c r="Q77" s="6"/>
      <c r="R77" s="6"/>
      <c r="S77" s="6"/>
      <c r="T77" s="6"/>
      <c r="U77" s="6"/>
      <c r="V77" s="6"/>
    </row>
    <row r="78" spans="17:22" s="1" customFormat="1" ht="15" customHeight="1" x14ac:dyDescent="0.25">
      <c r="Q78" s="6"/>
      <c r="R78" s="6"/>
      <c r="S78" s="6"/>
      <c r="T78" s="6"/>
      <c r="U78" s="6"/>
      <c r="V78" s="6"/>
    </row>
    <row r="79" spans="17:22" s="1" customFormat="1" ht="15" customHeight="1" x14ac:dyDescent="0.25">
      <c r="Q79" s="6"/>
      <c r="R79" s="6"/>
      <c r="S79" s="6"/>
      <c r="T79" s="6"/>
      <c r="U79" s="6"/>
      <c r="V79" s="6"/>
    </row>
    <row r="80" spans="17:22" s="1" customFormat="1" ht="15" customHeight="1" x14ac:dyDescent="0.25">
      <c r="Q80" s="6"/>
      <c r="R80" s="6"/>
      <c r="S80" s="6"/>
      <c r="T80" s="6"/>
      <c r="U80" s="6"/>
      <c r="V80" s="6"/>
    </row>
    <row r="81" spans="17:22" s="1" customFormat="1" ht="15" customHeight="1" x14ac:dyDescent="0.25">
      <c r="Q81" s="6"/>
      <c r="R81" s="6"/>
      <c r="S81" s="6"/>
      <c r="T81" s="6"/>
      <c r="U81" s="6"/>
      <c r="V81" s="6"/>
    </row>
    <row r="82" spans="17:22" s="1" customFormat="1" ht="15" customHeight="1" x14ac:dyDescent="0.25">
      <c r="Q82" s="6"/>
      <c r="R82" s="6"/>
      <c r="S82" s="6"/>
      <c r="T82" s="6"/>
      <c r="U82" s="6"/>
      <c r="V82" s="6"/>
    </row>
    <row r="83" spans="17:22" s="1" customFormat="1" ht="15" customHeight="1" x14ac:dyDescent="0.25">
      <c r="Q83" s="6"/>
      <c r="R83" s="6"/>
      <c r="S83" s="6"/>
      <c r="T83" s="6"/>
      <c r="U83" s="6"/>
      <c r="V83" s="6"/>
    </row>
    <row r="84" spans="17:22" s="1" customFormat="1" ht="15" customHeight="1" x14ac:dyDescent="0.25">
      <c r="Q84" s="6"/>
      <c r="R84" s="6"/>
      <c r="S84" s="6"/>
      <c r="T84" s="6"/>
      <c r="U84" s="6"/>
      <c r="V84" s="6"/>
    </row>
    <row r="85" spans="17:22" s="1" customFormat="1" ht="15" customHeight="1" x14ac:dyDescent="0.25">
      <c r="Q85" s="6"/>
      <c r="R85" s="6"/>
      <c r="S85" s="6"/>
      <c r="T85" s="6"/>
      <c r="U85" s="6"/>
      <c r="V85" s="6"/>
    </row>
    <row r="86" spans="17:22" s="1" customFormat="1" ht="15" customHeight="1" x14ac:dyDescent="0.25">
      <c r="Q86" s="6"/>
      <c r="R86" s="6"/>
      <c r="S86" s="6"/>
      <c r="T86" s="6"/>
      <c r="U86" s="6"/>
      <c r="V86" s="6"/>
    </row>
    <row r="87" spans="17:22" s="1" customFormat="1" ht="15" customHeight="1" x14ac:dyDescent="0.25">
      <c r="Q87" s="6"/>
      <c r="R87" s="6"/>
      <c r="S87" s="6"/>
      <c r="T87" s="6"/>
      <c r="U87" s="6"/>
      <c r="V87" s="6"/>
    </row>
    <row r="88" spans="17:22" s="1" customFormat="1" ht="15" customHeight="1" x14ac:dyDescent="0.25">
      <c r="Q88" s="6"/>
      <c r="R88" s="6"/>
      <c r="S88" s="6"/>
      <c r="T88" s="6"/>
      <c r="U88" s="6"/>
      <c r="V88" s="6"/>
    </row>
    <row r="89" spans="17:22" s="1" customFormat="1" ht="15" customHeight="1" x14ac:dyDescent="0.25">
      <c r="Q89" s="6"/>
      <c r="R89" s="6"/>
      <c r="S89" s="6"/>
      <c r="T89" s="6"/>
      <c r="U89" s="6"/>
      <c r="V89" s="6"/>
    </row>
    <row r="90" spans="17:22" s="1" customFormat="1" ht="15" customHeight="1" x14ac:dyDescent="0.25">
      <c r="Q90" s="6"/>
      <c r="R90" s="6"/>
      <c r="S90" s="6"/>
      <c r="T90" s="6"/>
      <c r="U90" s="6"/>
      <c r="V90" s="6"/>
    </row>
    <row r="91" spans="17:22" s="1" customFormat="1" ht="15" customHeight="1" x14ac:dyDescent="0.25">
      <c r="Q91" s="6"/>
      <c r="R91" s="6"/>
      <c r="S91" s="6"/>
      <c r="T91" s="6"/>
      <c r="U91" s="6"/>
      <c r="V91" s="6"/>
    </row>
    <row r="92" spans="17:22" s="1" customFormat="1" ht="15" customHeight="1" x14ac:dyDescent="0.25">
      <c r="Q92" s="6"/>
      <c r="R92" s="6"/>
      <c r="S92" s="6"/>
      <c r="T92" s="6"/>
      <c r="U92" s="6"/>
      <c r="V92" s="6"/>
    </row>
    <row r="93" spans="17:22" s="1" customFormat="1" ht="15" customHeight="1" x14ac:dyDescent="0.25">
      <c r="Q93" s="6"/>
      <c r="R93" s="6"/>
      <c r="S93" s="6"/>
      <c r="T93" s="6"/>
      <c r="U93" s="6"/>
      <c r="V93" s="6"/>
    </row>
    <row r="94" spans="17:22" s="1" customFormat="1" ht="15" customHeight="1" x14ac:dyDescent="0.25">
      <c r="Q94" s="6"/>
      <c r="R94" s="6"/>
      <c r="S94" s="6"/>
      <c r="T94" s="6"/>
      <c r="U94" s="6"/>
      <c r="V94" s="6"/>
    </row>
    <row r="95" spans="17:22" s="1" customFormat="1" ht="15" customHeight="1" x14ac:dyDescent="0.25">
      <c r="Q95" s="6"/>
      <c r="R95" s="6"/>
      <c r="S95" s="6"/>
      <c r="T95" s="6"/>
      <c r="U95" s="6"/>
      <c r="V95" s="6"/>
    </row>
    <row r="96" spans="17:22" s="1" customFormat="1" ht="15" customHeight="1" x14ac:dyDescent="0.25">
      <c r="Q96" s="6"/>
      <c r="R96" s="6"/>
      <c r="S96" s="6"/>
      <c r="T96" s="6"/>
      <c r="U96" s="6"/>
      <c r="V96" s="6"/>
    </row>
    <row r="97" spans="17:22" s="1" customFormat="1" ht="15" customHeight="1" x14ac:dyDescent="0.25">
      <c r="Q97" s="6"/>
      <c r="R97" s="6"/>
      <c r="S97" s="6"/>
      <c r="T97" s="6"/>
      <c r="U97" s="6"/>
      <c r="V97" s="6"/>
    </row>
    <row r="98" spans="17:22" s="1" customFormat="1" ht="15" customHeight="1" x14ac:dyDescent="0.25">
      <c r="Q98" s="6"/>
      <c r="R98" s="6"/>
      <c r="S98" s="6"/>
      <c r="T98" s="6"/>
      <c r="U98" s="6"/>
      <c r="V98" s="6"/>
    </row>
    <row r="99" spans="17:22" s="1" customFormat="1" ht="15" customHeight="1" x14ac:dyDescent="0.25">
      <c r="Q99" s="6"/>
      <c r="R99" s="6"/>
      <c r="S99" s="6"/>
      <c r="T99" s="6"/>
      <c r="U99" s="6"/>
      <c r="V99" s="6"/>
    </row>
    <row r="100" spans="17:22" s="1" customFormat="1" ht="15" customHeight="1" x14ac:dyDescent="0.25">
      <c r="Q100" s="6"/>
      <c r="R100" s="6"/>
      <c r="S100" s="6"/>
      <c r="T100" s="6"/>
      <c r="U100" s="6"/>
      <c r="V100" s="6"/>
    </row>
    <row r="101" spans="17:22" s="1" customFormat="1" ht="15" customHeight="1" x14ac:dyDescent="0.25">
      <c r="Q101" s="6"/>
      <c r="R101" s="6"/>
      <c r="S101" s="6"/>
      <c r="T101" s="6"/>
      <c r="U101" s="6"/>
      <c r="V101" s="6"/>
    </row>
    <row r="102" spans="17:22" s="1" customFormat="1" ht="15" customHeight="1" x14ac:dyDescent="0.25">
      <c r="Q102" s="6"/>
      <c r="R102" s="6"/>
      <c r="S102" s="6"/>
      <c r="T102" s="6"/>
      <c r="U102" s="6"/>
      <c r="V102" s="6"/>
    </row>
    <row r="103" spans="17:22" s="1" customFormat="1" ht="15" customHeight="1" x14ac:dyDescent="0.25">
      <c r="Q103" s="6"/>
      <c r="R103" s="6"/>
      <c r="S103" s="6"/>
      <c r="T103" s="6"/>
      <c r="U103" s="6"/>
      <c r="V103" s="6"/>
    </row>
    <row r="104" spans="17:22" s="1" customFormat="1" ht="15" customHeight="1" x14ac:dyDescent="0.25">
      <c r="Q104" s="6"/>
      <c r="R104" s="6"/>
      <c r="S104" s="6"/>
      <c r="T104" s="6"/>
      <c r="U104" s="6"/>
      <c r="V104" s="6"/>
    </row>
    <row r="105" spans="17:22" s="1" customFormat="1" ht="15" customHeight="1" x14ac:dyDescent="0.25">
      <c r="Q105" s="6"/>
      <c r="R105" s="6"/>
      <c r="S105" s="6"/>
      <c r="T105" s="6"/>
      <c r="U105" s="6"/>
      <c r="V105" s="6"/>
    </row>
    <row r="106" spans="17:22" s="1" customFormat="1" ht="15" customHeight="1" x14ac:dyDescent="0.25">
      <c r="Q106" s="6"/>
      <c r="R106" s="6"/>
      <c r="S106" s="6"/>
      <c r="T106" s="6"/>
      <c r="U106" s="6"/>
      <c r="V106" s="6"/>
    </row>
    <row r="107" spans="17:22" s="1" customFormat="1" ht="15" customHeight="1" x14ac:dyDescent="0.25">
      <c r="Q107" s="6"/>
      <c r="R107" s="6"/>
      <c r="S107" s="6"/>
      <c r="T107" s="6"/>
      <c r="U107" s="6"/>
      <c r="V107" s="6"/>
    </row>
    <row r="108" spans="17:22" s="1" customFormat="1" ht="15" customHeight="1" x14ac:dyDescent="0.25">
      <c r="Q108" s="6"/>
      <c r="R108" s="6"/>
      <c r="S108" s="6"/>
      <c r="T108" s="6"/>
      <c r="U108" s="6"/>
      <c r="V108" s="6"/>
    </row>
    <row r="109" spans="17:22" s="1" customFormat="1" ht="15" customHeight="1" x14ac:dyDescent="0.25">
      <c r="Q109" s="6"/>
      <c r="R109" s="6"/>
      <c r="S109" s="6"/>
      <c r="T109" s="6"/>
      <c r="U109" s="6"/>
      <c r="V109" s="6"/>
    </row>
    <row r="110" spans="17:22" s="1" customFormat="1" ht="15" customHeight="1" x14ac:dyDescent="0.25">
      <c r="Q110" s="6"/>
      <c r="R110" s="6"/>
      <c r="S110" s="6"/>
      <c r="T110" s="6"/>
      <c r="U110" s="6"/>
      <c r="V110" s="6"/>
    </row>
    <row r="111" spans="17:22" s="1" customFormat="1" ht="15" customHeight="1" x14ac:dyDescent="0.25">
      <c r="Q111" s="6"/>
      <c r="R111" s="6"/>
      <c r="S111" s="6"/>
      <c r="T111" s="6"/>
      <c r="U111" s="6"/>
      <c r="V111" s="6"/>
    </row>
    <row r="112" spans="17:22" s="1" customFormat="1" ht="15" customHeight="1" x14ac:dyDescent="0.25">
      <c r="Q112" s="6"/>
      <c r="R112" s="6"/>
      <c r="S112" s="6"/>
      <c r="T112" s="6"/>
      <c r="U112" s="6"/>
      <c r="V112" s="6"/>
    </row>
    <row r="113" spans="17:22" s="1" customFormat="1" ht="15" customHeight="1" x14ac:dyDescent="0.25">
      <c r="Q113" s="6"/>
      <c r="R113" s="6"/>
      <c r="S113" s="6"/>
      <c r="T113" s="6"/>
      <c r="U113" s="6"/>
      <c r="V113" s="6"/>
    </row>
    <row r="114" spans="17:22" ht="15" customHeight="1" x14ac:dyDescent="0.25"/>
    <row r="115" spans="17:22" ht="15" customHeight="1" x14ac:dyDescent="0.25"/>
    <row r="116" spans="17:22" ht="15" customHeight="1" x14ac:dyDescent="0.25"/>
    <row r="117" spans="17:22" ht="15" customHeight="1" x14ac:dyDescent="0.25"/>
    <row r="118" spans="17:22" ht="15" customHeight="1" x14ac:dyDescent="0.25"/>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V120"/>
  <sheetViews>
    <sheetView zoomScale="120" zoomScaleNormal="120" workbookViewId="0">
      <pane xSplit="2" ySplit="3" topLeftCell="C4" activePane="bottomRight" state="frozen"/>
      <selection pane="topRight"/>
      <selection pane="bottomLeft"/>
      <selection pane="bottomRight" activeCell="C4" sqref="C4"/>
    </sheetView>
  </sheetViews>
  <sheetFormatPr defaultColWidth="0" defaultRowHeight="14.25" x14ac:dyDescent="0.25"/>
  <cols>
    <col min="1" max="1" width="1.7109375" style="1" customWidth="1"/>
    <col min="2" max="2" width="30.7109375" style="1" customWidth="1"/>
    <col min="3" max="15" width="10.7109375" style="1" customWidth="1"/>
    <col min="16" max="16" width="1.7109375" style="1" hidden="1" customWidth="1"/>
    <col min="17" max="22" width="9.7109375" style="6" hidden="1" customWidth="1"/>
    <col min="23" max="16384" width="9.140625" style="6" hidden="1"/>
  </cols>
  <sheetData>
    <row r="1" spans="1:22" ht="24" customHeight="1" x14ac:dyDescent="0.2">
      <c r="A1" s="68" t="s">
        <v>251</v>
      </c>
      <c r="B1" s="69"/>
      <c r="C1" s="69"/>
      <c r="D1" s="69"/>
      <c r="E1" s="69"/>
      <c r="F1" s="69"/>
      <c r="G1" s="69"/>
      <c r="H1" s="69"/>
      <c r="I1" s="69"/>
      <c r="J1" s="69"/>
      <c r="K1" s="69"/>
      <c r="L1" s="69"/>
      <c r="M1" s="69"/>
      <c r="N1" s="69"/>
      <c r="O1" s="69"/>
      <c r="P1" s="67"/>
    </row>
    <row r="2" spans="1:22" s="9" customFormat="1" ht="18" customHeight="1" x14ac:dyDescent="0.25">
      <c r="A2" s="5"/>
      <c r="B2" s="7" t="s">
        <v>58</v>
      </c>
      <c r="C2" s="7"/>
      <c r="D2" s="8"/>
      <c r="E2" s="8"/>
      <c r="F2" s="8"/>
      <c r="G2" s="8"/>
      <c r="H2" s="8"/>
      <c r="I2" s="8"/>
    </row>
    <row r="3" spans="1:22" customFormat="1" ht="15" customHeight="1" x14ac:dyDescent="0.25">
      <c r="A3" s="10"/>
      <c r="B3" s="10" t="s">
        <v>46</v>
      </c>
      <c r="C3" s="11" t="s">
        <v>18</v>
      </c>
      <c r="D3" s="11" t="s">
        <v>0</v>
      </c>
      <c r="E3" s="11" t="s">
        <v>1</v>
      </c>
      <c r="F3" s="11" t="s">
        <v>2</v>
      </c>
      <c r="G3" s="11" t="s">
        <v>3</v>
      </c>
      <c r="H3" s="11" t="s">
        <v>4</v>
      </c>
      <c r="I3" s="11" t="s">
        <v>5</v>
      </c>
      <c r="J3" s="11" t="s">
        <v>6</v>
      </c>
      <c r="K3" s="11" t="s">
        <v>7</v>
      </c>
      <c r="L3" s="11" t="s">
        <v>8</v>
      </c>
      <c r="M3" s="11" t="s">
        <v>9</v>
      </c>
      <c r="N3" s="11" t="s">
        <v>10</v>
      </c>
      <c r="O3" s="11" t="s">
        <v>11</v>
      </c>
    </row>
    <row r="4" spans="1:22" customFormat="1" ht="9" customHeight="1" x14ac:dyDescent="0.25">
      <c r="A4" s="13"/>
      <c r="B4" s="13"/>
      <c r="C4" s="13"/>
      <c r="D4" s="14"/>
      <c r="E4" s="14"/>
      <c r="F4" s="14"/>
      <c r="G4" s="14"/>
      <c r="H4" s="14"/>
      <c r="I4" s="14"/>
      <c r="J4" s="14"/>
      <c r="K4" s="14"/>
      <c r="L4" s="13"/>
      <c r="M4" s="13"/>
      <c r="N4" s="13"/>
      <c r="O4" s="13"/>
    </row>
    <row r="5" spans="1:22" customFormat="1" ht="15" customHeight="1" x14ac:dyDescent="0.25">
      <c r="A5" s="4" t="s">
        <v>59</v>
      </c>
      <c r="B5" s="3"/>
      <c r="C5" s="1"/>
      <c r="D5" s="1"/>
      <c r="E5" s="1"/>
      <c r="F5" s="1"/>
      <c r="G5" s="1"/>
      <c r="H5" s="1"/>
      <c r="I5" s="1"/>
      <c r="J5" s="1"/>
      <c r="K5" s="1"/>
      <c r="L5" s="1"/>
      <c r="M5" s="1"/>
      <c r="N5" s="1"/>
      <c r="O5" s="1"/>
    </row>
    <row r="6" spans="1:22" customFormat="1" ht="15" customHeight="1" x14ac:dyDescent="0.25">
      <c r="A6" s="3"/>
      <c r="B6" s="3" t="s">
        <v>60</v>
      </c>
      <c r="C6" s="1">
        <f>IS!C17</f>
        <v>38911.141418019994</v>
      </c>
      <c r="D6" s="1">
        <f>IS!D17</f>
        <v>48101.154759500001</v>
      </c>
      <c r="E6" s="1">
        <f>IS!E17</f>
        <v>57482.698073150001</v>
      </c>
      <c r="F6" s="1">
        <f>IS!F17</f>
        <v>0</v>
      </c>
      <c r="G6" s="1">
        <f>IS!G17</f>
        <v>0</v>
      </c>
      <c r="H6" s="1">
        <f>IS!H17</f>
        <v>0</v>
      </c>
      <c r="I6" s="1">
        <f>IS!I17</f>
        <v>0</v>
      </c>
      <c r="J6" s="1">
        <f>IS!J17</f>
        <v>0</v>
      </c>
      <c r="K6" s="1">
        <f>IS!K17</f>
        <v>0</v>
      </c>
      <c r="L6" s="1">
        <f>IS!L17</f>
        <v>0</v>
      </c>
      <c r="M6" s="1">
        <f>IS!M17</f>
        <v>0</v>
      </c>
      <c r="N6" s="1">
        <f>IS!N17</f>
        <v>0</v>
      </c>
      <c r="O6" s="1">
        <f>IS!O17</f>
        <v>0</v>
      </c>
    </row>
    <row r="7" spans="1:22" s="1" customFormat="1" ht="15" customHeight="1" x14ac:dyDescent="0.25">
      <c r="A7" s="3"/>
      <c r="B7" s="3" t="s">
        <v>35</v>
      </c>
      <c r="C7" s="1">
        <f>IS!C18</f>
        <v>30785.160629359998</v>
      </c>
      <c r="D7" s="1">
        <f>IS!D18</f>
        <v>36752.244785919997</v>
      </c>
      <c r="E7" s="1">
        <f>IS!E18</f>
        <v>44042.130406420001</v>
      </c>
      <c r="F7" s="1">
        <f>IS!F18</f>
        <v>0</v>
      </c>
      <c r="G7" s="1">
        <f>IS!G18</f>
        <v>0</v>
      </c>
      <c r="H7" s="1">
        <f>IS!H18</f>
        <v>0</v>
      </c>
      <c r="I7" s="1">
        <f>IS!I18</f>
        <v>0</v>
      </c>
      <c r="J7" s="1">
        <f>IS!J18</f>
        <v>0</v>
      </c>
      <c r="K7" s="1">
        <f>IS!K18</f>
        <v>0</v>
      </c>
      <c r="L7" s="1">
        <f>IS!L18</f>
        <v>0</v>
      </c>
      <c r="M7" s="1">
        <f>IS!M18</f>
        <v>0</v>
      </c>
      <c r="N7" s="1">
        <f>IS!N18</f>
        <v>0</v>
      </c>
      <c r="O7" s="1">
        <f>IS!O18</f>
        <v>0</v>
      </c>
      <c r="Q7" s="6"/>
      <c r="R7" s="6"/>
      <c r="S7" s="6"/>
      <c r="T7" s="6"/>
      <c r="U7" s="6"/>
      <c r="V7" s="6"/>
    </row>
    <row r="8" spans="1:22" s="1" customFormat="1" ht="15" customHeight="1" x14ac:dyDescent="0.25">
      <c r="A8" s="3"/>
      <c r="B8" s="3" t="s">
        <v>61</v>
      </c>
      <c r="C8" s="1">
        <f>C6-C7</f>
        <v>8125.9807886599956</v>
      </c>
      <c r="D8" s="1">
        <f t="shared" ref="D8:F8" si="0">D6-D7</f>
        <v>11348.909973580005</v>
      </c>
      <c r="E8" s="1">
        <f t="shared" si="0"/>
        <v>13440.567666729999</v>
      </c>
      <c r="F8" s="1">
        <f t="shared" si="0"/>
        <v>0</v>
      </c>
      <c r="G8" s="1">
        <f t="shared" ref="G8" si="1">G6-G7</f>
        <v>0</v>
      </c>
      <c r="H8" s="1">
        <f t="shared" ref="H8" si="2">H6-H7</f>
        <v>0</v>
      </c>
      <c r="I8" s="1">
        <f t="shared" ref="I8" si="3">I6-I7</f>
        <v>0</v>
      </c>
      <c r="J8" s="1">
        <f t="shared" ref="J8" si="4">J6-J7</f>
        <v>0</v>
      </c>
      <c r="K8" s="1">
        <f t="shared" ref="K8" si="5">K6-K7</f>
        <v>0</v>
      </c>
      <c r="L8" s="1">
        <f t="shared" ref="L8" si="6">L6-L7</f>
        <v>0</v>
      </c>
      <c r="M8" s="1">
        <f t="shared" ref="M8" si="7">M6-M7</f>
        <v>0</v>
      </c>
      <c r="N8" s="1">
        <f t="shared" ref="N8" si="8">N6-N7</f>
        <v>0</v>
      </c>
      <c r="O8" s="1">
        <f t="shared" ref="O8" si="9">O6-O7</f>
        <v>0</v>
      </c>
      <c r="Q8" s="6"/>
      <c r="R8" s="6"/>
      <c r="S8" s="6"/>
      <c r="T8" s="6"/>
      <c r="U8" s="6"/>
      <c r="V8" s="6"/>
    </row>
    <row r="9" spans="1:22" s="1" customFormat="1" ht="15" customHeight="1" x14ac:dyDescent="0.25">
      <c r="A9" s="3"/>
      <c r="B9" s="3" t="s">
        <v>31</v>
      </c>
      <c r="C9" s="1">
        <f>IS!C23</f>
        <v>1859.8591893999924</v>
      </c>
      <c r="D9" s="1">
        <f>IS!D23</f>
        <v>3926.4764288800061</v>
      </c>
      <c r="E9" s="1">
        <f>IS!E23</f>
        <v>6512.5040797900001</v>
      </c>
      <c r="F9" s="1">
        <f>IS!F23</f>
        <v>0</v>
      </c>
      <c r="G9" s="1">
        <f>IS!G23</f>
        <v>0</v>
      </c>
      <c r="H9" s="1">
        <f>IS!H23</f>
        <v>0</v>
      </c>
      <c r="I9" s="1">
        <f>IS!I23</f>
        <v>0</v>
      </c>
      <c r="J9" s="1">
        <f>IS!J23</f>
        <v>0</v>
      </c>
      <c r="K9" s="1">
        <f>IS!K23</f>
        <v>0</v>
      </c>
      <c r="L9" s="1">
        <f>IS!L23</f>
        <v>0</v>
      </c>
      <c r="M9" s="1">
        <f>IS!M23</f>
        <v>0</v>
      </c>
      <c r="N9" s="1">
        <f>IS!N23</f>
        <v>0</v>
      </c>
      <c r="O9" s="1">
        <f>IS!O23</f>
        <v>0</v>
      </c>
      <c r="Q9" s="6"/>
      <c r="R9" s="6"/>
      <c r="S9" s="6"/>
      <c r="T9" s="6"/>
      <c r="U9" s="6"/>
      <c r="V9" s="6"/>
    </row>
    <row r="10" spans="1:22" s="1" customFormat="1" ht="15" customHeight="1" x14ac:dyDescent="0.25">
      <c r="A10" s="3"/>
      <c r="B10" s="3" t="s">
        <v>32</v>
      </c>
      <c r="C10" s="1">
        <f>IS!C27</f>
        <v>309.97598721999219</v>
      </c>
      <c r="D10" s="1">
        <f>IS!D27</f>
        <v>1841.7048045100059</v>
      </c>
      <c r="E10" s="1">
        <f>IS!E27</f>
        <v>4150.1962383399996</v>
      </c>
      <c r="F10" s="1">
        <f>IS!F27</f>
        <v>0</v>
      </c>
      <c r="G10" s="1">
        <f>IS!G27</f>
        <v>0</v>
      </c>
      <c r="H10" s="1">
        <f>IS!H27</f>
        <v>0</v>
      </c>
      <c r="I10" s="1">
        <f>IS!I27</f>
        <v>0</v>
      </c>
      <c r="J10" s="1">
        <f>IS!J27</f>
        <v>0</v>
      </c>
      <c r="K10" s="1">
        <f>IS!K27</f>
        <v>0</v>
      </c>
      <c r="L10" s="1">
        <f>IS!L27</f>
        <v>0</v>
      </c>
      <c r="M10" s="1">
        <f>IS!M27</f>
        <v>0</v>
      </c>
      <c r="N10" s="1">
        <f>IS!N27</f>
        <v>0</v>
      </c>
      <c r="O10" s="1">
        <f>IS!O27</f>
        <v>0</v>
      </c>
      <c r="Q10" s="6"/>
      <c r="R10" s="6"/>
      <c r="S10" s="6"/>
      <c r="T10" s="6"/>
      <c r="U10" s="6"/>
      <c r="V10" s="6"/>
    </row>
    <row r="11" spans="1:22" s="1" customFormat="1" ht="15" customHeight="1" x14ac:dyDescent="0.25">
      <c r="A11" s="3"/>
      <c r="B11" s="3" t="s">
        <v>62</v>
      </c>
      <c r="C11" s="1">
        <f>IS!C35</f>
        <v>475.62793123999518</v>
      </c>
      <c r="D11" s="1">
        <f>IS!D35</f>
        <v>1094.2211479800089</v>
      </c>
      <c r="E11" s="1">
        <f>IS!E35</f>
        <v>4160.7849413399936</v>
      </c>
      <c r="F11" s="1">
        <f>IS!F35</f>
        <v>0</v>
      </c>
      <c r="G11" s="1">
        <f>IS!G35</f>
        <v>0</v>
      </c>
      <c r="H11" s="1">
        <f>IS!H35</f>
        <v>0</v>
      </c>
      <c r="I11" s="1">
        <f>IS!I35</f>
        <v>0</v>
      </c>
      <c r="J11" s="1">
        <f>IS!J35</f>
        <v>0</v>
      </c>
      <c r="K11" s="1">
        <f>IS!K35</f>
        <v>0</v>
      </c>
      <c r="L11" s="1">
        <f>IS!L35</f>
        <v>0</v>
      </c>
      <c r="M11" s="1">
        <f>IS!M35</f>
        <v>0</v>
      </c>
      <c r="N11" s="1">
        <f>IS!N35</f>
        <v>0</v>
      </c>
      <c r="O11" s="1">
        <f>IS!O35</f>
        <v>0</v>
      </c>
      <c r="Q11" s="6"/>
      <c r="R11" s="6"/>
      <c r="S11" s="6"/>
      <c r="T11" s="6"/>
      <c r="U11" s="6"/>
      <c r="V11" s="6"/>
    </row>
    <row r="12" spans="1:22" s="1" customFormat="1" ht="15" customHeight="1" x14ac:dyDescent="0.25">
      <c r="A12" s="3"/>
      <c r="B12" s="3" t="s">
        <v>36</v>
      </c>
      <c r="C12" s="1">
        <f>BS!C42</f>
        <v>14443.084537569999</v>
      </c>
      <c r="D12" s="1">
        <f>BS!D42</f>
        <v>13758.862883130001</v>
      </c>
      <c r="E12" s="1">
        <f>BS!E42</f>
        <v>20556.664182249999</v>
      </c>
      <c r="F12" s="1">
        <f>BS!F42</f>
        <v>0</v>
      </c>
      <c r="G12" s="1">
        <f>BS!G42</f>
        <v>0</v>
      </c>
      <c r="H12" s="1">
        <f>BS!H42</f>
        <v>0</v>
      </c>
      <c r="I12" s="1">
        <f>BS!I42</f>
        <v>0</v>
      </c>
      <c r="J12" s="1">
        <f>BS!J42</f>
        <v>0</v>
      </c>
      <c r="K12" s="1">
        <f>BS!K42</f>
        <v>0</v>
      </c>
      <c r="L12" s="1">
        <f>BS!L42</f>
        <v>0</v>
      </c>
      <c r="M12" s="1">
        <f>BS!M42</f>
        <v>0</v>
      </c>
      <c r="N12" s="1">
        <f>BS!N42</f>
        <v>0</v>
      </c>
      <c r="O12" s="1">
        <f>BS!O42</f>
        <v>0</v>
      </c>
      <c r="Q12" s="6"/>
      <c r="R12" s="6"/>
      <c r="S12" s="6"/>
      <c r="T12" s="6"/>
      <c r="U12" s="6"/>
      <c r="V12" s="6"/>
    </row>
    <row r="13" spans="1:22" s="1" customFormat="1" ht="15" customHeight="1" x14ac:dyDescent="0.25">
      <c r="A13" s="3"/>
      <c r="B13" s="3" t="s">
        <v>63</v>
      </c>
      <c r="C13" s="1">
        <f>BS!C22</f>
        <v>27426.447673889998</v>
      </c>
      <c r="D13" s="1">
        <f>BS!D22</f>
        <v>34716.474446349996</v>
      </c>
      <c r="E13" s="1">
        <f>BS!E22</f>
        <v>44133.676430029998</v>
      </c>
      <c r="F13" s="1">
        <f>BS!F22</f>
        <v>0</v>
      </c>
      <c r="G13" s="1">
        <f>BS!G22</f>
        <v>0</v>
      </c>
      <c r="H13" s="1">
        <f>BS!H22</f>
        <v>0</v>
      </c>
      <c r="I13" s="1">
        <f>BS!I22</f>
        <v>0</v>
      </c>
      <c r="J13" s="1">
        <f>BS!J22</f>
        <v>0</v>
      </c>
      <c r="K13" s="1">
        <f>BS!K22</f>
        <v>0</v>
      </c>
      <c r="L13" s="1">
        <f>BS!L22</f>
        <v>0</v>
      </c>
      <c r="M13" s="1">
        <f>BS!M22</f>
        <v>0</v>
      </c>
      <c r="N13" s="1">
        <f>BS!N22</f>
        <v>0</v>
      </c>
      <c r="O13" s="1">
        <f>BS!O22</f>
        <v>0</v>
      </c>
      <c r="Q13" s="6"/>
      <c r="R13" s="6"/>
      <c r="S13" s="6"/>
      <c r="T13" s="6"/>
      <c r="U13" s="6"/>
      <c r="V13" s="6"/>
    </row>
    <row r="14" spans="1:22" s="1" customFormat="1" ht="15" customHeight="1" x14ac:dyDescent="0.25">
      <c r="A14" s="3"/>
      <c r="B14" s="3" t="s">
        <v>44</v>
      </c>
      <c r="C14" s="1">
        <f>SUM(BS!C25:C26,BS!C32:C32)</f>
        <v>5387.1505389900003</v>
      </c>
      <c r="D14" s="1">
        <f>SUM(BS!D25:D26,BS!D32:D32)</f>
        <v>11307.163114979998</v>
      </c>
      <c r="E14" s="1">
        <f>SUM(BS!E25:E26,BS!E32:E32)</f>
        <v>11584.434713229999</v>
      </c>
      <c r="F14" s="1">
        <f>SUM(BS!F25:F26,BS!F32:F32)</f>
        <v>0</v>
      </c>
      <c r="G14" s="1">
        <f>SUM(BS!G25:G26,BS!G32:G32)</f>
        <v>0</v>
      </c>
      <c r="H14" s="1">
        <f>SUM(BS!H25:H26,BS!H32:H32)</f>
        <v>0</v>
      </c>
      <c r="I14" s="1">
        <f>SUM(BS!I25:I26,BS!I32:I32)</f>
        <v>0</v>
      </c>
      <c r="J14" s="1">
        <f>SUM(BS!J25:J26,BS!J32:J32)</f>
        <v>0</v>
      </c>
      <c r="K14" s="1">
        <f>SUM(BS!K25:K26,BS!K32:K32)</f>
        <v>0</v>
      </c>
      <c r="L14" s="1">
        <f>SUM(BS!L25:L26,BS!L32:L32)</f>
        <v>0</v>
      </c>
      <c r="M14" s="1">
        <f>SUM(BS!M25:M26,BS!M32:M32)</f>
        <v>0</v>
      </c>
      <c r="N14" s="1">
        <f>SUM(BS!N25:N26,BS!N32:N32)</f>
        <v>0</v>
      </c>
      <c r="O14" s="1">
        <f>SUM(BS!O25:O26,BS!O32:O32)</f>
        <v>0</v>
      </c>
      <c r="Q14" s="6"/>
      <c r="R14" s="6"/>
      <c r="S14" s="6"/>
      <c r="T14" s="6"/>
      <c r="U14" s="6"/>
      <c r="V14" s="6"/>
    </row>
    <row r="15" spans="1:22" s="1" customFormat="1" ht="15" customHeight="1" x14ac:dyDescent="0.25">
      <c r="A15" s="3"/>
      <c r="B15" s="3" t="s">
        <v>33</v>
      </c>
      <c r="C15" s="1">
        <f>C10*(1-Assumption!C17)</f>
        <v>238.96568869049307</v>
      </c>
      <c r="D15" s="1">
        <f>D10*(1-Assumption!D17)</f>
        <v>1192.0889320623623</v>
      </c>
      <c r="E15" s="1">
        <f>E10*(1-Assumption!E17)</f>
        <v>3326.7130911930617</v>
      </c>
      <c r="F15" s="1">
        <f>F10*(1-Assumption!F17)</f>
        <v>0</v>
      </c>
      <c r="G15" s="1">
        <f>G10*(1-Assumption!G17)</f>
        <v>0</v>
      </c>
      <c r="H15" s="1">
        <f>H10*(1-Assumption!H17)</f>
        <v>0</v>
      </c>
      <c r="I15" s="1">
        <f>I10*(1-Assumption!I17)</f>
        <v>0</v>
      </c>
      <c r="J15" s="1">
        <f>J10*(1-Assumption!J17)</f>
        <v>0</v>
      </c>
      <c r="K15" s="1">
        <f>K10*(1-Assumption!K17)</f>
        <v>0</v>
      </c>
      <c r="L15" s="1">
        <f>L10*(1-Assumption!L17)</f>
        <v>0</v>
      </c>
      <c r="M15" s="1">
        <f>M10*(1-Assumption!M17)</f>
        <v>0</v>
      </c>
      <c r="N15" s="1">
        <f>N10*(1-Assumption!N17)</f>
        <v>0</v>
      </c>
      <c r="O15" s="1">
        <f>O10*(1-Assumption!O17)</f>
        <v>0</v>
      </c>
      <c r="Q15" s="6"/>
      <c r="R15" s="6"/>
      <c r="S15" s="6"/>
      <c r="T15" s="6"/>
      <c r="U15" s="6"/>
      <c r="V15" s="6"/>
    </row>
    <row r="16" spans="1:22" s="1" customFormat="1" ht="15" customHeight="1" x14ac:dyDescent="0.25">
      <c r="A16" s="3"/>
      <c r="B16" s="3" t="s">
        <v>64</v>
      </c>
      <c r="C16" s="1">
        <f>C12+C14-BS!C7-BS!C12-BS!C15</f>
        <v>8586.3974629399981</v>
      </c>
      <c r="D16" s="1">
        <f>D12+D14-BS!D7-BS!D12-BS!D15</f>
        <v>11148.273191760001</v>
      </c>
      <c r="E16" s="1">
        <f>E12+E14-BS!E7-BS!E12-BS!E15</f>
        <v>14638.484304289999</v>
      </c>
      <c r="F16" s="1">
        <f>F12+F14-BS!F7-BS!F12-BS!F15</f>
        <v>0</v>
      </c>
      <c r="G16" s="1">
        <f>G12+G14-BS!G7-BS!G12-BS!G15</f>
        <v>0</v>
      </c>
      <c r="H16" s="1">
        <f>H12+H14-BS!H7-BS!H12-BS!H15</f>
        <v>0</v>
      </c>
      <c r="I16" s="1">
        <f>I12+I14-BS!I7-BS!I12-BS!I15</f>
        <v>0</v>
      </c>
      <c r="J16" s="1">
        <f>J12+J14-BS!J7-BS!J12-BS!J15</f>
        <v>0</v>
      </c>
      <c r="K16" s="1">
        <f>K12+K14-BS!K7-BS!K12-BS!K15</f>
        <v>0</v>
      </c>
      <c r="L16" s="1">
        <f>L12+L14-BS!L7-BS!L12-BS!L15</f>
        <v>0</v>
      </c>
      <c r="M16" s="1">
        <f>M12+M14-BS!M7-BS!M12-BS!M15</f>
        <v>0</v>
      </c>
      <c r="N16" s="1">
        <f>N12+N14-BS!N7-BS!N12-BS!N15</f>
        <v>0</v>
      </c>
      <c r="O16" s="1">
        <f>O12+O14-BS!O7-BS!O12-BS!O15</f>
        <v>0</v>
      </c>
      <c r="Q16" s="6"/>
      <c r="R16" s="6"/>
      <c r="S16" s="6"/>
      <c r="T16" s="6"/>
      <c r="U16" s="6"/>
      <c r="V16" s="6"/>
    </row>
    <row r="17" spans="1:22" s="1" customFormat="1" ht="15" customHeight="1" x14ac:dyDescent="0.25">
      <c r="A17" s="3"/>
      <c r="B17" s="3" t="s">
        <v>65</v>
      </c>
      <c r="C17" s="1">
        <f>IS!C29</f>
        <v>112.84313763</v>
      </c>
      <c r="D17" s="1">
        <f>IS!D29</f>
        <v>397.23519852999999</v>
      </c>
      <c r="E17" s="1">
        <f>IS!E29</f>
        <v>417.42821259999999</v>
      </c>
      <c r="F17" s="1">
        <f>IS!F29</f>
        <v>0</v>
      </c>
      <c r="G17" s="1">
        <f>IS!G29</f>
        <v>0</v>
      </c>
      <c r="H17" s="1">
        <f>IS!H29</f>
        <v>0</v>
      </c>
      <c r="I17" s="1">
        <f>IS!I29</f>
        <v>0</v>
      </c>
      <c r="J17" s="1">
        <f>IS!J29</f>
        <v>0</v>
      </c>
      <c r="K17" s="1">
        <f>IS!K29</f>
        <v>0</v>
      </c>
      <c r="L17" s="1">
        <f>IS!L29</f>
        <v>0</v>
      </c>
      <c r="M17" s="1">
        <f>IS!M29</f>
        <v>0</v>
      </c>
      <c r="N17" s="1">
        <f>IS!N29</f>
        <v>0</v>
      </c>
      <c r="O17" s="1">
        <f>IS!O29</f>
        <v>0</v>
      </c>
      <c r="Q17" s="6"/>
      <c r="R17" s="6"/>
      <c r="S17" s="6"/>
      <c r="T17" s="6"/>
      <c r="U17" s="6"/>
      <c r="V17" s="6"/>
    </row>
    <row r="18" spans="1:22" s="1" customFormat="1" ht="15" customHeight="1" x14ac:dyDescent="0.25">
      <c r="A18" s="3"/>
      <c r="B18" s="3" t="s">
        <v>34</v>
      </c>
      <c r="F18" s="1">
        <f>CFS!F14</f>
        <v>0</v>
      </c>
      <c r="G18" s="1">
        <f>CFS!G14</f>
        <v>0</v>
      </c>
      <c r="H18" s="1">
        <f>CFS!H14</f>
        <v>0</v>
      </c>
      <c r="I18" s="1">
        <f>CFS!I14</f>
        <v>0</v>
      </c>
      <c r="J18" s="1">
        <f>CFS!J14</f>
        <v>0</v>
      </c>
      <c r="K18" s="1">
        <f>CFS!K14</f>
        <v>0</v>
      </c>
      <c r="L18" s="1">
        <f>CFS!L14</f>
        <v>0</v>
      </c>
      <c r="M18" s="1">
        <f>CFS!M14</f>
        <v>0</v>
      </c>
      <c r="N18" s="1">
        <f>CFS!N14</f>
        <v>0</v>
      </c>
      <c r="O18" s="1">
        <f>CFS!O14</f>
        <v>0</v>
      </c>
      <c r="Q18" s="6"/>
      <c r="R18" s="6"/>
      <c r="S18" s="6"/>
      <c r="T18" s="6"/>
      <c r="U18" s="6"/>
      <c r="V18" s="6"/>
    </row>
    <row r="19" spans="1:22" s="1" customFormat="1" ht="15" customHeight="1" x14ac:dyDescent="0.25">
      <c r="A19" s="3"/>
      <c r="B19" s="3" t="s">
        <v>66</v>
      </c>
      <c r="F19" s="1">
        <f>Capex!F23</f>
        <v>0</v>
      </c>
      <c r="G19" s="1">
        <f>Capex!G23</f>
        <v>0</v>
      </c>
      <c r="H19" s="1">
        <f>Capex!H23</f>
        <v>0</v>
      </c>
      <c r="I19" s="1">
        <f>Capex!I23</f>
        <v>0</v>
      </c>
      <c r="J19" s="1">
        <f>Capex!J23</f>
        <v>0</v>
      </c>
      <c r="K19" s="1">
        <f>Capex!K23</f>
        <v>0</v>
      </c>
      <c r="L19" s="1">
        <f>Capex!L23</f>
        <v>0</v>
      </c>
      <c r="M19" s="1">
        <f>Capex!M23</f>
        <v>0</v>
      </c>
      <c r="N19" s="1">
        <f>Capex!N23</f>
        <v>0</v>
      </c>
      <c r="O19" s="1">
        <f>Capex!O23</f>
        <v>0</v>
      </c>
      <c r="Q19" s="6"/>
      <c r="R19" s="6"/>
      <c r="S19" s="6"/>
      <c r="T19" s="6"/>
      <c r="U19" s="6"/>
      <c r="V19" s="6"/>
    </row>
    <row r="20" spans="1:22" s="1" customFormat="1" ht="15" customHeight="1" x14ac:dyDescent="0.25">
      <c r="A20" s="3"/>
      <c r="B20" s="3"/>
      <c r="Q20" s="6"/>
      <c r="R20" s="6"/>
      <c r="S20" s="6"/>
      <c r="T20" s="6"/>
      <c r="U20" s="6"/>
      <c r="V20" s="6"/>
    </row>
    <row r="21" spans="1:22" s="1" customFormat="1" ht="15" customHeight="1" x14ac:dyDescent="0.25">
      <c r="A21" s="4" t="s">
        <v>37</v>
      </c>
      <c r="B21" s="3"/>
      <c r="Q21" s="6"/>
      <c r="R21" s="6"/>
      <c r="S21" s="6"/>
      <c r="T21" s="6"/>
      <c r="U21" s="6"/>
      <c r="V21" s="6"/>
    </row>
    <row r="22" spans="1:22" s="1" customFormat="1" ht="15" customHeight="1" x14ac:dyDescent="0.25">
      <c r="A22" s="3"/>
      <c r="B22" s="3" t="s">
        <v>67</v>
      </c>
      <c r="D22" s="18">
        <f>D6/C6-1</f>
        <v>0.23617948501567354</v>
      </c>
      <c r="E22" s="18">
        <f t="shared" ref="E22:F22" si="10">E6/D6-1</f>
        <v>0.19503779816839306</v>
      </c>
      <c r="F22" s="18">
        <f t="shared" si="10"/>
        <v>-1</v>
      </c>
      <c r="G22" s="18" t="e">
        <f t="shared" ref="G22:O22" si="11">G6/F6-1</f>
        <v>#DIV/0!</v>
      </c>
      <c r="H22" s="18" t="e">
        <f t="shared" si="11"/>
        <v>#DIV/0!</v>
      </c>
      <c r="I22" s="18" t="e">
        <f t="shared" si="11"/>
        <v>#DIV/0!</v>
      </c>
      <c r="J22" s="18" t="e">
        <f t="shared" si="11"/>
        <v>#DIV/0!</v>
      </c>
      <c r="K22" s="18" t="e">
        <f t="shared" si="11"/>
        <v>#DIV/0!</v>
      </c>
      <c r="L22" s="18" t="e">
        <f t="shared" si="11"/>
        <v>#DIV/0!</v>
      </c>
      <c r="M22" s="18" t="e">
        <f t="shared" si="11"/>
        <v>#DIV/0!</v>
      </c>
      <c r="N22" s="18" t="e">
        <f t="shared" si="11"/>
        <v>#DIV/0!</v>
      </c>
      <c r="O22" s="18" t="e">
        <f t="shared" si="11"/>
        <v>#DIV/0!</v>
      </c>
      <c r="Q22" s="6"/>
      <c r="R22" s="6"/>
      <c r="S22" s="6"/>
      <c r="T22" s="6"/>
      <c r="U22" s="6"/>
      <c r="V22" s="6"/>
    </row>
    <row r="23" spans="1:22" s="1" customFormat="1" ht="15" customHeight="1" x14ac:dyDescent="0.25">
      <c r="A23" s="3"/>
      <c r="B23" s="3" t="s">
        <v>68</v>
      </c>
      <c r="D23" s="18">
        <f>D9/C9-1</f>
        <v>1.1111686579599196</v>
      </c>
      <c r="E23" s="18">
        <f t="shared" ref="E23:F23" si="12">E9/D9-1</f>
        <v>0.65861280406250566</v>
      </c>
      <c r="F23" s="18">
        <f t="shared" si="12"/>
        <v>-1</v>
      </c>
      <c r="G23" s="18" t="e">
        <f t="shared" ref="G23:O23" si="13">G9/F9-1</f>
        <v>#DIV/0!</v>
      </c>
      <c r="H23" s="18" t="e">
        <f t="shared" si="13"/>
        <v>#DIV/0!</v>
      </c>
      <c r="I23" s="18" t="e">
        <f t="shared" si="13"/>
        <v>#DIV/0!</v>
      </c>
      <c r="J23" s="18" t="e">
        <f t="shared" si="13"/>
        <v>#DIV/0!</v>
      </c>
      <c r="K23" s="18" t="e">
        <f t="shared" si="13"/>
        <v>#DIV/0!</v>
      </c>
      <c r="L23" s="18" t="e">
        <f t="shared" si="13"/>
        <v>#DIV/0!</v>
      </c>
      <c r="M23" s="18" t="e">
        <f t="shared" si="13"/>
        <v>#DIV/0!</v>
      </c>
      <c r="N23" s="18" t="e">
        <f t="shared" si="13"/>
        <v>#DIV/0!</v>
      </c>
      <c r="O23" s="18" t="e">
        <f t="shared" si="13"/>
        <v>#DIV/0!</v>
      </c>
      <c r="Q23" s="6"/>
      <c r="R23" s="6"/>
      <c r="S23" s="6"/>
      <c r="T23" s="6"/>
      <c r="U23" s="6"/>
      <c r="V23" s="6"/>
    </row>
    <row r="24" spans="1:22" s="1" customFormat="1" ht="15" customHeight="1" x14ac:dyDescent="0.25">
      <c r="A24" s="3"/>
      <c r="B24" s="3" t="s">
        <v>69</v>
      </c>
      <c r="D24" s="18">
        <f>D10/C10-1</f>
        <v>4.9414434680159101</v>
      </c>
      <c r="E24" s="18">
        <f t="shared" ref="E24:F24" si="14">E10/D10-1</f>
        <v>1.2534535546505121</v>
      </c>
      <c r="F24" s="18">
        <f t="shared" si="14"/>
        <v>-1</v>
      </c>
      <c r="G24" s="18" t="e">
        <f t="shared" ref="G24:O24" si="15">G10/F10-1</f>
        <v>#DIV/0!</v>
      </c>
      <c r="H24" s="18" t="e">
        <f t="shared" si="15"/>
        <v>#DIV/0!</v>
      </c>
      <c r="I24" s="18" t="e">
        <f t="shared" si="15"/>
        <v>#DIV/0!</v>
      </c>
      <c r="J24" s="18" t="e">
        <f t="shared" si="15"/>
        <v>#DIV/0!</v>
      </c>
      <c r="K24" s="18" t="e">
        <f t="shared" si="15"/>
        <v>#DIV/0!</v>
      </c>
      <c r="L24" s="18" t="e">
        <f t="shared" si="15"/>
        <v>#DIV/0!</v>
      </c>
      <c r="M24" s="18" t="e">
        <f t="shared" si="15"/>
        <v>#DIV/0!</v>
      </c>
      <c r="N24" s="18" t="e">
        <f t="shared" si="15"/>
        <v>#DIV/0!</v>
      </c>
      <c r="O24" s="18" t="e">
        <f t="shared" si="15"/>
        <v>#DIV/0!</v>
      </c>
      <c r="Q24" s="6"/>
      <c r="R24" s="6"/>
      <c r="S24" s="6"/>
      <c r="T24" s="6"/>
      <c r="U24" s="6"/>
      <c r="V24" s="6"/>
    </row>
    <row r="25" spans="1:22" s="1" customFormat="1" ht="15" customHeight="1" x14ac:dyDescent="0.25">
      <c r="A25" s="3"/>
      <c r="B25" s="3" t="s">
        <v>70</v>
      </c>
      <c r="D25" s="18">
        <f>D11/C11-1</f>
        <v>1.3005821906364878</v>
      </c>
      <c r="E25" s="18">
        <f t="shared" ref="E25:F25" si="16">E11/D11-1</f>
        <v>2.8025082489230138</v>
      </c>
      <c r="F25" s="18">
        <f t="shared" si="16"/>
        <v>-1</v>
      </c>
      <c r="G25" s="18" t="e">
        <f t="shared" ref="G25:O25" si="17">G11/F11-1</f>
        <v>#DIV/0!</v>
      </c>
      <c r="H25" s="18" t="e">
        <f t="shared" si="17"/>
        <v>#DIV/0!</v>
      </c>
      <c r="I25" s="18" t="e">
        <f t="shared" si="17"/>
        <v>#DIV/0!</v>
      </c>
      <c r="J25" s="18" t="e">
        <f t="shared" si="17"/>
        <v>#DIV/0!</v>
      </c>
      <c r="K25" s="18" t="e">
        <f t="shared" si="17"/>
        <v>#DIV/0!</v>
      </c>
      <c r="L25" s="18" t="e">
        <f t="shared" si="17"/>
        <v>#DIV/0!</v>
      </c>
      <c r="M25" s="18" t="e">
        <f t="shared" si="17"/>
        <v>#DIV/0!</v>
      </c>
      <c r="N25" s="18" t="e">
        <f t="shared" si="17"/>
        <v>#DIV/0!</v>
      </c>
      <c r="O25" s="18" t="e">
        <f t="shared" si="17"/>
        <v>#DIV/0!</v>
      </c>
      <c r="Q25" s="6"/>
      <c r="R25" s="6"/>
      <c r="S25" s="6"/>
      <c r="T25" s="6"/>
      <c r="U25" s="6"/>
      <c r="V25" s="6"/>
    </row>
    <row r="26" spans="1:22" s="1" customFormat="1" ht="15" customHeight="1" x14ac:dyDescent="0.25">
      <c r="A26" s="3"/>
      <c r="B26" s="3" t="s">
        <v>71</v>
      </c>
      <c r="D26" s="18">
        <f>BS!D16/BS!C16-1</f>
        <v>0.31605542485771076</v>
      </c>
      <c r="E26" s="18">
        <f>BS!E16/BS!D16-1</f>
        <v>0.32308396309789367</v>
      </c>
      <c r="F26" s="18">
        <f>BS!F16/BS!E16-1</f>
        <v>-1</v>
      </c>
      <c r="G26" s="18" t="e">
        <f>BS!G16/BS!F16-1</f>
        <v>#DIV/0!</v>
      </c>
      <c r="H26" s="18" t="e">
        <f>BS!H16/BS!G16-1</f>
        <v>#DIV/0!</v>
      </c>
      <c r="I26" s="18" t="e">
        <f>BS!I16/BS!H16-1</f>
        <v>#DIV/0!</v>
      </c>
      <c r="J26" s="18" t="e">
        <f>BS!J16/BS!I16-1</f>
        <v>#DIV/0!</v>
      </c>
      <c r="K26" s="18" t="e">
        <f>BS!K16/BS!J16-1</f>
        <v>#DIV/0!</v>
      </c>
      <c r="L26" s="18" t="e">
        <f>BS!L16/BS!K16-1</f>
        <v>#DIV/0!</v>
      </c>
      <c r="M26" s="18" t="e">
        <f>BS!M16/BS!L16-1</f>
        <v>#DIV/0!</v>
      </c>
      <c r="N26" s="18" t="e">
        <f>BS!N16/BS!M16-1</f>
        <v>#DIV/0!</v>
      </c>
      <c r="O26" s="18" t="e">
        <f>BS!O16/BS!N16-1</f>
        <v>#DIV/0!</v>
      </c>
      <c r="Q26" s="6"/>
      <c r="R26" s="6"/>
      <c r="S26" s="6"/>
      <c r="T26" s="6"/>
      <c r="U26" s="6"/>
      <c r="V26" s="6"/>
    </row>
    <row r="27" spans="1:22" s="1" customFormat="1" ht="15" customHeight="1" x14ac:dyDescent="0.25">
      <c r="A27" s="3"/>
      <c r="B27" s="3" t="s">
        <v>72</v>
      </c>
      <c r="D27" s="18">
        <f>D13/C13-1</f>
        <v>0.26580280680680746</v>
      </c>
      <c r="E27" s="18">
        <f t="shared" ref="E27:F27" si="18">E13/D13-1</f>
        <v>0.27126032046350557</v>
      </c>
      <c r="F27" s="18">
        <f t="shared" si="18"/>
        <v>-1</v>
      </c>
      <c r="G27" s="18" t="e">
        <f t="shared" ref="G27:O27" si="19">G13/F13-1</f>
        <v>#DIV/0!</v>
      </c>
      <c r="H27" s="18" t="e">
        <f t="shared" si="19"/>
        <v>#DIV/0!</v>
      </c>
      <c r="I27" s="18" t="e">
        <f t="shared" si="19"/>
        <v>#DIV/0!</v>
      </c>
      <c r="J27" s="18" t="e">
        <f t="shared" si="19"/>
        <v>#DIV/0!</v>
      </c>
      <c r="K27" s="18" t="e">
        <f t="shared" si="19"/>
        <v>#DIV/0!</v>
      </c>
      <c r="L27" s="18" t="e">
        <f t="shared" si="19"/>
        <v>#DIV/0!</v>
      </c>
      <c r="M27" s="18" t="e">
        <f t="shared" si="19"/>
        <v>#DIV/0!</v>
      </c>
      <c r="N27" s="18" t="e">
        <f t="shared" si="19"/>
        <v>#DIV/0!</v>
      </c>
      <c r="O27" s="18" t="e">
        <f t="shared" si="19"/>
        <v>#DIV/0!</v>
      </c>
      <c r="Q27" s="6"/>
      <c r="R27" s="6"/>
      <c r="S27" s="6"/>
      <c r="T27" s="6"/>
      <c r="U27" s="6"/>
      <c r="V27" s="6"/>
    </row>
    <row r="28" spans="1:22" s="1" customFormat="1" ht="15" customHeight="1" x14ac:dyDescent="0.25">
      <c r="A28" s="3"/>
      <c r="B28" s="3"/>
      <c r="Q28" s="6"/>
      <c r="R28" s="6"/>
      <c r="S28" s="6"/>
      <c r="T28" s="6"/>
      <c r="U28" s="6"/>
      <c r="V28" s="6"/>
    </row>
    <row r="29" spans="1:22" s="1" customFormat="1" ht="15" customHeight="1" x14ac:dyDescent="0.25">
      <c r="A29" s="4" t="s">
        <v>38</v>
      </c>
      <c r="B29" s="3"/>
      <c r="Q29" s="6"/>
      <c r="R29" s="6"/>
      <c r="S29" s="6"/>
      <c r="T29" s="6"/>
      <c r="U29" s="6"/>
      <c r="V29" s="6"/>
    </row>
    <row r="30" spans="1:22" s="1" customFormat="1" ht="15" customHeight="1" x14ac:dyDescent="0.25">
      <c r="A30" s="3"/>
      <c r="B30" s="3" t="s">
        <v>73</v>
      </c>
      <c r="C30" s="18">
        <f>C8/C$6</f>
        <v>0.20883429507664875</v>
      </c>
      <c r="D30" s="18">
        <f t="shared" ref="D30:F30" si="20">D8/D$6</f>
        <v>0.23593841000955573</v>
      </c>
      <c r="E30" s="18">
        <f t="shared" si="20"/>
        <v>0.23381935986418231</v>
      </c>
      <c r="F30" s="18" t="e">
        <f t="shared" si="20"/>
        <v>#DIV/0!</v>
      </c>
      <c r="G30" s="18" t="e">
        <f t="shared" ref="G30:O30" si="21">G8/G$6</f>
        <v>#DIV/0!</v>
      </c>
      <c r="H30" s="18" t="e">
        <f t="shared" si="21"/>
        <v>#DIV/0!</v>
      </c>
      <c r="I30" s="18" t="e">
        <f t="shared" si="21"/>
        <v>#DIV/0!</v>
      </c>
      <c r="J30" s="18" t="e">
        <f t="shared" si="21"/>
        <v>#DIV/0!</v>
      </c>
      <c r="K30" s="18" t="e">
        <f t="shared" si="21"/>
        <v>#DIV/0!</v>
      </c>
      <c r="L30" s="18" t="e">
        <f t="shared" si="21"/>
        <v>#DIV/0!</v>
      </c>
      <c r="M30" s="18" t="e">
        <f t="shared" si="21"/>
        <v>#DIV/0!</v>
      </c>
      <c r="N30" s="18" t="e">
        <f t="shared" si="21"/>
        <v>#DIV/0!</v>
      </c>
      <c r="O30" s="18" t="e">
        <f t="shared" si="21"/>
        <v>#DIV/0!</v>
      </c>
      <c r="Q30" s="6"/>
      <c r="R30" s="6"/>
      <c r="S30" s="6"/>
      <c r="T30" s="6"/>
      <c r="U30" s="6"/>
      <c r="V30" s="6"/>
    </row>
    <row r="31" spans="1:22" s="1" customFormat="1" ht="15" customHeight="1" x14ac:dyDescent="0.25">
      <c r="A31" s="3"/>
      <c r="B31" s="3" t="s">
        <v>74</v>
      </c>
      <c r="C31" s="18">
        <f t="shared" ref="C31:F31" si="22">C9/C$6</f>
        <v>4.7797600420394756E-2</v>
      </c>
      <c r="D31" s="18">
        <f t="shared" si="22"/>
        <v>8.1629566868236678E-2</v>
      </c>
      <c r="E31" s="18">
        <f t="shared" si="22"/>
        <v>0.11329503134147371</v>
      </c>
      <c r="F31" s="18" t="e">
        <f t="shared" si="22"/>
        <v>#DIV/0!</v>
      </c>
      <c r="G31" s="18" t="e">
        <f t="shared" ref="G31:O31" si="23">G9/G$6</f>
        <v>#DIV/0!</v>
      </c>
      <c r="H31" s="18" t="e">
        <f t="shared" si="23"/>
        <v>#DIV/0!</v>
      </c>
      <c r="I31" s="18" t="e">
        <f t="shared" si="23"/>
        <v>#DIV/0!</v>
      </c>
      <c r="J31" s="18" t="e">
        <f t="shared" si="23"/>
        <v>#DIV/0!</v>
      </c>
      <c r="K31" s="18" t="e">
        <f t="shared" si="23"/>
        <v>#DIV/0!</v>
      </c>
      <c r="L31" s="18" t="e">
        <f t="shared" si="23"/>
        <v>#DIV/0!</v>
      </c>
      <c r="M31" s="18" t="e">
        <f t="shared" si="23"/>
        <v>#DIV/0!</v>
      </c>
      <c r="N31" s="18" t="e">
        <f t="shared" si="23"/>
        <v>#DIV/0!</v>
      </c>
      <c r="O31" s="18" t="e">
        <f t="shared" si="23"/>
        <v>#DIV/0!</v>
      </c>
      <c r="Q31" s="6"/>
      <c r="R31" s="6"/>
      <c r="S31" s="6"/>
      <c r="T31" s="6"/>
      <c r="U31" s="6"/>
      <c r="V31" s="6"/>
    </row>
    <row r="32" spans="1:22" s="1" customFormat="1" ht="15" customHeight="1" x14ac:dyDescent="0.25">
      <c r="A32" s="3"/>
      <c r="B32" s="3" t="s">
        <v>75</v>
      </c>
      <c r="C32" s="18">
        <f t="shared" ref="C32:F32" si="24">C10/C$6</f>
        <v>7.9662527472514691E-3</v>
      </c>
      <c r="D32" s="18">
        <f t="shared" si="24"/>
        <v>3.8288161972790648E-2</v>
      </c>
      <c r="E32" s="18">
        <f t="shared" si="24"/>
        <v>7.2199050800618975E-2</v>
      </c>
      <c r="F32" s="18" t="e">
        <f t="shared" si="24"/>
        <v>#DIV/0!</v>
      </c>
      <c r="G32" s="18" t="e">
        <f t="shared" ref="G32:O32" si="25">G10/G$6</f>
        <v>#DIV/0!</v>
      </c>
      <c r="H32" s="18" t="e">
        <f t="shared" si="25"/>
        <v>#DIV/0!</v>
      </c>
      <c r="I32" s="18" t="e">
        <f t="shared" si="25"/>
        <v>#DIV/0!</v>
      </c>
      <c r="J32" s="18" t="e">
        <f t="shared" si="25"/>
        <v>#DIV/0!</v>
      </c>
      <c r="K32" s="18" t="e">
        <f t="shared" si="25"/>
        <v>#DIV/0!</v>
      </c>
      <c r="L32" s="18" t="e">
        <f t="shared" si="25"/>
        <v>#DIV/0!</v>
      </c>
      <c r="M32" s="18" t="e">
        <f t="shared" si="25"/>
        <v>#DIV/0!</v>
      </c>
      <c r="N32" s="18" t="e">
        <f t="shared" si="25"/>
        <v>#DIV/0!</v>
      </c>
      <c r="O32" s="18" t="e">
        <f t="shared" si="25"/>
        <v>#DIV/0!</v>
      </c>
      <c r="Q32" s="6"/>
      <c r="R32" s="6"/>
      <c r="S32" s="6"/>
      <c r="T32" s="6"/>
      <c r="U32" s="6"/>
      <c r="V32" s="6"/>
    </row>
    <row r="33" spans="1:22" s="1" customFormat="1" ht="15" customHeight="1" x14ac:dyDescent="0.25">
      <c r="A33" s="3"/>
      <c r="B33" s="3" t="s">
        <v>76</v>
      </c>
      <c r="C33" s="18">
        <f t="shared" ref="C33:F33" si="26">C11/C$6</f>
        <v>1.2223438169812436E-2</v>
      </c>
      <c r="D33" s="18">
        <f t="shared" si="26"/>
        <v>2.2748334285340618E-2</v>
      </c>
      <c r="E33" s="18">
        <f t="shared" si="26"/>
        <v>7.2383257585528743E-2</v>
      </c>
      <c r="F33" s="18" t="e">
        <f t="shared" si="26"/>
        <v>#DIV/0!</v>
      </c>
      <c r="G33" s="18" t="e">
        <f t="shared" ref="G33:O33" si="27">G11/G$6</f>
        <v>#DIV/0!</v>
      </c>
      <c r="H33" s="18" t="e">
        <f t="shared" si="27"/>
        <v>#DIV/0!</v>
      </c>
      <c r="I33" s="18" t="e">
        <f t="shared" si="27"/>
        <v>#DIV/0!</v>
      </c>
      <c r="J33" s="18" t="e">
        <f t="shared" si="27"/>
        <v>#DIV/0!</v>
      </c>
      <c r="K33" s="18" t="e">
        <f t="shared" si="27"/>
        <v>#DIV/0!</v>
      </c>
      <c r="L33" s="18" t="e">
        <f t="shared" si="27"/>
        <v>#DIV/0!</v>
      </c>
      <c r="M33" s="18" t="e">
        <f t="shared" si="27"/>
        <v>#DIV/0!</v>
      </c>
      <c r="N33" s="18" t="e">
        <f t="shared" si="27"/>
        <v>#DIV/0!</v>
      </c>
      <c r="O33" s="18" t="e">
        <f t="shared" si="27"/>
        <v>#DIV/0!</v>
      </c>
      <c r="Q33" s="6"/>
      <c r="R33" s="6"/>
      <c r="S33" s="6"/>
      <c r="T33" s="6"/>
      <c r="U33" s="6"/>
      <c r="V33" s="6"/>
    </row>
    <row r="34" spans="1:22" s="1" customFormat="1" ht="15" customHeight="1" x14ac:dyDescent="0.25">
      <c r="A34" s="3"/>
      <c r="B34" s="3"/>
      <c r="Q34" s="6"/>
      <c r="R34" s="6"/>
      <c r="S34" s="6"/>
      <c r="T34" s="6"/>
      <c r="U34" s="6"/>
      <c r="V34" s="6"/>
    </row>
    <row r="35" spans="1:22" s="1" customFormat="1" ht="15" customHeight="1" x14ac:dyDescent="0.25">
      <c r="A35" s="3"/>
      <c r="B35" s="3" t="s">
        <v>77</v>
      </c>
      <c r="D35" s="18">
        <f>D$11/AVERAGE(C12:D12)</f>
        <v>7.7598977946952655E-2</v>
      </c>
      <c r="E35" s="18">
        <f t="shared" ref="E35:F35" si="28">E$11/AVERAGE(D12:E12)</f>
        <v>0.24250159022256118</v>
      </c>
      <c r="F35" s="18">
        <f t="shared" si="28"/>
        <v>0</v>
      </c>
      <c r="G35" s="18" t="e">
        <f t="shared" ref="G35:O35" si="29">G$11/AVERAGE(F12:G12)</f>
        <v>#DIV/0!</v>
      </c>
      <c r="H35" s="18" t="e">
        <f t="shared" si="29"/>
        <v>#DIV/0!</v>
      </c>
      <c r="I35" s="18" t="e">
        <f t="shared" si="29"/>
        <v>#DIV/0!</v>
      </c>
      <c r="J35" s="18" t="e">
        <f t="shared" si="29"/>
        <v>#DIV/0!</v>
      </c>
      <c r="K35" s="18" t="e">
        <f t="shared" si="29"/>
        <v>#DIV/0!</v>
      </c>
      <c r="L35" s="18" t="e">
        <f t="shared" si="29"/>
        <v>#DIV/0!</v>
      </c>
      <c r="M35" s="18" t="e">
        <f t="shared" si="29"/>
        <v>#DIV/0!</v>
      </c>
      <c r="N35" s="18" t="e">
        <f t="shared" si="29"/>
        <v>#DIV/0!</v>
      </c>
      <c r="O35" s="18" t="e">
        <f t="shared" si="29"/>
        <v>#DIV/0!</v>
      </c>
      <c r="Q35" s="6"/>
      <c r="R35" s="6"/>
      <c r="S35" s="6"/>
      <c r="T35" s="6"/>
      <c r="U35" s="6"/>
      <c r="V35" s="6"/>
    </row>
    <row r="36" spans="1:22" s="1" customFormat="1" ht="15" customHeight="1" x14ac:dyDescent="0.25">
      <c r="A36" s="3"/>
      <c r="B36" s="3" t="s">
        <v>78</v>
      </c>
      <c r="D36" s="18">
        <f>D$11/AVERAGE(C13:D13)</f>
        <v>3.5216275985954011E-2</v>
      </c>
      <c r="E36" s="18">
        <f t="shared" ref="E36:F36" si="30">E$11/AVERAGE(D13:E13)</f>
        <v>0.10553651185431986</v>
      </c>
      <c r="F36" s="18">
        <f t="shared" si="30"/>
        <v>0</v>
      </c>
      <c r="G36" s="18" t="e">
        <f t="shared" ref="G36:O36" si="31">G$11/AVERAGE(F13:G13)</f>
        <v>#DIV/0!</v>
      </c>
      <c r="H36" s="18" t="e">
        <f t="shared" si="31"/>
        <v>#DIV/0!</v>
      </c>
      <c r="I36" s="18" t="e">
        <f t="shared" si="31"/>
        <v>#DIV/0!</v>
      </c>
      <c r="J36" s="18" t="e">
        <f t="shared" si="31"/>
        <v>#DIV/0!</v>
      </c>
      <c r="K36" s="18" t="e">
        <f t="shared" si="31"/>
        <v>#DIV/0!</v>
      </c>
      <c r="L36" s="18" t="e">
        <f t="shared" si="31"/>
        <v>#DIV/0!</v>
      </c>
      <c r="M36" s="18" t="e">
        <f t="shared" si="31"/>
        <v>#DIV/0!</v>
      </c>
      <c r="N36" s="18" t="e">
        <f t="shared" si="31"/>
        <v>#DIV/0!</v>
      </c>
      <c r="O36" s="18" t="e">
        <f t="shared" si="31"/>
        <v>#DIV/0!</v>
      </c>
      <c r="Q36" s="6"/>
      <c r="R36" s="6"/>
      <c r="S36" s="6"/>
      <c r="T36" s="6"/>
      <c r="U36" s="6"/>
      <c r="V36" s="6"/>
    </row>
    <row r="37" spans="1:22" s="1" customFormat="1" ht="15" customHeight="1" x14ac:dyDescent="0.25">
      <c r="A37" s="3"/>
      <c r="B37" s="3" t="s">
        <v>79</v>
      </c>
      <c r="D37" s="18">
        <f>D15/AVERAGE(C16:D16)</f>
        <v>0.12081163683149231</v>
      </c>
      <c r="E37" s="18">
        <f t="shared" ref="E37:F37" si="32">E15/AVERAGE(D16:E16)</f>
        <v>0.25801716960363441</v>
      </c>
      <c r="F37" s="18">
        <f t="shared" si="32"/>
        <v>0</v>
      </c>
      <c r="G37" s="18" t="e">
        <f t="shared" ref="G37:O37" si="33">G15/AVERAGE(F16:G16)</f>
        <v>#DIV/0!</v>
      </c>
      <c r="H37" s="18" t="e">
        <f t="shared" si="33"/>
        <v>#DIV/0!</v>
      </c>
      <c r="I37" s="18" t="e">
        <f t="shared" si="33"/>
        <v>#DIV/0!</v>
      </c>
      <c r="J37" s="18" t="e">
        <f t="shared" si="33"/>
        <v>#DIV/0!</v>
      </c>
      <c r="K37" s="18" t="e">
        <f t="shared" si="33"/>
        <v>#DIV/0!</v>
      </c>
      <c r="L37" s="18" t="e">
        <f t="shared" si="33"/>
        <v>#DIV/0!</v>
      </c>
      <c r="M37" s="18" t="e">
        <f t="shared" si="33"/>
        <v>#DIV/0!</v>
      </c>
      <c r="N37" s="18" t="e">
        <f t="shared" si="33"/>
        <v>#DIV/0!</v>
      </c>
      <c r="O37" s="18" t="e">
        <f t="shared" si="33"/>
        <v>#DIV/0!</v>
      </c>
      <c r="Q37" s="6"/>
      <c r="R37" s="6"/>
      <c r="S37" s="6"/>
      <c r="T37" s="6"/>
      <c r="U37" s="6"/>
      <c r="V37" s="6"/>
    </row>
    <row r="38" spans="1:22" s="1" customFormat="1" ht="15" customHeight="1" x14ac:dyDescent="0.25">
      <c r="A38" s="3"/>
      <c r="B38" s="3"/>
      <c r="Q38" s="6"/>
      <c r="R38" s="6"/>
      <c r="S38" s="6"/>
      <c r="T38" s="6"/>
      <c r="U38" s="6"/>
      <c r="V38" s="6"/>
    </row>
    <row r="39" spans="1:22" s="1" customFormat="1" ht="15" customHeight="1" x14ac:dyDescent="0.25">
      <c r="A39" s="4" t="s">
        <v>39</v>
      </c>
      <c r="B39" s="3"/>
      <c r="Q39" s="6"/>
      <c r="R39" s="6"/>
      <c r="S39" s="6"/>
      <c r="T39" s="6"/>
      <c r="U39" s="6"/>
      <c r="V39" s="6"/>
    </row>
    <row r="40" spans="1:22" s="1" customFormat="1" ht="15" customHeight="1" x14ac:dyDescent="0.25">
      <c r="A40" s="3"/>
      <c r="B40" s="3" t="s">
        <v>80</v>
      </c>
      <c r="C40" s="3">
        <f>BS!C13/BS!C30</f>
        <v>1.2968235392021248</v>
      </c>
      <c r="D40" s="3">
        <f>BS!D13/BS!D30</f>
        <v>1.1513579868947124</v>
      </c>
      <c r="E40" s="3">
        <f>BS!E13/BS!E30</f>
        <v>1.2327214142109126</v>
      </c>
      <c r="F40" s="3" t="e">
        <f>BS!F13/BS!F30</f>
        <v>#DIV/0!</v>
      </c>
      <c r="G40" s="3" t="e">
        <f>BS!G13/BS!G30</f>
        <v>#DIV/0!</v>
      </c>
      <c r="H40" s="3" t="e">
        <f>BS!H13/BS!H30</f>
        <v>#DIV/0!</v>
      </c>
      <c r="I40" s="3" t="e">
        <f>BS!I13/BS!I30</f>
        <v>#DIV/0!</v>
      </c>
      <c r="J40" s="3" t="e">
        <f>BS!J13/BS!J30</f>
        <v>#DIV/0!</v>
      </c>
      <c r="K40" s="3" t="e">
        <f>BS!K13/BS!K30</f>
        <v>#DIV/0!</v>
      </c>
      <c r="L40" s="3" t="e">
        <f>BS!L13/BS!L30</f>
        <v>#DIV/0!</v>
      </c>
      <c r="M40" s="3" t="e">
        <f>BS!M13/BS!M30</f>
        <v>#DIV/0!</v>
      </c>
      <c r="N40" s="3" t="e">
        <f>BS!N13/BS!N30</f>
        <v>#DIV/0!</v>
      </c>
      <c r="O40" s="3" t="e">
        <f>BS!O13/BS!O30</f>
        <v>#DIV/0!</v>
      </c>
      <c r="Q40" s="6"/>
      <c r="R40" s="6"/>
      <c r="S40" s="6"/>
      <c r="T40" s="6"/>
      <c r="U40" s="6"/>
      <c r="V40" s="6"/>
    </row>
    <row r="41" spans="1:22" s="1" customFormat="1" ht="15" customHeight="1" x14ac:dyDescent="0.25">
      <c r="A41" s="3"/>
      <c r="B41" s="3" t="s">
        <v>81</v>
      </c>
      <c r="C41" s="3">
        <f>(BS!C13-BS!C9-BS!C10)/BS!C30</f>
        <v>1.1290215851417682</v>
      </c>
      <c r="D41" s="3">
        <f>(BS!D13-BS!D9-BS!D10)/BS!D30</f>
        <v>1.0441151693928983</v>
      </c>
      <c r="E41" s="3">
        <f>(BS!E13-BS!E9-BS!E10)/BS!E30</f>
        <v>1.1235860455640316</v>
      </c>
      <c r="F41" s="3" t="e">
        <f>(BS!F13-BS!F9-BS!F10)/BS!F30</f>
        <v>#DIV/0!</v>
      </c>
      <c r="G41" s="3" t="e">
        <f>(BS!G13-BS!G9-BS!G10)/BS!G30</f>
        <v>#DIV/0!</v>
      </c>
      <c r="H41" s="3" t="e">
        <f>(BS!H13-BS!H9-BS!H10)/BS!H30</f>
        <v>#DIV/0!</v>
      </c>
      <c r="I41" s="3" t="e">
        <f>(BS!I13-BS!I9-BS!I10)/BS!I30</f>
        <v>#DIV/0!</v>
      </c>
      <c r="J41" s="3" t="e">
        <f>(BS!J13-BS!J9-BS!J10)/BS!J30</f>
        <v>#DIV/0!</v>
      </c>
      <c r="K41" s="3" t="e">
        <f>(BS!K13-BS!K9-BS!K10)/BS!K30</f>
        <v>#DIV/0!</v>
      </c>
      <c r="L41" s="3" t="e">
        <f>(BS!L13-BS!L9-BS!L10)/BS!L30</f>
        <v>#DIV/0!</v>
      </c>
      <c r="M41" s="3" t="e">
        <f>(BS!M13-BS!M9-BS!M10)/BS!M30</f>
        <v>#DIV/0!</v>
      </c>
      <c r="N41" s="3" t="e">
        <f>(BS!N13-BS!N9-BS!N10)/BS!N30</f>
        <v>#DIV/0!</v>
      </c>
      <c r="O41" s="3" t="e">
        <f>(BS!O13-BS!O9-BS!O10)/BS!O30</f>
        <v>#DIV/0!</v>
      </c>
      <c r="Q41" s="6"/>
      <c r="R41" s="6"/>
      <c r="S41" s="6"/>
      <c r="T41" s="6"/>
      <c r="U41" s="6"/>
      <c r="V41" s="6"/>
    </row>
    <row r="42" spans="1:22" s="1" customFormat="1" ht="15" customHeight="1" x14ac:dyDescent="0.25">
      <c r="A42" s="3"/>
      <c r="B42" s="3" t="s">
        <v>82</v>
      </c>
      <c r="C42" s="3">
        <f>BS!C7/BS!C30</f>
        <v>0.1947844033508381</v>
      </c>
      <c r="D42" s="3">
        <f>BS!D7/BS!D30</f>
        <v>0.22431700410322739</v>
      </c>
      <c r="E42" s="3">
        <f>BS!E7/BS!E30</f>
        <v>0.39963012123286984</v>
      </c>
      <c r="F42" s="3" t="e">
        <f>BS!F7/BS!F30</f>
        <v>#DIV/0!</v>
      </c>
      <c r="G42" s="3" t="e">
        <f>BS!G7/BS!G30</f>
        <v>#DIV/0!</v>
      </c>
      <c r="H42" s="3" t="e">
        <f>BS!H7/BS!H30</f>
        <v>#DIV/0!</v>
      </c>
      <c r="I42" s="3" t="e">
        <f>BS!I7/BS!I30</f>
        <v>#DIV/0!</v>
      </c>
      <c r="J42" s="3" t="e">
        <f>BS!J7/BS!J30</f>
        <v>#DIV/0!</v>
      </c>
      <c r="K42" s="3" t="e">
        <f>BS!K7/BS!K30</f>
        <v>#DIV/0!</v>
      </c>
      <c r="L42" s="3" t="e">
        <f>BS!L7/BS!L30</f>
        <v>#DIV/0!</v>
      </c>
      <c r="M42" s="3" t="e">
        <f>BS!M7/BS!M30</f>
        <v>#DIV/0!</v>
      </c>
      <c r="N42" s="3" t="e">
        <f>BS!N7/BS!N30</f>
        <v>#DIV/0!</v>
      </c>
      <c r="O42" s="3" t="e">
        <f>BS!O7/BS!O30</f>
        <v>#DIV/0!</v>
      </c>
      <c r="Q42" s="6"/>
      <c r="R42" s="6"/>
      <c r="S42" s="6"/>
      <c r="T42" s="6"/>
      <c r="U42" s="6"/>
      <c r="V42" s="6"/>
    </row>
    <row r="43" spans="1:22" s="1" customFormat="1" ht="15" customHeight="1" x14ac:dyDescent="0.25">
      <c r="A43" s="3"/>
      <c r="B43" s="3" t="s">
        <v>83</v>
      </c>
      <c r="C43" s="3">
        <f t="shared" ref="C43:O43" si="34">C9/C17</f>
        <v>16.481810311746756</v>
      </c>
      <c r="D43" s="3">
        <f t="shared" si="34"/>
        <v>9.8845128614237616</v>
      </c>
      <c r="E43" s="3">
        <f t="shared" si="34"/>
        <v>15.601494779727785</v>
      </c>
      <c r="F43" s="3" t="e">
        <f t="shared" si="34"/>
        <v>#DIV/0!</v>
      </c>
      <c r="G43" s="3" t="e">
        <f t="shared" si="34"/>
        <v>#DIV/0!</v>
      </c>
      <c r="H43" s="3" t="e">
        <f t="shared" si="34"/>
        <v>#DIV/0!</v>
      </c>
      <c r="I43" s="3" t="e">
        <f t="shared" si="34"/>
        <v>#DIV/0!</v>
      </c>
      <c r="J43" s="3" t="e">
        <f t="shared" si="34"/>
        <v>#DIV/0!</v>
      </c>
      <c r="K43" s="3" t="e">
        <f t="shared" si="34"/>
        <v>#DIV/0!</v>
      </c>
      <c r="L43" s="3" t="e">
        <f t="shared" si="34"/>
        <v>#DIV/0!</v>
      </c>
      <c r="M43" s="3" t="e">
        <f t="shared" si="34"/>
        <v>#DIV/0!</v>
      </c>
      <c r="N43" s="3" t="e">
        <f t="shared" si="34"/>
        <v>#DIV/0!</v>
      </c>
      <c r="O43" s="3" t="e">
        <f t="shared" si="34"/>
        <v>#DIV/0!</v>
      </c>
      <c r="Q43" s="6"/>
      <c r="R43" s="6"/>
      <c r="S43" s="6"/>
      <c r="T43" s="6"/>
      <c r="U43" s="6"/>
      <c r="V43" s="6"/>
    </row>
    <row r="44" spans="1:22" s="1" customFormat="1" ht="15" customHeight="1" x14ac:dyDescent="0.25">
      <c r="A44" s="3"/>
      <c r="B44" s="3" t="s">
        <v>84</v>
      </c>
      <c r="F44" s="3" t="e">
        <f t="shared" ref="F44:O44" si="35">F18/F14</f>
        <v>#DIV/0!</v>
      </c>
      <c r="G44" s="3" t="e">
        <f t="shared" si="35"/>
        <v>#DIV/0!</v>
      </c>
      <c r="H44" s="3" t="e">
        <f t="shared" si="35"/>
        <v>#DIV/0!</v>
      </c>
      <c r="I44" s="3" t="e">
        <f t="shared" si="35"/>
        <v>#DIV/0!</v>
      </c>
      <c r="J44" s="3" t="e">
        <f t="shared" si="35"/>
        <v>#DIV/0!</v>
      </c>
      <c r="K44" s="3" t="e">
        <f t="shared" si="35"/>
        <v>#DIV/0!</v>
      </c>
      <c r="L44" s="3" t="e">
        <f t="shared" si="35"/>
        <v>#DIV/0!</v>
      </c>
      <c r="M44" s="3" t="e">
        <f t="shared" si="35"/>
        <v>#DIV/0!</v>
      </c>
      <c r="N44" s="3" t="e">
        <f t="shared" si="35"/>
        <v>#DIV/0!</v>
      </c>
      <c r="O44" s="3" t="e">
        <f t="shared" si="35"/>
        <v>#DIV/0!</v>
      </c>
      <c r="Q44" s="6"/>
      <c r="R44" s="6"/>
      <c r="S44" s="6"/>
      <c r="T44" s="6"/>
      <c r="U44" s="6"/>
      <c r="V44" s="6"/>
    </row>
    <row r="45" spans="1:22" s="1" customFormat="1" ht="15" customHeight="1" x14ac:dyDescent="0.25">
      <c r="A45" s="3"/>
      <c r="B45" s="3" t="s">
        <v>85</v>
      </c>
      <c r="C45" s="18">
        <f t="shared" ref="C45:O45" si="36">C14/C12</f>
        <v>0.37299169197387877</v>
      </c>
      <c r="D45" s="18">
        <f t="shared" si="36"/>
        <v>0.82180941921035655</v>
      </c>
      <c r="E45" s="18">
        <f t="shared" si="36"/>
        <v>0.56353670082487295</v>
      </c>
      <c r="F45" s="18" t="e">
        <f t="shared" si="36"/>
        <v>#DIV/0!</v>
      </c>
      <c r="G45" s="18" t="e">
        <f t="shared" si="36"/>
        <v>#DIV/0!</v>
      </c>
      <c r="H45" s="18" t="e">
        <f t="shared" si="36"/>
        <v>#DIV/0!</v>
      </c>
      <c r="I45" s="18" t="e">
        <f t="shared" si="36"/>
        <v>#DIV/0!</v>
      </c>
      <c r="J45" s="18" t="e">
        <f t="shared" si="36"/>
        <v>#DIV/0!</v>
      </c>
      <c r="K45" s="18" t="e">
        <f t="shared" si="36"/>
        <v>#DIV/0!</v>
      </c>
      <c r="L45" s="18" t="e">
        <f t="shared" si="36"/>
        <v>#DIV/0!</v>
      </c>
      <c r="M45" s="18" t="e">
        <f t="shared" si="36"/>
        <v>#DIV/0!</v>
      </c>
      <c r="N45" s="18" t="e">
        <f t="shared" si="36"/>
        <v>#DIV/0!</v>
      </c>
      <c r="O45" s="18" t="e">
        <f t="shared" si="36"/>
        <v>#DIV/0!</v>
      </c>
      <c r="Q45" s="6"/>
      <c r="R45" s="6"/>
      <c r="S45" s="6"/>
      <c r="T45" s="6"/>
      <c r="U45" s="6"/>
      <c r="V45" s="6"/>
    </row>
    <row r="46" spans="1:22" s="1" customFormat="1" ht="15" customHeight="1" x14ac:dyDescent="0.25">
      <c r="A46" s="3"/>
      <c r="B46" s="3" t="s">
        <v>86</v>
      </c>
      <c r="C46" s="18">
        <f>BS!C34/BS!C22</f>
        <v>0.47338843479464426</v>
      </c>
      <c r="D46" s="18">
        <f>BS!D34/BS!D22</f>
        <v>0.60367914361832398</v>
      </c>
      <c r="E46" s="18">
        <f>BS!E34/BS!E22</f>
        <v>0.53421817883582035</v>
      </c>
      <c r="F46" s="18" t="e">
        <f>BS!F34/BS!F22</f>
        <v>#DIV/0!</v>
      </c>
      <c r="G46" s="18" t="e">
        <f>BS!G34/BS!G22</f>
        <v>#DIV/0!</v>
      </c>
      <c r="H46" s="18" t="e">
        <f>BS!H34/BS!H22</f>
        <v>#DIV/0!</v>
      </c>
      <c r="I46" s="18" t="e">
        <f>BS!I34/BS!I22</f>
        <v>#DIV/0!</v>
      </c>
      <c r="J46" s="18" t="e">
        <f>BS!J34/BS!J22</f>
        <v>#DIV/0!</v>
      </c>
      <c r="K46" s="18" t="e">
        <f>BS!K34/BS!K22</f>
        <v>#DIV/0!</v>
      </c>
      <c r="L46" s="18" t="e">
        <f>BS!L34/BS!L22</f>
        <v>#DIV/0!</v>
      </c>
      <c r="M46" s="18" t="e">
        <f>BS!M34/BS!M22</f>
        <v>#DIV/0!</v>
      </c>
      <c r="N46" s="18" t="e">
        <f>BS!N34/BS!N22</f>
        <v>#DIV/0!</v>
      </c>
      <c r="O46" s="18" t="e">
        <f>BS!O34/BS!O22</f>
        <v>#DIV/0!</v>
      </c>
      <c r="Q46" s="6"/>
      <c r="R46" s="6"/>
      <c r="S46" s="6"/>
      <c r="T46" s="6"/>
      <c r="U46" s="6"/>
      <c r="V46" s="6"/>
    </row>
    <row r="47" spans="1:22" s="1" customFormat="1" ht="15" customHeight="1" x14ac:dyDescent="0.25">
      <c r="A47" s="3"/>
      <c r="B47" s="3"/>
      <c r="Q47" s="6"/>
      <c r="R47" s="6"/>
      <c r="S47" s="6"/>
      <c r="T47" s="6"/>
      <c r="U47" s="6"/>
      <c r="V47" s="6"/>
    </row>
    <row r="48" spans="1:22" s="1" customFormat="1" ht="15" customHeight="1" x14ac:dyDescent="0.25">
      <c r="A48" s="4" t="s">
        <v>40</v>
      </c>
      <c r="B48" s="3"/>
      <c r="Q48" s="6"/>
      <c r="R48" s="6"/>
      <c r="S48" s="6"/>
      <c r="T48" s="6"/>
      <c r="U48" s="6"/>
      <c r="V48" s="6"/>
    </row>
    <row r="49" spans="1:22" s="1" customFormat="1" ht="15" customHeight="1" x14ac:dyDescent="0.25">
      <c r="A49" s="3"/>
      <c r="B49" s="3" t="s">
        <v>87</v>
      </c>
      <c r="D49" s="3">
        <f>D6/AVERAGE(BS!C8:D8)</f>
        <v>13.778943299392294</v>
      </c>
      <c r="E49" s="3">
        <f>E6/AVERAGE(BS!D8:E8)</f>
        <v>13.430227839611423</v>
      </c>
      <c r="F49" s="3">
        <f>F6/AVERAGE(BS!E8:F8)</f>
        <v>0</v>
      </c>
      <c r="G49" s="3" t="e">
        <f>G6/AVERAGE(BS!F8:G8)</f>
        <v>#DIV/0!</v>
      </c>
      <c r="H49" s="3" t="e">
        <f>H6/AVERAGE(BS!G8:H8)</f>
        <v>#DIV/0!</v>
      </c>
      <c r="I49" s="3" t="e">
        <f>I6/AVERAGE(BS!H8:I8)</f>
        <v>#DIV/0!</v>
      </c>
      <c r="J49" s="3" t="e">
        <f>J6/AVERAGE(BS!I8:J8)</f>
        <v>#DIV/0!</v>
      </c>
      <c r="K49" s="3" t="e">
        <f>K6/AVERAGE(BS!J8:K8)</f>
        <v>#DIV/0!</v>
      </c>
      <c r="L49" s="3" t="e">
        <f>L6/AVERAGE(BS!K8:L8)</f>
        <v>#DIV/0!</v>
      </c>
      <c r="M49" s="3" t="e">
        <f>M6/AVERAGE(BS!L8:M8)</f>
        <v>#DIV/0!</v>
      </c>
      <c r="N49" s="3" t="e">
        <f>N6/AVERAGE(BS!M8:N8)</f>
        <v>#DIV/0!</v>
      </c>
      <c r="O49" s="3" t="e">
        <f>O6/AVERAGE(BS!N8:O8)</f>
        <v>#DIV/0!</v>
      </c>
      <c r="Q49" s="6"/>
      <c r="R49" s="6"/>
      <c r="S49" s="6"/>
      <c r="T49" s="6"/>
      <c r="U49" s="6"/>
      <c r="V49" s="6"/>
    </row>
    <row r="50" spans="1:22" s="1" customFormat="1" ht="15" customHeight="1" x14ac:dyDescent="0.25">
      <c r="A50" s="3"/>
      <c r="B50" s="3" t="s">
        <v>88</v>
      </c>
      <c r="D50" s="3">
        <f>D7/AVERAGE(BS!C10:D10)</f>
        <v>113.88654106121201</v>
      </c>
      <c r="E50" s="3">
        <f>E7/AVERAGE(BS!D10:E10)</f>
        <v>135.07544053649249</v>
      </c>
      <c r="F50" s="3">
        <f>F7/AVERAGE(BS!E10:F10)</f>
        <v>0</v>
      </c>
      <c r="G50" s="3" t="e">
        <f>G7/AVERAGE(BS!F10:G10)</f>
        <v>#DIV/0!</v>
      </c>
      <c r="H50" s="3" t="e">
        <f>H7/AVERAGE(BS!G10:H10)</f>
        <v>#DIV/0!</v>
      </c>
      <c r="I50" s="3" t="e">
        <f>I7/AVERAGE(BS!H10:I10)</f>
        <v>#DIV/0!</v>
      </c>
      <c r="J50" s="3" t="e">
        <f>J7/AVERAGE(BS!I10:J10)</f>
        <v>#DIV/0!</v>
      </c>
      <c r="K50" s="3" t="e">
        <f>K7/AVERAGE(BS!J10:K10)</f>
        <v>#DIV/0!</v>
      </c>
      <c r="L50" s="3" t="e">
        <f>L7/AVERAGE(BS!K10:L10)</f>
        <v>#DIV/0!</v>
      </c>
      <c r="M50" s="3" t="e">
        <f>M7/AVERAGE(BS!L10:M10)</f>
        <v>#DIV/0!</v>
      </c>
      <c r="N50" s="3" t="e">
        <f>N7/AVERAGE(BS!M10:N10)</f>
        <v>#DIV/0!</v>
      </c>
      <c r="O50" s="3" t="e">
        <f>O7/AVERAGE(BS!N10:O10)</f>
        <v>#DIV/0!</v>
      </c>
      <c r="Q50" s="6"/>
      <c r="R50" s="6"/>
      <c r="S50" s="6"/>
      <c r="T50" s="6"/>
      <c r="U50" s="6"/>
      <c r="V50" s="6"/>
    </row>
    <row r="51" spans="1:22" s="1" customFormat="1" ht="15" customHeight="1" x14ac:dyDescent="0.25">
      <c r="A51" s="3"/>
      <c r="B51" s="3" t="s">
        <v>89</v>
      </c>
      <c r="D51" s="3">
        <f>D8/AVERAGE(BS!C27:D27)</f>
        <v>4.0839492586525363</v>
      </c>
      <c r="E51" s="3">
        <f>E8/AVERAGE(BS!D27:E27)</f>
        <v>3.1459608533073671</v>
      </c>
      <c r="F51" s="3">
        <f>F8/AVERAGE(BS!E27:F27)</f>
        <v>0</v>
      </c>
      <c r="G51" s="3" t="e">
        <f>G8/AVERAGE(BS!F27:G27)</f>
        <v>#DIV/0!</v>
      </c>
      <c r="H51" s="3" t="e">
        <f>H8/AVERAGE(BS!G27:H27)</f>
        <v>#DIV/0!</v>
      </c>
      <c r="I51" s="3" t="e">
        <f>I8/AVERAGE(BS!H27:I27)</f>
        <v>#DIV/0!</v>
      </c>
      <c r="J51" s="3" t="e">
        <f>J8/AVERAGE(BS!I27:J27)</f>
        <v>#DIV/0!</v>
      </c>
      <c r="K51" s="3" t="e">
        <f>K8/AVERAGE(BS!J27:K27)</f>
        <v>#DIV/0!</v>
      </c>
      <c r="L51" s="3" t="e">
        <f>L8/AVERAGE(BS!K27:L27)</f>
        <v>#DIV/0!</v>
      </c>
      <c r="M51" s="3" t="e">
        <f>M8/AVERAGE(BS!L27:M27)</f>
        <v>#DIV/0!</v>
      </c>
      <c r="N51" s="3" t="e">
        <f>N8/AVERAGE(BS!M27:N27)</f>
        <v>#DIV/0!</v>
      </c>
      <c r="O51" s="3" t="e">
        <f>O8/AVERAGE(BS!N27:O27)</f>
        <v>#DIV/0!</v>
      </c>
      <c r="Q51" s="6"/>
      <c r="R51" s="6"/>
      <c r="S51" s="6"/>
      <c r="T51" s="6"/>
      <c r="U51" s="6"/>
      <c r="V51" s="6"/>
    </row>
    <row r="52" spans="1:22" s="1" customFormat="1" ht="15" customHeight="1" x14ac:dyDescent="0.25">
      <c r="A52" s="3"/>
      <c r="B52" s="3" t="s">
        <v>90</v>
      </c>
      <c r="D52" s="3">
        <f>D6/AVERAGE(BS!C16:D16)</f>
        <v>5.7755757154553322</v>
      </c>
      <c r="E52" s="3">
        <f>E6/AVERAGE(BS!D16:E16)</f>
        <v>5.2286164539698934</v>
      </c>
      <c r="F52" s="3">
        <f>F6/AVERAGE(BS!E16:F16)</f>
        <v>0</v>
      </c>
      <c r="G52" s="3" t="e">
        <f>G6/AVERAGE(BS!F16:G16)</f>
        <v>#DIV/0!</v>
      </c>
      <c r="H52" s="3" t="e">
        <f>H6/AVERAGE(BS!G16:H16)</f>
        <v>#DIV/0!</v>
      </c>
      <c r="I52" s="3" t="e">
        <f>I6/AVERAGE(BS!H16:I16)</f>
        <v>#DIV/0!</v>
      </c>
      <c r="J52" s="3" t="e">
        <f>J6/AVERAGE(BS!I16:J16)</f>
        <v>#DIV/0!</v>
      </c>
      <c r="K52" s="3" t="e">
        <f>K6/AVERAGE(BS!J16:K16)</f>
        <v>#DIV/0!</v>
      </c>
      <c r="L52" s="3" t="e">
        <f>L6/AVERAGE(BS!K16:L16)</f>
        <v>#DIV/0!</v>
      </c>
      <c r="M52" s="3" t="e">
        <f>M6/AVERAGE(BS!L16:M16)</f>
        <v>#DIV/0!</v>
      </c>
      <c r="N52" s="3" t="e">
        <f>N6/AVERAGE(BS!M16:N16)</f>
        <v>#DIV/0!</v>
      </c>
      <c r="O52" s="3" t="e">
        <f>O6/AVERAGE(BS!N16:O16)</f>
        <v>#DIV/0!</v>
      </c>
      <c r="Q52" s="6"/>
      <c r="R52" s="6"/>
      <c r="S52" s="6"/>
      <c r="T52" s="6"/>
      <c r="U52" s="6"/>
      <c r="V52" s="6"/>
    </row>
    <row r="53" spans="1:22" s="1" customFormat="1" ht="15" customHeight="1" x14ac:dyDescent="0.25">
      <c r="A53" s="3"/>
      <c r="B53" s="3" t="s">
        <v>91</v>
      </c>
      <c r="D53" s="3">
        <f t="shared" ref="D53:O53" si="37">D6/AVERAGE(C13:D13)</f>
        <v>1.5480815229908031</v>
      </c>
      <c r="E53" s="3">
        <f t="shared" si="37"/>
        <v>1.4580237941020673</v>
      </c>
      <c r="F53" s="3">
        <f t="shared" si="37"/>
        <v>0</v>
      </c>
      <c r="G53" s="3" t="e">
        <f t="shared" si="37"/>
        <v>#DIV/0!</v>
      </c>
      <c r="H53" s="3" t="e">
        <f t="shared" si="37"/>
        <v>#DIV/0!</v>
      </c>
      <c r="I53" s="3" t="e">
        <f t="shared" si="37"/>
        <v>#DIV/0!</v>
      </c>
      <c r="J53" s="3" t="e">
        <f t="shared" si="37"/>
        <v>#DIV/0!</v>
      </c>
      <c r="K53" s="3" t="e">
        <f t="shared" si="37"/>
        <v>#DIV/0!</v>
      </c>
      <c r="L53" s="3" t="e">
        <f t="shared" si="37"/>
        <v>#DIV/0!</v>
      </c>
      <c r="M53" s="3" t="e">
        <f t="shared" si="37"/>
        <v>#DIV/0!</v>
      </c>
      <c r="N53" s="3" t="e">
        <f t="shared" si="37"/>
        <v>#DIV/0!</v>
      </c>
      <c r="O53" s="3" t="e">
        <f t="shared" si="37"/>
        <v>#DIV/0!</v>
      </c>
      <c r="Q53" s="6"/>
      <c r="R53" s="6"/>
      <c r="S53" s="6"/>
      <c r="T53" s="6"/>
      <c r="U53" s="6"/>
      <c r="V53" s="6"/>
    </row>
    <row r="54" spans="1:22" s="1" customFormat="1" ht="15" customHeight="1" x14ac:dyDescent="0.25">
      <c r="A54" s="3"/>
      <c r="B54" s="3"/>
      <c r="Q54" s="6"/>
      <c r="R54" s="6"/>
      <c r="S54" s="6"/>
      <c r="T54" s="6"/>
      <c r="U54" s="6"/>
      <c r="V54" s="6"/>
    </row>
    <row r="55" spans="1:22" s="1" customFormat="1" ht="15" customHeight="1" x14ac:dyDescent="0.25">
      <c r="A55" s="4" t="s">
        <v>92</v>
      </c>
      <c r="B55" s="3"/>
      <c r="Q55" s="6"/>
      <c r="R55" s="6"/>
      <c r="S55" s="6"/>
      <c r="T55" s="6"/>
      <c r="U55" s="6"/>
      <c r="V55" s="6"/>
    </row>
    <row r="56" spans="1:22" s="1" customFormat="1" ht="15" customHeight="1" x14ac:dyDescent="0.25">
      <c r="A56" s="3"/>
      <c r="B56" s="3" t="s">
        <v>76</v>
      </c>
      <c r="D56" s="18">
        <f t="shared" ref="D56:O56" si="38">D33</f>
        <v>2.2748334285340618E-2</v>
      </c>
      <c r="E56" s="18">
        <f t="shared" si="38"/>
        <v>7.2383257585528743E-2</v>
      </c>
      <c r="F56" s="18" t="e">
        <f t="shared" si="38"/>
        <v>#DIV/0!</v>
      </c>
      <c r="G56" s="18" t="e">
        <f t="shared" si="38"/>
        <v>#DIV/0!</v>
      </c>
      <c r="H56" s="18" t="e">
        <f t="shared" si="38"/>
        <v>#DIV/0!</v>
      </c>
      <c r="I56" s="18" t="e">
        <f t="shared" si="38"/>
        <v>#DIV/0!</v>
      </c>
      <c r="J56" s="18" t="e">
        <f t="shared" si="38"/>
        <v>#DIV/0!</v>
      </c>
      <c r="K56" s="18" t="e">
        <f t="shared" si="38"/>
        <v>#DIV/0!</v>
      </c>
      <c r="L56" s="18" t="e">
        <f t="shared" si="38"/>
        <v>#DIV/0!</v>
      </c>
      <c r="M56" s="18" t="e">
        <f t="shared" si="38"/>
        <v>#DIV/0!</v>
      </c>
      <c r="N56" s="18" t="e">
        <f t="shared" si="38"/>
        <v>#DIV/0!</v>
      </c>
      <c r="O56" s="18" t="e">
        <f t="shared" si="38"/>
        <v>#DIV/0!</v>
      </c>
      <c r="Q56" s="6"/>
      <c r="R56" s="6"/>
      <c r="S56" s="6"/>
      <c r="T56" s="6"/>
      <c r="U56" s="6"/>
      <c r="V56" s="6"/>
    </row>
    <row r="57" spans="1:22" s="1" customFormat="1" ht="15" customHeight="1" x14ac:dyDescent="0.25">
      <c r="A57" s="3"/>
      <c r="B57" s="3" t="s">
        <v>91</v>
      </c>
      <c r="D57" s="3">
        <f>D53</f>
        <v>1.5480815229908031</v>
      </c>
      <c r="E57" s="3">
        <f t="shared" ref="E57:F57" si="39">E53</f>
        <v>1.4580237941020673</v>
      </c>
      <c r="F57" s="3">
        <f t="shared" si="39"/>
        <v>0</v>
      </c>
      <c r="G57" s="3" t="e">
        <f t="shared" ref="G57:O57" si="40">G53</f>
        <v>#DIV/0!</v>
      </c>
      <c r="H57" s="3" t="e">
        <f t="shared" si="40"/>
        <v>#DIV/0!</v>
      </c>
      <c r="I57" s="3" t="e">
        <f t="shared" si="40"/>
        <v>#DIV/0!</v>
      </c>
      <c r="J57" s="3" t="e">
        <f t="shared" si="40"/>
        <v>#DIV/0!</v>
      </c>
      <c r="K57" s="3" t="e">
        <f t="shared" si="40"/>
        <v>#DIV/0!</v>
      </c>
      <c r="L57" s="3" t="e">
        <f t="shared" si="40"/>
        <v>#DIV/0!</v>
      </c>
      <c r="M57" s="3" t="e">
        <f t="shared" si="40"/>
        <v>#DIV/0!</v>
      </c>
      <c r="N57" s="3" t="e">
        <f t="shared" si="40"/>
        <v>#DIV/0!</v>
      </c>
      <c r="O57" s="3" t="e">
        <f t="shared" si="40"/>
        <v>#DIV/0!</v>
      </c>
      <c r="Q57" s="6"/>
      <c r="R57" s="6"/>
      <c r="S57" s="6"/>
      <c r="T57" s="6"/>
      <c r="U57" s="6"/>
      <c r="V57" s="6"/>
    </row>
    <row r="58" spans="1:22" s="1" customFormat="1" ht="15" customHeight="1" x14ac:dyDescent="0.25">
      <c r="A58" s="3"/>
      <c r="B58" s="3" t="s">
        <v>93</v>
      </c>
      <c r="D58" s="18">
        <f>D56*D57</f>
        <v>3.5216275985954004E-2</v>
      </c>
      <c r="E58" s="18">
        <f t="shared" ref="E58:F58" si="41">E56*E57</f>
        <v>0.10553651185431986</v>
      </c>
      <c r="F58" s="18" t="e">
        <f t="shared" si="41"/>
        <v>#DIV/0!</v>
      </c>
      <c r="G58" s="18" t="e">
        <f t="shared" ref="G58" si="42">G56*G57</f>
        <v>#DIV/0!</v>
      </c>
      <c r="H58" s="18" t="e">
        <f t="shared" ref="H58" si="43">H56*H57</f>
        <v>#DIV/0!</v>
      </c>
      <c r="I58" s="18" t="e">
        <f t="shared" ref="I58" si="44">I56*I57</f>
        <v>#DIV/0!</v>
      </c>
      <c r="J58" s="18" t="e">
        <f t="shared" ref="J58" si="45">J56*J57</f>
        <v>#DIV/0!</v>
      </c>
      <c r="K58" s="18" t="e">
        <f t="shared" ref="K58" si="46">K56*K57</f>
        <v>#DIV/0!</v>
      </c>
      <c r="L58" s="18" t="e">
        <f t="shared" ref="L58" si="47">L56*L57</f>
        <v>#DIV/0!</v>
      </c>
      <c r="M58" s="18" t="e">
        <f t="shared" ref="M58" si="48">M56*M57</f>
        <v>#DIV/0!</v>
      </c>
      <c r="N58" s="18" t="e">
        <f t="shared" ref="N58" si="49">N56*N57</f>
        <v>#DIV/0!</v>
      </c>
      <c r="O58" s="18" t="e">
        <f t="shared" ref="O58" si="50">O56*O57</f>
        <v>#DIV/0!</v>
      </c>
      <c r="Q58" s="6"/>
      <c r="R58" s="6"/>
      <c r="S58" s="6"/>
      <c r="T58" s="6"/>
      <c r="U58" s="6"/>
      <c r="V58" s="6"/>
    </row>
    <row r="59" spans="1:22" s="1" customFormat="1" ht="15" customHeight="1" x14ac:dyDescent="0.25">
      <c r="A59" s="3"/>
      <c r="B59" s="3" t="s">
        <v>94</v>
      </c>
      <c r="D59" s="3">
        <f t="shared" ref="D59:O59" si="51">AVERAGE(C13:D13)/AVERAGE(C12:D12)</f>
        <v>2.2034975526061578</v>
      </c>
      <c r="E59" s="3">
        <f t="shared" si="51"/>
        <v>2.2977980412817196</v>
      </c>
      <c r="F59" s="3">
        <f t="shared" si="51"/>
        <v>2.1469279275446826</v>
      </c>
      <c r="G59" s="3" t="e">
        <f t="shared" si="51"/>
        <v>#DIV/0!</v>
      </c>
      <c r="H59" s="3" t="e">
        <f t="shared" si="51"/>
        <v>#DIV/0!</v>
      </c>
      <c r="I59" s="3" t="e">
        <f t="shared" si="51"/>
        <v>#DIV/0!</v>
      </c>
      <c r="J59" s="3" t="e">
        <f t="shared" si="51"/>
        <v>#DIV/0!</v>
      </c>
      <c r="K59" s="3" t="e">
        <f t="shared" si="51"/>
        <v>#DIV/0!</v>
      </c>
      <c r="L59" s="3" t="e">
        <f t="shared" si="51"/>
        <v>#DIV/0!</v>
      </c>
      <c r="M59" s="3" t="e">
        <f t="shared" si="51"/>
        <v>#DIV/0!</v>
      </c>
      <c r="N59" s="3" t="e">
        <f t="shared" si="51"/>
        <v>#DIV/0!</v>
      </c>
      <c r="O59" s="3" t="e">
        <f t="shared" si="51"/>
        <v>#DIV/0!</v>
      </c>
      <c r="Q59" s="6"/>
      <c r="R59" s="6"/>
      <c r="S59" s="6"/>
      <c r="T59" s="6"/>
      <c r="U59" s="6"/>
      <c r="V59" s="6"/>
    </row>
    <row r="60" spans="1:22" s="1" customFormat="1" ht="15" customHeight="1" x14ac:dyDescent="0.25">
      <c r="A60" s="3"/>
      <c r="B60" s="3" t="s">
        <v>77</v>
      </c>
      <c r="D60" s="18">
        <f>D58*D59</f>
        <v>7.7598977946952655E-2</v>
      </c>
      <c r="E60" s="18">
        <f t="shared" ref="E60:F60" si="52">E58*E59</f>
        <v>0.24250159022256115</v>
      </c>
      <c r="F60" s="18" t="e">
        <f t="shared" si="52"/>
        <v>#DIV/0!</v>
      </c>
      <c r="G60" s="18" t="e">
        <f t="shared" ref="G60" si="53">G58*G59</f>
        <v>#DIV/0!</v>
      </c>
      <c r="H60" s="18" t="e">
        <f t="shared" ref="H60" si="54">H58*H59</f>
        <v>#DIV/0!</v>
      </c>
      <c r="I60" s="18" t="e">
        <f t="shared" ref="I60" si="55">I58*I59</f>
        <v>#DIV/0!</v>
      </c>
      <c r="J60" s="18" t="e">
        <f t="shared" ref="J60" si="56">J58*J59</f>
        <v>#DIV/0!</v>
      </c>
      <c r="K60" s="18" t="e">
        <f t="shared" ref="K60" si="57">K58*K59</f>
        <v>#DIV/0!</v>
      </c>
      <c r="L60" s="18" t="e">
        <f t="shared" ref="L60" si="58">L58*L59</f>
        <v>#DIV/0!</v>
      </c>
      <c r="M60" s="18" t="e">
        <f t="shared" ref="M60" si="59">M58*M59</f>
        <v>#DIV/0!</v>
      </c>
      <c r="N60" s="18" t="e">
        <f t="shared" ref="N60" si="60">N58*N59</f>
        <v>#DIV/0!</v>
      </c>
      <c r="O60" s="18" t="e">
        <f t="shared" ref="O60" si="61">O58*O59</f>
        <v>#DIV/0!</v>
      </c>
      <c r="Q60" s="6"/>
      <c r="R60" s="6"/>
      <c r="S60" s="6"/>
      <c r="T60" s="6"/>
      <c r="U60" s="6"/>
      <c r="V60" s="6"/>
    </row>
    <row r="61" spans="1:22" s="1" customFormat="1" ht="15" customHeight="1" x14ac:dyDescent="0.25">
      <c r="A61" s="3"/>
      <c r="B61" s="44"/>
      <c r="Q61" s="6"/>
      <c r="R61" s="6"/>
      <c r="S61" s="6"/>
      <c r="T61" s="6"/>
      <c r="U61" s="6"/>
      <c r="V61" s="6"/>
    </row>
    <row r="62" spans="1:22" s="1" customFormat="1" ht="15" customHeight="1" x14ac:dyDescent="0.25">
      <c r="Q62" s="6"/>
      <c r="R62" s="6"/>
      <c r="S62" s="6"/>
      <c r="T62" s="6"/>
      <c r="U62" s="6"/>
      <c r="V62" s="6"/>
    </row>
    <row r="63" spans="1:22" s="1" customFormat="1" ht="15" customHeight="1" x14ac:dyDescent="0.25">
      <c r="Q63" s="6"/>
      <c r="R63" s="6"/>
      <c r="S63" s="6"/>
      <c r="T63" s="6"/>
      <c r="U63" s="6"/>
      <c r="V63" s="6"/>
    </row>
    <row r="64" spans="1:22" s="1" customFormat="1" ht="15" customHeight="1" x14ac:dyDescent="0.25">
      <c r="Q64" s="6"/>
      <c r="R64" s="6"/>
      <c r="S64" s="6"/>
      <c r="T64" s="6"/>
      <c r="U64" s="6"/>
      <c r="V64" s="6"/>
    </row>
    <row r="65" spans="17:22" s="1" customFormat="1" ht="15" customHeight="1" x14ac:dyDescent="0.25">
      <c r="Q65" s="6"/>
      <c r="R65" s="6"/>
      <c r="S65" s="6"/>
      <c r="T65" s="6"/>
      <c r="U65" s="6"/>
      <c r="V65" s="6"/>
    </row>
    <row r="66" spans="17:22" s="1" customFormat="1" ht="15" customHeight="1" x14ac:dyDescent="0.25">
      <c r="Q66" s="6"/>
      <c r="R66" s="6"/>
      <c r="S66" s="6"/>
      <c r="T66" s="6"/>
      <c r="U66" s="6"/>
      <c r="V66" s="6"/>
    </row>
    <row r="67" spans="17:22" s="1" customFormat="1" ht="15" customHeight="1" x14ac:dyDescent="0.25">
      <c r="Q67" s="6"/>
      <c r="R67" s="6"/>
      <c r="S67" s="6"/>
      <c r="T67" s="6"/>
      <c r="U67" s="6"/>
      <c r="V67" s="6"/>
    </row>
    <row r="68" spans="17:22" s="1" customFormat="1" ht="15" customHeight="1" x14ac:dyDescent="0.25">
      <c r="Q68" s="6"/>
      <c r="R68" s="6"/>
      <c r="S68" s="6"/>
      <c r="T68" s="6"/>
      <c r="U68" s="6"/>
      <c r="V68" s="6"/>
    </row>
    <row r="69" spans="17:22" s="1" customFormat="1" ht="15" customHeight="1" x14ac:dyDescent="0.25">
      <c r="Q69" s="6"/>
      <c r="R69" s="6"/>
      <c r="S69" s="6"/>
      <c r="T69" s="6"/>
      <c r="U69" s="6"/>
      <c r="V69" s="6"/>
    </row>
    <row r="70" spans="17:22" ht="15" customHeight="1" x14ac:dyDescent="0.25"/>
    <row r="71" spans="17:22" ht="15" customHeight="1" x14ac:dyDescent="0.25"/>
    <row r="72" spans="17:22" ht="15" customHeight="1" x14ac:dyDescent="0.25"/>
    <row r="73" spans="17:22" ht="15" customHeight="1" x14ac:dyDescent="0.25"/>
    <row r="74" spans="17:22" ht="15" customHeight="1" x14ac:dyDescent="0.25"/>
    <row r="75" spans="17:22" ht="15" customHeight="1" x14ac:dyDescent="0.25"/>
    <row r="76" spans="17:22" ht="15" customHeight="1" x14ac:dyDescent="0.25"/>
    <row r="77" spans="17:22" ht="15" customHeight="1" x14ac:dyDescent="0.25"/>
    <row r="78" spans="17:22" ht="15" customHeight="1" x14ac:dyDescent="0.25"/>
    <row r="79" spans="17:22" ht="15" customHeight="1" x14ac:dyDescent="0.25"/>
    <row r="80" spans="17:22"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sheetData>
  <phoneticPr fontId="1"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V43"/>
  <sheetViews>
    <sheetView zoomScale="120" zoomScaleNormal="120" workbookViewId="0">
      <pane xSplit="2" ySplit="3" topLeftCell="C4" activePane="bottomRight" state="frozen"/>
      <selection pane="topRight"/>
      <selection pane="bottomLeft"/>
      <selection pane="bottomRight" activeCell="C4" sqref="C4"/>
    </sheetView>
  </sheetViews>
  <sheetFormatPr defaultColWidth="0" defaultRowHeight="14.25" x14ac:dyDescent="0.25"/>
  <cols>
    <col min="1" max="1" width="1.7109375" style="2" customWidth="1"/>
    <col min="2" max="2" width="30.7109375" style="1" customWidth="1"/>
    <col min="3" max="15" width="10.7109375" style="1" customWidth="1"/>
    <col min="16" max="16" width="1.7109375" style="1" hidden="1" customWidth="1"/>
    <col min="17" max="22" width="9.7109375" style="6" hidden="1" customWidth="1"/>
    <col min="23" max="16384" width="9.140625" style="6" hidden="1"/>
  </cols>
  <sheetData>
    <row r="1" spans="1:22" ht="24" customHeight="1" x14ac:dyDescent="0.2">
      <c r="A1" s="68" t="s">
        <v>251</v>
      </c>
      <c r="B1" s="69"/>
      <c r="C1" s="69"/>
      <c r="D1" s="69"/>
      <c r="E1" s="69"/>
      <c r="F1" s="69"/>
      <c r="G1" s="69"/>
      <c r="H1" s="69"/>
      <c r="I1" s="69"/>
      <c r="J1" s="69"/>
      <c r="K1" s="69"/>
      <c r="L1" s="69"/>
      <c r="M1" s="69"/>
      <c r="N1" s="69"/>
      <c r="O1" s="69"/>
      <c r="P1" s="67"/>
    </row>
    <row r="2" spans="1:22" s="9" customFormat="1" ht="18" customHeight="1" x14ac:dyDescent="0.25">
      <c r="A2" s="5"/>
      <c r="B2" s="7" t="s">
        <v>45</v>
      </c>
      <c r="C2" s="7"/>
      <c r="D2" s="8"/>
      <c r="E2" s="8"/>
      <c r="F2" s="8"/>
      <c r="G2" s="8"/>
      <c r="H2" s="8"/>
      <c r="I2" s="8"/>
    </row>
    <row r="3" spans="1:22" s="12" customFormat="1" ht="15" customHeight="1" x14ac:dyDescent="0.25">
      <c r="A3" s="15"/>
      <c r="B3" s="10" t="s">
        <v>46</v>
      </c>
      <c r="C3" s="11" t="s">
        <v>18</v>
      </c>
      <c r="D3" s="11" t="s">
        <v>0</v>
      </c>
      <c r="E3" s="11" t="s">
        <v>1</v>
      </c>
      <c r="F3" s="11" t="s">
        <v>2</v>
      </c>
      <c r="G3" s="11" t="s">
        <v>3</v>
      </c>
      <c r="H3" s="11" t="s">
        <v>4</v>
      </c>
      <c r="I3" s="11" t="s">
        <v>5</v>
      </c>
      <c r="J3" s="11" t="s">
        <v>6</v>
      </c>
      <c r="K3" s="11" t="s">
        <v>7</v>
      </c>
      <c r="L3" s="11" t="s">
        <v>8</v>
      </c>
      <c r="M3" s="11" t="s">
        <v>9</v>
      </c>
      <c r="N3" s="11" t="s">
        <v>10</v>
      </c>
      <c r="O3" s="11" t="s">
        <v>11</v>
      </c>
      <c r="P3" s="9"/>
    </row>
    <row r="4" spans="1:22" s="1" customFormat="1" ht="9" customHeight="1" x14ac:dyDescent="0.25">
      <c r="A4" s="2"/>
      <c r="Q4" s="6"/>
      <c r="R4" s="6"/>
      <c r="S4" s="6"/>
      <c r="T4" s="6"/>
      <c r="U4" s="6"/>
      <c r="V4" s="6"/>
    </row>
    <row r="5" spans="1:22" s="1" customFormat="1" ht="15" customHeight="1" x14ac:dyDescent="0.25">
      <c r="A5" s="2"/>
      <c r="B5" s="1" t="s">
        <v>257</v>
      </c>
      <c r="E5" s="75">
        <v>42735</v>
      </c>
      <c r="Q5" s="6"/>
      <c r="R5" s="6"/>
      <c r="S5" s="6"/>
      <c r="T5" s="6"/>
      <c r="U5" s="6"/>
      <c r="V5" s="6"/>
    </row>
    <row r="6" spans="1:22" s="1" customFormat="1" ht="15" customHeight="1" x14ac:dyDescent="0.25">
      <c r="A6" s="2"/>
      <c r="B6" s="3" t="s">
        <v>43</v>
      </c>
      <c r="E6" s="76">
        <v>0.111</v>
      </c>
      <c r="Q6" s="6"/>
      <c r="R6" s="6"/>
      <c r="S6" s="6"/>
      <c r="T6" s="6"/>
      <c r="U6" s="6"/>
      <c r="V6" s="6"/>
    </row>
    <row r="7" spans="1:22" s="1" customFormat="1" ht="15" customHeight="1" x14ac:dyDescent="0.25">
      <c r="A7" s="2"/>
      <c r="B7" s="3" t="s">
        <v>258</v>
      </c>
      <c r="E7" s="77">
        <v>8.6</v>
      </c>
      <c r="Q7" s="6"/>
      <c r="R7" s="6"/>
      <c r="S7" s="6"/>
      <c r="T7" s="6"/>
      <c r="U7" s="6"/>
      <c r="V7" s="6"/>
    </row>
    <row r="8" spans="1:22" s="1" customFormat="1" ht="15" customHeight="1" x14ac:dyDescent="0.25">
      <c r="A8" s="2"/>
      <c r="B8" s="3" t="s">
        <v>269</v>
      </c>
      <c r="E8" s="77">
        <v>1.2</v>
      </c>
      <c r="Q8" s="6"/>
      <c r="R8" s="6"/>
      <c r="S8" s="6"/>
      <c r="T8" s="6"/>
      <c r="U8" s="6"/>
      <c r="V8" s="6"/>
    </row>
    <row r="9" spans="1:22" s="1" customFormat="1" ht="15" customHeight="1" x14ac:dyDescent="0.25">
      <c r="A9" s="2"/>
      <c r="B9" s="3"/>
      <c r="Q9" s="6"/>
      <c r="R9" s="6"/>
      <c r="S9" s="6"/>
      <c r="T9" s="6"/>
      <c r="U9" s="6"/>
      <c r="V9" s="6"/>
    </row>
    <row r="10" spans="1:22" ht="15" customHeight="1" x14ac:dyDescent="0.25"/>
    <row r="11" spans="1:22" ht="15" customHeight="1" x14ac:dyDescent="0.25"/>
    <row r="12" spans="1:22" ht="15" customHeight="1" x14ac:dyDescent="0.25"/>
    <row r="13" spans="1:22" ht="15" customHeight="1" x14ac:dyDescent="0.25"/>
    <row r="14" spans="1:22" ht="15" customHeight="1" x14ac:dyDescent="0.25"/>
    <row r="15" spans="1:22" ht="15" customHeight="1" x14ac:dyDescent="0.25"/>
    <row r="16" spans="1:22"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Cover</vt:lpstr>
      <vt:lpstr>Assumption</vt:lpstr>
      <vt:lpstr>IS</vt:lpstr>
      <vt:lpstr>Capex</vt:lpstr>
      <vt:lpstr>Cals</vt:lpstr>
      <vt:lpstr>BS</vt:lpstr>
      <vt:lpstr>CFS</vt:lpstr>
      <vt:lpstr>Raitos</vt:lpstr>
      <vt:lpstr>DCF</vt:lpstr>
    </vt:vector>
  </TitlesOfParts>
  <Company>Lenovo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Chainshine</dc:creator>
  <cp:lastModifiedBy>Chainshine</cp:lastModifiedBy>
  <dcterms:created xsi:type="dcterms:W3CDTF">2017-06-08T07:19:21Z</dcterms:created>
  <dcterms:modified xsi:type="dcterms:W3CDTF">2017-11-23T00:09:40Z</dcterms:modified>
</cp:coreProperties>
</file>