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codeName="ThisWorkbook" defaultThemeVersion="124226"/>
  <mc:AlternateContent xmlns:mc="http://schemas.openxmlformats.org/markup-compatibility/2006">
    <mc:Choice Requires="x15">
      <x15ac:absPath xmlns:x15ac="http://schemas.microsoft.com/office/spreadsheetml/2010/11/ac" url="C:\Users\training.CHAINSHINE\Desktop\学员用\估值建模培训-诚迅金融培训-20171123\"/>
    </mc:Choice>
  </mc:AlternateContent>
  <bookViews>
    <workbookView xWindow="-345" yWindow="-300" windowWidth="15480" windowHeight="6840" xr2:uid="{00000000-000D-0000-FFFF-FFFF00000000}"/>
  </bookViews>
  <sheets>
    <sheet name="Cover" sheetId="23" r:id="rId1"/>
    <sheet name="Contents" sheetId="17" r:id="rId2"/>
    <sheet name="Revenues" sheetId="10" r:id="rId3"/>
    <sheet name="PP&amp;E" sheetId="13" r:id="rId4"/>
    <sheet name="Financing" sheetId="14" r:id="rId5"/>
    <sheet name="Cals" sheetId="6" r:id="rId6"/>
    <sheet name="IS" sheetId="3" r:id="rId7"/>
    <sheet name="BS" sheetId="2" r:id="rId8"/>
    <sheet name="CFS" sheetId="4" r:id="rId9"/>
    <sheet name="Ratios" sheetId="21" r:id="rId10"/>
    <sheet name="DCF" sheetId="19" r:id="rId11"/>
    <sheet name="Comps" sheetId="22" r:id="rId12"/>
  </sheets>
  <calcPr calcId="171027"/>
</workbook>
</file>

<file path=xl/calcChain.xml><?xml version="1.0" encoding="utf-8"?>
<calcChain xmlns="http://schemas.openxmlformats.org/spreadsheetml/2006/main">
  <c r="D8" i="3" l="1"/>
  <c r="C8" i="3"/>
  <c r="D22" i="10"/>
  <c r="D11" i="6"/>
  <c r="E11" i="6"/>
  <c r="C11" i="6"/>
  <c r="D24" i="3"/>
  <c r="D26" i="3"/>
  <c r="D12" i="6" s="1"/>
  <c r="E24" i="3"/>
  <c r="E26" i="3" s="1"/>
  <c r="C24" i="3"/>
  <c r="C26" i="3" s="1"/>
  <c r="C34" i="21" s="1"/>
  <c r="E9" i="6"/>
  <c r="D9" i="6"/>
  <c r="C9" i="6"/>
  <c r="E46" i="14"/>
  <c r="D15" i="21"/>
  <c r="D16" i="21"/>
  <c r="D17" i="21"/>
  <c r="D18" i="21"/>
  <c r="D34" i="2"/>
  <c r="D51" i="14" s="1"/>
  <c r="E15" i="21"/>
  <c r="E16" i="21"/>
  <c r="E17" i="21"/>
  <c r="E18" i="21"/>
  <c r="E34" i="2"/>
  <c r="E51" i="14" s="1"/>
  <c r="C15" i="21"/>
  <c r="C16" i="21"/>
  <c r="C17" i="21"/>
  <c r="C18" i="21"/>
  <c r="I10" i="22"/>
  <c r="J10" i="22"/>
  <c r="K10" i="22"/>
  <c r="L10" i="22"/>
  <c r="I11" i="22"/>
  <c r="J11" i="22"/>
  <c r="K11" i="22"/>
  <c r="L11" i="22"/>
  <c r="I12" i="22"/>
  <c r="J12" i="22"/>
  <c r="K12" i="22"/>
  <c r="L12" i="22"/>
  <c r="I13" i="22"/>
  <c r="J13" i="22"/>
  <c r="K13" i="22"/>
  <c r="L13" i="22"/>
  <c r="I14" i="22"/>
  <c r="J14" i="22"/>
  <c r="J16" i="22" s="1"/>
  <c r="K14" i="22"/>
  <c r="L14" i="22"/>
  <c r="E30" i="3"/>
  <c r="E14" i="6"/>
  <c r="H25" i="22"/>
  <c r="I25" i="22"/>
  <c r="J25" i="22"/>
  <c r="H26" i="22"/>
  <c r="I26" i="22"/>
  <c r="J26" i="22"/>
  <c r="H27" i="22"/>
  <c r="I27" i="22"/>
  <c r="J27" i="22"/>
  <c r="H28" i="22"/>
  <c r="I28" i="22"/>
  <c r="J28" i="22"/>
  <c r="H29" i="22"/>
  <c r="I29" i="22"/>
  <c r="J29" i="22"/>
  <c r="E48" i="14"/>
  <c r="E26" i="6"/>
  <c r="F40" i="22"/>
  <c r="I40" i="22"/>
  <c r="F41" i="22"/>
  <c r="I41" i="22"/>
  <c r="F42" i="22"/>
  <c r="I42" i="22"/>
  <c r="F43" i="22"/>
  <c r="I43" i="22"/>
  <c r="F44" i="22"/>
  <c r="I44" i="22"/>
  <c r="O44" i="22" s="1"/>
  <c r="S44" i="22" s="1"/>
  <c r="I45" i="22"/>
  <c r="H56" i="22"/>
  <c r="I56" i="22"/>
  <c r="E39" i="13"/>
  <c r="C30" i="3"/>
  <c r="C14" i="6" s="1"/>
  <c r="D30" i="3"/>
  <c r="D14" i="6" s="1"/>
  <c r="F11" i="21"/>
  <c r="C14" i="21"/>
  <c r="D14" i="21"/>
  <c r="E14" i="21"/>
  <c r="E19" i="14"/>
  <c r="E23" i="14"/>
  <c r="E27" i="14"/>
  <c r="E31" i="14"/>
  <c r="C34" i="2"/>
  <c r="C51" i="14"/>
  <c r="C14" i="2"/>
  <c r="C19" i="2" s="1"/>
  <c r="D14" i="2"/>
  <c r="D19" i="2" s="1"/>
  <c r="D23" i="21"/>
  <c r="E14" i="2"/>
  <c r="E19" i="2" s="1"/>
  <c r="E23" i="21"/>
  <c r="C26" i="2"/>
  <c r="C30" i="2" s="1"/>
  <c r="D26" i="2"/>
  <c r="D48" i="21" s="1"/>
  <c r="E26" i="2"/>
  <c r="E30" i="2"/>
  <c r="C8" i="2"/>
  <c r="D8" i="2"/>
  <c r="E8" i="2"/>
  <c r="E20" i="6"/>
  <c r="E8" i="3"/>
  <c r="C9" i="3"/>
  <c r="D9" i="3"/>
  <c r="E9" i="3"/>
  <c r="C10" i="3"/>
  <c r="D10" i="3"/>
  <c r="E10" i="3"/>
  <c r="C11" i="3"/>
  <c r="D11" i="3"/>
  <c r="E11" i="3"/>
  <c r="C12" i="3"/>
  <c r="D12" i="3"/>
  <c r="E12" i="3"/>
  <c r="C13" i="3"/>
  <c r="D13" i="3"/>
  <c r="E13" i="3"/>
  <c r="D14" i="3"/>
  <c r="E14" i="3"/>
  <c r="C15" i="3"/>
  <c r="D15" i="3"/>
  <c r="E15" i="3"/>
  <c r="C16" i="3"/>
  <c r="D16" i="3"/>
  <c r="E16" i="3"/>
  <c r="C17" i="3"/>
  <c r="D17" i="3"/>
  <c r="E17" i="3"/>
  <c r="C18" i="3"/>
  <c r="D18" i="3"/>
  <c r="E18" i="3"/>
  <c r="D8" i="6"/>
  <c r="E8" i="6"/>
  <c r="E13" i="6"/>
  <c r="D8" i="14"/>
  <c r="E8" i="14"/>
  <c r="D10" i="14"/>
  <c r="E10" i="14"/>
  <c r="D12" i="14"/>
  <c r="E12" i="14"/>
  <c r="D15" i="14"/>
  <c r="E15" i="14"/>
  <c r="E38" i="14"/>
  <c r="D46" i="14"/>
  <c r="D8" i="10"/>
  <c r="E8" i="10"/>
  <c r="D14" i="10"/>
  <c r="E14" i="10"/>
  <c r="E8" i="21"/>
  <c r="E55" i="21"/>
  <c r="E48" i="21"/>
  <c r="D34" i="21"/>
  <c r="E45" i="22"/>
  <c r="D20" i="21"/>
  <c r="D30" i="2"/>
  <c r="D36" i="2" s="1"/>
  <c r="E46" i="21"/>
  <c r="E47" i="21"/>
  <c r="E60" i="21"/>
  <c r="C20" i="21"/>
  <c r="C48" i="21"/>
  <c r="D54" i="21"/>
  <c r="C8" i="21"/>
  <c r="E54" i="21"/>
  <c r="N45" i="22"/>
  <c r="F17" i="21"/>
  <c r="E34" i="21"/>
  <c r="F18" i="21"/>
  <c r="F16" i="21"/>
  <c r="F25" i="21"/>
  <c r="F54" i="21"/>
  <c r="F21" i="13"/>
  <c r="F8" i="21"/>
  <c r="Q45" i="22"/>
  <c r="F9" i="21"/>
  <c r="F10" i="21"/>
  <c r="F34" i="21"/>
  <c r="R45" i="22"/>
  <c r="J45" i="22"/>
  <c r="F14" i="21"/>
  <c r="G15" i="22"/>
  <c r="F13" i="21"/>
  <c r="F37" i="21" s="1"/>
  <c r="F63" i="21" s="1"/>
  <c r="F24" i="21"/>
  <c r="F30" i="22"/>
  <c r="F20" i="21"/>
  <c r="H15" i="22"/>
  <c r="F15" i="21"/>
  <c r="M45" i="22"/>
  <c r="F48" i="21"/>
  <c r="G30" i="22"/>
  <c r="F46" i="21"/>
  <c r="F47" i="21"/>
  <c r="F60" i="21"/>
  <c r="F23" i="21"/>
  <c r="C23" i="21" l="1"/>
  <c r="C52" i="14"/>
  <c r="C60" i="21"/>
  <c r="H31" i="22"/>
  <c r="K17" i="22"/>
  <c r="K15" i="22" s="1"/>
  <c r="D47" i="21"/>
  <c r="C47" i="21"/>
  <c r="D46" i="21"/>
  <c r="D60" i="21"/>
  <c r="C46" i="21"/>
  <c r="D8" i="21"/>
  <c r="E36" i="2"/>
  <c r="F12" i="21"/>
  <c r="F28" i="21"/>
  <c r="E52" i="14"/>
  <c r="D52" i="14"/>
  <c r="E20" i="21"/>
  <c r="F39" i="21" s="1"/>
  <c r="O42" i="22"/>
  <c r="T42" i="22" s="1"/>
  <c r="O40" i="22"/>
  <c r="T40" i="22" s="1"/>
  <c r="E30" i="22"/>
  <c r="L17" i="22"/>
  <c r="L15" i="22" s="1"/>
  <c r="C15" i="22" s="1"/>
  <c r="O43" i="22"/>
  <c r="S43" i="22" s="1"/>
  <c r="O41" i="22"/>
  <c r="T41" i="22" s="1"/>
  <c r="J32" i="22"/>
  <c r="J30" i="22" s="1"/>
  <c r="H32" i="22"/>
  <c r="H30" i="22" s="1"/>
  <c r="J17" i="22"/>
  <c r="J15" i="22" s="1"/>
  <c r="F35" i="21"/>
  <c r="D66" i="21"/>
  <c r="C36" i="2"/>
  <c r="C38" i="2" s="1"/>
  <c r="C30" i="22"/>
  <c r="C35" i="22" s="1"/>
  <c r="C56" i="22" s="1"/>
  <c r="H54" i="22" s="1"/>
  <c r="J56" i="22"/>
  <c r="S42" i="22"/>
  <c r="T44" i="22"/>
  <c r="J31" i="22"/>
  <c r="I31" i="22"/>
  <c r="K16" i="22"/>
  <c r="E28" i="21"/>
  <c r="E19" i="21"/>
  <c r="E59" i="21" s="1"/>
  <c r="F49" i="21"/>
  <c r="D19" i="21"/>
  <c r="D21" i="21" s="1"/>
  <c r="F56" i="21"/>
  <c r="F64" i="21" s="1"/>
  <c r="F19" i="21"/>
  <c r="F59" i="21" s="1"/>
  <c r="E53" i="21"/>
  <c r="C19" i="21"/>
  <c r="C59" i="21" s="1"/>
  <c r="D38" i="2"/>
  <c r="E38" i="2"/>
  <c r="D35" i="3"/>
  <c r="E35" i="14"/>
  <c r="S40" i="22"/>
  <c r="I32" i="22"/>
  <c r="I30" i="22" s="1"/>
  <c r="L16" i="22"/>
  <c r="U42" i="22"/>
  <c r="U41" i="22"/>
  <c r="U44" i="22"/>
  <c r="T43" i="22"/>
  <c r="E21" i="21"/>
  <c r="C21" i="21"/>
  <c r="C22" i="21" s="1"/>
  <c r="F21" i="21"/>
  <c r="F22" i="21" s="1"/>
  <c r="F65" i="21"/>
  <c r="F53" i="21"/>
  <c r="F40" i="21"/>
  <c r="D28" i="21"/>
  <c r="F55" i="21"/>
  <c r="F66" i="21"/>
  <c r="F36" i="21"/>
  <c r="E56" i="21"/>
  <c r="E64" i="21" s="1"/>
  <c r="C12" i="6"/>
  <c r="C35" i="3"/>
  <c r="E12" i="6"/>
  <c r="E35" i="3"/>
  <c r="E39" i="3" l="1"/>
  <c r="E9" i="21"/>
  <c r="P45" i="22"/>
  <c r="D39" i="3"/>
  <c r="D9" i="21"/>
  <c r="D53" i="21"/>
  <c r="D56" i="21"/>
  <c r="D64" i="21" s="1"/>
  <c r="U40" i="22"/>
  <c r="C39" i="3"/>
  <c r="C9" i="21"/>
  <c r="S41" i="22"/>
  <c r="D55" i="21"/>
  <c r="E66" i="21"/>
  <c r="U43" i="22"/>
  <c r="E35" i="22"/>
  <c r="E56" i="22" s="1"/>
  <c r="I54" i="22" s="1"/>
  <c r="J54" i="22" s="1"/>
  <c r="D22" i="21"/>
  <c r="F50" i="21"/>
  <c r="D59" i="21"/>
  <c r="T47" i="22"/>
  <c r="T45" i="22" s="1"/>
  <c r="T46" i="22"/>
  <c r="C20" i="22"/>
  <c r="C55" i="22" s="1"/>
  <c r="E20" i="22"/>
  <c r="E55" i="22" s="1"/>
  <c r="S46" i="22"/>
  <c r="S47" i="22"/>
  <c r="S45" i="22" s="1"/>
  <c r="F67" i="21"/>
  <c r="E22" i="21"/>
  <c r="F41" i="21"/>
  <c r="U46" i="22" l="1"/>
  <c r="C49" i="21"/>
  <c r="C35" i="21"/>
  <c r="C46" i="3"/>
  <c r="C10" i="21"/>
  <c r="C36" i="21" s="1"/>
  <c r="D35" i="21"/>
  <c r="D29" i="21"/>
  <c r="D49" i="21"/>
  <c r="F29" i="21"/>
  <c r="E29" i="21"/>
  <c r="E35" i="21"/>
  <c r="E49" i="21"/>
  <c r="D46" i="3"/>
  <c r="D10" i="21"/>
  <c r="E46" i="3"/>
  <c r="E10" i="21"/>
  <c r="U47" i="22"/>
  <c r="U45" i="22" s="1"/>
  <c r="O45" i="22" s="1"/>
  <c r="F45" i="22" s="1"/>
  <c r="C45" i="22" s="1"/>
  <c r="C50" i="22" s="1"/>
  <c r="C57" i="22" s="1"/>
  <c r="H53" i="22" s="1"/>
  <c r="I55" i="22"/>
  <c r="E59" i="22"/>
  <c r="I57" i="22" s="1"/>
  <c r="H55" i="22"/>
  <c r="C59" i="22"/>
  <c r="H57" i="22" s="1"/>
  <c r="E50" i="22"/>
  <c r="E57" i="22" s="1"/>
  <c r="I53" i="22" s="1"/>
  <c r="F42" i="21"/>
  <c r="E19" i="3" l="1"/>
  <c r="E11" i="21" s="1"/>
  <c r="E12" i="21" s="1"/>
  <c r="E49" i="3"/>
  <c r="C19" i="3"/>
  <c r="C11" i="21" s="1"/>
  <c r="C12" i="21" s="1"/>
  <c r="C49" i="3"/>
  <c r="D30" i="21"/>
  <c r="D36" i="21"/>
  <c r="D49" i="3"/>
  <c r="D19" i="3"/>
  <c r="D11" i="21" s="1"/>
  <c r="D12" i="21" s="1"/>
  <c r="F30" i="21"/>
  <c r="E30" i="21"/>
  <c r="E36" i="21"/>
  <c r="J57" i="22"/>
  <c r="J53" i="22"/>
  <c r="J55" i="22"/>
  <c r="D43" i="21" l="1"/>
  <c r="D41" i="21"/>
  <c r="D42" i="21"/>
  <c r="C52" i="3"/>
  <c r="C53" i="14" s="1"/>
  <c r="C13" i="21"/>
  <c r="C37" i="21" s="1"/>
  <c r="E52" i="3"/>
  <c r="E53" i="14" s="1"/>
  <c r="E15" i="22"/>
  <c r="E13" i="21"/>
  <c r="D52" i="3"/>
  <c r="D53" i="14" s="1"/>
  <c r="D13" i="21"/>
  <c r="F43" i="21"/>
  <c r="E43" i="21"/>
  <c r="E41" i="21"/>
  <c r="E42" i="21"/>
  <c r="E39" i="21" l="1"/>
  <c r="E37" i="21"/>
  <c r="E63" i="21" s="1"/>
  <c r="E65" i="21" s="1"/>
  <c r="E67" i="21" s="1"/>
  <c r="E40" i="21"/>
  <c r="F31" i="21"/>
  <c r="E31" i="21"/>
  <c r="D40" i="21"/>
  <c r="D39" i="21"/>
  <c r="D37" i="21"/>
  <c r="D63" i="21" s="1"/>
  <c r="D65" i="21" s="1"/>
  <c r="D67" i="21" s="1"/>
  <c r="D31"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I24" authorId="0" shapeId="0" xr:uid="{00000000-0006-0000-0000-000001000000}">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Chainshine</author>
  </authors>
  <commentList>
    <comment ref="B19" authorId="0" shapeId="0" xr:uid="{00000000-0006-0000-0200-000001000000}">
      <text>
        <r>
          <rPr>
            <sz val="9"/>
            <color indexed="81"/>
            <rFont val="宋体"/>
            <family val="3"/>
            <charset val="134"/>
          </rPr>
          <t>截至2008年12月31日，三峡电站共有26台发电机组投入运营。本电力公司目前拥有三峡电站的8台（1#-8#）发电机组。
2009年5月16日，本电力公司发布重大资产重组预案，计划在本年度内一次性收购三峡电站剩余的18台（9#-26#）发电机组。
收购完成前按照已收购的机组数占三峡投产发电机组的比例分配收入。</t>
        </r>
      </text>
    </comment>
    <comment ref="B24" authorId="0" shapeId="0" xr:uid="{00000000-0006-0000-0200-000002000000}">
      <text>
        <r>
          <rPr>
            <sz val="9"/>
            <color indexed="81"/>
            <rFont val="宋体"/>
            <family val="3"/>
            <charset val="134"/>
          </rPr>
          <t>=平均总装机容量*年发电小时数</t>
        </r>
      </text>
    </comment>
    <comment ref="D24" authorId="1" shapeId="0" xr:uid="{00000000-0006-0000-0200-000003000000}">
      <text>
        <r>
          <rPr>
            <sz val="9"/>
            <color indexed="81"/>
            <rFont val="宋体"/>
            <family val="3"/>
            <charset val="134"/>
          </rPr>
          <t>电力公司分285.05亿度</t>
        </r>
      </text>
    </comment>
    <comment ref="E24" authorId="1" shapeId="0" xr:uid="{00000000-0006-0000-0200-000004000000}">
      <text>
        <r>
          <rPr>
            <sz val="9"/>
            <color indexed="81"/>
            <rFont val="宋体"/>
            <family val="3"/>
            <charset val="134"/>
          </rPr>
          <t>电力公司分272.30亿度</t>
        </r>
      </text>
    </comment>
    <comment ref="B28" authorId="0" shapeId="0" xr:uid="{00000000-0006-0000-0200-000005000000}">
      <text>
        <r>
          <rPr>
            <sz val="9"/>
            <color indexed="81"/>
            <rFont val="宋体"/>
            <family val="3"/>
            <charset val="134"/>
          </rPr>
          <t>=上网电量*平均上网电价</t>
        </r>
      </text>
    </comment>
    <comment ref="B30" authorId="0" shapeId="0" xr:uid="{00000000-0006-0000-0200-000006000000}">
      <text>
        <r>
          <rPr>
            <sz val="9"/>
            <color indexed="81"/>
            <rFont val="宋体"/>
            <family val="3"/>
            <charset val="134"/>
          </rPr>
          <t>=本年和上一年平均已收购机组数/本年和上一年平均三峡总投产机组数，表示当年三峡所有发电机组电费收入中属于电力公司的部分。</t>
        </r>
      </text>
    </comment>
    <comment ref="B37" authorId="0" shapeId="0" xr:uid="{00000000-0006-0000-0200-000007000000}">
      <text>
        <r>
          <rPr>
            <sz val="9"/>
            <color indexed="81"/>
            <rFont val="宋体"/>
            <family val="3"/>
            <charset val="134"/>
          </rPr>
          <t>=本年和上一年平均总装机容量*年发电小时数</t>
        </r>
      </text>
    </comment>
    <comment ref="B43" authorId="0" shapeId="0" xr:uid="{00000000-0006-0000-0200-000008000000}">
      <text>
        <r>
          <rPr>
            <sz val="9"/>
            <color indexed="81"/>
            <rFont val="宋体"/>
            <family val="3"/>
            <charset val="134"/>
          </rPr>
          <t>=三峡机组中电力公司电费收入+葛洲坝机组电费收入</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Chainshine</author>
  </authors>
  <commentList>
    <comment ref="B28" authorId="0" shapeId="0" xr:uid="{00000000-0006-0000-0600-000001000000}">
      <text>
        <r>
          <rPr>
            <b/>
            <sz val="9"/>
            <color indexed="81"/>
            <rFont val="宋体"/>
            <family val="3"/>
            <charset val="134"/>
          </rPr>
          <t>Chainshine:</t>
        </r>
        <r>
          <rPr>
            <sz val="9"/>
            <color indexed="81"/>
            <rFont val="宋体"/>
            <family val="3"/>
            <charset val="134"/>
          </rPr>
          <t xml:space="preserve">
不含折旧、摊销</t>
        </r>
      </text>
    </comment>
    <comment ref="B29" authorId="0" shapeId="0" xr:uid="{00000000-0006-0000-0600-000002000000}">
      <text>
        <r>
          <rPr>
            <b/>
            <sz val="9"/>
            <color indexed="81"/>
            <rFont val="宋体"/>
            <family val="3"/>
            <charset val="134"/>
          </rPr>
          <t>Chainshine:</t>
        </r>
        <r>
          <rPr>
            <sz val="9"/>
            <color indexed="81"/>
            <rFont val="宋体"/>
            <family val="3"/>
            <charset val="134"/>
          </rPr>
          <t xml:space="preserve">
不含折旧、摊销</t>
        </r>
      </text>
    </comment>
    <comment ref="B33" authorId="0" shapeId="0" xr:uid="{00000000-0006-0000-0600-000003000000}">
      <text>
        <r>
          <rPr>
            <b/>
            <sz val="9"/>
            <color indexed="81"/>
            <rFont val="宋体"/>
            <family val="3"/>
            <charset val="134"/>
          </rPr>
          <t>Chainshine:</t>
        </r>
        <r>
          <rPr>
            <sz val="9"/>
            <color indexed="81"/>
            <rFont val="宋体"/>
            <family val="3"/>
            <charset val="134"/>
          </rPr>
          <t xml:space="preserve">
不含折旧、摊销</t>
        </r>
      </text>
    </comment>
    <comment ref="B34" authorId="0" shapeId="0" xr:uid="{00000000-0006-0000-0600-000004000000}">
      <text>
        <r>
          <rPr>
            <b/>
            <sz val="9"/>
            <color indexed="81"/>
            <rFont val="宋体"/>
            <family val="3"/>
            <charset val="134"/>
          </rPr>
          <t>Chainshine:</t>
        </r>
        <r>
          <rPr>
            <sz val="9"/>
            <color indexed="81"/>
            <rFont val="宋体"/>
            <family val="3"/>
            <charset val="134"/>
          </rPr>
          <t xml:space="preserve">
不含折旧、摊销</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chainshine</author>
  </authors>
  <commentList>
    <comment ref="B16" authorId="0" shapeId="0" xr:uid="{00000000-0006-0000-0700-000001000000}">
      <text>
        <r>
          <rPr>
            <b/>
            <sz val="9"/>
            <color indexed="81"/>
            <rFont val="宋体"/>
            <family val="3"/>
            <charset val="134"/>
          </rPr>
          <t>chainshine:</t>
        </r>
        <r>
          <rPr>
            <sz val="9"/>
            <color indexed="81"/>
            <rFont val="宋体"/>
            <family val="3"/>
            <charset val="134"/>
          </rPr>
          <t xml:space="preserve">
包括交易性金融资产、可供出售金融资产和长期股权投资</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chainshine</author>
    <author>作者</author>
  </authors>
  <commentList>
    <comment ref="I16" authorId="0" shapeId="0" xr:uid="{00000000-0006-0000-0B00-000001000000}">
      <text>
        <r>
          <rPr>
            <sz val="9"/>
            <color indexed="81"/>
            <rFont val="Arial"/>
            <family val="2"/>
          </rPr>
          <t>2008</t>
        </r>
        <r>
          <rPr>
            <sz val="9"/>
            <color indexed="81"/>
            <rFont val="宋体"/>
            <family val="3"/>
            <charset val="134"/>
          </rPr>
          <t>年可比公司</t>
        </r>
        <r>
          <rPr>
            <sz val="9"/>
            <color indexed="81"/>
            <rFont val="Arial"/>
            <family val="2"/>
          </rPr>
          <t>P/E</t>
        </r>
        <r>
          <rPr>
            <sz val="9"/>
            <color indexed="81"/>
            <rFont val="宋体"/>
            <family val="3"/>
            <charset val="134"/>
          </rPr>
          <t>倍数异常，不适用</t>
        </r>
        <r>
          <rPr>
            <sz val="9"/>
            <color indexed="81"/>
            <rFont val="Arial"/>
            <family val="2"/>
          </rPr>
          <t>P/E</t>
        </r>
        <r>
          <rPr>
            <sz val="9"/>
            <color indexed="81"/>
            <rFont val="宋体"/>
            <family val="3"/>
            <charset val="134"/>
          </rPr>
          <t>倍数法对目标公司进行估值</t>
        </r>
      </text>
    </comment>
    <comment ref="J16" authorId="0" shapeId="0" xr:uid="{00000000-0006-0000-0B00-000002000000}">
      <text>
        <r>
          <rPr>
            <sz val="9"/>
            <color indexed="81"/>
            <rFont val="宋体"/>
            <family val="3"/>
            <charset val="134"/>
          </rPr>
          <t>此处剔除了</t>
        </r>
        <r>
          <rPr>
            <sz val="9"/>
            <color indexed="81"/>
            <rFont val="Arial"/>
            <family val="2"/>
          </rPr>
          <t>P/E</t>
        </r>
        <r>
          <rPr>
            <sz val="9"/>
            <color indexed="81"/>
            <rFont val="宋体"/>
            <family val="3"/>
            <charset val="134"/>
          </rPr>
          <t>倍数为负值的可比公司</t>
        </r>
      </text>
    </comment>
    <comment ref="J17" authorId="0" shapeId="0" xr:uid="{00000000-0006-0000-0B00-000003000000}">
      <text>
        <r>
          <rPr>
            <sz val="9"/>
            <color indexed="81"/>
            <rFont val="宋体"/>
            <family val="3"/>
            <charset val="134"/>
          </rPr>
          <t>此处剔除了</t>
        </r>
        <r>
          <rPr>
            <sz val="9"/>
            <color indexed="81"/>
            <rFont val="Arial"/>
            <family val="2"/>
          </rPr>
          <t>P/E</t>
        </r>
        <r>
          <rPr>
            <sz val="9"/>
            <color indexed="81"/>
            <rFont val="宋体"/>
            <family val="3"/>
            <charset val="134"/>
          </rPr>
          <t>倍数为负值的可比公司</t>
        </r>
      </text>
    </comment>
    <comment ref="B59" authorId="1" shapeId="0" xr:uid="{00000000-0006-0000-0B00-000004000000}">
      <text>
        <r>
          <rPr>
            <sz val="9"/>
            <color indexed="81"/>
            <rFont val="宋体"/>
            <family val="3"/>
            <charset val="134"/>
          </rPr>
          <t>绝对估值法和相对估值法各占</t>
        </r>
        <r>
          <rPr>
            <sz val="9"/>
            <color indexed="81"/>
            <rFont val="Arial"/>
            <family val="2"/>
          </rPr>
          <t>50%</t>
        </r>
        <r>
          <rPr>
            <sz val="9"/>
            <color indexed="81"/>
            <rFont val="宋体"/>
            <family val="3"/>
            <charset val="134"/>
          </rPr>
          <t>权重，相对估值法中各方法等权重。</t>
        </r>
      </text>
    </comment>
  </commentList>
</comments>
</file>

<file path=xl/sharedStrings.xml><?xml version="1.0" encoding="utf-8"?>
<sst xmlns="http://schemas.openxmlformats.org/spreadsheetml/2006/main" count="491" uniqueCount="336">
  <si>
    <t>资产</t>
  </si>
  <si>
    <t>货币资金</t>
  </si>
  <si>
    <t>流动资产合计</t>
  </si>
  <si>
    <t>资产总计</t>
  </si>
  <si>
    <t>短期借款</t>
  </si>
  <si>
    <t>流动负债合计</t>
  </si>
  <si>
    <t>长期借款</t>
  </si>
  <si>
    <t>负债合计</t>
  </si>
  <si>
    <t>股东权益合计</t>
  </si>
  <si>
    <t>负债和股东权益总计</t>
  </si>
  <si>
    <t>=</t>
  </si>
  <si>
    <t>可比公司法</t>
  </si>
  <si>
    <t>PP&amp;E</t>
  </si>
  <si>
    <t>Financing</t>
  </si>
  <si>
    <t>BS</t>
  </si>
  <si>
    <t>IS</t>
  </si>
  <si>
    <t>CFS</t>
  </si>
  <si>
    <t>DCF</t>
  </si>
  <si>
    <t>Ratios</t>
  </si>
  <si>
    <t>Comps</t>
  </si>
  <si>
    <t>财务预测</t>
  </si>
  <si>
    <t>估值模型</t>
  </si>
  <si>
    <t>现金流量表</t>
  </si>
  <si>
    <t>资产负债表</t>
  </si>
  <si>
    <t>已发行普通股数</t>
  </si>
  <si>
    <t>P / E</t>
  </si>
  <si>
    <t>债务</t>
  </si>
  <si>
    <r>
      <t>市盈率（</t>
    </r>
    <r>
      <rPr>
        <b/>
        <sz val="10"/>
        <rFont val="Arial"/>
        <family val="2"/>
      </rPr>
      <t>P/E</t>
    </r>
    <r>
      <rPr>
        <b/>
        <sz val="10"/>
        <rFont val="宋体"/>
        <family val="3"/>
        <charset val="134"/>
      </rPr>
      <t>）</t>
    </r>
    <phoneticPr fontId="2" type="noConversion"/>
  </si>
  <si>
    <t>公司</t>
    <phoneticPr fontId="2" type="noConversion"/>
  </si>
  <si>
    <r>
      <t xml:space="preserve"> A</t>
    </r>
    <r>
      <rPr>
        <sz val="10"/>
        <rFont val="宋体"/>
        <family val="3"/>
        <charset val="134"/>
      </rPr>
      <t>股市价（元）</t>
    </r>
    <phoneticPr fontId="2" type="noConversion"/>
  </si>
  <si>
    <r>
      <t>每股收益（元</t>
    </r>
    <r>
      <rPr>
        <sz val="10"/>
        <rFont val="Arial"/>
        <family val="2"/>
      </rPr>
      <t>/</t>
    </r>
    <r>
      <rPr>
        <sz val="10"/>
        <rFont val="宋体"/>
        <family val="3"/>
        <charset val="134"/>
      </rPr>
      <t>股）</t>
    </r>
    <phoneticPr fontId="2" type="noConversion"/>
  </si>
  <si>
    <t>电力公司</t>
    <phoneticPr fontId="2" type="noConversion"/>
  </si>
  <si>
    <t>平均</t>
    <phoneticPr fontId="2" type="noConversion"/>
  </si>
  <si>
    <t>溢价水平</t>
    <phoneticPr fontId="2" type="noConversion"/>
  </si>
  <si>
    <t>~</t>
    <phoneticPr fontId="2" type="noConversion"/>
  </si>
  <si>
    <t>价格区间（元）</t>
    <phoneticPr fontId="2" type="noConversion"/>
  </si>
  <si>
    <r>
      <t>市净率（</t>
    </r>
    <r>
      <rPr>
        <b/>
        <sz val="10"/>
        <rFont val="Arial"/>
        <family val="2"/>
      </rPr>
      <t>P/B</t>
    </r>
    <r>
      <rPr>
        <b/>
        <sz val="10"/>
        <rFont val="宋体"/>
        <family val="3"/>
        <charset val="134"/>
      </rPr>
      <t>）</t>
    </r>
    <phoneticPr fontId="2" type="noConversion"/>
  </si>
  <si>
    <r>
      <t>每股净资产（元</t>
    </r>
    <r>
      <rPr>
        <sz val="10"/>
        <rFont val="Arial"/>
        <family val="2"/>
      </rPr>
      <t>/</t>
    </r>
    <r>
      <rPr>
        <sz val="10"/>
        <rFont val="宋体"/>
        <family val="3"/>
        <charset val="134"/>
      </rPr>
      <t>股）</t>
    </r>
    <phoneticPr fontId="2" type="noConversion"/>
  </si>
  <si>
    <t>P / B</t>
    <phoneticPr fontId="2" type="noConversion"/>
  </si>
  <si>
    <r>
      <t>A</t>
    </r>
    <r>
      <rPr>
        <sz val="10"/>
        <rFont val="宋体"/>
        <family val="3"/>
        <charset val="134"/>
      </rPr>
      <t>股市值</t>
    </r>
    <phoneticPr fontId="2" type="noConversion"/>
  </si>
  <si>
    <r>
      <t>H</t>
    </r>
    <r>
      <rPr>
        <sz val="10"/>
        <rFont val="宋体"/>
        <family val="3"/>
        <charset val="134"/>
      </rPr>
      <t>股市价（元）</t>
    </r>
    <phoneticPr fontId="2" type="noConversion"/>
  </si>
  <si>
    <r>
      <t>H</t>
    </r>
    <r>
      <rPr>
        <sz val="10"/>
        <rFont val="宋体"/>
        <family val="3"/>
        <charset val="134"/>
      </rPr>
      <t>股普通股数</t>
    </r>
    <phoneticPr fontId="2" type="noConversion"/>
  </si>
  <si>
    <r>
      <t>H</t>
    </r>
    <r>
      <rPr>
        <sz val="10"/>
        <rFont val="宋体"/>
        <family val="3"/>
        <charset val="134"/>
      </rPr>
      <t>股市值</t>
    </r>
    <phoneticPr fontId="2" type="noConversion"/>
  </si>
  <si>
    <t>债务</t>
    <phoneticPr fontId="2" type="noConversion"/>
  </si>
  <si>
    <t>现金及非核心资产</t>
    <phoneticPr fontId="2" type="noConversion"/>
  </si>
  <si>
    <t>EV</t>
    <phoneticPr fontId="2" type="noConversion"/>
  </si>
  <si>
    <t>少数股东权益</t>
    <phoneticPr fontId="2" type="noConversion"/>
  </si>
  <si>
    <t>其他</t>
    <phoneticPr fontId="2" type="noConversion"/>
  </si>
  <si>
    <t>现金</t>
    <phoneticPr fontId="2" type="noConversion"/>
  </si>
  <si>
    <t>非核心资产</t>
    <phoneticPr fontId="2" type="noConversion"/>
  </si>
  <si>
    <t>股价区间</t>
    <phoneticPr fontId="2" type="noConversion"/>
  </si>
  <si>
    <r>
      <t xml:space="preserve">* DCF </t>
    </r>
    <r>
      <rPr>
        <sz val="10"/>
        <rFont val="宋体"/>
        <family val="3"/>
        <charset val="134"/>
      </rPr>
      <t>估值方法股票价格区间为</t>
    </r>
    <phoneticPr fontId="2" type="noConversion"/>
  </si>
  <si>
    <t>EV/EBITDA</t>
    <phoneticPr fontId="2" type="noConversion"/>
  </si>
  <si>
    <r>
      <t xml:space="preserve">* P/E </t>
    </r>
    <r>
      <rPr>
        <sz val="10"/>
        <rFont val="宋体"/>
        <family val="3"/>
        <charset val="134"/>
      </rPr>
      <t>倍数方法股票价格区间为</t>
    </r>
    <phoneticPr fontId="2" type="noConversion"/>
  </si>
  <si>
    <r>
      <t xml:space="preserve">* P/B </t>
    </r>
    <r>
      <rPr>
        <sz val="10"/>
        <rFont val="宋体"/>
        <family val="3"/>
        <charset val="134"/>
      </rPr>
      <t>倍数方法股票价格区间为</t>
    </r>
    <phoneticPr fontId="2" type="noConversion"/>
  </si>
  <si>
    <t xml:space="preserve">P/E </t>
    <phoneticPr fontId="2" type="noConversion"/>
  </si>
  <si>
    <r>
      <t xml:space="preserve">* EV/EBITDA </t>
    </r>
    <r>
      <rPr>
        <sz val="10"/>
        <rFont val="宋体"/>
        <family val="3"/>
        <charset val="134"/>
      </rPr>
      <t>方法股票价格区间为</t>
    </r>
    <phoneticPr fontId="2" type="noConversion"/>
  </si>
  <si>
    <t>DCF</t>
    <phoneticPr fontId="2" type="noConversion"/>
  </si>
  <si>
    <t>综合</t>
    <phoneticPr fontId="2" type="noConversion"/>
  </si>
  <si>
    <r>
      <t xml:space="preserve">* </t>
    </r>
    <r>
      <rPr>
        <sz val="10"/>
        <rFont val="宋体"/>
        <family val="3"/>
        <charset val="134"/>
      </rPr>
      <t>综合上述方法，股票价格区间为</t>
    </r>
    <phoneticPr fontId="2" type="noConversion"/>
  </si>
  <si>
    <t>2008A</t>
  </si>
  <si>
    <t>2009E</t>
  </si>
  <si>
    <t>2010E</t>
  </si>
  <si>
    <r>
      <t>桂冠电力（</t>
    </r>
    <r>
      <rPr>
        <sz val="10"/>
        <rFont val="Arial"/>
        <family val="2"/>
      </rPr>
      <t>600236.SH)</t>
    </r>
    <phoneticPr fontId="2" type="noConversion"/>
  </si>
  <si>
    <r>
      <t>国电电力（</t>
    </r>
    <r>
      <rPr>
        <sz val="10"/>
        <rFont val="Arial"/>
        <family val="2"/>
      </rPr>
      <t>600795.SH</t>
    </r>
    <r>
      <rPr>
        <sz val="10"/>
        <rFont val="宋体"/>
        <family val="3"/>
        <charset val="134"/>
      </rPr>
      <t>）</t>
    </r>
    <phoneticPr fontId="2" type="noConversion"/>
  </si>
  <si>
    <r>
      <t>华能国际（</t>
    </r>
    <r>
      <rPr>
        <sz val="10"/>
        <rFont val="Arial"/>
        <family val="2"/>
      </rPr>
      <t>600011.SH</t>
    </r>
    <r>
      <rPr>
        <sz val="10"/>
        <rFont val="宋体"/>
        <family val="3"/>
        <charset val="134"/>
      </rPr>
      <t>）</t>
    </r>
    <phoneticPr fontId="2" type="noConversion"/>
  </si>
  <si>
    <r>
      <t>华电国际（</t>
    </r>
    <r>
      <rPr>
        <sz val="10"/>
        <rFont val="Arial"/>
        <family val="2"/>
      </rPr>
      <t>600027.SH</t>
    </r>
    <r>
      <rPr>
        <sz val="10"/>
        <rFont val="宋体"/>
        <family val="3"/>
        <charset val="134"/>
      </rPr>
      <t>）</t>
    </r>
    <phoneticPr fontId="2" type="noConversion"/>
  </si>
  <si>
    <r>
      <t>国投电力（</t>
    </r>
    <r>
      <rPr>
        <sz val="10"/>
        <rFont val="Arial"/>
        <family val="2"/>
      </rPr>
      <t>600886.SH</t>
    </r>
    <r>
      <rPr>
        <sz val="10"/>
        <rFont val="宋体"/>
        <family val="3"/>
        <charset val="134"/>
      </rPr>
      <t>）</t>
    </r>
    <phoneticPr fontId="2" type="noConversion"/>
  </si>
  <si>
    <t>中位数</t>
    <phoneticPr fontId="2" type="noConversion"/>
  </si>
  <si>
    <r>
      <t>A</t>
    </r>
    <r>
      <rPr>
        <sz val="10"/>
        <rFont val="宋体"/>
        <family val="3"/>
        <charset val="134"/>
      </rPr>
      <t>股普通股数
（百万）</t>
    </r>
    <phoneticPr fontId="2" type="noConversion"/>
  </si>
  <si>
    <t>EBITDA</t>
    <phoneticPr fontId="2" type="noConversion"/>
  </si>
  <si>
    <t>固定资产购建</t>
  </si>
  <si>
    <t>无形资产购建</t>
  </si>
  <si>
    <r>
      <t>目录</t>
    </r>
    <r>
      <rPr>
        <b/>
        <sz val="12"/>
        <color indexed="9"/>
        <rFont val="Arial"/>
        <family val="2"/>
      </rPr>
      <t xml:space="preserve"> Contents</t>
    </r>
    <phoneticPr fontId="2" type="noConversion"/>
  </si>
  <si>
    <r>
      <t>中间计算表</t>
    </r>
    <r>
      <rPr>
        <b/>
        <sz val="12"/>
        <color indexed="9"/>
        <rFont val="Arial"/>
        <family val="2"/>
      </rPr>
      <t xml:space="preserve"> Calculations</t>
    </r>
    <phoneticPr fontId="6" type="noConversion"/>
  </si>
  <si>
    <t>预测</t>
    <phoneticPr fontId="15" type="noConversion"/>
  </si>
  <si>
    <t>单位：百万元人民币（特殊说明除外）</t>
    <phoneticPr fontId="6" type="noConversion"/>
  </si>
  <si>
    <r>
      <t>电力公司</t>
    </r>
    <r>
      <rPr>
        <b/>
        <sz val="16"/>
        <color indexed="9"/>
        <rFont val="Arial"/>
        <family val="2"/>
      </rPr>
      <t xml:space="preserve"> Power Company</t>
    </r>
    <phoneticPr fontId="6" type="noConversion"/>
  </si>
  <si>
    <r>
      <t>融资计划表</t>
    </r>
    <r>
      <rPr>
        <b/>
        <sz val="12"/>
        <color indexed="9"/>
        <rFont val="Arial"/>
        <family val="2"/>
      </rPr>
      <t xml:space="preserve"> Financing</t>
    </r>
    <phoneticPr fontId="6" type="noConversion"/>
  </si>
  <si>
    <r>
      <t>利润表</t>
    </r>
    <r>
      <rPr>
        <b/>
        <sz val="12"/>
        <color indexed="9"/>
        <rFont val="Arial"/>
        <family val="2"/>
      </rPr>
      <t xml:space="preserve"> Income Statement</t>
    </r>
    <phoneticPr fontId="6" type="noConversion"/>
  </si>
  <si>
    <r>
      <t>资产负债表</t>
    </r>
    <r>
      <rPr>
        <b/>
        <sz val="12"/>
        <color indexed="9"/>
        <rFont val="Arial"/>
        <family val="2"/>
      </rPr>
      <t xml:space="preserve"> Balance Sheet</t>
    </r>
    <phoneticPr fontId="6" type="noConversion"/>
  </si>
  <si>
    <r>
      <t>现金流量表</t>
    </r>
    <r>
      <rPr>
        <b/>
        <sz val="12"/>
        <color indexed="9"/>
        <rFont val="Arial"/>
        <family val="2"/>
      </rPr>
      <t xml:space="preserve"> Cash Flow Statement</t>
    </r>
    <phoneticPr fontId="6" type="noConversion"/>
  </si>
  <si>
    <r>
      <t>折现现金流模型</t>
    </r>
    <r>
      <rPr>
        <b/>
        <sz val="12"/>
        <color indexed="9"/>
        <rFont val="Arial"/>
        <family val="2"/>
      </rPr>
      <t xml:space="preserve"> Discounted Cash Flow</t>
    </r>
    <phoneticPr fontId="6" type="noConversion"/>
  </si>
  <si>
    <r>
      <t>电力公司</t>
    </r>
    <r>
      <rPr>
        <b/>
        <sz val="16"/>
        <color indexed="9"/>
        <rFont val="Arial"/>
        <family val="2"/>
      </rPr>
      <t xml:space="preserve"> Power Company</t>
    </r>
    <phoneticPr fontId="15" type="noConversion"/>
  </si>
  <si>
    <t>2008.4-2009.3</t>
    <phoneticPr fontId="2" type="noConversion"/>
  </si>
  <si>
    <t>预测</t>
    <phoneticPr fontId="15" type="noConversion"/>
  </si>
  <si>
    <t>单位：百万元人民币（特殊说明除外）</t>
    <phoneticPr fontId="6" type="noConversion"/>
  </si>
  <si>
    <t>估值时点</t>
    <phoneticPr fontId="2" type="noConversion"/>
  </si>
  <si>
    <r>
      <t>加权平均资本成本（</t>
    </r>
    <r>
      <rPr>
        <b/>
        <sz val="10"/>
        <rFont val="Arial"/>
        <family val="2"/>
      </rPr>
      <t>WACC</t>
    </r>
    <r>
      <rPr>
        <b/>
        <sz val="10"/>
        <rFont val="宋体"/>
        <family val="3"/>
        <charset val="134"/>
      </rPr>
      <t>）</t>
    </r>
    <phoneticPr fontId="2" type="noConversion"/>
  </si>
  <si>
    <t>WACC</t>
    <phoneticPr fontId="2" type="noConversion"/>
  </si>
  <si>
    <t>预测</t>
    <phoneticPr fontId="15" type="noConversion"/>
  </si>
  <si>
    <t>单位：百万元人民币（特殊说明除外）</t>
    <phoneticPr fontId="6" type="noConversion"/>
  </si>
  <si>
    <t>关键数字</t>
    <phoneticPr fontId="2" type="noConversion"/>
  </si>
  <si>
    <t>EBIAT</t>
    <phoneticPr fontId="2" type="noConversion"/>
  </si>
  <si>
    <t>净利润</t>
    <phoneticPr fontId="2" type="noConversion"/>
  </si>
  <si>
    <t>债务合计</t>
    <phoneticPr fontId="2" type="noConversion"/>
  </si>
  <si>
    <t>成长性指标</t>
    <phoneticPr fontId="2" type="noConversion"/>
  </si>
  <si>
    <t>盈利性指标</t>
    <phoneticPr fontId="2" type="noConversion"/>
  </si>
  <si>
    <t>偿债能力指标</t>
    <phoneticPr fontId="2" type="noConversion"/>
  </si>
  <si>
    <t>运营能力指标</t>
    <phoneticPr fontId="2" type="noConversion"/>
  </si>
  <si>
    <t>杠杆比率</t>
    <phoneticPr fontId="2" type="noConversion"/>
  </si>
  <si>
    <t>资产负债率</t>
    <phoneticPr fontId="2" type="noConversion"/>
  </si>
  <si>
    <t>杜邦分析</t>
    <phoneticPr fontId="2" type="noConversion"/>
  </si>
  <si>
    <t>本表假设</t>
    <phoneticPr fontId="2" type="noConversion"/>
  </si>
  <si>
    <t>经营活动现金流</t>
    <phoneticPr fontId="5" type="noConversion"/>
  </si>
  <si>
    <t>折旧</t>
    <phoneticPr fontId="2" type="noConversion"/>
  </si>
  <si>
    <t>摊销</t>
    <phoneticPr fontId="2" type="noConversion"/>
  </si>
  <si>
    <t>财务费用</t>
    <phoneticPr fontId="2" type="noConversion"/>
  </si>
  <si>
    <t>（公允价值变动收益）</t>
    <phoneticPr fontId="2" type="noConversion"/>
  </si>
  <si>
    <t>（投资收益）</t>
    <phoneticPr fontId="2" type="noConversion"/>
  </si>
  <si>
    <t>经营活动现金流合计</t>
    <phoneticPr fontId="5" type="noConversion"/>
  </si>
  <si>
    <t>投资活动现金流</t>
    <phoneticPr fontId="5" type="noConversion"/>
  </si>
  <si>
    <t>公允价值变动收益</t>
    <phoneticPr fontId="2" type="noConversion"/>
  </si>
  <si>
    <t>投资收益</t>
    <phoneticPr fontId="2" type="noConversion"/>
  </si>
  <si>
    <t>（固定资产购建）</t>
    <phoneticPr fontId="2" type="noConversion"/>
  </si>
  <si>
    <t>（无形资产购建）</t>
    <phoneticPr fontId="2" type="noConversion"/>
  </si>
  <si>
    <t>投资活动现金流合计</t>
    <phoneticPr fontId="5" type="noConversion"/>
  </si>
  <si>
    <t>融资活动现金流</t>
    <phoneticPr fontId="5" type="noConversion"/>
  </si>
  <si>
    <t>（偿还上期融资缺口）</t>
    <phoneticPr fontId="2" type="noConversion"/>
  </si>
  <si>
    <t>（财务费用）</t>
    <phoneticPr fontId="2" type="noConversion"/>
  </si>
  <si>
    <t>短期借款增加（减少）</t>
    <phoneticPr fontId="2" type="noConversion"/>
  </si>
  <si>
    <t>长期借款增加（减少）</t>
    <phoneticPr fontId="2" type="noConversion"/>
  </si>
  <si>
    <t>应付债券增加（减少）</t>
    <phoneticPr fontId="2" type="noConversion"/>
  </si>
  <si>
    <t>股本及资本公积增加（减少）</t>
    <phoneticPr fontId="2" type="noConversion"/>
  </si>
  <si>
    <t>（红利）</t>
    <phoneticPr fontId="2" type="noConversion"/>
  </si>
  <si>
    <t>融资活动现金流合计</t>
    <phoneticPr fontId="5" type="noConversion"/>
  </si>
  <si>
    <t>净现金流</t>
    <phoneticPr fontId="2" type="noConversion"/>
  </si>
  <si>
    <t>期初现金额</t>
    <phoneticPr fontId="2" type="noConversion"/>
  </si>
  <si>
    <t>融资缺口前的期末现金额</t>
    <phoneticPr fontId="2" type="noConversion"/>
  </si>
  <si>
    <t>现金分配</t>
    <phoneticPr fontId="5" type="noConversion"/>
  </si>
  <si>
    <t>所需现金</t>
    <phoneticPr fontId="5" type="noConversion"/>
  </si>
  <si>
    <t>多余现金</t>
    <phoneticPr fontId="5" type="noConversion"/>
  </si>
  <si>
    <t>融资缺口</t>
    <phoneticPr fontId="5" type="noConversion"/>
  </si>
  <si>
    <t>年底现金</t>
    <phoneticPr fontId="5" type="noConversion"/>
  </si>
  <si>
    <t>应收款项</t>
    <phoneticPr fontId="2" type="noConversion"/>
  </si>
  <si>
    <t>其他流动资产</t>
    <phoneticPr fontId="2" type="noConversion"/>
  </si>
  <si>
    <t>固定资产净值</t>
    <phoneticPr fontId="2" type="noConversion"/>
  </si>
  <si>
    <t>无形资产净值</t>
    <phoneticPr fontId="2" type="noConversion"/>
  </si>
  <si>
    <t>负债和股东权益</t>
    <phoneticPr fontId="2" type="noConversion"/>
  </si>
  <si>
    <t>融资缺口</t>
    <phoneticPr fontId="2" type="noConversion"/>
  </si>
  <si>
    <t>应付债券</t>
    <phoneticPr fontId="2" type="noConversion"/>
  </si>
  <si>
    <t>股本及资本公积</t>
    <phoneticPr fontId="2" type="noConversion"/>
  </si>
  <si>
    <t>留存收益</t>
    <phoneticPr fontId="2" type="noConversion"/>
  </si>
  <si>
    <t>平衡吗？</t>
    <phoneticPr fontId="5" type="noConversion"/>
  </si>
  <si>
    <r>
      <t>其他业务收入</t>
    </r>
    <r>
      <rPr>
        <sz val="10"/>
        <rFont val="Arial"/>
        <family val="2"/>
      </rPr>
      <t>/</t>
    </r>
    <r>
      <rPr>
        <sz val="10"/>
        <rFont val="宋体"/>
        <family val="3"/>
        <charset val="134"/>
      </rPr>
      <t>三峡总公司电费收入</t>
    </r>
    <phoneticPr fontId="2" type="noConversion"/>
  </si>
  <si>
    <r>
      <t>补贴收入</t>
    </r>
    <r>
      <rPr>
        <sz val="10"/>
        <rFont val="Arial"/>
        <family val="2"/>
      </rPr>
      <t>/</t>
    </r>
    <r>
      <rPr>
        <sz val="10"/>
        <rFont val="宋体"/>
        <family val="3"/>
        <charset val="134"/>
      </rPr>
      <t>主营业务收入</t>
    </r>
    <phoneticPr fontId="2" type="noConversion"/>
  </si>
  <si>
    <r>
      <t>主营业务成本</t>
    </r>
    <r>
      <rPr>
        <sz val="10"/>
        <rFont val="Arial"/>
        <family val="2"/>
      </rPr>
      <t>/</t>
    </r>
    <r>
      <rPr>
        <sz val="10"/>
        <rFont val="宋体"/>
        <family val="3"/>
        <charset val="134"/>
      </rPr>
      <t>主营业务收入</t>
    </r>
    <phoneticPr fontId="2" type="noConversion"/>
  </si>
  <si>
    <r>
      <t>其他业务成本</t>
    </r>
    <r>
      <rPr>
        <sz val="10"/>
        <rFont val="Arial"/>
        <family val="2"/>
      </rPr>
      <t>/</t>
    </r>
    <r>
      <rPr>
        <sz val="10"/>
        <rFont val="宋体"/>
        <family val="3"/>
        <charset val="134"/>
      </rPr>
      <t>其他业务收入</t>
    </r>
    <phoneticPr fontId="2" type="noConversion"/>
  </si>
  <si>
    <r>
      <t>营业税金及附加</t>
    </r>
    <r>
      <rPr>
        <sz val="10"/>
        <rFont val="Arial"/>
        <family val="2"/>
      </rPr>
      <t>/</t>
    </r>
    <r>
      <rPr>
        <sz val="10"/>
        <rFont val="宋体"/>
        <family val="3"/>
        <charset val="134"/>
      </rPr>
      <t>主营业务收入</t>
    </r>
    <phoneticPr fontId="2" type="noConversion"/>
  </si>
  <si>
    <t>销售费用</t>
    <phoneticPr fontId="2" type="noConversion"/>
  </si>
  <si>
    <t>管理费用增长率</t>
    <phoneticPr fontId="2" type="noConversion"/>
  </si>
  <si>
    <t>资产减值损失</t>
    <phoneticPr fontId="2" type="noConversion"/>
  </si>
  <si>
    <t>营业外净收入</t>
    <phoneticPr fontId="2" type="noConversion"/>
  </si>
  <si>
    <t>收入</t>
    <phoneticPr fontId="2" type="noConversion"/>
  </si>
  <si>
    <t>主营业务收入</t>
    <phoneticPr fontId="2" type="noConversion"/>
  </si>
  <si>
    <t>其他业务收入</t>
    <phoneticPr fontId="2" type="noConversion"/>
  </si>
  <si>
    <t>补贴收入</t>
    <phoneticPr fontId="2" type="noConversion"/>
  </si>
  <si>
    <t>营业收入</t>
    <phoneticPr fontId="2" type="noConversion"/>
  </si>
  <si>
    <t>主营业务成本</t>
    <phoneticPr fontId="2" type="noConversion"/>
  </si>
  <si>
    <t>其他业务成本</t>
    <phoneticPr fontId="2" type="noConversion"/>
  </si>
  <si>
    <t>营业成本</t>
    <phoneticPr fontId="2" type="noConversion"/>
  </si>
  <si>
    <t>营业税金及附加</t>
    <phoneticPr fontId="2" type="noConversion"/>
  </si>
  <si>
    <t>管理费用</t>
    <phoneticPr fontId="2" type="noConversion"/>
  </si>
  <si>
    <t xml:space="preserve">EBITDA </t>
    <phoneticPr fontId="2" type="noConversion"/>
  </si>
  <si>
    <t>EBIT</t>
    <phoneticPr fontId="2" type="noConversion"/>
  </si>
  <si>
    <t>利润总额</t>
    <phoneticPr fontId="2" type="noConversion"/>
  </si>
  <si>
    <t>所得税费用</t>
    <phoneticPr fontId="2" type="noConversion"/>
  </si>
  <si>
    <r>
      <t>每股盈利（元</t>
    </r>
    <r>
      <rPr>
        <b/>
        <sz val="10"/>
        <rFont val="Arial"/>
        <family val="2"/>
      </rPr>
      <t>/</t>
    </r>
    <r>
      <rPr>
        <b/>
        <sz val="10"/>
        <rFont val="宋体"/>
        <family val="3"/>
        <charset val="134"/>
      </rPr>
      <t>股）</t>
    </r>
  </si>
  <si>
    <r>
      <t>红利</t>
    </r>
    <r>
      <rPr>
        <sz val="10"/>
        <rFont val="Arial"/>
        <family val="2"/>
      </rPr>
      <t>/</t>
    </r>
    <r>
      <rPr>
        <sz val="10"/>
        <rFont val="宋体"/>
        <family val="3"/>
        <charset val="134"/>
      </rPr>
      <t>上年净利润</t>
    </r>
    <phoneticPr fontId="2" type="noConversion"/>
  </si>
  <si>
    <t>期初值</t>
    <phoneticPr fontId="2" type="noConversion"/>
  </si>
  <si>
    <t>期末值</t>
    <phoneticPr fontId="2" type="noConversion"/>
  </si>
  <si>
    <t>红利</t>
    <phoneticPr fontId="2" type="noConversion"/>
  </si>
  <si>
    <t>短期借款发行（偿还）</t>
    <phoneticPr fontId="2" type="noConversion"/>
  </si>
  <si>
    <t>循环贷款及短期借款利率</t>
    <phoneticPr fontId="2" type="noConversion"/>
  </si>
  <si>
    <t>长期借款发行（偿还）</t>
    <phoneticPr fontId="2" type="noConversion"/>
  </si>
  <si>
    <t>长期借款利率</t>
    <phoneticPr fontId="2" type="noConversion"/>
  </si>
  <si>
    <t>应付债券发行（减少）</t>
    <phoneticPr fontId="2" type="noConversion"/>
  </si>
  <si>
    <t>应付债券利率</t>
    <phoneticPr fontId="2" type="noConversion"/>
  </si>
  <si>
    <t>货币资金利率</t>
    <phoneticPr fontId="2" type="noConversion"/>
  </si>
  <si>
    <t>新股发行数量（百万股）</t>
    <phoneticPr fontId="2" type="noConversion"/>
  </si>
  <si>
    <t>新股发行价格（元）</t>
    <phoneticPr fontId="2" type="noConversion"/>
  </si>
  <si>
    <t>债务融资</t>
    <phoneticPr fontId="2" type="noConversion"/>
  </si>
  <si>
    <t>循环贷款利率</t>
    <phoneticPr fontId="2" type="noConversion"/>
  </si>
  <si>
    <t>循环贷款利息费用</t>
    <phoneticPr fontId="2" type="noConversion"/>
  </si>
  <si>
    <t>短期借款</t>
    <phoneticPr fontId="2" type="noConversion"/>
  </si>
  <si>
    <t>短期借款利率</t>
    <phoneticPr fontId="2" type="noConversion"/>
  </si>
  <si>
    <t>短期借款利息费用</t>
    <phoneticPr fontId="2" type="noConversion"/>
  </si>
  <si>
    <t>长期借款</t>
    <phoneticPr fontId="2" type="noConversion"/>
  </si>
  <si>
    <t>长期借款利息费用</t>
    <phoneticPr fontId="2" type="noConversion"/>
  </si>
  <si>
    <t>应付债券利息费用</t>
    <phoneticPr fontId="2" type="noConversion"/>
  </si>
  <si>
    <t>利息费用合计</t>
    <phoneticPr fontId="2" type="noConversion"/>
  </si>
  <si>
    <t>货币资金</t>
    <phoneticPr fontId="2" type="noConversion"/>
  </si>
  <si>
    <t>货币资金利息收入</t>
    <phoneticPr fontId="2" type="noConversion"/>
  </si>
  <si>
    <t>股权融资</t>
    <phoneticPr fontId="2" type="noConversion"/>
  </si>
  <si>
    <t>已发行普通股数（百万股）</t>
    <phoneticPr fontId="2" type="noConversion"/>
  </si>
  <si>
    <t>新股价格（元）</t>
    <phoneticPr fontId="2" type="noConversion"/>
  </si>
  <si>
    <t>股本及资本公积合计</t>
    <phoneticPr fontId="2" type="noConversion"/>
  </si>
  <si>
    <t>重要指标</t>
    <phoneticPr fontId="2" type="noConversion"/>
  </si>
  <si>
    <r>
      <t>每股盈利（元</t>
    </r>
    <r>
      <rPr>
        <sz val="10"/>
        <rFont val="Arial"/>
        <family val="2"/>
      </rPr>
      <t>/</t>
    </r>
    <r>
      <rPr>
        <sz val="10"/>
        <rFont val="宋体"/>
        <family val="3"/>
        <charset val="134"/>
      </rPr>
      <t>股）</t>
    </r>
    <phoneticPr fontId="2" type="noConversion"/>
  </si>
  <si>
    <r>
      <t>固定资产购建</t>
    </r>
    <r>
      <rPr>
        <sz val="10"/>
        <rFont val="Arial"/>
        <family val="2"/>
      </rPr>
      <t>——</t>
    </r>
    <r>
      <rPr>
        <sz val="10"/>
        <rFont val="宋体"/>
        <family val="3"/>
        <charset val="134"/>
      </rPr>
      <t>收购三峡机组</t>
    </r>
    <phoneticPr fontId="2" type="noConversion"/>
  </si>
  <si>
    <r>
      <t>固定资产购建</t>
    </r>
    <r>
      <rPr>
        <sz val="10"/>
        <rFont val="Arial"/>
        <family val="2"/>
      </rPr>
      <t>——</t>
    </r>
    <r>
      <rPr>
        <sz val="10"/>
        <rFont val="宋体"/>
        <family val="3"/>
        <charset val="134"/>
      </rPr>
      <t>维护性支出</t>
    </r>
    <r>
      <rPr>
        <sz val="10"/>
        <rFont val="Arial"/>
        <family val="2"/>
      </rPr>
      <t>/</t>
    </r>
    <r>
      <rPr>
        <sz val="10"/>
        <rFont val="宋体"/>
        <family val="3"/>
        <charset val="134"/>
      </rPr>
      <t>上一年固定资产净值</t>
    </r>
  </si>
  <si>
    <t>已存固定资产折旧</t>
    <phoneticPr fontId="2" type="noConversion"/>
  </si>
  <si>
    <r>
      <t>固定资产购建</t>
    </r>
    <r>
      <rPr>
        <sz val="10"/>
        <rFont val="Arial"/>
        <family val="2"/>
      </rPr>
      <t>——</t>
    </r>
    <r>
      <rPr>
        <sz val="10"/>
        <rFont val="宋体"/>
        <family val="3"/>
        <charset val="134"/>
      </rPr>
      <t>维护性支出</t>
    </r>
  </si>
  <si>
    <t>折旧年限（年）</t>
    <phoneticPr fontId="2" type="noConversion"/>
  </si>
  <si>
    <t>残值率</t>
    <phoneticPr fontId="2" type="noConversion"/>
  </si>
  <si>
    <t>折旧率</t>
    <phoneticPr fontId="2" type="noConversion"/>
  </si>
  <si>
    <t>新增固定资产折旧</t>
    <phoneticPr fontId="2" type="noConversion"/>
  </si>
  <si>
    <t>三峡总投产机组数（台）</t>
    <phoneticPr fontId="2" type="noConversion"/>
  </si>
  <si>
    <t>三峡单机组装机容量（百万千瓦）</t>
    <phoneticPr fontId="2" type="noConversion"/>
  </si>
  <si>
    <t>三峡机组年发电小时数（小时）</t>
    <phoneticPr fontId="2" type="noConversion"/>
  </si>
  <si>
    <t>三峡机组上网率</t>
    <phoneticPr fontId="2" type="noConversion"/>
  </si>
  <si>
    <r>
      <t>三峡机组平均上网电价（不含税，元</t>
    </r>
    <r>
      <rPr>
        <sz val="10"/>
        <rFont val="Arial"/>
        <family val="2"/>
      </rPr>
      <t>/</t>
    </r>
    <r>
      <rPr>
        <sz val="10"/>
        <rFont val="宋体"/>
        <family val="3"/>
        <charset val="134"/>
      </rPr>
      <t>度）</t>
    </r>
    <phoneticPr fontId="2" type="noConversion"/>
  </si>
  <si>
    <t>新收购三峡机组数（台）</t>
    <phoneticPr fontId="2" type="noConversion"/>
  </si>
  <si>
    <t>葛洲坝机组总装机容量（百万千瓦）</t>
    <phoneticPr fontId="2" type="noConversion"/>
  </si>
  <si>
    <t>葛洲坝机组年发电小时数（小时）</t>
    <phoneticPr fontId="2" type="noConversion"/>
  </si>
  <si>
    <t>葛洲坝平均上网率</t>
    <phoneticPr fontId="2" type="noConversion"/>
  </si>
  <si>
    <r>
      <t>葛洲坝机组平均上网电价（不含税，元</t>
    </r>
    <r>
      <rPr>
        <sz val="10"/>
        <rFont val="Arial"/>
        <family val="2"/>
      </rPr>
      <t>/</t>
    </r>
    <r>
      <rPr>
        <sz val="10"/>
        <rFont val="宋体"/>
        <family val="3"/>
        <charset val="134"/>
      </rPr>
      <t>度）</t>
    </r>
    <phoneticPr fontId="2" type="noConversion"/>
  </si>
  <si>
    <t>三峡机组电费收入</t>
    <phoneticPr fontId="2" type="noConversion"/>
  </si>
  <si>
    <t>单机组装机容量（百万千瓦）</t>
    <phoneticPr fontId="2" type="noConversion"/>
  </si>
  <si>
    <t>年发电小时数（小时）</t>
    <phoneticPr fontId="2" type="noConversion"/>
  </si>
  <si>
    <t>发电量（百万度）</t>
    <phoneticPr fontId="2" type="noConversion"/>
  </si>
  <si>
    <t>上网率</t>
    <phoneticPr fontId="2" type="noConversion"/>
  </si>
  <si>
    <t>上网电量（百万度）</t>
    <phoneticPr fontId="2" type="noConversion"/>
  </si>
  <si>
    <r>
      <t>平均上网电价（不含税，元</t>
    </r>
    <r>
      <rPr>
        <sz val="10"/>
        <rFont val="Arial"/>
        <family val="2"/>
      </rPr>
      <t>/</t>
    </r>
    <r>
      <rPr>
        <sz val="10"/>
        <rFont val="宋体"/>
        <family val="3"/>
        <charset val="134"/>
      </rPr>
      <t>度）</t>
    </r>
    <phoneticPr fontId="2" type="noConversion"/>
  </si>
  <si>
    <t>电费收入</t>
    <phoneticPr fontId="2" type="noConversion"/>
  </si>
  <si>
    <t>已收购机组数（台）</t>
    <phoneticPr fontId="2" type="noConversion"/>
  </si>
  <si>
    <t>电力公司电费收入</t>
    <phoneticPr fontId="2" type="noConversion"/>
  </si>
  <si>
    <t>三峡总公司电费收入</t>
    <phoneticPr fontId="2" type="noConversion"/>
  </si>
  <si>
    <t>葛洲坝机组电费收入</t>
    <phoneticPr fontId="2" type="noConversion"/>
  </si>
  <si>
    <t>总装机容量（百万千瓦）</t>
    <phoneticPr fontId="2" type="noConversion"/>
  </si>
  <si>
    <t>平均上网率</t>
    <phoneticPr fontId="2" type="noConversion"/>
  </si>
  <si>
    <t>工作表名称</t>
    <phoneticPr fontId="2" type="noConversion"/>
  </si>
  <si>
    <t>工作表标签</t>
    <phoneticPr fontId="2" type="noConversion"/>
  </si>
  <si>
    <t>收入预测表</t>
    <phoneticPr fontId="2" type="noConversion"/>
  </si>
  <si>
    <t>Revenues</t>
    <phoneticPr fontId="2" type="noConversion"/>
  </si>
  <si>
    <t>固定资产表</t>
    <phoneticPr fontId="2" type="noConversion"/>
  </si>
  <si>
    <t>融资计划表</t>
    <phoneticPr fontId="2" type="noConversion"/>
  </si>
  <si>
    <t>中间计算表</t>
    <phoneticPr fontId="2" type="noConversion"/>
  </si>
  <si>
    <t>Cals</t>
    <phoneticPr fontId="2" type="noConversion"/>
  </si>
  <si>
    <t>利润表</t>
    <phoneticPr fontId="2" type="noConversion"/>
  </si>
  <si>
    <t>比率表</t>
    <phoneticPr fontId="2" type="noConversion"/>
  </si>
  <si>
    <t>折现现金流模型</t>
    <phoneticPr fontId="2" type="noConversion"/>
  </si>
  <si>
    <r>
      <t>可比公司法</t>
    </r>
    <r>
      <rPr>
        <b/>
        <sz val="12"/>
        <color indexed="9"/>
        <rFont val="Arial"/>
        <family val="2"/>
      </rPr>
      <t xml:space="preserve"> Comparable Companies Analysis </t>
    </r>
    <phoneticPr fontId="6" type="noConversion"/>
  </si>
  <si>
    <r>
      <t>比率表</t>
    </r>
    <r>
      <rPr>
        <b/>
        <sz val="12"/>
        <color indexed="9"/>
        <rFont val="Arial"/>
        <family val="2"/>
      </rPr>
      <t xml:space="preserve"> Ratios</t>
    </r>
    <phoneticPr fontId="6" type="noConversion"/>
  </si>
  <si>
    <r>
      <t>收入预测表</t>
    </r>
    <r>
      <rPr>
        <b/>
        <sz val="12"/>
        <color indexed="9"/>
        <rFont val="Arial"/>
        <family val="2"/>
      </rPr>
      <t xml:space="preserve"> Revenues</t>
    </r>
    <phoneticPr fontId="6" type="noConversion"/>
  </si>
  <si>
    <r>
      <t>企业价值／息税折旧摊销前利润（</t>
    </r>
    <r>
      <rPr>
        <b/>
        <sz val="10"/>
        <rFont val="Arial"/>
        <family val="2"/>
      </rPr>
      <t>EV/EBITDA</t>
    </r>
    <r>
      <rPr>
        <b/>
        <sz val="10"/>
        <rFont val="宋体"/>
        <family val="3"/>
        <charset val="134"/>
      </rPr>
      <t>）</t>
    </r>
    <phoneticPr fontId="2" type="noConversion"/>
  </si>
  <si>
    <t>债务/总资本</t>
    <phoneticPr fontId="2" type="noConversion"/>
  </si>
  <si>
    <r>
      <t>固定资产表</t>
    </r>
    <r>
      <rPr>
        <b/>
        <sz val="12"/>
        <color indexed="9"/>
        <rFont val="Arial"/>
        <family val="2"/>
      </rPr>
      <t xml:space="preserve"> Property, Plant and Equipment</t>
    </r>
    <phoneticPr fontId="6" type="noConversion"/>
  </si>
  <si>
    <t>非核心资产</t>
  </si>
  <si>
    <t>非核心资产减少（增加）</t>
    <phoneticPr fontId="2" type="noConversion"/>
  </si>
  <si>
    <t>会计年度末</t>
    <phoneticPr fontId="15" type="noConversion"/>
  </si>
  <si>
    <t>12月31日</t>
    <phoneticPr fontId="2" type="noConversion"/>
  </si>
  <si>
    <t>输入数字假设，可以变动</t>
    <phoneticPr fontId="15" type="noConversion"/>
  </si>
  <si>
    <t>货币</t>
    <phoneticPr fontId="15" type="noConversion"/>
  </si>
  <si>
    <t>人民币</t>
    <phoneticPr fontId="15" type="noConversion"/>
  </si>
  <si>
    <t>历史或给定数字，不能变动</t>
    <phoneticPr fontId="15" type="noConversion"/>
  </si>
  <si>
    <t>数量单位</t>
    <phoneticPr fontId="15" type="noConversion"/>
  </si>
  <si>
    <t>百万</t>
    <phoneticPr fontId="15" type="noConversion"/>
  </si>
  <si>
    <t>公式，不能变动</t>
    <phoneticPr fontId="15" type="noConversion"/>
  </si>
  <si>
    <t>分析员</t>
    <phoneticPr fontId="15" type="noConversion"/>
  </si>
  <si>
    <t>=</t>
    <phoneticPr fontId="2" type="noConversion"/>
  </si>
  <si>
    <t>模型的批注</t>
    <phoneticPr fontId="2" type="noConversion"/>
  </si>
  <si>
    <t>电话</t>
    <phoneticPr fontId="15" type="noConversion"/>
  </si>
  <si>
    <t>最后修改日期</t>
    <phoneticPr fontId="15" type="noConversion"/>
  </si>
  <si>
    <t>Financial Projection and Valuation Model
Power  Company</t>
    <phoneticPr fontId="6" type="noConversion"/>
  </si>
  <si>
    <t>模型说明</t>
    <phoneticPr fontId="2" type="noConversion"/>
  </si>
  <si>
    <t>颜色区分</t>
    <phoneticPr fontId="15" type="noConversion"/>
  </si>
  <si>
    <t>电力公司财务预测与估值模型</t>
    <phoneticPr fontId="2" type="noConversion"/>
  </si>
  <si>
    <t>总装机容量（百万千瓦）</t>
    <phoneticPr fontId="2" type="noConversion"/>
  </si>
  <si>
    <t>折旧年份</t>
    <phoneticPr fontId="2" type="noConversion"/>
  </si>
  <si>
    <t>购建年份</t>
    <phoneticPr fontId="2" type="noConversion"/>
  </si>
  <si>
    <t>所得税率</t>
    <phoneticPr fontId="5" type="noConversion"/>
  </si>
  <si>
    <t>电力公司的分电比例</t>
    <phoneticPr fontId="2" type="noConversion"/>
  </si>
  <si>
    <r>
      <t>应付款项</t>
    </r>
    <r>
      <rPr>
        <sz val="10"/>
        <rFont val="Arial"/>
        <family val="2"/>
      </rPr>
      <t>/</t>
    </r>
    <r>
      <rPr>
        <sz val="10"/>
        <rFont val="宋体"/>
        <family val="3"/>
        <charset val="134"/>
      </rPr>
      <t>三峡总公司电费收入</t>
    </r>
    <phoneticPr fontId="2" type="noConversion"/>
  </si>
  <si>
    <t>应付款项</t>
    <phoneticPr fontId="2" type="noConversion"/>
  </si>
  <si>
    <t>总收入</t>
    <phoneticPr fontId="2" type="noConversion"/>
  </si>
  <si>
    <r>
      <t>应收款项</t>
    </r>
    <r>
      <rPr>
        <sz val="10"/>
        <rFont val="Arial"/>
        <family val="2"/>
      </rPr>
      <t>/</t>
    </r>
    <r>
      <rPr>
        <sz val="10"/>
        <rFont val="宋体"/>
        <family val="3"/>
        <charset val="134"/>
      </rPr>
      <t>（主营业务收入</t>
    </r>
    <r>
      <rPr>
        <sz val="10"/>
        <rFont val="Arial"/>
        <family val="2"/>
      </rPr>
      <t>+</t>
    </r>
    <r>
      <rPr>
        <sz val="10"/>
        <rFont val="宋体"/>
        <family val="3"/>
        <charset val="134"/>
      </rPr>
      <t>三峡总公司电费收入）</t>
    </r>
    <phoneticPr fontId="2" type="noConversion"/>
  </si>
  <si>
    <r>
      <t>P/</t>
    </r>
    <r>
      <rPr>
        <sz val="10"/>
        <rFont val="Arial"/>
        <family val="2"/>
      </rPr>
      <t xml:space="preserve">B </t>
    </r>
    <phoneticPr fontId="2" type="noConversion"/>
  </si>
  <si>
    <r>
      <t>其他流动资产</t>
    </r>
    <r>
      <rPr>
        <sz val="10"/>
        <rFont val="Arial"/>
        <family val="2"/>
      </rPr>
      <t>/</t>
    </r>
    <r>
      <rPr>
        <sz val="10"/>
        <rFont val="宋体"/>
        <family val="3"/>
        <charset val="134"/>
      </rPr>
      <t>总收入</t>
    </r>
    <phoneticPr fontId="2" type="noConversion"/>
  </si>
  <si>
    <r>
      <t>所需现金</t>
    </r>
    <r>
      <rPr>
        <sz val="10"/>
        <rFont val="Arial"/>
        <family val="2"/>
      </rPr>
      <t>/</t>
    </r>
    <r>
      <rPr>
        <sz val="10"/>
        <rFont val="宋体"/>
        <family val="3"/>
        <charset val="134"/>
      </rPr>
      <t>总收入</t>
    </r>
    <phoneticPr fontId="2" type="noConversion"/>
  </si>
  <si>
    <t>其他流动负债</t>
    <phoneticPr fontId="2" type="noConversion"/>
  </si>
  <si>
    <r>
      <t>其他流动负债</t>
    </r>
    <r>
      <rPr>
        <sz val="10"/>
        <rFont val="Arial"/>
        <family val="2"/>
      </rPr>
      <t>/</t>
    </r>
    <r>
      <rPr>
        <sz val="10"/>
        <rFont val="宋体"/>
        <family val="3"/>
        <charset val="134"/>
      </rPr>
      <t>营业成本</t>
    </r>
    <phoneticPr fontId="2" type="noConversion"/>
  </si>
  <si>
    <r>
      <t>经营性营运资金（</t>
    </r>
    <r>
      <rPr>
        <b/>
        <sz val="10"/>
        <rFont val="Arial"/>
        <family val="2"/>
      </rPr>
      <t>OWC</t>
    </r>
    <r>
      <rPr>
        <b/>
        <sz val="10"/>
        <rFont val="宋体"/>
        <family val="3"/>
        <charset val="134"/>
      </rPr>
      <t>）</t>
    </r>
    <phoneticPr fontId="2" type="noConversion"/>
  </si>
  <si>
    <t>经营性营运资金</t>
    <phoneticPr fontId="2" type="noConversion"/>
  </si>
  <si>
    <t>经营性营运资金减少（增加）</t>
    <phoneticPr fontId="2" type="noConversion"/>
  </si>
  <si>
    <t xml:space="preserve">EBITDA </t>
  </si>
  <si>
    <t>EBIT</t>
  </si>
  <si>
    <r>
      <rPr>
        <sz val="10"/>
        <rFont val="宋体"/>
        <family val="3"/>
        <charset val="134"/>
      </rPr>
      <t>总收入</t>
    </r>
  </si>
  <si>
    <r>
      <rPr>
        <sz val="10"/>
        <rFont val="宋体"/>
        <family val="3"/>
        <charset val="134"/>
      </rPr>
      <t>所得税率</t>
    </r>
  </si>
  <si>
    <r>
      <rPr>
        <sz val="10"/>
        <rFont val="宋体"/>
        <family val="3"/>
        <charset val="134"/>
      </rPr>
      <t>净利润</t>
    </r>
    <phoneticPr fontId="2" type="noConversion"/>
  </si>
  <si>
    <r>
      <rPr>
        <sz val="10"/>
        <rFont val="宋体"/>
        <family val="3"/>
        <charset val="134"/>
      </rPr>
      <t>财务费用</t>
    </r>
  </si>
  <si>
    <r>
      <rPr>
        <sz val="10"/>
        <rFont val="宋体"/>
        <family val="3"/>
        <charset val="134"/>
      </rPr>
      <t>融资缺口</t>
    </r>
  </si>
  <si>
    <r>
      <rPr>
        <sz val="10"/>
        <rFont val="宋体"/>
        <family val="3"/>
        <charset val="134"/>
      </rPr>
      <t>短期借款</t>
    </r>
  </si>
  <si>
    <r>
      <rPr>
        <sz val="10"/>
        <rFont val="宋体"/>
        <family val="3"/>
        <charset val="134"/>
      </rPr>
      <t>长期借款</t>
    </r>
  </si>
  <si>
    <r>
      <rPr>
        <sz val="10"/>
        <rFont val="宋体"/>
        <family val="3"/>
        <charset val="134"/>
      </rPr>
      <t>应付债券</t>
    </r>
  </si>
  <si>
    <r>
      <rPr>
        <sz val="10"/>
        <rFont val="宋体"/>
        <family val="3"/>
        <charset val="134"/>
      </rPr>
      <t>债务合计</t>
    </r>
    <phoneticPr fontId="2" type="noConversion"/>
  </si>
  <si>
    <r>
      <rPr>
        <sz val="10"/>
        <rFont val="宋体"/>
        <family val="3"/>
        <charset val="134"/>
      </rPr>
      <t>股东权益合计</t>
    </r>
  </si>
  <si>
    <r>
      <rPr>
        <sz val="10"/>
        <rFont val="宋体"/>
        <family val="3"/>
        <charset val="134"/>
      </rPr>
      <t>投入资本</t>
    </r>
    <phoneticPr fontId="2" type="noConversion"/>
  </si>
  <si>
    <r>
      <rPr>
        <sz val="10"/>
        <rFont val="宋体"/>
        <family val="3"/>
        <charset val="134"/>
      </rPr>
      <t>不含现金的投入资本</t>
    </r>
    <phoneticPr fontId="2" type="noConversion"/>
  </si>
  <si>
    <r>
      <rPr>
        <sz val="10"/>
        <rFont val="宋体"/>
        <family val="3"/>
        <charset val="134"/>
      </rPr>
      <t>资产总计</t>
    </r>
    <phoneticPr fontId="2" type="noConversion"/>
  </si>
  <si>
    <r>
      <rPr>
        <sz val="10"/>
        <rFont val="宋体"/>
        <family val="3"/>
        <charset val="134"/>
      </rPr>
      <t>经营活动现金流（</t>
    </r>
    <r>
      <rPr>
        <sz val="10"/>
        <rFont val="Arial"/>
        <family val="2"/>
      </rPr>
      <t>CFO</t>
    </r>
    <r>
      <rPr>
        <sz val="10"/>
        <rFont val="宋体"/>
        <family val="3"/>
        <charset val="134"/>
      </rPr>
      <t>）</t>
    </r>
    <phoneticPr fontId="2" type="noConversion"/>
  </si>
  <si>
    <r>
      <rPr>
        <sz val="10"/>
        <rFont val="宋体"/>
        <family val="3"/>
        <charset val="134"/>
      </rPr>
      <t>资本性支出</t>
    </r>
    <phoneticPr fontId="2" type="noConversion"/>
  </si>
  <si>
    <r>
      <rPr>
        <sz val="10"/>
        <rFont val="宋体"/>
        <family val="3"/>
        <charset val="134"/>
      </rPr>
      <t>总收入增长率</t>
    </r>
    <phoneticPr fontId="2" type="noConversion"/>
  </si>
  <si>
    <r>
      <t>EBITDA</t>
    </r>
    <r>
      <rPr>
        <sz val="10"/>
        <rFont val="宋体"/>
        <family val="3"/>
        <charset val="134"/>
      </rPr>
      <t>增长率</t>
    </r>
    <phoneticPr fontId="2" type="noConversion"/>
  </si>
  <si>
    <r>
      <t>EBIT</t>
    </r>
    <r>
      <rPr>
        <sz val="10"/>
        <rFont val="宋体"/>
        <family val="3"/>
        <charset val="134"/>
      </rPr>
      <t>增长率</t>
    </r>
    <phoneticPr fontId="2" type="noConversion"/>
  </si>
  <si>
    <r>
      <rPr>
        <sz val="10"/>
        <rFont val="宋体"/>
        <family val="3"/>
        <charset val="134"/>
      </rPr>
      <t>净利润增长率</t>
    </r>
    <phoneticPr fontId="2" type="noConversion"/>
  </si>
  <si>
    <r>
      <rPr>
        <sz val="10"/>
        <rFont val="宋体"/>
        <family val="3"/>
        <charset val="134"/>
      </rPr>
      <t>毛利率</t>
    </r>
    <phoneticPr fontId="2" type="noConversion"/>
  </si>
  <si>
    <r>
      <t>EBITDA/</t>
    </r>
    <r>
      <rPr>
        <sz val="10"/>
        <rFont val="宋体"/>
        <family val="3"/>
        <charset val="134"/>
      </rPr>
      <t>总收入</t>
    </r>
    <phoneticPr fontId="2" type="noConversion"/>
  </si>
  <si>
    <r>
      <t>EBIT/</t>
    </r>
    <r>
      <rPr>
        <sz val="10"/>
        <rFont val="宋体"/>
        <family val="3"/>
        <charset val="134"/>
      </rPr>
      <t>总收入</t>
    </r>
    <phoneticPr fontId="2" type="noConversion"/>
  </si>
  <si>
    <r>
      <rPr>
        <sz val="10"/>
        <rFont val="宋体"/>
        <family val="3"/>
        <charset val="134"/>
      </rPr>
      <t>净利润率</t>
    </r>
    <phoneticPr fontId="2" type="noConversion"/>
  </si>
  <si>
    <r>
      <rPr>
        <sz val="10"/>
        <rFont val="宋体"/>
        <family val="3"/>
        <charset val="134"/>
      </rPr>
      <t>净资产收益率（</t>
    </r>
    <r>
      <rPr>
        <sz val="10"/>
        <rFont val="Arial"/>
        <family val="2"/>
      </rPr>
      <t>ROE</t>
    </r>
    <r>
      <rPr>
        <sz val="10"/>
        <rFont val="宋体"/>
        <family val="3"/>
        <charset val="134"/>
      </rPr>
      <t>）</t>
    </r>
    <phoneticPr fontId="2" type="noConversion"/>
  </si>
  <si>
    <r>
      <rPr>
        <sz val="10"/>
        <rFont val="宋体"/>
        <family val="3"/>
        <charset val="134"/>
      </rPr>
      <t>总资产回报率（</t>
    </r>
    <r>
      <rPr>
        <sz val="10"/>
        <rFont val="Arial"/>
        <family val="2"/>
      </rPr>
      <t>ROA</t>
    </r>
    <r>
      <rPr>
        <sz val="10"/>
        <rFont val="宋体"/>
        <family val="3"/>
        <charset val="134"/>
      </rPr>
      <t>）</t>
    </r>
    <phoneticPr fontId="2" type="noConversion"/>
  </si>
  <si>
    <r>
      <rPr>
        <sz val="10"/>
        <rFont val="宋体"/>
        <family val="3"/>
        <charset val="134"/>
      </rPr>
      <t>投入资本回报率（</t>
    </r>
    <r>
      <rPr>
        <sz val="10"/>
        <rFont val="Arial"/>
        <family val="2"/>
      </rPr>
      <t>ROIC</t>
    </r>
    <r>
      <rPr>
        <sz val="10"/>
        <rFont val="宋体"/>
        <family val="3"/>
        <charset val="134"/>
      </rPr>
      <t>）</t>
    </r>
    <phoneticPr fontId="2" type="noConversion"/>
  </si>
  <si>
    <r>
      <rPr>
        <sz val="10"/>
        <rFont val="宋体"/>
        <family val="3"/>
        <charset val="134"/>
      </rPr>
      <t>不含现金的投入资本回报率（</t>
    </r>
    <r>
      <rPr>
        <sz val="10"/>
        <rFont val="Arial"/>
        <family val="2"/>
      </rPr>
      <t>ROIC</t>
    </r>
    <r>
      <rPr>
        <sz val="10"/>
        <rFont val="宋体"/>
        <family val="3"/>
        <charset val="134"/>
      </rPr>
      <t>）</t>
    </r>
    <phoneticPr fontId="2" type="noConversion"/>
  </si>
  <si>
    <r>
      <rPr>
        <sz val="10"/>
        <rFont val="宋体"/>
        <family val="3"/>
        <charset val="134"/>
      </rPr>
      <t>新投资的回报率</t>
    </r>
    <phoneticPr fontId="2" type="noConversion"/>
  </si>
  <si>
    <r>
      <rPr>
        <sz val="10"/>
        <rFont val="宋体"/>
        <family val="3"/>
        <charset val="134"/>
      </rPr>
      <t>流动比率</t>
    </r>
    <phoneticPr fontId="2" type="noConversion"/>
  </si>
  <si>
    <r>
      <rPr>
        <sz val="10"/>
        <rFont val="宋体"/>
        <family val="3"/>
        <charset val="134"/>
      </rPr>
      <t>速动比率</t>
    </r>
    <phoneticPr fontId="2" type="noConversion"/>
  </si>
  <si>
    <r>
      <rPr>
        <sz val="10"/>
        <rFont val="宋体"/>
        <family val="3"/>
        <charset val="134"/>
      </rPr>
      <t>现金比率</t>
    </r>
    <phoneticPr fontId="2" type="noConversion"/>
  </si>
  <si>
    <r>
      <t>EBITDA/</t>
    </r>
    <r>
      <rPr>
        <sz val="10"/>
        <rFont val="宋体"/>
        <family val="3"/>
        <charset val="134"/>
      </rPr>
      <t>财务费用</t>
    </r>
    <phoneticPr fontId="2" type="noConversion"/>
  </si>
  <si>
    <r>
      <t>CFO/</t>
    </r>
    <r>
      <rPr>
        <sz val="10"/>
        <rFont val="宋体"/>
        <family val="3"/>
        <charset val="134"/>
      </rPr>
      <t>付息债务合计</t>
    </r>
    <phoneticPr fontId="2" type="noConversion"/>
  </si>
  <si>
    <r>
      <rPr>
        <sz val="10"/>
        <rFont val="宋体"/>
        <family val="3"/>
        <charset val="134"/>
      </rPr>
      <t>应收款项周转率</t>
    </r>
    <phoneticPr fontId="2" type="noConversion"/>
  </si>
  <si>
    <r>
      <rPr>
        <sz val="10"/>
        <rFont val="宋体"/>
        <family val="3"/>
        <charset val="134"/>
      </rPr>
      <t>应付款项周转率</t>
    </r>
    <phoneticPr fontId="2" type="noConversion"/>
  </si>
  <si>
    <r>
      <rPr>
        <sz val="10"/>
        <rFont val="宋体"/>
        <family val="3"/>
        <charset val="134"/>
      </rPr>
      <t>固定资产周转率</t>
    </r>
    <phoneticPr fontId="2" type="noConversion"/>
  </si>
  <si>
    <r>
      <rPr>
        <sz val="10"/>
        <rFont val="宋体"/>
        <family val="3"/>
        <charset val="134"/>
      </rPr>
      <t>总资产周转率</t>
    </r>
    <phoneticPr fontId="2" type="noConversion"/>
  </si>
  <si>
    <r>
      <rPr>
        <sz val="10"/>
        <rFont val="宋体"/>
        <family val="3"/>
        <charset val="134"/>
      </rPr>
      <t>债务权益比率</t>
    </r>
    <phoneticPr fontId="2" type="noConversion"/>
  </si>
  <si>
    <r>
      <rPr>
        <sz val="10"/>
        <rFont val="宋体"/>
        <family val="3"/>
        <charset val="134"/>
      </rPr>
      <t>资产负债率</t>
    </r>
    <phoneticPr fontId="2" type="noConversion"/>
  </si>
  <si>
    <r>
      <rPr>
        <sz val="10"/>
        <rFont val="宋体"/>
        <family val="3"/>
        <charset val="134"/>
      </rPr>
      <t>平均总资产</t>
    </r>
    <r>
      <rPr>
        <sz val="10"/>
        <rFont val="Arial"/>
        <family val="2"/>
      </rPr>
      <t>/</t>
    </r>
    <r>
      <rPr>
        <sz val="10"/>
        <rFont val="宋体"/>
        <family val="3"/>
        <charset val="134"/>
      </rPr>
      <t>平均股东权益</t>
    </r>
    <phoneticPr fontId="2" type="noConversion"/>
  </si>
  <si>
    <r>
      <rPr>
        <sz val="10"/>
        <rFont val="宋体"/>
        <family val="3"/>
        <charset val="134"/>
      </rPr>
      <t>税前债务成本</t>
    </r>
    <phoneticPr fontId="2" type="noConversion"/>
  </si>
  <si>
    <r>
      <rPr>
        <sz val="10"/>
        <rFont val="宋体"/>
        <family val="3"/>
        <charset val="134"/>
      </rPr>
      <t>边际税率</t>
    </r>
    <phoneticPr fontId="2" type="noConversion"/>
  </si>
  <si>
    <r>
      <rPr>
        <sz val="10"/>
        <rFont val="宋体"/>
        <family val="3"/>
        <charset val="134"/>
      </rPr>
      <t>无风险利率</t>
    </r>
    <phoneticPr fontId="2" type="noConversion"/>
  </si>
  <si>
    <r>
      <rPr>
        <sz val="10"/>
        <rFont val="宋体"/>
        <family val="3"/>
        <charset val="134"/>
      </rPr>
      <t>市场收益率</t>
    </r>
    <phoneticPr fontId="2" type="noConversion"/>
  </si>
  <si>
    <r>
      <t>BETA</t>
    </r>
    <r>
      <rPr>
        <sz val="10"/>
        <rFont val="宋体"/>
        <family val="3"/>
        <charset val="134"/>
      </rPr>
      <t>系数</t>
    </r>
    <phoneticPr fontId="2" type="noConversion"/>
  </si>
  <si>
    <r>
      <rPr>
        <sz val="10"/>
        <rFont val="宋体"/>
        <family val="3"/>
        <charset val="134"/>
      </rPr>
      <t>目标股权比例</t>
    </r>
    <phoneticPr fontId="2" type="noConversion"/>
  </si>
  <si>
    <r>
      <rPr>
        <sz val="10"/>
        <rFont val="宋体"/>
        <family val="3"/>
        <charset val="134"/>
      </rPr>
      <t>目标债务比例</t>
    </r>
    <phoneticPr fontId="2" type="noConversion"/>
  </si>
  <si>
    <r>
      <rPr>
        <sz val="10"/>
        <rFont val="宋体"/>
        <family val="3"/>
        <charset val="134"/>
      </rPr>
      <t>股权成本</t>
    </r>
    <phoneticPr fontId="2" type="noConversion"/>
  </si>
  <si>
    <r>
      <rPr>
        <sz val="10"/>
        <rFont val="宋体"/>
        <family val="3"/>
        <charset val="134"/>
      </rPr>
      <t>税后债务成本</t>
    </r>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</si>
</sst>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176" formatCode="#,##0.0_);\(#,##0.0\)"/>
    <numFmt numFmtId="177" formatCode="#,##0_);\(#,##0\)"/>
    <numFmt numFmtId="178" formatCode="0.0%"/>
    <numFmt numFmtId="179" formatCode="#,##0.00_);\(#,##0.00\)"/>
    <numFmt numFmtId="180" formatCode="0.00_);[Red]\(0.00\)"/>
    <numFmt numFmtId="181" formatCode="0.0_ "/>
    <numFmt numFmtId="182" formatCode="0.000%"/>
    <numFmt numFmtId="183" formatCode="0.0\ \x"/>
    <numFmt numFmtId="184" formatCode="0.0%______\~"/>
    <numFmt numFmtId="185" formatCode="0.00______\~"/>
    <numFmt numFmtId="186" formatCode="yyyy&quot;年&quot;"/>
    <numFmt numFmtId="187" formatCode="0.00_ "/>
    <numFmt numFmtId="188" formatCode="0.0_);[Red]\(0.0\)"/>
    <numFmt numFmtId="189" formatCode="#,##0.0_ "/>
    <numFmt numFmtId="190" formatCode="#,##0.0_);[Red]\(#,##0.0\)"/>
    <numFmt numFmtId="191" formatCode="0%_);\(0%\)"/>
    <numFmt numFmtId="192" formatCode="yyyy\ &quot;年&quot;"/>
    <numFmt numFmtId="193" formatCode="yyyy\A"/>
    <numFmt numFmtId="194" formatCode="yyyy&quot;E&quot;"/>
    <numFmt numFmtId="195" formatCode="0_);\(0\)"/>
  </numFmts>
  <fonts count="40" x14ac:knownFonts="1">
    <font>
      <sz val="10"/>
      <name val="Arial"/>
      <family val="2"/>
    </font>
    <font>
      <sz val="12"/>
      <name val="宋体"/>
      <family val="3"/>
      <charset val="134"/>
    </font>
    <font>
      <sz val="9"/>
      <name val="宋体"/>
      <family val="3"/>
      <charset val="134"/>
    </font>
    <font>
      <sz val="10"/>
      <name val="宋体"/>
      <family val="3"/>
      <charset val="134"/>
    </font>
    <font>
      <b/>
      <sz val="10"/>
      <name val="宋体"/>
      <family val="3"/>
      <charset val="134"/>
    </font>
    <font>
      <sz val="8"/>
      <name val="Arial"/>
      <family val="2"/>
    </font>
    <font>
      <sz val="10"/>
      <name val="Arial"/>
      <family val="2"/>
    </font>
    <font>
      <b/>
      <sz val="10"/>
      <name val="Arial"/>
      <family val="2"/>
    </font>
    <font>
      <sz val="10"/>
      <color indexed="12"/>
      <name val="Arial"/>
      <family val="2"/>
    </font>
    <font>
      <sz val="10"/>
      <color indexed="8"/>
      <name val="Arial"/>
      <family val="2"/>
    </font>
    <font>
      <sz val="10"/>
      <color indexed="10"/>
      <name val="Arial"/>
      <family val="2"/>
    </font>
    <font>
      <sz val="9"/>
      <color indexed="81"/>
      <name val="宋体"/>
      <family val="3"/>
      <charset val="134"/>
    </font>
    <font>
      <b/>
      <sz val="9"/>
      <color indexed="81"/>
      <name val="宋体"/>
      <family val="3"/>
      <charset val="134"/>
    </font>
    <font>
      <sz val="10"/>
      <color indexed="8"/>
      <name val="宋体"/>
      <family val="3"/>
      <charset val="134"/>
    </font>
    <font>
      <b/>
      <sz val="10"/>
      <color indexed="8"/>
      <name val="宋体"/>
      <family val="3"/>
      <charset val="134"/>
    </font>
    <font>
      <b/>
      <sz val="8"/>
      <name val="Arial"/>
      <family val="2"/>
    </font>
    <font>
      <sz val="10"/>
      <color indexed="9"/>
      <name val="Arial"/>
      <family val="2"/>
    </font>
    <font>
      <b/>
      <sz val="10"/>
      <color indexed="12"/>
      <name val="Arial"/>
      <family val="2"/>
    </font>
    <font>
      <b/>
      <sz val="10"/>
      <color indexed="8"/>
      <name val="Arial"/>
      <family val="2"/>
    </font>
    <font>
      <sz val="10"/>
      <color indexed="8"/>
      <name val="Arial"/>
      <family val="2"/>
    </font>
    <font>
      <sz val="9"/>
      <color indexed="81"/>
      <name val="Arial"/>
      <family val="2"/>
    </font>
    <font>
      <b/>
      <sz val="10"/>
      <color indexed="9"/>
      <name val="Arial"/>
      <family val="2"/>
    </font>
    <font>
      <b/>
      <sz val="16"/>
      <color indexed="9"/>
      <name val="宋体"/>
      <family val="3"/>
      <charset val="134"/>
    </font>
    <font>
      <b/>
      <sz val="16"/>
      <color indexed="9"/>
      <name val="Arial"/>
      <family val="2"/>
    </font>
    <font>
      <b/>
      <sz val="12"/>
      <color indexed="9"/>
      <name val="宋体"/>
      <family val="3"/>
      <charset val="134"/>
    </font>
    <font>
      <b/>
      <sz val="12"/>
      <color indexed="9"/>
      <name val="Arial"/>
      <family val="2"/>
    </font>
    <font>
      <u/>
      <sz val="10"/>
      <name val="Arial"/>
      <family val="2"/>
    </font>
    <font>
      <sz val="10"/>
      <name val="Arial"/>
      <family val="2"/>
    </font>
    <font>
      <b/>
      <sz val="12"/>
      <name val="Arial"/>
      <family val="2"/>
    </font>
    <font>
      <sz val="18"/>
      <color indexed="9"/>
      <name val="Arial"/>
      <family val="2"/>
    </font>
    <font>
      <b/>
      <sz val="12"/>
      <name val="华文楷体"/>
      <family val="3"/>
      <charset val="134"/>
    </font>
    <font>
      <b/>
      <sz val="11"/>
      <name val="宋体"/>
      <family val="3"/>
      <charset val="134"/>
    </font>
    <font>
      <b/>
      <sz val="24"/>
      <color indexed="9"/>
      <name val="宋体"/>
      <family val="3"/>
      <charset val="134"/>
    </font>
    <font>
      <sz val="10"/>
      <name val="宋体"/>
      <family val="3"/>
      <charset val="134"/>
    </font>
    <font>
      <sz val="10"/>
      <name val="宋体"/>
      <family val="3"/>
      <charset val="134"/>
    </font>
    <font>
      <sz val="10"/>
      <name val="宋体"/>
      <family val="3"/>
      <charset val="134"/>
    </font>
    <font>
      <b/>
      <sz val="10"/>
      <name val="宋体"/>
      <family val="3"/>
      <charset val="134"/>
    </font>
    <font>
      <sz val="10"/>
      <name val="宋体"/>
      <family val="3"/>
      <charset val="134"/>
    </font>
    <font>
      <sz val="10"/>
      <name val="宋体"/>
      <family val="3"/>
      <charset val="134"/>
      <scheme val="major"/>
    </font>
    <font>
      <b/>
      <sz val="10"/>
      <name val="宋体"/>
      <family val="3"/>
      <charset val="134"/>
      <scheme val="major"/>
    </font>
  </fonts>
  <fills count="6">
    <fill>
      <patternFill patternType="none"/>
    </fill>
    <fill>
      <patternFill patternType="gray125"/>
    </fill>
    <fill>
      <patternFill patternType="solid">
        <fgColor indexed="41"/>
        <bgColor indexed="64"/>
      </patternFill>
    </fill>
    <fill>
      <patternFill patternType="solid">
        <fgColor indexed="18"/>
        <bgColor indexed="64"/>
      </patternFill>
    </fill>
    <fill>
      <patternFill patternType="solid">
        <fgColor indexed="9"/>
        <bgColor indexed="64"/>
      </patternFill>
    </fill>
    <fill>
      <patternFill patternType="solid">
        <fgColor indexed="22"/>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dotted">
        <color indexed="64"/>
      </left>
      <right/>
      <top/>
      <bottom/>
      <diagonal/>
    </border>
    <border>
      <left/>
      <right style="thin">
        <color indexed="64"/>
      </right>
      <top style="medium">
        <color indexed="64"/>
      </top>
      <bottom/>
      <diagonal/>
    </border>
    <border>
      <left/>
      <right/>
      <top style="medium">
        <color indexed="64"/>
      </top>
      <bottom/>
      <diagonal/>
    </border>
    <border>
      <left style="dotted">
        <color indexed="64"/>
      </left>
      <right/>
      <top style="medium">
        <color indexed="64"/>
      </top>
      <bottom/>
      <diagonal/>
    </border>
    <border>
      <left/>
      <right style="dotted">
        <color indexed="64"/>
      </right>
      <top style="medium">
        <color indexed="64"/>
      </top>
      <bottom/>
      <diagonal/>
    </border>
    <border>
      <left style="dotted">
        <color indexed="64"/>
      </left>
      <right/>
      <top/>
      <bottom style="medium">
        <color indexed="64"/>
      </bottom>
      <diagonal/>
    </border>
    <border>
      <left/>
      <right/>
      <top/>
      <bottom style="medium">
        <color indexed="64"/>
      </bottom>
      <diagonal/>
    </border>
    <border>
      <left/>
      <right style="dotted">
        <color indexed="64"/>
      </right>
      <top/>
      <bottom style="medium">
        <color indexed="64"/>
      </bottom>
      <diagonal/>
    </border>
    <border>
      <left style="dotted">
        <color indexed="64"/>
      </left>
      <right style="dotted">
        <color indexed="64"/>
      </right>
      <top style="medium">
        <color indexed="64"/>
      </top>
      <bottom/>
      <diagonal/>
    </border>
    <border>
      <left/>
      <right style="dotted">
        <color indexed="64"/>
      </right>
      <top/>
      <bottom/>
      <diagonal/>
    </border>
    <border>
      <left style="dotted">
        <color indexed="64"/>
      </left>
      <right style="dotted">
        <color indexed="64"/>
      </right>
      <top/>
      <bottom/>
      <diagonal/>
    </border>
    <border>
      <left/>
      <right/>
      <top style="thin">
        <color indexed="64"/>
      </top>
      <bottom style="medium">
        <color indexed="64"/>
      </bottom>
      <diagonal/>
    </border>
    <border>
      <left/>
      <right style="dotted">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bottom style="medium">
        <color indexed="64"/>
      </bottom>
      <diagonal/>
    </border>
    <border>
      <left/>
      <right/>
      <top/>
      <bottom style="double">
        <color indexed="64"/>
      </bottom>
      <diagonal/>
    </border>
    <border>
      <left/>
      <right style="thin">
        <color indexed="64"/>
      </right>
      <top/>
      <bottom style="medium">
        <color indexed="64"/>
      </bottom>
      <diagonal/>
    </border>
    <border>
      <left style="thin">
        <color indexed="64"/>
      </left>
      <right/>
      <top style="medium">
        <color indexed="64"/>
      </top>
      <bottom/>
      <diagonal/>
    </border>
    <border>
      <left style="dotted">
        <color indexed="64"/>
      </left>
      <right style="dotted">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279">
    <xf numFmtId="0" fontId="0" fillId="0" borderId="0" xfId="0"/>
    <xf numFmtId="0" fontId="3" fillId="0" borderId="0" xfId="0" applyFont="1" applyAlignment="1"/>
    <xf numFmtId="0" fontId="3" fillId="0" borderId="0" xfId="0" applyFont="1"/>
    <xf numFmtId="0" fontId="3" fillId="0" borderId="0" xfId="0" applyNumberFormat="1" applyFont="1" applyAlignment="1"/>
    <xf numFmtId="0" fontId="4" fillId="0" borderId="0" xfId="0" applyFont="1" applyAlignment="1"/>
    <xf numFmtId="0" fontId="4" fillId="0" borderId="0" xfId="0" applyFont="1"/>
    <xf numFmtId="0" fontId="7" fillId="0" borderId="0" xfId="0" applyFont="1"/>
    <xf numFmtId="0" fontId="9" fillId="0" borderId="0" xfId="0" applyFont="1"/>
    <xf numFmtId="176" fontId="8" fillId="0" borderId="0" xfId="0" applyNumberFormat="1" applyFont="1" applyAlignment="1"/>
    <xf numFmtId="176" fontId="8" fillId="0" borderId="0" xfId="0" applyNumberFormat="1" applyFont="1"/>
    <xf numFmtId="0" fontId="3" fillId="0" borderId="0" xfId="0" applyFont="1" applyFill="1"/>
    <xf numFmtId="0" fontId="3" fillId="0" borderId="0" xfId="0" applyFont="1" applyBorder="1"/>
    <xf numFmtId="176" fontId="7" fillId="0" borderId="0" xfId="0" applyNumberFormat="1" applyFont="1" applyAlignment="1"/>
    <xf numFmtId="0" fontId="3" fillId="0" borderId="0" xfId="0" applyFont="1" applyFill="1" applyAlignment="1"/>
    <xf numFmtId="176" fontId="10" fillId="0" borderId="0" xfId="0" applyNumberFormat="1" applyFont="1" applyFill="1"/>
    <xf numFmtId="176" fontId="7" fillId="0" borderId="0" xfId="0" applyNumberFormat="1" applyFont="1"/>
    <xf numFmtId="0" fontId="8" fillId="0" borderId="0" xfId="0" applyNumberFormat="1" applyFont="1" applyFill="1"/>
    <xf numFmtId="176" fontId="7" fillId="0" borderId="0" xfId="0" applyNumberFormat="1" applyFont="1" applyFill="1" applyAlignment="1">
      <alignment horizontal="center"/>
    </xf>
    <xf numFmtId="0" fontId="13" fillId="0" borderId="0" xfId="0" applyFont="1"/>
    <xf numFmtId="0" fontId="14" fillId="0" borderId="0" xfId="0" applyFont="1"/>
    <xf numFmtId="0" fontId="7" fillId="0" borderId="0" xfId="0" applyFont="1" applyFill="1" applyAlignment="1">
      <alignment horizontal="left"/>
    </xf>
    <xf numFmtId="176" fontId="8" fillId="0" borderId="0" xfId="0" applyNumberFormat="1" applyFont="1" applyFill="1"/>
    <xf numFmtId="179" fontId="10" fillId="0" borderId="0" xfId="0" applyNumberFormat="1" applyFont="1" applyFill="1"/>
    <xf numFmtId="179" fontId="8" fillId="0" borderId="0" xfId="0" applyNumberFormat="1" applyFont="1" applyFill="1"/>
    <xf numFmtId="179" fontId="8" fillId="0" borderId="0" xfId="0" applyNumberFormat="1" applyFont="1" applyAlignment="1"/>
    <xf numFmtId="0" fontId="7" fillId="0" borderId="0" xfId="0" applyFont="1" applyAlignment="1"/>
    <xf numFmtId="0" fontId="7" fillId="0" borderId="0" xfId="0" applyFont="1" applyFill="1"/>
    <xf numFmtId="178" fontId="8" fillId="0" borderId="0" xfId="0" applyNumberFormat="1" applyFont="1" applyFill="1"/>
    <xf numFmtId="176" fontId="17" fillId="0" borderId="0" xfId="0" applyNumberFormat="1" applyFont="1" applyAlignment="1"/>
    <xf numFmtId="0" fontId="7" fillId="0" borderId="0" xfId="0" applyFont="1" applyBorder="1"/>
    <xf numFmtId="0" fontId="4" fillId="0" borderId="0" xfId="0" applyFont="1" applyBorder="1" applyAlignment="1"/>
    <xf numFmtId="176" fontId="7" fillId="0" borderId="0" xfId="0" applyNumberFormat="1" applyFont="1" applyBorder="1" applyAlignment="1"/>
    <xf numFmtId="176" fontId="7" fillId="0" borderId="0" xfId="0" applyNumberFormat="1" applyFont="1" applyBorder="1"/>
    <xf numFmtId="0" fontId="4" fillId="0" borderId="0" xfId="0" applyFont="1" applyBorder="1"/>
    <xf numFmtId="176" fontId="3" fillId="0" borderId="0" xfId="0" applyNumberFormat="1" applyFont="1" applyAlignment="1"/>
    <xf numFmtId="0" fontId="4" fillId="0" borderId="0" xfId="0" applyFont="1" applyFill="1" applyAlignment="1"/>
    <xf numFmtId="0" fontId="4" fillId="0" borderId="0" xfId="0" applyFont="1" applyFill="1"/>
    <xf numFmtId="177" fontId="4" fillId="0" borderId="0" xfId="0" applyNumberFormat="1" applyFont="1" applyFill="1"/>
    <xf numFmtId="178" fontId="8" fillId="0" borderId="0" xfId="0" applyNumberFormat="1" applyFont="1" applyAlignment="1"/>
    <xf numFmtId="176" fontId="17" fillId="0" borderId="0" xfId="0" applyNumberFormat="1" applyFont="1"/>
    <xf numFmtId="15" fontId="7" fillId="0" borderId="0" xfId="0" applyNumberFormat="1" applyFont="1" applyBorder="1"/>
    <xf numFmtId="177" fontId="3" fillId="0" borderId="0" xfId="0" applyNumberFormat="1" applyFont="1" applyAlignment="1"/>
    <xf numFmtId="176" fontId="7" fillId="0" borderId="0" xfId="0" applyNumberFormat="1" applyFont="1" applyFill="1"/>
    <xf numFmtId="9" fontId="8" fillId="0" borderId="0" xfId="0" applyNumberFormat="1" applyFont="1" applyAlignment="1"/>
    <xf numFmtId="10" fontId="8" fillId="0" borderId="0" xfId="0" applyNumberFormat="1" applyFont="1" applyAlignment="1"/>
    <xf numFmtId="176" fontId="8" fillId="2" borderId="1" xfId="0" applyNumberFormat="1" applyFont="1" applyFill="1" applyBorder="1"/>
    <xf numFmtId="178" fontId="8" fillId="2" borderId="1" xfId="0" applyNumberFormat="1" applyFont="1" applyFill="1" applyBorder="1"/>
    <xf numFmtId="179" fontId="8" fillId="2" borderId="1" xfId="0" applyNumberFormat="1" applyFont="1" applyFill="1" applyBorder="1"/>
    <xf numFmtId="176" fontId="8" fillId="0" borderId="0" xfId="0" applyNumberFormat="1" applyFont="1" applyFill="1" applyAlignment="1"/>
    <xf numFmtId="180" fontId="7" fillId="0" borderId="0" xfId="0" applyNumberFormat="1" applyFont="1" applyFill="1"/>
    <xf numFmtId="188" fontId="3" fillId="0" borderId="0" xfId="0" applyNumberFormat="1" applyFont="1" applyFill="1"/>
    <xf numFmtId="176" fontId="9" fillId="0" borderId="0" xfId="0" applyNumberFormat="1" applyFont="1"/>
    <xf numFmtId="176" fontId="9" fillId="0" borderId="0" xfId="0" applyNumberFormat="1" applyFont="1" applyAlignment="1"/>
    <xf numFmtId="176" fontId="9" fillId="0" borderId="0" xfId="0" applyNumberFormat="1" applyFont="1" applyFill="1"/>
    <xf numFmtId="0" fontId="18" fillId="0" borderId="0" xfId="0" applyFont="1" applyAlignment="1"/>
    <xf numFmtId="176" fontId="18" fillId="0" borderId="0" xfId="0" applyNumberFormat="1" applyFont="1"/>
    <xf numFmtId="178" fontId="8" fillId="2" borderId="1" xfId="0" applyNumberFormat="1" applyFont="1" applyFill="1" applyBorder="1" applyAlignment="1"/>
    <xf numFmtId="176" fontId="27" fillId="0" borderId="0" xfId="0" applyNumberFormat="1" applyFont="1" applyAlignment="1">
      <alignment horizontal="center"/>
    </xf>
    <xf numFmtId="0" fontId="8" fillId="0" borderId="0" xfId="0" applyFont="1"/>
    <xf numFmtId="0" fontId="3" fillId="0" borderId="2" xfId="0" applyFont="1" applyBorder="1" applyAlignment="1"/>
    <xf numFmtId="179" fontId="8" fillId="0" borderId="3" xfId="0" applyNumberFormat="1" applyFont="1" applyBorder="1" applyAlignment="1">
      <alignment horizontal="center"/>
    </xf>
    <xf numFmtId="179" fontId="8" fillId="2" borderId="1" xfId="0" applyNumberFormat="1" applyFont="1" applyFill="1" applyBorder="1" applyAlignment="1">
      <alignment horizontal="center"/>
    </xf>
    <xf numFmtId="179" fontId="8" fillId="0" borderId="3" xfId="0" applyNumberFormat="1" applyFont="1" applyFill="1" applyBorder="1" applyAlignment="1">
      <alignment horizontal="center"/>
    </xf>
    <xf numFmtId="0" fontId="3" fillId="0" borderId="2" xfId="0" applyFont="1" applyFill="1" applyBorder="1" applyAlignment="1">
      <alignment horizontal="center"/>
    </xf>
    <xf numFmtId="0" fontId="4" fillId="0" borderId="4" xfId="0" applyFont="1" applyBorder="1" applyAlignment="1">
      <alignment horizontal="center"/>
    </xf>
    <xf numFmtId="179" fontId="7" fillId="0" borderId="5" xfId="0" applyNumberFormat="1" applyFont="1" applyBorder="1" applyAlignment="1">
      <alignment horizontal="center"/>
    </xf>
    <xf numFmtId="179" fontId="7" fillId="0" borderId="6" xfId="0" applyNumberFormat="1" applyFont="1" applyBorder="1" applyAlignment="1">
      <alignment horizontal="center"/>
    </xf>
    <xf numFmtId="179" fontId="7" fillId="0" borderId="7" xfId="0" applyNumberFormat="1" applyFont="1" applyBorder="1" applyAlignment="1">
      <alignment horizontal="center"/>
    </xf>
    <xf numFmtId="183" fontId="7" fillId="0" borderId="5" xfId="0" applyNumberFormat="1" applyFont="1" applyBorder="1" applyAlignment="1">
      <alignment horizontal="center"/>
    </xf>
    <xf numFmtId="0" fontId="7" fillId="0" borderId="0" xfId="0" applyFont="1" applyBorder="1" applyAlignment="1">
      <alignment horizontal="center"/>
    </xf>
    <xf numFmtId="179" fontId="7" fillId="0" borderId="0" xfId="0" applyNumberFormat="1" applyFont="1" applyBorder="1" applyAlignment="1">
      <alignment horizontal="center"/>
    </xf>
    <xf numFmtId="176" fontId="7" fillId="0" borderId="0" xfId="0" applyNumberFormat="1" applyFont="1" applyBorder="1" applyAlignment="1">
      <alignment horizontal="center"/>
    </xf>
    <xf numFmtId="0" fontId="3" fillId="0" borderId="0" xfId="0" applyFont="1" applyBorder="1" applyAlignment="1">
      <alignment horizontal="center"/>
    </xf>
    <xf numFmtId="178" fontId="8" fillId="2" borderId="1" xfId="0" applyNumberFormat="1" applyFont="1" applyFill="1" applyBorder="1" applyAlignment="1">
      <alignment horizontal="center"/>
    </xf>
    <xf numFmtId="0" fontId="4" fillId="0" borderId="0" xfId="0" applyFont="1" applyFill="1" applyBorder="1" applyAlignment="1">
      <alignment horizontal="center"/>
    </xf>
    <xf numFmtId="179" fontId="7" fillId="0" borderId="0" xfId="0" applyNumberFormat="1" applyFont="1" applyFill="1" applyBorder="1" applyAlignment="1">
      <alignment horizontal="center"/>
    </xf>
    <xf numFmtId="185" fontId="7" fillId="0" borderId="0" xfId="0" applyNumberFormat="1" applyFont="1" applyFill="1" applyBorder="1" applyAlignment="1">
      <alignment horizontal="center"/>
    </xf>
    <xf numFmtId="176" fontId="3" fillId="0" borderId="8" xfId="0" applyNumberFormat="1" applyFont="1" applyBorder="1" applyAlignment="1">
      <alignment horizontal="center" vertical="center"/>
    </xf>
    <xf numFmtId="176" fontId="3" fillId="0" borderId="9" xfId="0" applyNumberFormat="1" applyFont="1" applyBorder="1" applyAlignment="1">
      <alignment horizontal="center" vertical="center"/>
    </xf>
    <xf numFmtId="176" fontId="3" fillId="0" borderId="10" xfId="0" applyNumberFormat="1" applyFont="1" applyBorder="1" applyAlignment="1">
      <alignment horizontal="center" vertical="center"/>
    </xf>
    <xf numFmtId="179" fontId="8" fillId="0" borderId="0" xfId="0" applyNumberFormat="1" applyFont="1" applyBorder="1" applyAlignment="1">
      <alignment horizontal="center"/>
    </xf>
    <xf numFmtId="176" fontId="7" fillId="0" borderId="5" xfId="0" applyNumberFormat="1" applyFont="1" applyBorder="1" applyAlignment="1">
      <alignment horizontal="center"/>
    </xf>
    <xf numFmtId="176" fontId="7" fillId="0" borderId="7" xfId="0" applyNumberFormat="1" applyFont="1" applyBorder="1" applyAlignment="1">
      <alignment horizontal="center"/>
    </xf>
    <xf numFmtId="176" fontId="7" fillId="0" borderId="6" xfId="0" applyNumberFormat="1" applyFont="1" applyBorder="1" applyAlignment="1">
      <alignment horizontal="center"/>
    </xf>
    <xf numFmtId="176" fontId="7" fillId="0" borderId="11" xfId="0" applyNumberFormat="1" applyFont="1" applyBorder="1" applyAlignment="1">
      <alignment horizontal="center"/>
    </xf>
    <xf numFmtId="187" fontId="3" fillId="0" borderId="0" xfId="0" applyNumberFormat="1" applyFont="1"/>
    <xf numFmtId="179" fontId="7" fillId="0" borderId="0" xfId="0" applyNumberFormat="1" applyFont="1" applyAlignment="1">
      <alignment horizontal="center"/>
    </xf>
    <xf numFmtId="0" fontId="19" fillId="0" borderId="0" xfId="0" applyFont="1"/>
    <xf numFmtId="179" fontId="8" fillId="2" borderId="1" xfId="0" applyNumberFormat="1" applyFont="1" applyFill="1" applyBorder="1" applyAlignment="1"/>
    <xf numFmtId="183" fontId="7" fillId="0" borderId="0" xfId="0" applyNumberFormat="1" applyFont="1" applyBorder="1" applyAlignment="1">
      <alignment horizontal="center"/>
    </xf>
    <xf numFmtId="179" fontId="8" fillId="0" borderId="0" xfId="0" applyNumberFormat="1" applyFont="1" applyFill="1" applyBorder="1" applyAlignment="1">
      <alignment horizontal="center"/>
    </xf>
    <xf numFmtId="176" fontId="8" fillId="0" borderId="0" xfId="0" applyNumberFormat="1" applyFont="1" applyBorder="1" applyAlignment="1">
      <alignment horizontal="right"/>
    </xf>
    <xf numFmtId="176" fontId="8" fillId="0" borderId="3" xfId="0" applyNumberFormat="1" applyFont="1" applyBorder="1" applyAlignment="1">
      <alignment horizontal="right"/>
    </xf>
    <xf numFmtId="176" fontId="8" fillId="0" borderId="12" xfId="0" applyNumberFormat="1" applyFont="1" applyBorder="1" applyAlignment="1">
      <alignment horizontal="right"/>
    </xf>
    <xf numFmtId="176" fontId="8" fillId="2" borderId="1" xfId="0" applyNumberFormat="1" applyFont="1" applyFill="1" applyBorder="1" applyAlignment="1">
      <alignment horizontal="right"/>
    </xf>
    <xf numFmtId="176" fontId="8" fillId="0" borderId="12" xfId="0" applyNumberFormat="1" applyFont="1" applyFill="1" applyBorder="1" applyAlignment="1">
      <alignment horizontal="right"/>
    </xf>
    <xf numFmtId="176" fontId="8" fillId="0" borderId="0" xfId="0" applyNumberFormat="1" applyFont="1" applyFill="1" applyBorder="1" applyAlignment="1">
      <alignment horizontal="right"/>
    </xf>
    <xf numFmtId="179" fontId="7" fillId="0" borderId="12" xfId="0" applyNumberFormat="1" applyFont="1" applyBorder="1" applyAlignment="1">
      <alignment horizontal="center"/>
    </xf>
    <xf numFmtId="179" fontId="7" fillId="0" borderId="3" xfId="0" applyNumberFormat="1" applyFont="1" applyBorder="1" applyAlignment="1">
      <alignment horizontal="center"/>
    </xf>
    <xf numFmtId="178" fontId="3" fillId="0" borderId="0" xfId="0" applyNumberFormat="1" applyFont="1"/>
    <xf numFmtId="176" fontId="7" fillId="0" borderId="13" xfId="0" applyNumberFormat="1" applyFont="1" applyBorder="1" applyAlignment="1">
      <alignment horizontal="center"/>
    </xf>
    <xf numFmtId="176" fontId="7" fillId="0" borderId="3" xfId="0" applyNumberFormat="1" applyFont="1" applyBorder="1" applyAlignment="1">
      <alignment horizontal="center"/>
    </xf>
    <xf numFmtId="185" fontId="18" fillId="0" borderId="0" xfId="0" applyNumberFormat="1" applyFont="1" applyFill="1" applyBorder="1" applyAlignment="1">
      <alignment horizontal="center"/>
    </xf>
    <xf numFmtId="0" fontId="16" fillId="3" borderId="0" xfId="0" applyFont="1" applyFill="1"/>
    <xf numFmtId="0" fontId="21" fillId="3" borderId="0" xfId="0" applyFont="1" applyFill="1"/>
    <xf numFmtId="0" fontId="7" fillId="4" borderId="0" xfId="0" applyFont="1" applyFill="1"/>
    <xf numFmtId="0" fontId="7" fillId="4" borderId="0" xfId="0" applyFont="1" applyFill="1" applyAlignment="1">
      <alignment horizontal="center" vertical="center" wrapText="1"/>
    </xf>
    <xf numFmtId="0" fontId="22" fillId="3" borderId="0" xfId="0" applyFont="1" applyFill="1" applyAlignment="1">
      <alignment vertical="center"/>
    </xf>
    <xf numFmtId="191" fontId="3" fillId="0" borderId="0" xfId="0" applyNumberFormat="1" applyFont="1" applyFill="1" applyBorder="1" applyAlignment="1">
      <alignment horizontal="center"/>
    </xf>
    <xf numFmtId="0" fontId="24" fillId="3" borderId="0" xfId="0" applyFont="1" applyFill="1" applyBorder="1" applyAlignment="1">
      <alignment horizontal="left" vertical="center" indent="1"/>
    </xf>
    <xf numFmtId="0" fontId="22" fillId="3" borderId="0" xfId="0" applyFont="1" applyFill="1"/>
    <xf numFmtId="17" fontId="17" fillId="3" borderId="0" xfId="0" applyNumberFormat="1" applyFont="1" applyFill="1" applyBorder="1" applyAlignment="1">
      <alignment horizontal="center"/>
    </xf>
    <xf numFmtId="17" fontId="17" fillId="0" borderId="0" xfId="0" applyNumberFormat="1" applyFont="1" applyFill="1" applyBorder="1" applyAlignment="1">
      <alignment horizontal="center"/>
    </xf>
    <xf numFmtId="0" fontId="3" fillId="0" borderId="0" xfId="0" applyFont="1" applyFill="1" applyBorder="1"/>
    <xf numFmtId="193" fontId="26" fillId="0" borderId="0" xfId="0" applyNumberFormat="1" applyFont="1" applyFill="1" applyBorder="1"/>
    <xf numFmtId="194" fontId="26" fillId="0" borderId="0" xfId="0" applyNumberFormat="1" applyFont="1" applyFill="1" applyBorder="1"/>
    <xf numFmtId="0" fontId="4" fillId="0" borderId="2" xfId="0" applyFont="1" applyBorder="1" applyAlignment="1">
      <alignment horizontal="center"/>
    </xf>
    <xf numFmtId="14" fontId="8" fillId="2" borderId="1" xfId="0" applyNumberFormat="1" applyFont="1" applyFill="1" applyBorder="1" applyAlignment="1"/>
    <xf numFmtId="176" fontId="3" fillId="0" borderId="3" xfId="0" applyNumberFormat="1" applyFont="1" applyBorder="1" applyAlignment="1">
      <alignment horizontal="centerContinuous" vertical="center"/>
    </xf>
    <xf numFmtId="0" fontId="27" fillId="3" borderId="0" xfId="0" applyFont="1" applyFill="1"/>
    <xf numFmtId="0" fontId="27" fillId="0" borderId="0" xfId="0" applyFont="1"/>
    <xf numFmtId="183" fontId="27" fillId="0" borderId="0" xfId="0" applyNumberFormat="1" applyFont="1" applyAlignment="1">
      <alignment horizontal="center"/>
    </xf>
    <xf numFmtId="176" fontId="27" fillId="0" borderId="0" xfId="0" applyNumberFormat="1" applyFont="1" applyAlignment="1"/>
    <xf numFmtId="179" fontId="27" fillId="0" borderId="14" xfId="0" applyNumberFormat="1" applyFont="1" applyFill="1" applyBorder="1" applyAlignment="1">
      <alignment horizontal="center"/>
    </xf>
    <xf numFmtId="179" fontId="27" fillId="0" borderId="15" xfId="0" applyNumberFormat="1" applyFont="1" applyFill="1" applyBorder="1" applyAlignment="1">
      <alignment horizontal="center"/>
    </xf>
    <xf numFmtId="183" fontId="27" fillId="0" borderId="0" xfId="0" applyNumberFormat="1" applyFont="1" applyFill="1" applyAlignment="1">
      <alignment horizontal="center"/>
    </xf>
    <xf numFmtId="183" fontId="27" fillId="0" borderId="9" xfId="0" applyNumberFormat="1" applyFont="1" applyFill="1" applyBorder="1" applyAlignment="1">
      <alignment horizontal="center"/>
    </xf>
    <xf numFmtId="179" fontId="27" fillId="0" borderId="0" xfId="0" applyNumberFormat="1" applyFont="1" applyBorder="1" applyAlignment="1">
      <alignment horizontal="center"/>
    </xf>
    <xf numFmtId="176" fontId="27" fillId="0" borderId="0" xfId="0" applyNumberFormat="1" applyFont="1"/>
    <xf numFmtId="176" fontId="27" fillId="0" borderId="12" xfId="0" applyNumberFormat="1" applyFont="1" applyBorder="1" applyAlignment="1">
      <alignment horizontal="right"/>
    </xf>
    <xf numFmtId="176" fontId="27" fillId="0" borderId="0" xfId="0" applyNumberFormat="1" applyFont="1" applyAlignment="1">
      <alignment horizontal="right"/>
    </xf>
    <xf numFmtId="176" fontId="27" fillId="0" borderId="13" xfId="0" applyNumberFormat="1" applyFont="1" applyBorder="1" applyAlignment="1">
      <alignment horizontal="right"/>
    </xf>
    <xf numFmtId="176" fontId="27" fillId="0" borderId="0" xfId="0" applyNumberFormat="1" applyFont="1" applyFill="1" applyAlignment="1">
      <alignment horizontal="right"/>
    </xf>
    <xf numFmtId="176" fontId="27" fillId="0" borderId="3" xfId="0" applyNumberFormat="1" applyFont="1" applyFill="1" applyBorder="1" applyAlignment="1">
      <alignment horizontal="right"/>
    </xf>
    <xf numFmtId="176" fontId="27" fillId="0" borderId="12" xfId="0" applyNumberFormat="1" applyFont="1" applyFill="1" applyBorder="1" applyAlignment="1">
      <alignment horizontal="right"/>
    </xf>
    <xf numFmtId="176" fontId="27" fillId="0" borderId="13" xfId="0" applyNumberFormat="1" applyFont="1" applyFill="1" applyBorder="1" applyAlignment="1">
      <alignment horizontal="right"/>
    </xf>
    <xf numFmtId="176" fontId="27" fillId="0" borderId="14" xfId="0" applyNumberFormat="1" applyFont="1" applyFill="1" applyBorder="1" applyAlignment="1">
      <alignment horizontal="right"/>
    </xf>
    <xf numFmtId="176" fontId="27" fillId="0" borderId="15" xfId="0" applyNumberFormat="1" applyFont="1" applyFill="1" applyBorder="1" applyAlignment="1">
      <alignment horizontal="right"/>
    </xf>
    <xf numFmtId="184" fontId="27" fillId="0" borderId="0" xfId="0" applyNumberFormat="1" applyFont="1" applyBorder="1" applyAlignment="1">
      <alignment horizontal="center"/>
    </xf>
    <xf numFmtId="187" fontId="27" fillId="0" borderId="0" xfId="0" applyNumberFormat="1" applyFont="1"/>
    <xf numFmtId="0" fontId="27" fillId="0" borderId="0" xfId="0" applyFont="1" applyBorder="1"/>
    <xf numFmtId="15" fontId="27" fillId="0" borderId="0" xfId="0" applyNumberFormat="1" applyFont="1" applyBorder="1"/>
    <xf numFmtId="178" fontId="27" fillId="0" borderId="0" xfId="0" applyNumberFormat="1" applyFont="1" applyAlignment="1"/>
    <xf numFmtId="0" fontId="27" fillId="0" borderId="0" xfId="0" applyFont="1" applyAlignment="1"/>
    <xf numFmtId="179" fontId="27" fillId="0" borderId="0" xfId="0" applyNumberFormat="1" applyFont="1" applyAlignment="1"/>
    <xf numFmtId="0" fontId="27" fillId="0" borderId="0" xfId="0" applyFont="1" applyFill="1"/>
    <xf numFmtId="0" fontId="27" fillId="0" borderId="0" xfId="0" applyFont="1" applyFill="1" applyAlignment="1"/>
    <xf numFmtId="0" fontId="27" fillId="0" borderId="0" xfId="0" applyNumberFormat="1" applyFont="1"/>
    <xf numFmtId="0" fontId="27" fillId="0" borderId="0" xfId="0" applyNumberFormat="1" applyFont="1" applyAlignment="1"/>
    <xf numFmtId="9" fontId="27" fillId="0" borderId="0" xfId="0" applyNumberFormat="1" applyFont="1"/>
    <xf numFmtId="176" fontId="27" fillId="0" borderId="0" xfId="0" applyNumberFormat="1" applyFont="1" applyFill="1"/>
    <xf numFmtId="0" fontId="18" fillId="0" borderId="0" xfId="0" applyFont="1"/>
    <xf numFmtId="190" fontId="27" fillId="0" borderId="0" xfId="0" applyNumberFormat="1" applyFont="1" applyFill="1"/>
    <xf numFmtId="188" fontId="27" fillId="0" borderId="0" xfId="0" applyNumberFormat="1" applyFont="1" applyFill="1"/>
    <xf numFmtId="188" fontId="27" fillId="0" borderId="0" xfId="0" applyNumberFormat="1" applyFont="1"/>
    <xf numFmtId="178" fontId="27" fillId="0" borderId="0" xfId="0" applyNumberFormat="1" applyFont="1"/>
    <xf numFmtId="179" fontId="27" fillId="0" borderId="0" xfId="0" applyNumberFormat="1" applyFont="1"/>
    <xf numFmtId="186" fontId="27" fillId="0" borderId="0" xfId="0" applyNumberFormat="1" applyFont="1" applyBorder="1"/>
    <xf numFmtId="176" fontId="27" fillId="0" borderId="0" xfId="0" applyNumberFormat="1" applyFont="1" applyBorder="1"/>
    <xf numFmtId="177" fontId="27" fillId="0" borderId="0" xfId="0" applyNumberFormat="1" applyFont="1" applyAlignment="1"/>
    <xf numFmtId="179" fontId="27" fillId="0" borderId="0" xfId="0" applyNumberFormat="1" applyFont="1" applyFill="1"/>
    <xf numFmtId="178" fontId="27" fillId="0" borderId="0" xfId="0" applyNumberFormat="1" applyFont="1" applyFill="1" applyBorder="1"/>
    <xf numFmtId="176" fontId="27" fillId="0" borderId="0" xfId="0" applyNumberFormat="1" applyFont="1" applyFill="1" applyBorder="1"/>
    <xf numFmtId="182" fontId="27" fillId="0" borderId="0" xfId="0" applyNumberFormat="1" applyFont="1"/>
    <xf numFmtId="176" fontId="27" fillId="3" borderId="0" xfId="0" applyNumberFormat="1" applyFont="1" applyFill="1"/>
    <xf numFmtId="192" fontId="27" fillId="3" borderId="0" xfId="0" applyNumberFormat="1" applyFont="1" applyFill="1" applyBorder="1" applyAlignment="1">
      <alignment horizontal="center"/>
    </xf>
    <xf numFmtId="0" fontId="27" fillId="0" borderId="16" xfId="0" applyFont="1" applyBorder="1"/>
    <xf numFmtId="0" fontId="27" fillId="0" borderId="17" xfId="0" applyFont="1" applyBorder="1"/>
    <xf numFmtId="0" fontId="27" fillId="0" borderId="18" xfId="0" applyFont="1" applyBorder="1"/>
    <xf numFmtId="0" fontId="27" fillId="0" borderId="19" xfId="0" applyFont="1" applyBorder="1"/>
    <xf numFmtId="0" fontId="16" fillId="3" borderId="0" xfId="0" applyFont="1" applyFill="1" applyBorder="1"/>
    <xf numFmtId="191" fontId="16" fillId="3" borderId="0" xfId="0" applyNumberFormat="1" applyFont="1" applyFill="1" applyBorder="1" applyAlignment="1">
      <alignment horizontal="center"/>
    </xf>
    <xf numFmtId="0" fontId="21" fillId="0" borderId="0" xfId="0" applyFont="1" applyFill="1" applyBorder="1" applyAlignment="1">
      <alignment horizontal="left" indent="1"/>
    </xf>
    <xf numFmtId="0" fontId="16" fillId="0" borderId="0" xfId="0" applyFont="1" applyFill="1" applyBorder="1"/>
    <xf numFmtId="191" fontId="16" fillId="0" borderId="0" xfId="0" applyNumberFormat="1" applyFont="1" applyFill="1" applyBorder="1" applyAlignment="1">
      <alignment horizontal="center"/>
    </xf>
    <xf numFmtId="176" fontId="27" fillId="0" borderId="0" xfId="0" applyNumberFormat="1" applyFont="1" applyBorder="1" applyAlignment="1">
      <alignment horizontal="centerContinuous" vertical="center"/>
    </xf>
    <xf numFmtId="0" fontId="27" fillId="0" borderId="0" xfId="0" applyFont="1" applyBorder="1" applyAlignment="1">
      <alignment horizontal="centerContinuous" vertical="center"/>
    </xf>
    <xf numFmtId="0" fontId="27" fillId="0" borderId="12" xfId="0" applyFont="1" applyBorder="1" applyAlignment="1">
      <alignment horizontal="centerContinuous" vertical="center"/>
    </xf>
    <xf numFmtId="0" fontId="27" fillId="0" borderId="0" xfId="0" applyFont="1" applyAlignment="1">
      <alignment horizontal="center"/>
    </xf>
    <xf numFmtId="176" fontId="27" fillId="0" borderId="8" xfId="0" applyNumberFormat="1" applyFont="1" applyBorder="1" applyAlignment="1">
      <alignment horizontal="center"/>
    </xf>
    <xf numFmtId="176" fontId="27" fillId="0" borderId="9" xfId="0" applyNumberFormat="1" applyFont="1" applyBorder="1" applyAlignment="1">
      <alignment horizontal="center"/>
    </xf>
    <xf numFmtId="0" fontId="27" fillId="0" borderId="9" xfId="0" applyFont="1" applyBorder="1" applyAlignment="1">
      <alignment horizontal="center"/>
    </xf>
    <xf numFmtId="176" fontId="27" fillId="0" borderId="10" xfId="0" applyNumberFormat="1" applyFont="1" applyBorder="1" applyAlignment="1">
      <alignment horizontal="center"/>
    </xf>
    <xf numFmtId="179" fontId="27" fillId="0" borderId="3" xfId="0" applyNumberFormat="1" applyFont="1" applyFill="1" applyBorder="1" applyAlignment="1">
      <alignment horizontal="center"/>
    </xf>
    <xf numFmtId="176" fontId="27" fillId="0" borderId="12" xfId="0" applyNumberFormat="1" applyFont="1" applyBorder="1" applyAlignment="1">
      <alignment horizontal="centerContinuous" vertical="center"/>
    </xf>
    <xf numFmtId="176" fontId="27" fillId="0" borderId="3" xfId="0" applyNumberFormat="1" applyFont="1" applyBorder="1" applyAlignment="1">
      <alignment horizontal="centerContinuous" vertical="center"/>
    </xf>
    <xf numFmtId="176" fontId="27" fillId="0" borderId="8" xfId="0" applyNumberFormat="1" applyFont="1" applyFill="1" applyBorder="1" applyAlignment="1">
      <alignment horizontal="right"/>
    </xf>
    <xf numFmtId="185" fontId="27" fillId="0" borderId="0" xfId="0" applyNumberFormat="1" applyFont="1"/>
    <xf numFmtId="179" fontId="27" fillId="0" borderId="0" xfId="0" applyNumberFormat="1" applyFont="1" applyAlignment="1">
      <alignment horizontal="center"/>
    </xf>
    <xf numFmtId="178" fontId="27" fillId="0" borderId="0" xfId="1" applyNumberFormat="1" applyFont="1" applyFill="1"/>
    <xf numFmtId="178" fontId="27" fillId="0" borderId="0" xfId="0" applyNumberFormat="1" applyFont="1" applyFill="1" applyAlignment="1"/>
    <xf numFmtId="0" fontId="7" fillId="0" borderId="0" xfId="0" applyFont="1" applyFill="1" applyAlignment="1"/>
    <xf numFmtId="0" fontId="18" fillId="0" borderId="0" xfId="0" applyFont="1" applyFill="1"/>
    <xf numFmtId="176" fontId="27" fillId="0" borderId="0" xfId="0" applyNumberFormat="1" applyFont="1" applyFill="1" applyAlignment="1"/>
    <xf numFmtId="178" fontId="27" fillId="0" borderId="0" xfId="0" applyNumberFormat="1" applyFont="1" applyFill="1"/>
    <xf numFmtId="188" fontId="27" fillId="0" borderId="0" xfId="1" applyNumberFormat="1" applyFont="1" applyFill="1"/>
    <xf numFmtId="178" fontId="27" fillId="0" borderId="0" xfId="1" applyNumberFormat="1" applyFont="1"/>
    <xf numFmtId="181" fontId="27" fillId="0" borderId="0" xfId="0" applyNumberFormat="1" applyFont="1" applyFill="1"/>
    <xf numFmtId="0" fontId="7" fillId="3" borderId="0" xfId="0" applyFont="1" applyFill="1" applyAlignment="1">
      <alignment vertical="center"/>
    </xf>
    <xf numFmtId="191" fontId="27" fillId="0" borderId="0" xfId="0" applyNumberFormat="1" applyFont="1" applyFill="1" applyBorder="1" applyAlignment="1">
      <alignment horizontal="center"/>
    </xf>
    <xf numFmtId="0" fontId="27" fillId="0" borderId="2" xfId="0" applyFont="1" applyBorder="1"/>
    <xf numFmtId="0" fontId="27" fillId="0" borderId="19" xfId="0" applyFont="1" applyBorder="1" applyAlignment="1">
      <alignment horizontal="center"/>
    </xf>
    <xf numFmtId="0" fontId="27" fillId="0" borderId="0" xfId="0" applyFont="1" applyBorder="1" applyAlignment="1">
      <alignment horizontal="center"/>
    </xf>
    <xf numFmtId="0" fontId="27" fillId="0" borderId="20" xfId="0" applyFont="1" applyBorder="1"/>
    <xf numFmtId="0" fontId="27" fillId="0" borderId="21" xfId="0" applyFont="1" applyBorder="1"/>
    <xf numFmtId="0" fontId="27" fillId="0" borderId="22" xfId="0" applyFont="1" applyBorder="1"/>
    <xf numFmtId="0" fontId="27" fillId="0" borderId="0" xfId="0" applyFont="1" applyFill="1" applyBorder="1"/>
    <xf numFmtId="0" fontId="6" fillId="0" borderId="0" xfId="0" applyFont="1" applyFill="1"/>
    <xf numFmtId="0" fontId="24" fillId="3" borderId="0" xfId="0" applyFont="1" applyFill="1" applyAlignment="1">
      <alignment horizontal="left" indent="1"/>
    </xf>
    <xf numFmtId="0" fontId="6" fillId="0" borderId="0" xfId="0" applyFont="1" applyAlignment="1">
      <alignment vertical="center"/>
    </xf>
    <xf numFmtId="0" fontId="7" fillId="0" borderId="0" xfId="0" applyFont="1" applyAlignment="1">
      <alignment vertical="center"/>
    </xf>
    <xf numFmtId="0" fontId="6" fillId="5" borderId="0" xfId="0" applyFont="1" applyFill="1" applyAlignment="1">
      <alignment vertical="center"/>
    </xf>
    <xf numFmtId="0" fontId="6" fillId="0" borderId="0" xfId="0" applyFont="1" applyBorder="1" applyAlignment="1">
      <alignment vertical="center"/>
    </xf>
    <xf numFmtId="0" fontId="28" fillId="4" borderId="0" xfId="0" applyFont="1" applyFill="1" applyAlignment="1">
      <alignment horizontal="center" vertical="center"/>
    </xf>
    <xf numFmtId="0" fontId="28" fillId="4" borderId="0" xfId="0" applyFont="1" applyFill="1" applyAlignment="1"/>
    <xf numFmtId="0" fontId="6" fillId="0" borderId="0" xfId="0" applyFont="1"/>
    <xf numFmtId="0" fontId="6" fillId="0" borderId="0" xfId="0" applyFont="1" applyFill="1" applyAlignment="1">
      <alignment horizontal="center"/>
    </xf>
    <xf numFmtId="0" fontId="3" fillId="0" borderId="0" xfId="0" applyFont="1" applyFill="1" applyAlignment="1">
      <alignment horizontal="left"/>
    </xf>
    <xf numFmtId="0" fontId="6" fillId="0" borderId="0" xfId="0" applyFont="1" applyAlignment="1">
      <alignment horizontal="center" vertical="center"/>
    </xf>
    <xf numFmtId="0" fontId="3" fillId="0" borderId="0" xfId="0" applyFont="1" applyAlignment="1">
      <alignment vertical="center"/>
    </xf>
    <xf numFmtId="0" fontId="3" fillId="0" borderId="0" xfId="0" applyFont="1" applyFill="1" applyAlignment="1">
      <alignment horizontal="left" vertical="center"/>
    </xf>
    <xf numFmtId="0" fontId="30" fillId="0" borderId="0" xfId="0" applyFont="1" applyFill="1" applyBorder="1" applyAlignment="1">
      <alignment horizontal="left"/>
    </xf>
    <xf numFmtId="0" fontId="31" fillId="0" borderId="0" xfId="0" applyFont="1" applyAlignment="1">
      <alignment vertical="center"/>
    </xf>
    <xf numFmtId="0" fontId="31" fillId="0" borderId="0" xfId="0" applyFont="1" applyFill="1" applyAlignment="1">
      <alignment horizontal="left"/>
    </xf>
    <xf numFmtId="49" fontId="6" fillId="0" borderId="23" xfId="0" applyNumberFormat="1" applyFont="1" applyFill="1" applyBorder="1" applyAlignment="1">
      <alignment horizontal="left"/>
    </xf>
    <xf numFmtId="0" fontId="3" fillId="0" borderId="24" xfId="0" applyFont="1" applyFill="1" applyBorder="1" applyAlignment="1">
      <alignment horizontal="left"/>
    </xf>
    <xf numFmtId="14" fontId="6" fillId="0" borderId="24" xfId="0" applyNumberFormat="1" applyFont="1" applyFill="1" applyBorder="1" applyAlignment="1">
      <alignment horizontal="left"/>
    </xf>
    <xf numFmtId="195" fontId="8" fillId="0" borderId="0" xfId="0" applyNumberFormat="1" applyFont="1" applyAlignment="1">
      <alignment horizontal="right"/>
    </xf>
    <xf numFmtId="183" fontId="27" fillId="0" borderId="25" xfId="0" applyNumberFormat="1" applyFont="1" applyFill="1" applyBorder="1" applyAlignment="1">
      <alignment horizontal="center"/>
    </xf>
    <xf numFmtId="188" fontId="33" fillId="0" borderId="0" xfId="0" applyNumberFormat="1" applyFont="1" applyFill="1"/>
    <xf numFmtId="0" fontId="33" fillId="0" borderId="0" xfId="0" applyFont="1" applyFill="1" applyAlignment="1"/>
    <xf numFmtId="176" fontId="0" fillId="0" borderId="0" xfId="0" applyNumberFormat="1" applyFont="1" applyAlignment="1"/>
    <xf numFmtId="0" fontId="0" fillId="0" borderId="0" xfId="0" applyFont="1" applyBorder="1"/>
    <xf numFmtId="187" fontId="0" fillId="0" borderId="0" xfId="0" applyNumberFormat="1" applyFont="1"/>
    <xf numFmtId="0" fontId="34" fillId="0" borderId="0" xfId="0" applyFont="1" applyFill="1" applyAlignment="1"/>
    <xf numFmtId="176" fontId="0" fillId="0" borderId="0" xfId="0" applyNumberFormat="1" applyFont="1" applyFill="1"/>
    <xf numFmtId="0" fontId="35" fillId="0" borderId="0" xfId="0" applyFont="1" applyAlignment="1"/>
    <xf numFmtId="0" fontId="35" fillId="0" borderId="0" xfId="0" applyFont="1" applyFill="1"/>
    <xf numFmtId="0" fontId="38" fillId="0" borderId="0" xfId="0" applyFont="1" applyBorder="1"/>
    <xf numFmtId="0" fontId="38" fillId="0" borderId="0" xfId="0" applyFont="1"/>
    <xf numFmtId="0" fontId="39" fillId="0" borderId="0" xfId="0" applyFont="1" applyBorder="1"/>
    <xf numFmtId="0" fontId="36" fillId="0" borderId="0" xfId="0" applyFont="1"/>
    <xf numFmtId="0" fontId="37" fillId="0" borderId="0" xfId="0" applyFont="1" applyAlignment="1"/>
    <xf numFmtId="176" fontId="0" fillId="0" borderId="0" xfId="0" applyNumberFormat="1" applyFont="1"/>
    <xf numFmtId="178" fontId="7" fillId="0" borderId="0" xfId="0" applyNumberFormat="1" applyFont="1" applyAlignment="1"/>
    <xf numFmtId="0" fontId="36" fillId="0" borderId="26" xfId="0" applyFont="1" applyBorder="1" applyAlignment="1">
      <alignment horizontal="center"/>
    </xf>
    <xf numFmtId="189" fontId="8" fillId="2" borderId="1" xfId="0" applyNumberFormat="1" applyFont="1" applyFill="1" applyBorder="1"/>
    <xf numFmtId="189" fontId="8" fillId="0" borderId="0" xfId="0" applyNumberFormat="1" applyFont="1" applyFill="1"/>
    <xf numFmtId="189" fontId="27" fillId="0" borderId="0" xfId="0" applyNumberFormat="1" applyFont="1" applyFill="1"/>
    <xf numFmtId="0" fontId="32" fillId="3" borderId="0" xfId="0" applyFont="1" applyFill="1" applyAlignment="1">
      <alignment horizontal="center" vertical="center" wrapText="1"/>
    </xf>
    <xf numFmtId="0" fontId="29" fillId="3" borderId="0" xfId="0" applyFont="1" applyFill="1" applyAlignment="1">
      <alignment horizontal="center" vertical="center" wrapText="1"/>
    </xf>
    <xf numFmtId="0" fontId="3" fillId="0" borderId="2" xfId="0" applyFont="1" applyBorder="1" applyAlignment="1">
      <alignment horizontal="center" vertical="center"/>
    </xf>
    <xf numFmtId="0" fontId="27" fillId="0" borderId="27" xfId="0" applyFont="1" applyBorder="1" applyAlignment="1">
      <alignment horizontal="center" vertical="center"/>
    </xf>
    <xf numFmtId="176" fontId="27" fillId="0" borderId="3" xfId="0" applyNumberFormat="1" applyFont="1" applyBorder="1" applyAlignment="1">
      <alignment horizontal="center" vertical="center" wrapText="1"/>
    </xf>
    <xf numFmtId="176" fontId="27" fillId="0" borderId="8" xfId="0" applyNumberFormat="1" applyFont="1" applyBorder="1" applyAlignment="1">
      <alignment horizontal="center" vertical="center"/>
    </xf>
    <xf numFmtId="176" fontId="27" fillId="0" borderId="12" xfId="0" applyNumberFormat="1" applyFont="1" applyBorder="1" applyAlignment="1">
      <alignment horizontal="center" vertical="center"/>
    </xf>
    <xf numFmtId="176" fontId="27" fillId="0" borderId="10" xfId="0" applyNumberFormat="1" applyFont="1" applyBorder="1" applyAlignment="1">
      <alignment horizontal="center" vertical="center"/>
    </xf>
    <xf numFmtId="179" fontId="27" fillId="0" borderId="25" xfId="0" applyNumberFormat="1" applyFont="1" applyFill="1" applyBorder="1" applyAlignment="1">
      <alignment horizontal="center"/>
    </xf>
    <xf numFmtId="179" fontId="27" fillId="0" borderId="9" xfId="0" applyNumberFormat="1" applyFont="1" applyFill="1" applyBorder="1" applyAlignment="1">
      <alignment horizontal="center"/>
    </xf>
    <xf numFmtId="179" fontId="8" fillId="0" borderId="19" xfId="0" applyNumberFormat="1" applyFont="1" applyBorder="1" applyAlignment="1">
      <alignment horizontal="center"/>
    </xf>
    <xf numFmtId="179" fontId="8" fillId="0" borderId="12" xfId="0" applyNumberFormat="1" applyFont="1" applyBorder="1" applyAlignment="1">
      <alignment horizontal="center"/>
    </xf>
    <xf numFmtId="179" fontId="8" fillId="0" borderId="28" xfId="0" applyNumberFormat="1" applyFont="1" applyBorder="1" applyAlignment="1">
      <alignment horizontal="center"/>
    </xf>
    <xf numFmtId="179" fontId="8" fillId="0" borderId="7" xfId="0" applyNumberFormat="1" applyFont="1" applyBorder="1" applyAlignment="1">
      <alignment horizontal="center"/>
    </xf>
    <xf numFmtId="176" fontId="27" fillId="0" borderId="19" xfId="0" applyNumberFormat="1" applyFont="1" applyBorder="1" applyAlignment="1">
      <alignment horizontal="center" vertical="center"/>
    </xf>
    <xf numFmtId="0" fontId="27" fillId="0" borderId="0" xfId="0" applyFont="1" applyAlignment="1">
      <alignment horizontal="center" vertical="center"/>
    </xf>
    <xf numFmtId="176" fontId="27" fillId="0" borderId="25" xfId="0" applyNumberFormat="1" applyFont="1" applyBorder="1" applyAlignment="1">
      <alignment horizontal="center" vertical="center"/>
    </xf>
    <xf numFmtId="0" fontId="27" fillId="0" borderId="9" xfId="0" applyFont="1" applyBorder="1" applyAlignment="1">
      <alignment horizontal="center" vertical="center"/>
    </xf>
    <xf numFmtId="0" fontId="27" fillId="0" borderId="12" xfId="0" applyFont="1" applyBorder="1" applyAlignment="1">
      <alignment horizontal="center"/>
    </xf>
    <xf numFmtId="0" fontId="27" fillId="0" borderId="12" xfId="0" applyFont="1" applyBorder="1" applyAlignment="1">
      <alignment horizontal="center" vertical="center"/>
    </xf>
    <xf numFmtId="0" fontId="27" fillId="0" borderId="10" xfId="0" applyFont="1" applyBorder="1" applyAlignment="1">
      <alignment horizontal="center" vertical="center"/>
    </xf>
    <xf numFmtId="179" fontId="27" fillId="0" borderId="10" xfId="0" applyNumberFormat="1" applyFont="1" applyFill="1" applyBorder="1" applyAlignment="1">
      <alignment horizontal="center"/>
    </xf>
    <xf numFmtId="179" fontId="7" fillId="0" borderId="28" xfId="0" applyNumberFormat="1" applyFont="1" applyBorder="1" applyAlignment="1">
      <alignment horizontal="center"/>
    </xf>
    <xf numFmtId="179" fontId="7" fillId="0" borderId="7" xfId="0" applyNumberFormat="1" applyFont="1" applyBorder="1" applyAlignment="1">
      <alignment horizontal="center"/>
    </xf>
    <xf numFmtId="179" fontId="7" fillId="0" borderId="0" xfId="0" applyNumberFormat="1" applyFont="1" applyBorder="1" applyAlignment="1">
      <alignment horizontal="center"/>
    </xf>
    <xf numFmtId="176" fontId="27" fillId="0" borderId="0" xfId="0" applyNumberFormat="1" applyFont="1" applyAlignment="1">
      <alignment horizontal="center"/>
    </xf>
    <xf numFmtId="176" fontId="27" fillId="0" borderId="0" xfId="0" applyNumberFormat="1" applyFont="1" applyBorder="1" applyAlignment="1">
      <alignment horizontal="center" vertical="center"/>
    </xf>
    <xf numFmtId="176" fontId="27" fillId="0" borderId="9" xfId="0" applyNumberFormat="1" applyFont="1" applyBorder="1" applyAlignment="1">
      <alignment horizontal="center" vertical="center"/>
    </xf>
    <xf numFmtId="176" fontId="27" fillId="0" borderId="13" xfId="0" applyNumberFormat="1" applyFont="1" applyBorder="1" applyAlignment="1">
      <alignment horizontal="center" vertical="center"/>
    </xf>
    <xf numFmtId="176" fontId="27" fillId="0" borderId="29" xfId="0" applyNumberFormat="1" applyFont="1" applyBorder="1" applyAlignment="1">
      <alignment horizontal="center" vertical="center"/>
    </xf>
  </cellXfs>
  <cellStyles count="2">
    <cellStyle name="百分比" xfId="1" builtinId="5"/>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zh-CN" altLang="en-US"/>
              <a:t>股价区间</a:t>
            </a:r>
          </a:p>
        </c:rich>
      </c:tx>
      <c:layout>
        <c:manualLayout>
          <c:xMode val="edge"/>
          <c:yMode val="edge"/>
          <c:x val="0.4483438933190676"/>
          <c:y val="6.3604424446944127E-2"/>
        </c:manualLayout>
      </c:layout>
      <c:overlay val="0"/>
      <c:spPr>
        <a:noFill/>
        <a:ln w="25400">
          <a:noFill/>
        </a:ln>
      </c:spPr>
    </c:title>
    <c:autoTitleDeleted val="0"/>
    <c:plotArea>
      <c:layout>
        <c:manualLayout>
          <c:layoutTarget val="inner"/>
          <c:xMode val="edge"/>
          <c:yMode val="edge"/>
          <c:x val="0.19403016497940795"/>
          <c:y val="0.23428669483828757"/>
          <c:w val="0.73134446799930675"/>
          <c:h val="0.59428820154102213"/>
        </c:manualLayout>
      </c:layout>
      <c:barChart>
        <c:barDir val="bar"/>
        <c:grouping val="stacked"/>
        <c:varyColors val="0"/>
        <c:ser>
          <c:idx val="0"/>
          <c:order val="0"/>
          <c:spPr>
            <a:noFill/>
            <a:ln w="25400">
              <a:noFill/>
            </a:ln>
          </c:spPr>
          <c:invertIfNegative val="0"/>
          <c:cat>
            <c:strRef>
              <c:f>Comps!$G$53:$G$57</c:f>
              <c:strCache>
                <c:ptCount val="5"/>
                <c:pt idx="0">
                  <c:v>EV/EBITDA</c:v>
                </c:pt>
                <c:pt idx="1">
                  <c:v>P/B </c:v>
                </c:pt>
                <c:pt idx="2">
                  <c:v>P/E </c:v>
                </c:pt>
                <c:pt idx="3">
                  <c:v>DCF</c:v>
                </c:pt>
                <c:pt idx="4">
                  <c:v>综合</c:v>
                </c:pt>
              </c:strCache>
            </c:strRef>
          </c:cat>
          <c:val>
            <c:numRef>
              <c:f>Comps!$H$53:$H$57</c:f>
              <c:numCache>
                <c:formatCode>0.00_ </c:formatCode>
                <c:ptCount val="5"/>
                <c:pt idx="0">
                  <c:v>0</c:v>
                </c:pt>
                <c:pt idx="1">
                  <c:v>0</c:v>
                </c:pt>
                <c:pt idx="2">
                  <c:v>0</c:v>
                </c:pt>
                <c:pt idx="3">
                  <c:v>0</c:v>
                </c:pt>
                <c:pt idx="4">
                  <c:v>0</c:v>
                </c:pt>
              </c:numCache>
            </c:numRef>
          </c:val>
          <c:extLst>
            <c:ext xmlns:c16="http://schemas.microsoft.com/office/drawing/2014/chart" uri="{C3380CC4-5D6E-409C-BE32-E72D297353CC}">
              <c16:uniqueId val="{00000000-410D-4399-A372-9FDF84BCB929}"/>
            </c:ext>
          </c:extLst>
        </c:ser>
        <c:ser>
          <c:idx val="1"/>
          <c:order val="1"/>
          <c:spPr>
            <a:solidFill>
              <a:srgbClr val="99CCFF"/>
            </a:solidFill>
            <a:ln w="25400">
              <a:noFill/>
            </a:ln>
          </c:spPr>
          <c:invertIfNegative val="0"/>
          <c:dPt>
            <c:idx val="4"/>
            <c:invertIfNegative val="0"/>
            <c:bubble3D val="0"/>
            <c:spPr>
              <a:solidFill>
                <a:srgbClr val="00FFFF"/>
              </a:solidFill>
              <a:ln w="25400">
                <a:noFill/>
              </a:ln>
            </c:spPr>
            <c:extLst>
              <c:ext xmlns:c16="http://schemas.microsoft.com/office/drawing/2014/chart" uri="{C3380CC4-5D6E-409C-BE32-E72D297353CC}">
                <c16:uniqueId val="{00000001-410D-4399-A372-9FDF84BCB929}"/>
              </c:ext>
            </c:extLst>
          </c:dPt>
          <c:cat>
            <c:strRef>
              <c:f>Comps!$G$53:$G$57</c:f>
              <c:strCache>
                <c:ptCount val="5"/>
                <c:pt idx="0">
                  <c:v>EV/EBITDA</c:v>
                </c:pt>
                <c:pt idx="1">
                  <c:v>P/B </c:v>
                </c:pt>
                <c:pt idx="2">
                  <c:v>P/E </c:v>
                </c:pt>
                <c:pt idx="3">
                  <c:v>DCF</c:v>
                </c:pt>
                <c:pt idx="4">
                  <c:v>综合</c:v>
                </c:pt>
              </c:strCache>
            </c:strRef>
          </c:cat>
          <c:val>
            <c:numRef>
              <c:f>Comps!$J$53:$J$57</c:f>
              <c:numCache>
                <c:formatCode>0.00_ </c:formatCode>
                <c:ptCount val="5"/>
                <c:pt idx="0">
                  <c:v>0</c:v>
                </c:pt>
                <c:pt idx="1">
                  <c:v>0</c:v>
                </c:pt>
                <c:pt idx="2">
                  <c:v>0</c:v>
                </c:pt>
                <c:pt idx="3">
                  <c:v>0</c:v>
                </c:pt>
                <c:pt idx="4">
                  <c:v>0</c:v>
                </c:pt>
              </c:numCache>
            </c:numRef>
          </c:val>
          <c:extLst>
            <c:ext xmlns:c16="http://schemas.microsoft.com/office/drawing/2014/chart" uri="{C3380CC4-5D6E-409C-BE32-E72D297353CC}">
              <c16:uniqueId val="{00000002-410D-4399-A372-9FDF84BCB929}"/>
            </c:ext>
          </c:extLst>
        </c:ser>
        <c:dLbls>
          <c:showLegendKey val="0"/>
          <c:showVal val="0"/>
          <c:showCatName val="0"/>
          <c:showSerName val="0"/>
          <c:showPercent val="0"/>
          <c:showBubbleSize val="0"/>
        </c:dLbls>
        <c:gapWidth val="70"/>
        <c:overlap val="100"/>
        <c:axId val="252856072"/>
        <c:axId val="1"/>
      </c:barChart>
      <c:catAx>
        <c:axId val="252856072"/>
        <c:scaling>
          <c:orientation val="minMax"/>
        </c:scaling>
        <c:delete val="0"/>
        <c:axPos val="l"/>
        <c:title>
          <c:tx>
            <c:rich>
              <a:bodyPr rot="0" vert="horz"/>
              <a:lstStyle/>
              <a:p>
                <a:pPr algn="ctr">
                  <a:defRPr sz="1000" b="0" i="0" u="none" strike="noStrike" baseline="0">
                    <a:solidFill>
                      <a:srgbClr val="000000"/>
                    </a:solidFill>
                    <a:latin typeface="Arial"/>
                    <a:ea typeface="Arial"/>
                    <a:cs typeface="Arial"/>
                  </a:defRPr>
                </a:pPr>
                <a:r>
                  <a:rPr lang="zh-CN" altLang="en-US"/>
                  <a:t>估值方法</a:t>
                </a:r>
              </a:p>
            </c:rich>
          </c:tx>
          <c:layout>
            <c:manualLayout>
              <c:xMode val="edge"/>
              <c:yMode val="edge"/>
              <c:x val="7.4074148374765253E-2"/>
              <c:y val="0.1413430821147356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1"/>
        <c:crossesAt val="4"/>
        <c:auto val="1"/>
        <c:lblAlgn val="ctr"/>
        <c:lblOffset val="100"/>
        <c:tickLblSkip val="1"/>
        <c:tickMarkSkip val="1"/>
        <c:noMultiLvlLbl val="0"/>
      </c:catAx>
      <c:valAx>
        <c:axId val="1"/>
        <c:scaling>
          <c:orientation val="minMax"/>
          <c:max val="15"/>
          <c:min val="8"/>
        </c:scaling>
        <c:delete val="0"/>
        <c:axPos val="b"/>
        <c:title>
          <c:tx>
            <c:rich>
              <a:bodyPr/>
              <a:lstStyle/>
              <a:p>
                <a:pPr>
                  <a:defRPr sz="1000" b="0" i="0" u="none" strike="noStrike" baseline="0">
                    <a:solidFill>
                      <a:srgbClr val="000000"/>
                    </a:solidFill>
                    <a:latin typeface="Arial"/>
                    <a:ea typeface="Arial"/>
                    <a:cs typeface="Arial"/>
                  </a:defRPr>
                </a:pPr>
                <a:r>
                  <a:rPr lang="zh-CN" altLang="en-US"/>
                  <a:t>股价（元）</a:t>
                </a:r>
              </a:p>
            </c:rich>
          </c:tx>
          <c:layout>
            <c:manualLayout>
              <c:xMode val="edge"/>
              <c:yMode val="edge"/>
              <c:x val="0.83864297217624861"/>
              <c:y val="0.7428582677165354"/>
            </c:manualLayout>
          </c:layout>
          <c:overlay val="0"/>
          <c:spPr>
            <a:noFill/>
            <a:ln w="25400">
              <a:noFill/>
            </a:ln>
          </c:spPr>
        </c:title>
        <c:numFmt formatCode="#,##0_);\(#,##0\)" sourceLinked="0"/>
        <c:majorTickMark val="in"/>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zh-CN"/>
          </a:p>
        </c:txPr>
        <c:crossAx val="252856072"/>
        <c:crosses val="autoZero"/>
        <c:crossBetween val="between"/>
        <c:majorUnit val="1"/>
      </c:val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zh-CN"/>
    </a:p>
  </c:txPr>
  <c:printSettings>
    <c:headerFooter alignWithMargins="0"/>
    <c:pageMargins b="1" l="0.75" r="0.75" t="1" header="0.5" footer="0.5"/>
    <c:pageSetup paperSize="9" orientation="landscape" verticalDpi="18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52</xdr:row>
      <xdr:rowOff>0</xdr:rowOff>
    </xdr:from>
    <xdr:to>
      <xdr:col>10</xdr:col>
      <xdr:colOff>247650</xdr:colOff>
      <xdr:row>66</xdr:row>
      <xdr:rowOff>0</xdr:rowOff>
    </xdr:to>
    <xdr:graphicFrame macro="">
      <xdr:nvGraphicFramePr>
        <xdr:cNvPr id="194631" name="Chart 1">
          <a:extLst>
            <a:ext uri="{FF2B5EF4-FFF2-40B4-BE49-F238E27FC236}">
              <a16:creationId xmlns:a16="http://schemas.microsoft.com/office/drawing/2014/main" id="{B101470E-C975-4317-844D-EACCE2EFE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2.bin"/><Relationship Id="rId4" Type="http://schemas.openxmlformats.org/officeDocument/2006/relationships/comments" Target="../comments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34"/>
  <sheetViews>
    <sheetView showGridLines="0" showRowColHeaders="0" tabSelected="1" zoomScaleNormal="100" workbookViewId="0"/>
  </sheetViews>
  <sheetFormatPr defaultColWidth="0" defaultRowHeight="12.75" customHeight="1" zeroHeight="1" x14ac:dyDescent="0.2"/>
  <cols>
    <col min="1" max="1" width="10.7109375" style="209" customWidth="1"/>
    <col min="2" max="2" width="0.85546875" style="209" customWidth="1"/>
    <col min="3" max="3" width="10.7109375" style="209" customWidth="1"/>
    <col min="4" max="12" width="11.7109375" style="209" customWidth="1"/>
    <col min="13" max="13" width="10.7109375" style="209" customWidth="1"/>
    <col min="14" max="14" width="0.85546875" style="209" customWidth="1"/>
    <col min="15" max="15" width="10.7109375" style="209" customWidth="1"/>
    <col min="16" max="16384" width="7.5703125" style="209" hidden="1"/>
  </cols>
  <sheetData>
    <row r="1" spans="1:15" x14ac:dyDescent="0.2">
      <c r="A1"/>
    </row>
    <row r="2" spans="1:15" x14ac:dyDescent="0.2">
      <c r="A2" s="210"/>
      <c r="B2" s="210"/>
      <c r="C2" s="210"/>
    </row>
    <row r="3" spans="1:15" x14ac:dyDescent="0.2"/>
    <row r="4" spans="1:15" ht="5.0999999999999996" customHeight="1" x14ac:dyDescent="0.2">
      <c r="B4" s="211"/>
      <c r="C4" s="211"/>
      <c r="D4" s="211"/>
      <c r="E4" s="211"/>
      <c r="F4" s="211"/>
      <c r="G4" s="211"/>
      <c r="H4" s="211"/>
      <c r="I4" s="211"/>
      <c r="J4" s="211"/>
      <c r="K4" s="211"/>
      <c r="L4" s="211"/>
      <c r="M4" s="211"/>
      <c r="N4" s="211"/>
    </row>
    <row r="5" spans="1:15" x14ac:dyDescent="0.2">
      <c r="B5" s="211"/>
      <c r="N5" s="211"/>
    </row>
    <row r="6" spans="1:15" ht="12.75" customHeight="1" x14ac:dyDescent="0.2">
      <c r="B6" s="211"/>
      <c r="N6" s="211"/>
    </row>
    <row r="7" spans="1:15" ht="12.75" customHeight="1" x14ac:dyDescent="0.2">
      <c r="B7" s="211"/>
      <c r="D7" s="212"/>
      <c r="N7" s="211"/>
    </row>
    <row r="8" spans="1:15" ht="12.75" customHeight="1" x14ac:dyDescent="0.2">
      <c r="B8" s="211"/>
      <c r="N8" s="211"/>
    </row>
    <row r="9" spans="1:15" ht="9" customHeight="1" x14ac:dyDescent="0.2">
      <c r="B9" s="211"/>
      <c r="D9" s="103"/>
      <c r="E9" s="103"/>
      <c r="F9" s="103"/>
      <c r="G9" s="103"/>
      <c r="H9" s="103"/>
      <c r="I9" s="103"/>
      <c r="J9" s="103"/>
      <c r="K9" s="103"/>
      <c r="L9" s="103"/>
      <c r="N9" s="211"/>
    </row>
    <row r="10" spans="1:15" ht="24" customHeight="1" x14ac:dyDescent="0.2">
      <c r="B10" s="211"/>
      <c r="D10" s="103"/>
      <c r="E10" s="249" t="s">
        <v>267</v>
      </c>
      <c r="F10" s="249"/>
      <c r="G10" s="249"/>
      <c r="H10" s="249"/>
      <c r="I10" s="249"/>
      <c r="J10" s="249"/>
      <c r="K10" s="249"/>
      <c r="L10" s="103"/>
      <c r="N10" s="211"/>
    </row>
    <row r="11" spans="1:15" ht="24" customHeight="1" x14ac:dyDescent="0.2">
      <c r="B11" s="211"/>
      <c r="D11" s="104"/>
      <c r="E11" s="249"/>
      <c r="F11" s="249"/>
      <c r="G11" s="249"/>
      <c r="H11" s="249"/>
      <c r="I11" s="249"/>
      <c r="J11" s="249"/>
      <c r="K11" s="249"/>
      <c r="L11" s="104"/>
      <c r="N11" s="211"/>
    </row>
    <row r="12" spans="1:15" ht="0.95" customHeight="1" x14ac:dyDescent="0.25">
      <c r="A12" s="105"/>
      <c r="B12" s="211"/>
      <c r="C12" s="105"/>
      <c r="D12" s="105"/>
      <c r="E12" s="106"/>
      <c r="F12" s="106"/>
      <c r="G12" s="213"/>
      <c r="H12" s="213"/>
      <c r="I12" s="213"/>
      <c r="J12" s="214"/>
      <c r="K12" s="105"/>
      <c r="L12" s="105"/>
      <c r="M12" s="105"/>
      <c r="N12" s="211"/>
      <c r="O12" s="105"/>
    </row>
    <row r="13" spans="1:15" ht="24" customHeight="1" x14ac:dyDescent="0.2">
      <c r="B13" s="211"/>
      <c r="D13" s="104"/>
      <c r="E13" s="250" t="s">
        <v>264</v>
      </c>
      <c r="F13" s="250"/>
      <c r="G13" s="250"/>
      <c r="H13" s="250"/>
      <c r="I13" s="250"/>
      <c r="J13" s="250"/>
      <c r="K13" s="250"/>
      <c r="L13" s="104"/>
      <c r="N13" s="211"/>
    </row>
    <row r="14" spans="1:15" ht="24" customHeight="1" x14ac:dyDescent="0.2">
      <c r="B14" s="211"/>
      <c r="D14" s="104"/>
      <c r="E14" s="250"/>
      <c r="F14" s="250"/>
      <c r="G14" s="250"/>
      <c r="H14" s="250"/>
      <c r="I14" s="250"/>
      <c r="J14" s="250"/>
      <c r="K14" s="250"/>
      <c r="L14" s="104"/>
      <c r="N14" s="211"/>
    </row>
    <row r="15" spans="1:15" x14ac:dyDescent="0.2">
      <c r="B15" s="211"/>
      <c r="N15" s="211"/>
    </row>
    <row r="16" spans="1:15" x14ac:dyDescent="0.2">
      <c r="B16" s="211"/>
      <c r="M16" s="207"/>
      <c r="N16" s="211"/>
    </row>
    <row r="17" spans="2:14" x14ac:dyDescent="0.2">
      <c r="B17" s="211"/>
      <c r="M17" s="207"/>
      <c r="N17" s="211"/>
    </row>
    <row r="18" spans="2:14" x14ac:dyDescent="0.2">
      <c r="B18" s="211"/>
      <c r="M18" s="207"/>
      <c r="N18" s="211"/>
    </row>
    <row r="19" spans="2:14" ht="14.25" x14ac:dyDescent="0.2">
      <c r="B19" s="211"/>
      <c r="D19" s="222" t="s">
        <v>265</v>
      </c>
      <c r="I19" s="223" t="s">
        <v>266</v>
      </c>
      <c r="J19" s="207"/>
      <c r="K19" s="207"/>
      <c r="M19" s="207"/>
      <c r="N19" s="211"/>
    </row>
    <row r="20" spans="2:14" x14ac:dyDescent="0.2">
      <c r="B20" s="211"/>
      <c r="I20" s="215"/>
      <c r="J20" s="207"/>
      <c r="K20" s="207"/>
      <c r="N20" s="211"/>
    </row>
    <row r="21" spans="2:14" x14ac:dyDescent="0.2">
      <c r="B21" s="211"/>
      <c r="D21" s="13" t="s">
        <v>250</v>
      </c>
      <c r="F21" s="224" t="s">
        <v>251</v>
      </c>
      <c r="H21" s="215"/>
      <c r="I21" s="246">
        <v>11.4</v>
      </c>
      <c r="J21" s="216" t="s">
        <v>10</v>
      </c>
      <c r="K21" s="10" t="s">
        <v>252</v>
      </c>
      <c r="N21" s="211"/>
    </row>
    <row r="22" spans="2:14" x14ac:dyDescent="0.2">
      <c r="B22" s="211"/>
      <c r="D22" s="13" t="s">
        <v>253</v>
      </c>
      <c r="F22" s="225" t="s">
        <v>254</v>
      </c>
      <c r="H22" s="215"/>
      <c r="I22" s="247">
        <v>11.4</v>
      </c>
      <c r="J22" s="216" t="s">
        <v>10</v>
      </c>
      <c r="K22" s="10" t="s">
        <v>255</v>
      </c>
      <c r="N22" s="211"/>
    </row>
    <row r="23" spans="2:14" x14ac:dyDescent="0.2">
      <c r="B23" s="211"/>
      <c r="D23" s="13" t="s">
        <v>256</v>
      </c>
      <c r="F23" s="225" t="s">
        <v>257</v>
      </c>
      <c r="H23" s="215"/>
      <c r="I23" s="248">
        <v>11.4</v>
      </c>
      <c r="J23" s="216" t="s">
        <v>10</v>
      </c>
      <c r="K23" s="10" t="s">
        <v>258</v>
      </c>
      <c r="N23" s="211"/>
    </row>
    <row r="24" spans="2:14" x14ac:dyDescent="0.2">
      <c r="B24" s="211"/>
      <c r="D24" s="217" t="s">
        <v>259</v>
      </c>
      <c r="E24" s="207"/>
      <c r="F24" s="225"/>
      <c r="H24" s="215"/>
      <c r="I24" s="206"/>
      <c r="J24" s="218" t="s">
        <v>260</v>
      </c>
      <c r="K24" s="219" t="s">
        <v>261</v>
      </c>
      <c r="L24" s="10"/>
      <c r="N24" s="211"/>
    </row>
    <row r="25" spans="2:14" x14ac:dyDescent="0.2">
      <c r="B25" s="211"/>
      <c r="D25" s="217" t="s">
        <v>262</v>
      </c>
      <c r="E25" s="20"/>
      <c r="F25" s="225"/>
      <c r="L25" s="10"/>
      <c r="N25" s="211"/>
    </row>
    <row r="26" spans="2:14" ht="12.75" customHeight="1" x14ac:dyDescent="0.3">
      <c r="B26" s="211"/>
      <c r="D26" s="220" t="s">
        <v>263</v>
      </c>
      <c r="E26" s="20"/>
      <c r="F26" s="226"/>
      <c r="H26" s="215"/>
      <c r="I26" s="221"/>
      <c r="J26" s="207"/>
      <c r="K26" s="207"/>
      <c r="L26" s="219"/>
      <c r="N26" s="211"/>
    </row>
    <row r="27" spans="2:14" x14ac:dyDescent="0.2">
      <c r="B27" s="211"/>
      <c r="N27" s="211"/>
    </row>
    <row r="28" spans="2:14" x14ac:dyDescent="0.2">
      <c r="B28" s="211"/>
      <c r="N28" s="211"/>
    </row>
    <row r="29" spans="2:14" ht="5.0999999999999996" customHeight="1" x14ac:dyDescent="0.2">
      <c r="B29" s="211"/>
      <c r="C29" s="211"/>
      <c r="D29" s="211"/>
      <c r="E29" s="211"/>
      <c r="F29" s="211"/>
      <c r="G29" s="211"/>
      <c r="H29" s="211"/>
      <c r="I29" s="211"/>
      <c r="J29" s="211"/>
      <c r="K29" s="211"/>
      <c r="L29" s="211"/>
      <c r="M29" s="211"/>
      <c r="N29" s="211"/>
    </row>
    <row r="30" spans="2:14" x14ac:dyDescent="0.2"/>
    <row r="31" spans="2:14" x14ac:dyDescent="0.2"/>
    <row r="32" spans="2:14" x14ac:dyDescent="0.2"/>
    <row r="33" x14ac:dyDescent="0.2"/>
    <row r="34" hidden="1" x14ac:dyDescent="0.2"/>
  </sheetData>
  <mergeCells count="2">
    <mergeCell ref="E10:K11"/>
    <mergeCell ref="E13:K14"/>
  </mergeCells>
  <phoneticPr fontId="2" type="noConversion"/>
  <printOptions horizontalCentered="1" verticalCentered="1"/>
  <pageMargins left="0.74803149606299213" right="0.74803149606299213" top="0.98425196850393704" bottom="0.98425196850393704" header="0.51181102362204722" footer="0.51181102362204722"/>
  <pageSetup paperSize="9" scale="86" orientation="landscape" r:id="rId1"/>
  <headerFooter alignWithMargins="0">
    <oddHeader>&amp;L&amp;"宋体,常规"诚迅金融培训&amp;Rwww.chainshine.com</oddHeader>
    <oddFooter>第 &amp;P 页，共 &amp;N 页</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O101"/>
  <sheetViews>
    <sheetView zoomScaleNormal="100" zoomScaleSheetLayoutView="100"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243</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6"/>
      <c r="D6" s="8"/>
      <c r="E6" s="8"/>
      <c r="F6" s="43"/>
      <c r="G6" s="43"/>
      <c r="H6" s="43"/>
      <c r="I6" s="43"/>
      <c r="J6" s="43"/>
      <c r="K6" s="43"/>
      <c r="L6" s="43"/>
      <c r="M6" s="43"/>
      <c r="N6" s="43"/>
      <c r="O6" s="43"/>
    </row>
    <row r="7" spans="1:15" ht="15" customHeight="1" x14ac:dyDescent="0.2">
      <c r="A7" s="5" t="s">
        <v>92</v>
      </c>
    </row>
    <row r="8" spans="1:15" ht="15" customHeight="1" x14ac:dyDescent="0.2">
      <c r="A8" s="6"/>
      <c r="B8" s="243" t="s">
        <v>287</v>
      </c>
      <c r="C8" s="122">
        <f>IS!C26</f>
        <v>7668.9619232399991</v>
      </c>
      <c r="D8" s="122">
        <f>IS!D26</f>
        <v>9477.6152382399996</v>
      </c>
      <c r="E8" s="122">
        <f>IS!E26</f>
        <v>9532.5417500299991</v>
      </c>
      <c r="F8" s="122">
        <f>IS!F26</f>
        <v>0</v>
      </c>
      <c r="G8" s="122"/>
      <c r="H8" s="122"/>
      <c r="I8" s="122"/>
      <c r="J8" s="122"/>
      <c r="K8" s="122"/>
      <c r="L8" s="122"/>
      <c r="M8" s="122"/>
      <c r="N8" s="122"/>
      <c r="O8" s="122"/>
    </row>
    <row r="9" spans="1:15" ht="15" customHeight="1" x14ac:dyDescent="0.2">
      <c r="A9" s="6"/>
      <c r="B9" s="243" t="s">
        <v>285</v>
      </c>
      <c r="C9" s="122">
        <f>IS!C35</f>
        <v>6544.7733607199989</v>
      </c>
      <c r="D9" s="122">
        <f>IS!D35</f>
        <v>8130.9304520699989</v>
      </c>
      <c r="E9" s="122">
        <f>IS!E35</f>
        <v>7583.3493189599994</v>
      </c>
      <c r="F9" s="122">
        <f>IS!F35</f>
        <v>0</v>
      </c>
      <c r="G9" s="122"/>
      <c r="H9" s="122"/>
      <c r="I9" s="122"/>
      <c r="J9" s="122"/>
      <c r="K9" s="122"/>
      <c r="L9" s="122"/>
      <c r="M9" s="122"/>
      <c r="N9" s="122"/>
      <c r="O9" s="122"/>
    </row>
    <row r="10" spans="1:15" ht="15" customHeight="1" x14ac:dyDescent="0.2">
      <c r="B10" s="243" t="s">
        <v>286</v>
      </c>
      <c r="C10" s="122">
        <f>IS!C39</f>
        <v>5215.1989812999991</v>
      </c>
      <c r="D10" s="122">
        <f>IS!D39</f>
        <v>6381.8961933899991</v>
      </c>
      <c r="E10" s="122">
        <f>IS!E39</f>
        <v>5663.71595815</v>
      </c>
      <c r="F10" s="122">
        <f>IS!F39</f>
        <v>0</v>
      </c>
      <c r="G10" s="122"/>
      <c r="H10" s="122"/>
      <c r="I10" s="122"/>
      <c r="J10" s="122"/>
      <c r="K10" s="122"/>
      <c r="L10" s="122"/>
      <c r="M10" s="122"/>
      <c r="N10" s="122"/>
      <c r="O10" s="122"/>
    </row>
    <row r="11" spans="1:15" ht="15" customHeight="1" x14ac:dyDescent="0.2">
      <c r="B11" s="243" t="s">
        <v>288</v>
      </c>
      <c r="C11" s="142">
        <f>IS!C19</f>
        <v>0.32794223906062347</v>
      </c>
      <c r="D11" s="142">
        <f>IS!D19</f>
        <v>0.29242933591551418</v>
      </c>
      <c r="E11" s="142">
        <f>IS!E19</f>
        <v>0.24197089511759517</v>
      </c>
      <c r="F11" s="142">
        <f>IS!F19</f>
        <v>0.25</v>
      </c>
      <c r="G11" s="142"/>
      <c r="H11" s="142"/>
      <c r="I11" s="142"/>
      <c r="J11" s="142"/>
      <c r="K11" s="142"/>
      <c r="L11" s="142"/>
      <c r="M11" s="142"/>
      <c r="N11" s="142"/>
      <c r="O11" s="142"/>
    </row>
    <row r="12" spans="1:15" ht="15" customHeight="1" x14ac:dyDescent="0.2">
      <c r="B12" s="243" t="s">
        <v>93</v>
      </c>
      <c r="C12" s="122">
        <f>C10*(1-C11)</f>
        <v>3504.9149502257947</v>
      </c>
      <c r="D12" s="122">
        <f>D10*(1-D11)</f>
        <v>4515.6425276752143</v>
      </c>
      <c r="E12" s="122">
        <f>E10*(1-E11)</f>
        <v>4293.2615380646366</v>
      </c>
      <c r="F12" s="122">
        <f>F10*(1-F11)</f>
        <v>0</v>
      </c>
      <c r="G12" s="122"/>
      <c r="H12" s="122"/>
      <c r="I12" s="122"/>
      <c r="J12" s="122"/>
      <c r="K12" s="122"/>
      <c r="L12" s="122"/>
      <c r="M12" s="122"/>
      <c r="N12" s="122"/>
      <c r="O12" s="122"/>
    </row>
    <row r="13" spans="1:15" ht="15" customHeight="1" x14ac:dyDescent="0.2">
      <c r="B13" s="243" t="s">
        <v>289</v>
      </c>
      <c r="C13" s="122">
        <f>IS!C49</f>
        <v>3615.2355531999992</v>
      </c>
      <c r="D13" s="122">
        <f>IS!D49</f>
        <v>5372.4828854399984</v>
      </c>
      <c r="E13" s="122">
        <f>IS!E49</f>
        <v>3930.3732186100005</v>
      </c>
      <c r="F13" s="122">
        <f>IS!F49</f>
        <v>0</v>
      </c>
      <c r="G13" s="122"/>
      <c r="H13" s="122"/>
      <c r="I13" s="122"/>
      <c r="J13" s="122"/>
      <c r="K13" s="122"/>
      <c r="L13" s="122"/>
      <c r="M13" s="122"/>
      <c r="N13" s="122"/>
      <c r="O13" s="122"/>
    </row>
    <row r="14" spans="1:15" ht="15" customHeight="1" x14ac:dyDescent="0.2">
      <c r="B14" s="243" t="s">
        <v>290</v>
      </c>
      <c r="C14" s="122">
        <f>IS!C41</f>
        <v>707.20196785999997</v>
      </c>
      <c r="D14" s="122">
        <f>IS!D41</f>
        <v>865.54470962000005</v>
      </c>
      <c r="E14" s="122">
        <f>IS!E41</f>
        <v>901.76586831999998</v>
      </c>
      <c r="F14" s="122">
        <f>IS!F41</f>
        <v>0</v>
      </c>
      <c r="G14" s="122"/>
      <c r="H14" s="122"/>
      <c r="I14" s="122"/>
      <c r="J14" s="122"/>
      <c r="K14" s="122"/>
      <c r="L14" s="122"/>
      <c r="M14" s="122"/>
      <c r="N14" s="122"/>
      <c r="O14" s="122"/>
    </row>
    <row r="15" spans="1:15" ht="15" customHeight="1" x14ac:dyDescent="0.2">
      <c r="B15" s="243" t="s">
        <v>291</v>
      </c>
      <c r="C15" s="122">
        <f>BS!C22</f>
        <v>0</v>
      </c>
      <c r="D15" s="122">
        <f>BS!D22</f>
        <v>0</v>
      </c>
      <c r="E15" s="122">
        <f>BS!E22</f>
        <v>0</v>
      </c>
      <c r="F15" s="122">
        <f>BS!F22</f>
        <v>0</v>
      </c>
      <c r="G15" s="122"/>
      <c r="H15" s="122"/>
      <c r="I15" s="122"/>
      <c r="J15" s="122"/>
      <c r="K15" s="122"/>
      <c r="L15" s="122"/>
      <c r="M15" s="122"/>
      <c r="N15" s="122"/>
      <c r="O15" s="122"/>
    </row>
    <row r="16" spans="1:15" ht="15" customHeight="1" x14ac:dyDescent="0.2">
      <c r="B16" s="231" t="s">
        <v>292</v>
      </c>
      <c r="C16" s="122">
        <f>BS!C23</f>
        <v>5811.4396116700009</v>
      </c>
      <c r="D16" s="122">
        <f>BS!D23</f>
        <v>8182.4880159999993</v>
      </c>
      <c r="E16" s="122">
        <f>BS!E23</f>
        <v>5661.4824732900006</v>
      </c>
      <c r="F16" s="122">
        <f>BS!F23</f>
        <v>0</v>
      </c>
      <c r="G16" s="122"/>
      <c r="H16" s="122"/>
      <c r="I16" s="122"/>
      <c r="J16" s="122"/>
      <c r="K16" s="122"/>
      <c r="L16" s="122"/>
      <c r="M16" s="122"/>
      <c r="N16" s="122"/>
      <c r="O16" s="122"/>
    </row>
    <row r="17" spans="1:15" ht="15" customHeight="1" x14ac:dyDescent="0.2">
      <c r="B17" s="243" t="s">
        <v>293</v>
      </c>
      <c r="C17" s="122">
        <f>BS!C28</f>
        <v>8500</v>
      </c>
      <c r="D17" s="122">
        <f>BS!D28</f>
        <v>6800</v>
      </c>
      <c r="E17" s="122">
        <f>BS!E28</f>
        <v>6800</v>
      </c>
      <c r="F17" s="122">
        <f>BS!F28</f>
        <v>0</v>
      </c>
      <c r="G17" s="122"/>
      <c r="H17" s="122"/>
      <c r="I17" s="122"/>
      <c r="J17" s="122"/>
      <c r="K17" s="122"/>
      <c r="L17" s="122"/>
      <c r="M17" s="122"/>
      <c r="N17" s="122"/>
      <c r="O17" s="122"/>
    </row>
    <row r="18" spans="1:15" ht="15" customHeight="1" x14ac:dyDescent="0.2">
      <c r="B18" s="243" t="s">
        <v>294</v>
      </c>
      <c r="C18" s="122">
        <f>BS!C29</f>
        <v>0</v>
      </c>
      <c r="D18" s="122">
        <f>BS!D29</f>
        <v>3950.6178333400003</v>
      </c>
      <c r="E18" s="122">
        <f>BS!E29</f>
        <v>3955.7263333400001</v>
      </c>
      <c r="F18" s="122">
        <f>BS!F29</f>
        <v>0</v>
      </c>
      <c r="G18" s="122"/>
      <c r="H18" s="122"/>
      <c r="I18" s="122"/>
      <c r="J18" s="122"/>
      <c r="K18" s="122"/>
      <c r="L18" s="122"/>
      <c r="M18" s="122"/>
      <c r="N18" s="122"/>
      <c r="O18" s="122"/>
    </row>
    <row r="19" spans="1:15" ht="15" customHeight="1" x14ac:dyDescent="0.2">
      <c r="B19" s="243" t="s">
        <v>295</v>
      </c>
      <c r="C19" s="122">
        <f>SUM(C15:C18)</f>
        <v>14311.439611670001</v>
      </c>
      <c r="D19" s="122">
        <f>SUM(D15:D18)</f>
        <v>18933.105849339998</v>
      </c>
      <c r="E19" s="122">
        <f>SUM(E15:E18)</f>
        <v>16417.208806630002</v>
      </c>
      <c r="F19" s="122">
        <f>SUM(F15:F18)</f>
        <v>0</v>
      </c>
      <c r="G19" s="122"/>
      <c r="H19" s="122"/>
      <c r="I19" s="122"/>
      <c r="J19" s="122"/>
      <c r="K19" s="122"/>
      <c r="L19" s="122"/>
      <c r="M19" s="122"/>
      <c r="N19" s="122"/>
      <c r="O19" s="122"/>
    </row>
    <row r="20" spans="1:15" ht="15" customHeight="1" x14ac:dyDescent="0.2">
      <c r="B20" s="243" t="s">
        <v>296</v>
      </c>
      <c r="C20" s="122">
        <f>BS!C34</f>
        <v>28921.838448510003</v>
      </c>
      <c r="D20" s="122">
        <f>BS!D34</f>
        <v>41253.23055031</v>
      </c>
      <c r="E20" s="122">
        <f>BS!E34</f>
        <v>37567.0885653</v>
      </c>
      <c r="F20" s="122">
        <f>BS!F34</f>
        <v>0</v>
      </c>
      <c r="G20" s="122"/>
      <c r="H20" s="122"/>
      <c r="I20" s="122"/>
      <c r="J20" s="122"/>
      <c r="K20" s="122"/>
      <c r="L20" s="122"/>
      <c r="M20" s="122"/>
      <c r="N20" s="122"/>
      <c r="O20" s="122"/>
    </row>
    <row r="21" spans="1:15" ht="15" customHeight="1" x14ac:dyDescent="0.2">
      <c r="B21" s="243" t="s">
        <v>297</v>
      </c>
      <c r="C21" s="122">
        <f>C19+C20</f>
        <v>43233.278060180004</v>
      </c>
      <c r="D21" s="122">
        <f>D19+D20</f>
        <v>60186.336399649997</v>
      </c>
      <c r="E21" s="122">
        <f>E19+E20</f>
        <v>53984.297371930006</v>
      </c>
      <c r="F21" s="122">
        <f>F19+F20</f>
        <v>0</v>
      </c>
      <c r="G21" s="122"/>
      <c r="H21" s="122"/>
      <c r="I21" s="122"/>
      <c r="J21" s="122"/>
      <c r="K21" s="122"/>
      <c r="L21" s="122"/>
      <c r="M21" s="122"/>
      <c r="N21" s="122"/>
      <c r="O21" s="122"/>
    </row>
    <row r="22" spans="1:15" ht="15" customHeight="1" x14ac:dyDescent="0.2">
      <c r="B22" s="243" t="s">
        <v>298</v>
      </c>
      <c r="C22" s="122">
        <f>C21-SUM(BS!C11,BS!C16)</f>
        <v>32767.783965390005</v>
      </c>
      <c r="D22" s="122">
        <f>D21-SUM(BS!D11,BS!D16)</f>
        <v>42584.924781809998</v>
      </c>
      <c r="E22" s="122">
        <f>E21-SUM(BS!E11,BS!E16)</f>
        <v>40465.393783940002</v>
      </c>
      <c r="F22" s="122">
        <f>F21-SUM(BS!F11,BS!F16)</f>
        <v>0</v>
      </c>
      <c r="G22" s="122"/>
      <c r="H22" s="122"/>
      <c r="I22" s="122"/>
      <c r="J22" s="122"/>
      <c r="K22" s="122"/>
      <c r="L22" s="122"/>
      <c r="M22" s="122"/>
      <c r="N22" s="122"/>
      <c r="O22" s="122"/>
    </row>
    <row r="23" spans="1:15" ht="15" customHeight="1" x14ac:dyDescent="0.2">
      <c r="B23" s="243" t="s">
        <v>299</v>
      </c>
      <c r="C23" s="122">
        <f>BS!C19</f>
        <v>45386.886120160001</v>
      </c>
      <c r="D23" s="122">
        <f>BS!D19</f>
        <v>62058.013635689997</v>
      </c>
      <c r="E23" s="122">
        <f>BS!E19</f>
        <v>56892.31344631</v>
      </c>
      <c r="F23" s="122">
        <f>BS!F19</f>
        <v>0</v>
      </c>
      <c r="G23" s="122"/>
      <c r="H23" s="122"/>
      <c r="I23" s="122"/>
      <c r="J23" s="122"/>
      <c r="K23" s="122"/>
      <c r="L23" s="122"/>
      <c r="M23" s="122"/>
      <c r="N23" s="122"/>
      <c r="O23" s="122"/>
    </row>
    <row r="24" spans="1:15" ht="15" customHeight="1" x14ac:dyDescent="0.2">
      <c r="B24" s="243" t="s">
        <v>300</v>
      </c>
      <c r="C24" s="122"/>
      <c r="D24" s="122"/>
      <c r="E24" s="122"/>
      <c r="F24" s="122">
        <f>CFS!F18</f>
        <v>0</v>
      </c>
      <c r="G24" s="122"/>
      <c r="H24" s="122"/>
      <c r="I24" s="122"/>
      <c r="J24" s="122"/>
      <c r="K24" s="122"/>
      <c r="L24" s="122"/>
      <c r="M24" s="122"/>
      <c r="N24" s="122"/>
      <c r="O24" s="122"/>
    </row>
    <row r="25" spans="1:15" ht="15" customHeight="1" x14ac:dyDescent="0.2">
      <c r="B25" s="243" t="s">
        <v>301</v>
      </c>
      <c r="C25" s="122"/>
      <c r="D25" s="122"/>
      <c r="E25" s="122"/>
      <c r="F25" s="122">
        <f>CFS!F24+CFS!F25</f>
        <v>0</v>
      </c>
      <c r="G25" s="122"/>
      <c r="H25" s="122"/>
      <c r="I25" s="122"/>
      <c r="J25" s="122"/>
      <c r="K25" s="122"/>
      <c r="L25" s="122"/>
      <c r="M25" s="122"/>
      <c r="N25" s="122"/>
      <c r="O25" s="122"/>
    </row>
    <row r="26" spans="1:15" ht="15" customHeight="1" x14ac:dyDescent="0.2">
      <c r="B26" s="243"/>
      <c r="C26" s="122"/>
      <c r="D26" s="122"/>
      <c r="E26" s="122"/>
      <c r="F26" s="122"/>
      <c r="G26" s="122"/>
      <c r="H26" s="122"/>
      <c r="I26" s="122"/>
      <c r="J26" s="122"/>
      <c r="K26" s="122"/>
      <c r="L26" s="122"/>
      <c r="M26" s="122"/>
      <c r="N26" s="122"/>
      <c r="O26" s="122"/>
    </row>
    <row r="27" spans="1:15" ht="15" customHeight="1" x14ac:dyDescent="0.2">
      <c r="A27" s="33" t="s">
        <v>96</v>
      </c>
      <c r="B27" s="232"/>
      <c r="C27" s="122"/>
      <c r="D27" s="122"/>
      <c r="E27" s="122"/>
      <c r="F27" s="122"/>
      <c r="G27" s="122"/>
      <c r="H27" s="122"/>
      <c r="I27" s="122"/>
      <c r="J27" s="122"/>
      <c r="K27" s="122"/>
      <c r="L27" s="122"/>
      <c r="M27" s="122"/>
      <c r="N27" s="122"/>
      <c r="O27" s="122"/>
    </row>
    <row r="28" spans="1:15" ht="15" customHeight="1" x14ac:dyDescent="0.2">
      <c r="A28" s="140"/>
      <c r="B28" s="232" t="s">
        <v>302</v>
      </c>
      <c r="C28" s="142"/>
      <c r="D28" s="142">
        <f t="shared" ref="D28:F30" si="0">D8/C8-1</f>
        <v>0.23584069566430665</v>
      </c>
      <c r="E28" s="142">
        <f t="shared" si="0"/>
        <v>5.7953937155397206E-3</v>
      </c>
      <c r="F28" s="142">
        <f t="shared" si="0"/>
        <v>-1</v>
      </c>
      <c r="G28" s="142"/>
      <c r="H28" s="142"/>
      <c r="I28" s="142"/>
      <c r="J28" s="142"/>
      <c r="K28" s="142"/>
      <c r="L28" s="142"/>
      <c r="M28" s="142"/>
      <c r="N28" s="142"/>
      <c r="O28" s="142"/>
    </row>
    <row r="29" spans="1:15" ht="15" customHeight="1" x14ac:dyDescent="0.2">
      <c r="A29" s="140"/>
      <c r="B29" s="232" t="s">
        <v>303</v>
      </c>
      <c r="C29" s="142"/>
      <c r="D29" s="142">
        <f t="shared" si="0"/>
        <v>0.24235477745794776</v>
      </c>
      <c r="E29" s="142">
        <f t="shared" si="0"/>
        <v>-6.7345445436763574E-2</v>
      </c>
      <c r="F29" s="142">
        <f t="shared" si="0"/>
        <v>-1</v>
      </c>
      <c r="G29" s="142"/>
      <c r="H29" s="142"/>
      <c r="I29" s="142"/>
      <c r="J29" s="142"/>
      <c r="K29" s="142"/>
      <c r="L29" s="142"/>
      <c r="M29" s="142"/>
      <c r="N29" s="142"/>
      <c r="O29" s="142"/>
    </row>
    <row r="30" spans="1:15" ht="15" customHeight="1" x14ac:dyDescent="0.2">
      <c r="A30" s="140"/>
      <c r="B30" s="232" t="s">
        <v>304</v>
      </c>
      <c r="C30" s="142"/>
      <c r="D30" s="142">
        <f t="shared" si="0"/>
        <v>0.22371096793686984</v>
      </c>
      <c r="E30" s="142">
        <f t="shared" si="0"/>
        <v>-0.11253398887682453</v>
      </c>
      <c r="F30" s="142">
        <f t="shared" si="0"/>
        <v>-1</v>
      </c>
      <c r="G30" s="142"/>
      <c r="H30" s="142"/>
      <c r="I30" s="142"/>
      <c r="J30" s="142"/>
      <c r="K30" s="142"/>
      <c r="L30" s="142"/>
      <c r="M30" s="142"/>
      <c r="N30" s="142"/>
      <c r="O30" s="142"/>
    </row>
    <row r="31" spans="1:15" ht="15" customHeight="1" x14ac:dyDescent="0.2">
      <c r="A31" s="140"/>
      <c r="B31" s="232" t="s">
        <v>305</v>
      </c>
      <c r="C31" s="142"/>
      <c r="D31" s="142">
        <f>D13/C13-1</f>
        <v>0.48606717498243923</v>
      </c>
      <c r="E31" s="142">
        <f>E13/D13-1</f>
        <v>-0.26842517651164022</v>
      </c>
      <c r="F31" s="142">
        <f>F13/E13-1</f>
        <v>-1</v>
      </c>
      <c r="G31" s="142"/>
      <c r="H31" s="142"/>
      <c r="I31" s="142"/>
      <c r="J31" s="142"/>
      <c r="K31" s="142"/>
      <c r="L31" s="142"/>
      <c r="M31" s="142"/>
      <c r="N31" s="142"/>
      <c r="O31" s="142"/>
    </row>
    <row r="32" spans="1:15" ht="15" customHeight="1" x14ac:dyDescent="0.2">
      <c r="A32" s="140"/>
      <c r="B32" s="232"/>
      <c r="C32" s="122"/>
      <c r="D32" s="122"/>
      <c r="E32" s="122"/>
      <c r="F32" s="122"/>
      <c r="G32" s="122"/>
      <c r="H32" s="122"/>
      <c r="I32" s="122"/>
      <c r="J32" s="122"/>
      <c r="K32" s="122"/>
      <c r="L32" s="122"/>
      <c r="M32" s="122"/>
      <c r="N32" s="122"/>
      <c r="O32" s="122"/>
    </row>
    <row r="33" spans="1:15" ht="15" customHeight="1" x14ac:dyDescent="0.2">
      <c r="A33" s="33" t="s">
        <v>97</v>
      </c>
      <c r="B33" s="232"/>
      <c r="C33" s="122"/>
      <c r="D33" s="122"/>
      <c r="E33" s="122"/>
      <c r="F33" s="122"/>
      <c r="G33" s="122"/>
      <c r="H33" s="122"/>
      <c r="I33" s="122"/>
      <c r="J33" s="122"/>
      <c r="K33" s="122"/>
      <c r="L33" s="122"/>
      <c r="M33" s="122"/>
      <c r="N33" s="122"/>
      <c r="O33" s="122"/>
    </row>
    <row r="34" spans="1:15" ht="15" customHeight="1" x14ac:dyDescent="0.2">
      <c r="A34" s="140"/>
      <c r="B34" s="232" t="s">
        <v>306</v>
      </c>
      <c r="C34" s="142">
        <f>(IS!C26-IS!C30-IS!C32-IS!C37)/IS!C26</f>
        <v>0.71320602838633096</v>
      </c>
      <c r="D34" s="142">
        <f>(IS!D26-IS!D30-IS!D32-IS!D37)/IS!D26</f>
        <v>0.70627186778506923</v>
      </c>
      <c r="E34" s="142">
        <f>(IS!E26-IS!E30-IS!E32-IS!E37)/IS!E26</f>
        <v>0.62740770370517152</v>
      </c>
      <c r="F34" s="142" t="e">
        <f>(IS!F26-IS!F30-IS!F32-IS!F37)/IS!F26</f>
        <v>#DIV/0!</v>
      </c>
      <c r="G34" s="142"/>
      <c r="H34" s="142"/>
      <c r="I34" s="142"/>
      <c r="J34" s="142"/>
      <c r="K34" s="142"/>
      <c r="L34" s="142"/>
      <c r="M34" s="142"/>
      <c r="N34" s="142"/>
      <c r="O34" s="142"/>
    </row>
    <row r="35" spans="1:15" ht="15" customHeight="1" x14ac:dyDescent="0.2">
      <c r="A35" s="140"/>
      <c r="B35" s="232" t="s">
        <v>307</v>
      </c>
      <c r="C35" s="142">
        <f>C9/C8</f>
        <v>0.85341059536190123</v>
      </c>
      <c r="D35" s="142">
        <f>D9/D8</f>
        <v>0.85790889877693732</v>
      </c>
      <c r="E35" s="142">
        <f>E9/E8</f>
        <v>0.79552227703971345</v>
      </c>
      <c r="F35" s="142" t="e">
        <f>F9/F8</f>
        <v>#DIV/0!</v>
      </c>
      <c r="G35" s="142"/>
      <c r="H35" s="142"/>
      <c r="I35" s="142"/>
      <c r="J35" s="142"/>
      <c r="K35" s="142"/>
      <c r="L35" s="142"/>
      <c r="M35" s="142"/>
      <c r="N35" s="142"/>
      <c r="O35" s="142"/>
    </row>
    <row r="36" spans="1:15" ht="15" customHeight="1" x14ac:dyDescent="0.2">
      <c r="A36" s="140"/>
      <c r="B36" s="232" t="s">
        <v>308</v>
      </c>
      <c r="C36" s="142">
        <f>C10/C8</f>
        <v>0.68003975420661245</v>
      </c>
      <c r="D36" s="142">
        <f>D10/D8</f>
        <v>0.67336519081725477</v>
      </c>
      <c r="E36" s="142">
        <f>E10/E8</f>
        <v>0.59414541332925985</v>
      </c>
      <c r="F36" s="142" t="e">
        <f>F10/F8</f>
        <v>#DIV/0!</v>
      </c>
      <c r="G36" s="142"/>
      <c r="H36" s="142"/>
      <c r="I36" s="142"/>
      <c r="J36" s="142"/>
      <c r="K36" s="142"/>
      <c r="L36" s="142"/>
      <c r="M36" s="142"/>
      <c r="N36" s="142"/>
      <c r="O36" s="142"/>
    </row>
    <row r="37" spans="1:15" ht="15" customHeight="1" x14ac:dyDescent="0.2">
      <c r="A37" s="140"/>
      <c r="B37" s="232" t="s">
        <v>309</v>
      </c>
      <c r="C37" s="142">
        <f>C13/C8</f>
        <v>0.4714113317272316</v>
      </c>
      <c r="D37" s="142">
        <f>D13/D8</f>
        <v>0.56686020168483575</v>
      </c>
      <c r="E37" s="142">
        <f>E13/E8</f>
        <v>0.41231114656252427</v>
      </c>
      <c r="F37" s="142" t="e">
        <f>F13/F8</f>
        <v>#DIV/0!</v>
      </c>
      <c r="G37" s="142"/>
      <c r="H37" s="142"/>
      <c r="I37" s="142"/>
      <c r="J37" s="142"/>
      <c r="K37" s="142"/>
      <c r="L37" s="142"/>
      <c r="M37" s="142"/>
      <c r="N37" s="142"/>
      <c r="O37" s="142"/>
    </row>
    <row r="38" spans="1:15" ht="15" customHeight="1" x14ac:dyDescent="0.2">
      <c r="A38" s="140"/>
      <c r="B38" s="232"/>
      <c r="C38" s="122"/>
      <c r="D38" s="122"/>
      <c r="E38" s="122"/>
      <c r="F38" s="122"/>
      <c r="G38" s="122"/>
      <c r="H38" s="122"/>
      <c r="I38" s="122"/>
      <c r="J38" s="122"/>
      <c r="K38" s="122"/>
      <c r="L38" s="122"/>
      <c r="M38" s="122"/>
      <c r="N38" s="122"/>
      <c r="O38" s="122"/>
    </row>
    <row r="39" spans="1:15" ht="15" customHeight="1" x14ac:dyDescent="0.2">
      <c r="A39" s="140"/>
      <c r="B39" s="232" t="s">
        <v>310</v>
      </c>
      <c r="C39" s="142"/>
      <c r="D39" s="142">
        <f>D13/AVERAGE(C20:D20)</f>
        <v>0.15311656866430262</v>
      </c>
      <c r="E39" s="142">
        <f>E13/AVERAGE(D20:E20)</f>
        <v>9.9729949401628548E-2</v>
      </c>
      <c r="F39" s="142">
        <f>F13/AVERAGE(E20:F20)</f>
        <v>0</v>
      </c>
      <c r="G39" s="142"/>
      <c r="H39" s="142"/>
      <c r="I39" s="142"/>
      <c r="J39" s="142"/>
      <c r="K39" s="142"/>
      <c r="L39" s="142"/>
      <c r="M39" s="142"/>
      <c r="N39" s="142"/>
      <c r="O39" s="142"/>
    </row>
    <row r="40" spans="1:15" ht="15" customHeight="1" x14ac:dyDescent="0.2">
      <c r="A40" s="140"/>
      <c r="B40" s="232" t="s">
        <v>311</v>
      </c>
      <c r="C40" s="142"/>
      <c r="D40" s="142">
        <f>D13/AVERAGE(C23:D23)</f>
        <v>0.10000442827250133</v>
      </c>
      <c r="E40" s="142">
        <f>E13/AVERAGE(D23:E23)</f>
        <v>6.6084277614479284E-2</v>
      </c>
      <c r="F40" s="142">
        <f>F13/AVERAGE(E23:F23)</f>
        <v>0</v>
      </c>
      <c r="G40" s="142"/>
      <c r="H40" s="142"/>
      <c r="I40" s="142"/>
      <c r="J40" s="142"/>
      <c r="K40" s="142"/>
      <c r="L40" s="142"/>
      <c r="M40" s="142"/>
      <c r="N40" s="142"/>
      <c r="O40" s="142"/>
    </row>
    <row r="41" spans="1:15" ht="15" customHeight="1" x14ac:dyDescent="0.2">
      <c r="A41" s="140"/>
      <c r="B41" s="232" t="s">
        <v>312</v>
      </c>
      <c r="C41" s="142"/>
      <c r="D41" s="142">
        <f>D12/AVERAGE(C21:D21)</f>
        <v>8.7326616933563778E-2</v>
      </c>
      <c r="E41" s="142">
        <f>E12/AVERAGE(D21:E21)</f>
        <v>7.5207807756487013E-2</v>
      </c>
      <c r="F41" s="142">
        <f>F12/AVERAGE(E21:F21)</f>
        <v>0</v>
      </c>
      <c r="G41" s="142"/>
      <c r="H41" s="142"/>
      <c r="I41" s="142"/>
      <c r="J41" s="142"/>
      <c r="K41" s="142"/>
      <c r="L41" s="142"/>
      <c r="M41" s="142"/>
      <c r="N41" s="142"/>
      <c r="O41" s="142"/>
    </row>
    <row r="42" spans="1:15" ht="15" customHeight="1" x14ac:dyDescent="0.2">
      <c r="A42" s="140"/>
      <c r="B42" s="232" t="s">
        <v>313</v>
      </c>
      <c r="C42" s="142"/>
      <c r="D42" s="142">
        <f>D12/AVERAGE(C22:D22)</f>
        <v>0.11985348908490324</v>
      </c>
      <c r="E42" s="142">
        <f>E12/AVERAGE(D22:E22)</f>
        <v>0.10338940565690208</v>
      </c>
      <c r="F42" s="142">
        <f>F12/AVERAGE(E22:F22)</f>
        <v>0</v>
      </c>
      <c r="G42" s="142"/>
      <c r="H42" s="142"/>
      <c r="I42" s="142"/>
      <c r="J42" s="142"/>
      <c r="K42" s="142"/>
      <c r="L42" s="142"/>
      <c r="M42" s="142"/>
      <c r="N42" s="142"/>
      <c r="O42" s="142"/>
    </row>
    <row r="43" spans="1:15" ht="15" customHeight="1" x14ac:dyDescent="0.2">
      <c r="A43" s="140"/>
      <c r="B43" s="232" t="s">
        <v>314</v>
      </c>
      <c r="C43" s="142"/>
      <c r="D43" s="142">
        <f>(D12-C12)/(D21-C21)</f>
        <v>5.9619188302812043E-2</v>
      </c>
      <c r="E43" s="142">
        <f>(E12-D12)/(E21-D21)</f>
        <v>3.5856109356398214E-2</v>
      </c>
      <c r="F43" s="142">
        <f>(F12-E12)/(F21-E21)</f>
        <v>7.9527969188629033E-2</v>
      </c>
      <c r="G43" s="142"/>
      <c r="H43" s="142"/>
      <c r="I43" s="142"/>
      <c r="J43" s="142"/>
      <c r="K43" s="142"/>
      <c r="L43" s="142"/>
      <c r="M43" s="142"/>
      <c r="N43" s="142"/>
      <c r="O43" s="142"/>
    </row>
    <row r="44" spans="1:15" ht="15" customHeight="1" x14ac:dyDescent="0.2">
      <c r="A44" s="140"/>
      <c r="B44" s="232"/>
      <c r="C44" s="122"/>
      <c r="D44" s="122"/>
      <c r="E44" s="122"/>
      <c r="F44" s="122"/>
      <c r="G44" s="122"/>
      <c r="H44" s="122"/>
      <c r="I44" s="122"/>
      <c r="J44" s="122"/>
      <c r="K44" s="122"/>
      <c r="L44" s="122"/>
      <c r="M44" s="122"/>
      <c r="N44" s="122"/>
      <c r="O44" s="122"/>
    </row>
    <row r="45" spans="1:15" ht="15" customHeight="1" x14ac:dyDescent="0.2">
      <c r="A45" s="33" t="s">
        <v>98</v>
      </c>
      <c r="B45" s="232"/>
      <c r="C45" s="122"/>
      <c r="D45" s="122"/>
      <c r="E45" s="122"/>
      <c r="F45" s="122"/>
      <c r="G45" s="122"/>
      <c r="H45" s="122"/>
      <c r="I45" s="122"/>
      <c r="J45" s="122"/>
      <c r="K45" s="122"/>
      <c r="L45" s="122"/>
      <c r="M45" s="122"/>
      <c r="N45" s="122"/>
      <c r="O45" s="122"/>
    </row>
    <row r="46" spans="1:15" ht="15" customHeight="1" x14ac:dyDescent="0.2">
      <c r="A46" s="140"/>
      <c r="B46" s="232" t="s">
        <v>315</v>
      </c>
      <c r="C46" s="122">
        <f>BS!C14/BS!C26</f>
        <v>0.49438598292836866</v>
      </c>
      <c r="D46" s="122">
        <f>BS!D14/BS!D26</f>
        <v>0.48980365638119994</v>
      </c>
      <c r="E46" s="122">
        <f>BS!E14/BS!E26</f>
        <v>0.62073407670584302</v>
      </c>
      <c r="F46" s="122" t="e">
        <f>BS!F14/BS!F26</f>
        <v>#DIV/0!</v>
      </c>
      <c r="G46" s="122"/>
      <c r="H46" s="122"/>
      <c r="I46" s="122"/>
      <c r="J46" s="122"/>
      <c r="K46" s="122"/>
      <c r="L46" s="122"/>
      <c r="M46" s="122"/>
      <c r="N46" s="122"/>
      <c r="O46" s="122"/>
    </row>
    <row r="47" spans="1:15" ht="15" customHeight="1" x14ac:dyDescent="0.2">
      <c r="A47" s="140"/>
      <c r="B47" s="232" t="s">
        <v>316</v>
      </c>
      <c r="C47" s="122">
        <f>(BS!C14-BS!C13)/BS!C26</f>
        <v>0.46735747379009213</v>
      </c>
      <c r="D47" s="122">
        <f>(BS!D14-BS!D13)/BS!D26</f>
        <v>0.46963652789891652</v>
      </c>
      <c r="E47" s="122">
        <f>(BS!E14-BS!E13)/BS!E26</f>
        <v>0.59356884089828288</v>
      </c>
      <c r="F47" s="122" t="e">
        <f>(BS!F14-BS!F13)/BS!F26</f>
        <v>#DIV/0!</v>
      </c>
      <c r="G47" s="122"/>
      <c r="H47" s="122"/>
      <c r="I47" s="122"/>
      <c r="J47" s="122"/>
      <c r="K47" s="122"/>
      <c r="L47" s="122"/>
      <c r="M47" s="122"/>
      <c r="N47" s="122"/>
      <c r="O47" s="122"/>
    </row>
    <row r="48" spans="1:15" ht="15" customHeight="1" x14ac:dyDescent="0.2">
      <c r="A48" s="140"/>
      <c r="B48" s="232" t="s">
        <v>317</v>
      </c>
      <c r="C48" s="122">
        <f>BS!C11/BS!C26</f>
        <v>0.31678009767483439</v>
      </c>
      <c r="D48" s="122">
        <f>BS!D11/BS!D26</f>
        <v>0.27833197811545846</v>
      </c>
      <c r="E48" s="122">
        <f>BS!E11/BS!E26</f>
        <v>0.28829124313134036</v>
      </c>
      <c r="F48" s="122" t="e">
        <f>BS!F11/BS!F26</f>
        <v>#DIV/0!</v>
      </c>
      <c r="G48" s="122"/>
      <c r="H48" s="122"/>
      <c r="I48" s="122"/>
      <c r="J48" s="122"/>
      <c r="K48" s="122"/>
      <c r="L48" s="122"/>
      <c r="M48" s="122"/>
      <c r="N48" s="122"/>
      <c r="O48" s="122"/>
    </row>
    <row r="49" spans="1:15" ht="15" customHeight="1" x14ac:dyDescent="0.2">
      <c r="A49" s="140"/>
      <c r="B49" s="232" t="s">
        <v>318</v>
      </c>
      <c r="C49" s="122">
        <f>C9/C14</f>
        <v>9.2544614666790963</v>
      </c>
      <c r="D49" s="122">
        <f>D9/D14</f>
        <v>9.3940039858134199</v>
      </c>
      <c r="E49" s="122">
        <f>E9/E14</f>
        <v>8.4094437207829404</v>
      </c>
      <c r="F49" s="122" t="e">
        <f>F9/F14</f>
        <v>#DIV/0!</v>
      </c>
      <c r="G49" s="122"/>
      <c r="H49" s="122"/>
      <c r="I49" s="122"/>
      <c r="J49" s="122"/>
      <c r="K49" s="122"/>
      <c r="L49" s="122"/>
      <c r="M49" s="122"/>
      <c r="N49" s="122"/>
      <c r="O49" s="122"/>
    </row>
    <row r="50" spans="1:15" ht="15" customHeight="1" x14ac:dyDescent="0.2">
      <c r="A50" s="140"/>
      <c r="B50" s="232" t="s">
        <v>319</v>
      </c>
      <c r="C50" s="122"/>
      <c r="D50" s="122"/>
      <c r="E50" s="122"/>
      <c r="F50" s="122" t="e">
        <f>F24/F19</f>
        <v>#DIV/0!</v>
      </c>
      <c r="G50" s="122"/>
      <c r="H50" s="122"/>
      <c r="I50" s="122"/>
      <c r="J50" s="122"/>
      <c r="K50" s="122"/>
      <c r="L50" s="122"/>
      <c r="M50" s="122"/>
      <c r="N50" s="122"/>
      <c r="O50" s="122"/>
    </row>
    <row r="51" spans="1:15" ht="15" customHeight="1" x14ac:dyDescent="0.2">
      <c r="A51" s="140"/>
      <c r="B51" s="232"/>
      <c r="C51" s="122"/>
      <c r="D51" s="122"/>
      <c r="E51" s="122"/>
      <c r="F51" s="122"/>
      <c r="G51" s="122"/>
      <c r="H51" s="122"/>
      <c r="I51" s="122"/>
      <c r="J51" s="122"/>
      <c r="K51" s="122"/>
      <c r="L51" s="122"/>
      <c r="M51" s="122"/>
      <c r="N51" s="122"/>
      <c r="O51" s="122"/>
    </row>
    <row r="52" spans="1:15" ht="15" customHeight="1" x14ac:dyDescent="0.2">
      <c r="A52" s="33" t="s">
        <v>99</v>
      </c>
      <c r="B52" s="232"/>
      <c r="C52" s="122"/>
      <c r="D52" s="122"/>
      <c r="E52" s="122"/>
      <c r="F52" s="122"/>
      <c r="G52" s="122"/>
      <c r="H52" s="122"/>
      <c r="I52" s="122"/>
      <c r="J52" s="122"/>
      <c r="K52" s="122"/>
      <c r="L52" s="122"/>
      <c r="M52" s="122"/>
      <c r="N52" s="122"/>
      <c r="O52" s="122"/>
    </row>
    <row r="53" spans="1:15" ht="15" customHeight="1" x14ac:dyDescent="0.2">
      <c r="A53" s="140"/>
      <c r="B53" s="232" t="s">
        <v>320</v>
      </c>
      <c r="C53" s="122"/>
      <c r="D53" s="122">
        <f>D8/AVERAGE(BS!C12:D12)</f>
        <v>6.0700178728994221</v>
      </c>
      <c r="E53" s="122">
        <f>E8/AVERAGE(BS!D12:E12)</f>
        <v>4.1998354111783796</v>
      </c>
      <c r="F53" s="122">
        <f>F8/AVERAGE(BS!E12:F12)</f>
        <v>0</v>
      </c>
      <c r="G53" s="122"/>
      <c r="H53" s="122"/>
      <c r="I53" s="122"/>
      <c r="J53" s="122"/>
      <c r="K53" s="122"/>
      <c r="L53" s="122"/>
      <c r="M53" s="122"/>
      <c r="N53" s="122"/>
      <c r="O53" s="122"/>
    </row>
    <row r="54" spans="1:15" ht="15" customHeight="1" x14ac:dyDescent="0.2">
      <c r="A54" s="140"/>
      <c r="B54" s="232" t="s">
        <v>321</v>
      </c>
      <c r="C54" s="122"/>
      <c r="D54" s="122">
        <f>IF(ISERROR(IS!D30/AVERAGE(BS!C24:D24)),"",IS!D30/AVERAGE(BS!C24:D24))</f>
        <v>1.3029894474330148</v>
      </c>
      <c r="E54" s="122">
        <f>IF(ISERROR(IS!E30/AVERAGE(BS!D24:E24)),"",IS!E30/AVERAGE(BS!D24:E24))</f>
        <v>1.8934752818216154</v>
      </c>
      <c r="F54" s="122">
        <f>IF(ISERROR(IS!F30/AVERAGE(BS!E24:F24)),"",IS!F30/AVERAGE(BS!E24:F24))</f>
        <v>0</v>
      </c>
      <c r="G54" s="122"/>
      <c r="H54" s="122"/>
      <c r="I54" s="122"/>
      <c r="J54" s="122"/>
      <c r="K54" s="122"/>
      <c r="L54" s="122"/>
      <c r="M54" s="122"/>
      <c r="N54" s="122"/>
      <c r="O54" s="122"/>
    </row>
    <row r="55" spans="1:15" ht="15" customHeight="1" x14ac:dyDescent="0.2">
      <c r="A55" s="140"/>
      <c r="B55" s="232" t="s">
        <v>322</v>
      </c>
      <c r="C55" s="122"/>
      <c r="D55" s="122">
        <f>D8/AVERAGE(BS!C17:D17)</f>
        <v>0.2501374240514489</v>
      </c>
      <c r="E55" s="122">
        <f>E8/AVERAGE(BS!D17:E17)</f>
        <v>0.23023450755382013</v>
      </c>
      <c r="F55" s="122">
        <f>F8/AVERAGE(BS!E17:F17)</f>
        <v>0</v>
      </c>
      <c r="G55" s="122"/>
      <c r="H55" s="122"/>
      <c r="I55" s="122"/>
      <c r="J55" s="122"/>
      <c r="K55" s="122"/>
      <c r="L55" s="122"/>
      <c r="M55" s="122"/>
      <c r="N55" s="122"/>
      <c r="O55" s="122"/>
    </row>
    <row r="56" spans="1:15" ht="15" customHeight="1" x14ac:dyDescent="0.2">
      <c r="A56" s="140"/>
      <c r="B56" s="232" t="s">
        <v>323</v>
      </c>
      <c r="C56" s="122"/>
      <c r="D56" s="122">
        <f>D8/AVERAGE(C23:D23)</f>
        <v>0.1764181503221883</v>
      </c>
      <c r="E56" s="122">
        <f>E8/AVERAGE(D23:E23)</f>
        <v>0.16027768874411943</v>
      </c>
      <c r="F56" s="122">
        <f>F8/AVERAGE(E23:F23)</f>
        <v>0</v>
      </c>
      <c r="G56" s="122"/>
      <c r="H56" s="122"/>
      <c r="I56" s="122"/>
      <c r="J56" s="122"/>
      <c r="K56" s="122"/>
      <c r="L56" s="122"/>
      <c r="M56" s="122"/>
      <c r="N56" s="122"/>
      <c r="O56" s="122"/>
    </row>
    <row r="57" spans="1:15" ht="15" customHeight="1" x14ac:dyDescent="0.2">
      <c r="A57" s="140"/>
      <c r="B57" s="232"/>
      <c r="C57" s="122"/>
      <c r="D57" s="122"/>
      <c r="E57" s="122"/>
      <c r="F57" s="122"/>
      <c r="G57" s="122"/>
      <c r="H57" s="122"/>
      <c r="I57" s="122"/>
      <c r="J57" s="122"/>
      <c r="K57" s="122"/>
      <c r="L57" s="122"/>
      <c r="M57" s="122"/>
      <c r="N57" s="122"/>
      <c r="O57" s="122"/>
    </row>
    <row r="58" spans="1:15" ht="15" customHeight="1" x14ac:dyDescent="0.2">
      <c r="A58" s="33" t="s">
        <v>100</v>
      </c>
      <c r="B58" s="232"/>
      <c r="C58" s="122"/>
      <c r="D58" s="122"/>
      <c r="E58" s="122"/>
      <c r="F58" s="122"/>
      <c r="G58" s="122"/>
      <c r="H58" s="122"/>
      <c r="I58" s="122"/>
      <c r="J58" s="122"/>
      <c r="K58" s="122"/>
      <c r="L58" s="122"/>
      <c r="M58" s="122"/>
      <c r="N58" s="122"/>
      <c r="O58" s="122"/>
    </row>
    <row r="59" spans="1:15" ht="15" customHeight="1" x14ac:dyDescent="0.2">
      <c r="A59" s="140"/>
      <c r="B59" s="232" t="s">
        <v>324</v>
      </c>
      <c r="C59" s="142">
        <f>C19/C20</f>
        <v>0.49483160059651388</v>
      </c>
      <c r="D59" s="142">
        <f>D19/D20</f>
        <v>0.45894844104997551</v>
      </c>
      <c r="E59" s="142">
        <f>E19/E20</f>
        <v>0.4370104108039467</v>
      </c>
      <c r="F59" s="142" t="e">
        <f>F19/F20</f>
        <v>#DIV/0!</v>
      </c>
      <c r="G59" s="142"/>
      <c r="H59" s="142"/>
      <c r="I59" s="142"/>
      <c r="J59" s="142"/>
      <c r="K59" s="142"/>
      <c r="L59" s="142"/>
      <c r="M59" s="142"/>
      <c r="N59" s="142"/>
      <c r="O59" s="142"/>
    </row>
    <row r="60" spans="1:15" ht="15" customHeight="1" x14ac:dyDescent="0.2">
      <c r="A60" s="140"/>
      <c r="B60" s="232" t="s">
        <v>325</v>
      </c>
      <c r="C60" s="142">
        <f>BS!C30/BS!C19</f>
        <v>0.36277103540567718</v>
      </c>
      <c r="D60" s="142">
        <f>BS!D30/BS!D19</f>
        <v>0.33524732530941054</v>
      </c>
      <c r="E60" s="142">
        <f>BS!E30/BS!E19</f>
        <v>0.33968077074678038</v>
      </c>
      <c r="F60" s="142" t="e">
        <f>BS!F30/BS!F19</f>
        <v>#DIV/0!</v>
      </c>
      <c r="G60" s="142"/>
      <c r="H60" s="142"/>
      <c r="I60" s="142"/>
      <c r="J60" s="142"/>
      <c r="K60" s="142"/>
      <c r="L60" s="142"/>
      <c r="M60" s="142"/>
      <c r="N60" s="142"/>
      <c r="O60" s="142"/>
    </row>
    <row r="61" spans="1:15" ht="15" customHeight="1" x14ac:dyDescent="0.2">
      <c r="A61" s="140"/>
      <c r="B61" s="232"/>
      <c r="C61" s="122"/>
      <c r="D61" s="122"/>
      <c r="E61" s="122"/>
      <c r="F61" s="122"/>
      <c r="G61" s="122"/>
      <c r="H61" s="122"/>
      <c r="I61" s="122"/>
      <c r="J61" s="122"/>
      <c r="K61" s="122"/>
      <c r="L61" s="122"/>
      <c r="M61" s="122"/>
      <c r="N61" s="122"/>
      <c r="O61" s="122"/>
    </row>
    <row r="62" spans="1:15" ht="15" customHeight="1" x14ac:dyDescent="0.2">
      <c r="A62" s="33" t="s">
        <v>102</v>
      </c>
      <c r="B62" s="232"/>
      <c r="C62" s="122"/>
      <c r="D62" s="122"/>
      <c r="E62" s="122"/>
      <c r="F62" s="122"/>
      <c r="G62" s="122"/>
      <c r="H62" s="122"/>
      <c r="I62" s="122"/>
      <c r="J62" s="122"/>
      <c r="K62" s="122"/>
      <c r="L62" s="122"/>
      <c r="M62" s="122"/>
      <c r="N62" s="122"/>
      <c r="O62" s="122"/>
    </row>
    <row r="63" spans="1:15" ht="15" customHeight="1" x14ac:dyDescent="0.2">
      <c r="A63" s="140"/>
      <c r="B63" s="232" t="s">
        <v>309</v>
      </c>
      <c r="C63" s="142"/>
      <c r="D63" s="142">
        <f>D37</f>
        <v>0.56686020168483575</v>
      </c>
      <c r="E63" s="142">
        <f>E37</f>
        <v>0.41231114656252427</v>
      </c>
      <c r="F63" s="142" t="e">
        <f>F37</f>
        <v>#DIV/0!</v>
      </c>
      <c r="G63" s="142"/>
      <c r="H63" s="142"/>
      <c r="I63" s="142"/>
      <c r="J63" s="142"/>
      <c r="K63" s="142"/>
      <c r="L63" s="142"/>
      <c r="M63" s="142"/>
      <c r="N63" s="142"/>
      <c r="O63" s="142"/>
    </row>
    <row r="64" spans="1:15" ht="15" customHeight="1" x14ac:dyDescent="0.2">
      <c r="A64" s="140"/>
      <c r="B64" s="232" t="s">
        <v>323</v>
      </c>
      <c r="C64" s="122"/>
      <c r="D64" s="122">
        <f>D56</f>
        <v>0.1764181503221883</v>
      </c>
      <c r="E64" s="122">
        <f>E56</f>
        <v>0.16027768874411943</v>
      </c>
      <c r="F64" s="122">
        <f>F56</f>
        <v>0</v>
      </c>
      <c r="G64" s="122"/>
      <c r="H64" s="122"/>
      <c r="I64" s="122"/>
      <c r="J64" s="122"/>
      <c r="K64" s="122"/>
      <c r="L64" s="122"/>
      <c r="M64" s="122"/>
      <c r="N64" s="122"/>
      <c r="O64" s="122"/>
    </row>
    <row r="65" spans="1:15" ht="15" customHeight="1" x14ac:dyDescent="0.2">
      <c r="B65" s="232" t="s">
        <v>311</v>
      </c>
      <c r="C65" s="122"/>
      <c r="D65" s="142">
        <f>D63*D64</f>
        <v>0.10000442827250133</v>
      </c>
      <c r="E65" s="142">
        <f>E63*E64</f>
        <v>6.608427761447927E-2</v>
      </c>
      <c r="F65" s="142" t="e">
        <f>F63*F64</f>
        <v>#DIV/0!</v>
      </c>
      <c r="G65" s="142"/>
      <c r="H65" s="142"/>
      <c r="I65" s="142"/>
      <c r="J65" s="142"/>
      <c r="K65" s="142"/>
      <c r="L65" s="142"/>
      <c r="M65" s="142"/>
      <c r="N65" s="142"/>
      <c r="O65" s="142"/>
    </row>
    <row r="66" spans="1:15" ht="15" customHeight="1" x14ac:dyDescent="0.2">
      <c r="A66" s="140"/>
      <c r="B66" s="232" t="s">
        <v>326</v>
      </c>
      <c r="C66" s="122"/>
      <c r="D66" s="122">
        <f>AVERAGE(C23:D23)/AVERAGE(C20:D20)</f>
        <v>1.5310978854563961</v>
      </c>
      <c r="E66" s="122">
        <f>AVERAGE(D23:E23)/AVERAGE(D20:E20)</f>
        <v>1.5091327771399803</v>
      </c>
      <c r="F66" s="122">
        <f>AVERAGE(E23:F23)/AVERAGE(E20:F20)</f>
        <v>1.5144190199200143</v>
      </c>
      <c r="G66" s="122"/>
      <c r="H66" s="122"/>
      <c r="I66" s="122"/>
      <c r="J66" s="122"/>
      <c r="K66" s="122"/>
      <c r="L66" s="122"/>
      <c r="M66" s="122"/>
      <c r="N66" s="122"/>
      <c r="O66" s="122"/>
    </row>
    <row r="67" spans="1:15" ht="15" customHeight="1" x14ac:dyDescent="0.2">
      <c r="A67" s="140"/>
      <c r="B67" s="232" t="s">
        <v>310</v>
      </c>
      <c r="C67" s="142"/>
      <c r="D67" s="142">
        <f>D65*D66</f>
        <v>0.15311656866430262</v>
      </c>
      <c r="E67" s="142">
        <f>E65*E66</f>
        <v>9.9729949401628534E-2</v>
      </c>
      <c r="F67" s="142" t="e">
        <f>F65*F66</f>
        <v>#DIV/0!</v>
      </c>
      <c r="G67" s="142"/>
      <c r="H67" s="142"/>
      <c r="I67" s="142"/>
      <c r="J67" s="142"/>
      <c r="K67" s="142"/>
      <c r="L67" s="142"/>
      <c r="M67" s="142"/>
      <c r="N67" s="142"/>
      <c r="O67" s="142"/>
    </row>
    <row r="68" spans="1:15" ht="15" customHeight="1" x14ac:dyDescent="0.2">
      <c r="A68" s="7"/>
      <c r="B68" s="231"/>
      <c r="C68" s="122"/>
      <c r="D68" s="122"/>
      <c r="E68" s="122"/>
      <c r="F68" s="122"/>
      <c r="G68" s="122"/>
      <c r="H68" s="122"/>
      <c r="I68" s="122"/>
      <c r="J68" s="122"/>
      <c r="K68" s="122"/>
      <c r="L68" s="122"/>
      <c r="M68" s="122"/>
      <c r="N68" s="122"/>
      <c r="O68" s="122"/>
    </row>
    <row r="69" spans="1:15" ht="15" customHeight="1" x14ac:dyDescent="0.2">
      <c r="A69" s="151"/>
      <c r="B69" s="51"/>
      <c r="C69" s="122"/>
      <c r="D69" s="122"/>
      <c r="E69" s="122"/>
      <c r="F69" s="128"/>
      <c r="G69" s="128"/>
      <c r="H69" s="128"/>
      <c r="I69" s="128"/>
      <c r="J69" s="128"/>
      <c r="K69" s="128"/>
      <c r="L69" s="128"/>
      <c r="M69" s="128"/>
      <c r="N69" s="128"/>
      <c r="O69" s="128"/>
    </row>
    <row r="70" spans="1:15" ht="15" customHeight="1" x14ac:dyDescent="0.2">
      <c r="A70" s="7"/>
      <c r="B70" s="231"/>
      <c r="C70" s="122"/>
      <c r="D70" s="122"/>
      <c r="E70" s="122"/>
      <c r="F70" s="122"/>
      <c r="G70" s="122"/>
      <c r="H70" s="122"/>
      <c r="I70" s="122"/>
      <c r="J70" s="122"/>
      <c r="K70" s="122"/>
      <c r="L70" s="122"/>
      <c r="M70" s="122"/>
      <c r="N70" s="122"/>
      <c r="O70" s="122"/>
    </row>
    <row r="71" spans="1:15" ht="15" customHeight="1" x14ac:dyDescent="0.2">
      <c r="A71" s="7"/>
      <c r="B71" s="231"/>
      <c r="C71" s="122"/>
      <c r="D71" s="122"/>
      <c r="E71" s="122"/>
      <c r="F71" s="122"/>
      <c r="G71" s="122"/>
      <c r="H71" s="122"/>
      <c r="I71" s="122"/>
      <c r="J71" s="122"/>
      <c r="K71" s="122"/>
      <c r="L71" s="122"/>
      <c r="M71" s="122"/>
      <c r="N71" s="122"/>
      <c r="O71" s="122"/>
    </row>
    <row r="72" spans="1:15" ht="15" customHeight="1" x14ac:dyDescent="0.2">
      <c r="A72" s="7"/>
      <c r="B72" s="231"/>
      <c r="C72" s="122"/>
      <c r="D72" s="122"/>
      <c r="E72" s="122"/>
      <c r="F72" s="122"/>
      <c r="G72" s="122"/>
      <c r="H72" s="122"/>
      <c r="I72" s="122"/>
      <c r="J72" s="122"/>
      <c r="K72" s="122"/>
      <c r="L72" s="122"/>
      <c r="M72" s="122"/>
      <c r="N72" s="122"/>
      <c r="O72" s="122"/>
    </row>
    <row r="73" spans="1:15" ht="15" customHeight="1" x14ac:dyDescent="0.2">
      <c r="A73" s="7"/>
      <c r="B73" s="231"/>
      <c r="C73" s="122"/>
      <c r="D73" s="122"/>
      <c r="E73" s="122"/>
      <c r="F73" s="122"/>
      <c r="G73" s="122"/>
      <c r="H73" s="122"/>
      <c r="I73" s="122"/>
      <c r="J73" s="122"/>
      <c r="K73" s="122"/>
      <c r="L73" s="122"/>
      <c r="M73" s="122"/>
      <c r="N73" s="122"/>
      <c r="O73" s="122"/>
    </row>
    <row r="74" spans="1:15" ht="15" customHeight="1" x14ac:dyDescent="0.2">
      <c r="A74" s="7"/>
      <c r="B74" s="231"/>
      <c r="C74" s="122"/>
      <c r="D74" s="122"/>
      <c r="E74" s="122"/>
      <c r="F74" s="122"/>
      <c r="G74" s="122"/>
      <c r="H74" s="122"/>
      <c r="I74" s="122"/>
      <c r="J74" s="122"/>
      <c r="K74" s="122"/>
      <c r="L74" s="122"/>
      <c r="M74" s="122"/>
      <c r="N74" s="122"/>
      <c r="O74" s="122"/>
    </row>
    <row r="75" spans="1:15" ht="15" customHeight="1" x14ac:dyDescent="0.2">
      <c r="A75" s="7"/>
      <c r="B75" s="231"/>
      <c r="C75" s="122"/>
      <c r="D75" s="122"/>
      <c r="E75" s="122"/>
      <c r="F75" s="122"/>
      <c r="G75" s="122"/>
      <c r="H75" s="122"/>
      <c r="I75" s="122"/>
      <c r="J75" s="122"/>
      <c r="K75" s="122"/>
      <c r="L75" s="122"/>
      <c r="M75" s="122"/>
      <c r="N75" s="122"/>
      <c r="O75" s="122"/>
    </row>
    <row r="76" spans="1:15" ht="15" customHeight="1" x14ac:dyDescent="0.2">
      <c r="B76" s="55"/>
      <c r="C76" s="12"/>
      <c r="D76" s="12"/>
      <c r="E76" s="12"/>
      <c r="F76" s="12"/>
      <c r="G76" s="12"/>
      <c r="H76" s="12"/>
      <c r="I76" s="12"/>
      <c r="J76" s="12"/>
      <c r="K76" s="12"/>
      <c r="L76" s="12"/>
      <c r="M76" s="12"/>
      <c r="N76" s="12"/>
      <c r="O76" s="12"/>
    </row>
    <row r="77" spans="1:15" ht="15" customHeight="1" x14ac:dyDescent="0.2">
      <c r="B77" s="243"/>
      <c r="C77" s="122"/>
      <c r="D77" s="122"/>
      <c r="E77" s="122"/>
      <c r="F77" s="122"/>
      <c r="G77" s="122"/>
      <c r="H77" s="122"/>
      <c r="I77" s="122"/>
      <c r="J77" s="122"/>
      <c r="K77" s="122"/>
      <c r="L77" s="122"/>
      <c r="M77" s="122"/>
      <c r="N77" s="122"/>
      <c r="O77" s="122"/>
    </row>
    <row r="78" spans="1:15" ht="15" customHeight="1" x14ac:dyDescent="0.2">
      <c r="B78" s="51"/>
      <c r="C78" s="122"/>
      <c r="D78" s="122"/>
      <c r="E78" s="122"/>
      <c r="F78" s="122"/>
      <c r="G78" s="122"/>
      <c r="H78" s="122"/>
      <c r="I78" s="122"/>
      <c r="J78" s="122"/>
      <c r="K78" s="122"/>
      <c r="L78" s="122"/>
      <c r="M78" s="122"/>
      <c r="N78" s="122"/>
      <c r="O78" s="122"/>
    </row>
    <row r="79" spans="1:15" ht="15" customHeight="1" x14ac:dyDescent="0.2">
      <c r="B79" s="51"/>
      <c r="C79" s="122"/>
      <c r="D79" s="122"/>
      <c r="E79" s="122"/>
      <c r="F79" s="122"/>
      <c r="G79" s="122"/>
      <c r="H79" s="122"/>
      <c r="I79" s="122"/>
      <c r="J79" s="122"/>
      <c r="K79" s="122"/>
      <c r="L79" s="122"/>
      <c r="M79" s="122"/>
      <c r="N79" s="122"/>
      <c r="O79" s="122"/>
    </row>
    <row r="80" spans="1:15" ht="15" customHeight="1" x14ac:dyDescent="0.2">
      <c r="B80" s="51"/>
      <c r="C80" s="122"/>
      <c r="D80" s="122"/>
      <c r="E80" s="122"/>
      <c r="F80" s="122"/>
      <c r="G80" s="122"/>
      <c r="H80" s="122"/>
      <c r="I80" s="122"/>
      <c r="J80" s="122"/>
      <c r="K80" s="122"/>
      <c r="L80" s="122"/>
      <c r="M80" s="122"/>
      <c r="N80" s="122"/>
      <c r="O80" s="122"/>
    </row>
    <row r="81" spans="1:15" ht="15" customHeight="1" x14ac:dyDescent="0.2">
      <c r="B81" s="128"/>
      <c r="C81" s="122"/>
      <c r="D81" s="122"/>
      <c r="E81" s="122"/>
      <c r="F81" s="122"/>
      <c r="G81" s="122"/>
      <c r="H81" s="122"/>
      <c r="I81" s="122"/>
      <c r="J81" s="122"/>
      <c r="K81" s="122"/>
      <c r="L81" s="122"/>
      <c r="M81" s="122"/>
      <c r="N81" s="122"/>
      <c r="O81" s="122"/>
    </row>
    <row r="82" spans="1:15" ht="15" customHeight="1" x14ac:dyDescent="0.2">
      <c r="A82" s="6"/>
      <c r="B82" s="51"/>
      <c r="C82" s="122"/>
      <c r="D82" s="122"/>
      <c r="E82" s="122"/>
      <c r="F82" s="122"/>
      <c r="G82" s="122"/>
      <c r="H82" s="122"/>
      <c r="I82" s="122"/>
      <c r="J82" s="122"/>
      <c r="K82" s="122"/>
      <c r="L82" s="122"/>
      <c r="M82" s="122"/>
      <c r="N82" s="122"/>
      <c r="O82" s="122"/>
    </row>
    <row r="83" spans="1:15" ht="15" customHeight="1" x14ac:dyDescent="0.2">
      <c r="A83" s="6"/>
      <c r="B83" s="128"/>
      <c r="C83" s="122"/>
      <c r="D83" s="122"/>
      <c r="E83" s="122"/>
      <c r="F83" s="122"/>
      <c r="G83" s="122"/>
      <c r="H83" s="122"/>
      <c r="I83" s="122"/>
      <c r="J83" s="122"/>
      <c r="K83" s="122"/>
      <c r="L83" s="122"/>
      <c r="M83" s="122"/>
      <c r="N83" s="122"/>
      <c r="O83" s="122"/>
    </row>
    <row r="84" spans="1:15" ht="15" customHeight="1" x14ac:dyDescent="0.2">
      <c r="B84" s="128"/>
      <c r="C84" s="122"/>
      <c r="D84" s="122"/>
      <c r="E84" s="122"/>
      <c r="F84" s="122"/>
      <c r="G84" s="122"/>
      <c r="H84" s="122"/>
      <c r="I84" s="122"/>
      <c r="J84" s="122"/>
      <c r="K84" s="122"/>
      <c r="L84" s="122"/>
      <c r="M84" s="122"/>
      <c r="N84" s="122"/>
      <c r="O84" s="122"/>
    </row>
    <row r="85" spans="1:15" ht="15" customHeight="1" x14ac:dyDescent="0.2">
      <c r="B85" s="128"/>
      <c r="C85" s="122"/>
      <c r="D85" s="122"/>
      <c r="E85" s="122"/>
      <c r="F85" s="122"/>
      <c r="G85" s="122"/>
      <c r="H85" s="122"/>
      <c r="I85" s="122"/>
      <c r="J85" s="122"/>
      <c r="K85" s="122"/>
      <c r="L85" s="122"/>
      <c r="M85" s="122"/>
      <c r="N85" s="122"/>
      <c r="O85" s="122"/>
    </row>
    <row r="86" spans="1:15" ht="15" customHeight="1" x14ac:dyDescent="0.2">
      <c r="C86" s="122"/>
      <c r="D86" s="122"/>
      <c r="E86" s="122"/>
      <c r="F86" s="122"/>
      <c r="G86" s="122"/>
      <c r="H86" s="122"/>
      <c r="I86" s="122"/>
      <c r="J86" s="122"/>
      <c r="K86" s="122"/>
      <c r="L86" s="122"/>
      <c r="M86" s="122"/>
      <c r="N86" s="122"/>
      <c r="O86" s="122"/>
    </row>
    <row r="87" spans="1:15" ht="15" customHeight="1" x14ac:dyDescent="0.2">
      <c r="B87" s="143"/>
      <c r="C87" s="122"/>
      <c r="D87" s="122"/>
      <c r="E87" s="122"/>
      <c r="F87" s="122"/>
    </row>
    <row r="88" spans="1:15" ht="15" customHeight="1" x14ac:dyDescent="0.2">
      <c r="B88" s="143"/>
      <c r="C88" s="122"/>
      <c r="D88" s="122"/>
      <c r="E88" s="122"/>
      <c r="F88" s="122"/>
    </row>
    <row r="89" spans="1:15" ht="15" customHeight="1" x14ac:dyDescent="0.2">
      <c r="B89" s="143"/>
      <c r="C89" s="122"/>
      <c r="D89" s="122"/>
      <c r="E89" s="122"/>
      <c r="F89" s="122"/>
    </row>
    <row r="90" spans="1:15" ht="15" customHeight="1" x14ac:dyDescent="0.2">
      <c r="B90" s="143"/>
      <c r="C90" s="122"/>
      <c r="D90" s="122"/>
      <c r="E90" s="122"/>
      <c r="F90" s="122"/>
    </row>
    <row r="91" spans="1:15" ht="15" customHeight="1" x14ac:dyDescent="0.2">
      <c r="B91" s="143"/>
      <c r="C91" s="122"/>
      <c r="D91" s="122"/>
      <c r="E91" s="122"/>
      <c r="F91" s="122"/>
    </row>
    <row r="92" spans="1:15" ht="15" customHeight="1" x14ac:dyDescent="0.2">
      <c r="B92" s="143"/>
      <c r="C92" s="122"/>
      <c r="D92" s="122"/>
      <c r="E92" s="122"/>
      <c r="F92" s="122"/>
    </row>
    <row r="93" spans="1:15" ht="15" customHeight="1" x14ac:dyDescent="0.2">
      <c r="B93" s="143"/>
      <c r="C93" s="122"/>
      <c r="D93" s="122"/>
      <c r="E93" s="122"/>
      <c r="F93" s="122"/>
    </row>
    <row r="94" spans="1:15" ht="15" customHeight="1" x14ac:dyDescent="0.2">
      <c r="B94" s="143"/>
      <c r="C94" s="122"/>
      <c r="D94" s="122"/>
      <c r="E94" s="122"/>
      <c r="F94" s="122"/>
    </row>
    <row r="95" spans="1:15" ht="15" customHeight="1" x14ac:dyDescent="0.2">
      <c r="B95" s="143"/>
      <c r="C95" s="122"/>
      <c r="D95" s="122"/>
      <c r="E95" s="122"/>
      <c r="F95" s="122"/>
    </row>
    <row r="96" spans="1:15" ht="15" customHeight="1" x14ac:dyDescent="0.2">
      <c r="B96" s="143"/>
      <c r="F96" s="143"/>
    </row>
    <row r="97" spans="2:6" ht="15" customHeight="1" x14ac:dyDescent="0.2">
      <c r="B97" s="143"/>
      <c r="F97" s="143"/>
    </row>
    <row r="98" spans="2:6" ht="15" customHeight="1" x14ac:dyDescent="0.2">
      <c r="F98" s="143"/>
    </row>
    <row r="99" spans="2:6" ht="15" customHeight="1" x14ac:dyDescent="0.2">
      <c r="F99" s="143"/>
    </row>
    <row r="100" spans="2:6" ht="15" customHeight="1" x14ac:dyDescent="0.2">
      <c r="F100" s="143"/>
    </row>
    <row r="101" spans="2:6" ht="15" customHeight="1" x14ac:dyDescent="0.2">
      <c r="F101" s="143"/>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47" orientation="landscape" blackAndWhite="1" verticalDpi="1200" r:id="rId1"/>
  <headerFooter alignWithMargins="0">
    <oddHeader>&amp;L&amp;"宋体,常规"诚迅金融培训&amp;Rwww.chainshine.com</oddHeader>
    <oddFooter>第 &amp;P 页，共 &amp;N 页</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pageSetUpPr fitToPage="1"/>
  </sheetPr>
  <dimension ref="A1:P20"/>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8" customWidth="1"/>
    <col min="2" max="2" width="27.7109375" style="128" customWidth="1"/>
    <col min="3" max="15" width="10.7109375" style="128" customWidth="1"/>
    <col min="16" max="16" width="1.7109375" style="128" customWidth="1"/>
    <col min="17" max="16384" width="0" style="120" hidden="1"/>
  </cols>
  <sheetData>
    <row r="1" spans="1:15" s="120" customFormat="1" ht="24" customHeight="1" x14ac:dyDescent="0.3">
      <c r="A1" s="110" t="s">
        <v>77</v>
      </c>
      <c r="B1" s="119"/>
      <c r="C1" s="111"/>
      <c r="D1" s="111"/>
      <c r="E1" s="111"/>
      <c r="F1" s="111"/>
      <c r="G1" s="111"/>
      <c r="H1" s="111"/>
      <c r="I1" s="111"/>
      <c r="J1" s="111"/>
      <c r="K1" s="111"/>
      <c r="L1" s="111"/>
      <c r="M1" s="111"/>
      <c r="N1" s="111"/>
      <c r="O1" s="111"/>
    </row>
    <row r="2" spans="1:15" s="120" customFormat="1" ht="2.1" customHeight="1" x14ac:dyDescent="0.2">
      <c r="A2" s="26"/>
      <c r="B2" s="145"/>
      <c r="C2" s="112"/>
      <c r="D2" s="112"/>
      <c r="E2" s="112"/>
      <c r="F2" s="112"/>
      <c r="G2" s="112"/>
      <c r="H2" s="112"/>
      <c r="I2" s="112"/>
      <c r="J2" s="112"/>
      <c r="K2" s="112"/>
      <c r="L2" s="112"/>
      <c r="M2" s="112"/>
      <c r="N2" s="112"/>
      <c r="O2" s="112"/>
    </row>
    <row r="3" spans="1:15" s="120" customFormat="1" ht="18" customHeight="1" x14ac:dyDescent="0.25">
      <c r="A3" s="208" t="s">
        <v>82</v>
      </c>
      <c r="B3" s="170"/>
      <c r="C3" s="170"/>
      <c r="D3" s="171"/>
      <c r="E3" s="171"/>
      <c r="F3" s="171"/>
      <c r="G3" s="171"/>
      <c r="H3" s="171"/>
      <c r="I3" s="171"/>
      <c r="J3" s="171"/>
      <c r="K3" s="171"/>
      <c r="L3" s="171"/>
      <c r="M3" s="171"/>
      <c r="N3" s="171"/>
      <c r="O3" s="171"/>
    </row>
    <row r="4" spans="1:15" s="120" customFormat="1" ht="2.1" customHeight="1" x14ac:dyDescent="0.2">
      <c r="A4" s="172"/>
      <c r="B4" s="173"/>
      <c r="C4" s="173"/>
      <c r="D4" s="174"/>
      <c r="E4" s="174"/>
      <c r="F4" s="174"/>
      <c r="G4" s="174"/>
      <c r="H4" s="174"/>
      <c r="I4" s="174"/>
      <c r="J4" s="174"/>
      <c r="K4" s="174"/>
      <c r="L4" s="174"/>
      <c r="M4" s="108" t="s">
        <v>85</v>
      </c>
      <c r="N4" s="108" t="s">
        <v>85</v>
      </c>
      <c r="O4" s="108" t="s">
        <v>85</v>
      </c>
    </row>
    <row r="5" spans="1:15" s="120" customFormat="1" ht="15" customHeight="1" x14ac:dyDescent="0.2">
      <c r="A5" s="113" t="s">
        <v>86</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s="120" customFormat="1" ht="15" customHeight="1" x14ac:dyDescent="0.2">
      <c r="A6" s="6"/>
      <c r="D6" s="8"/>
      <c r="E6" s="8"/>
      <c r="F6" s="43"/>
      <c r="G6" s="122"/>
      <c r="H6" s="122"/>
      <c r="I6" s="122"/>
      <c r="J6" s="122"/>
      <c r="K6" s="122"/>
      <c r="L6" s="122"/>
      <c r="M6" s="122"/>
      <c r="N6" s="122"/>
      <c r="O6" s="122"/>
    </row>
    <row r="7" spans="1:15" s="120" customFormat="1" ht="15" customHeight="1" x14ac:dyDescent="0.2">
      <c r="A7" s="5" t="s">
        <v>87</v>
      </c>
      <c r="D7" s="8"/>
      <c r="E7" s="8"/>
      <c r="F7" s="117">
        <v>40178</v>
      </c>
      <c r="G7" s="122"/>
      <c r="H7" s="122"/>
      <c r="I7" s="122"/>
      <c r="J7" s="122"/>
      <c r="K7" s="122"/>
      <c r="L7" s="122"/>
      <c r="M7" s="122"/>
      <c r="N7" s="122"/>
      <c r="O7" s="122"/>
    </row>
    <row r="8" spans="1:15" s="120" customFormat="1" ht="15" customHeight="1" x14ac:dyDescent="0.2">
      <c r="A8" s="6"/>
      <c r="D8" s="8"/>
      <c r="E8" s="8"/>
      <c r="F8" s="43"/>
      <c r="G8" s="122"/>
      <c r="H8" s="122"/>
      <c r="I8" s="122"/>
      <c r="J8" s="122"/>
      <c r="K8" s="122"/>
      <c r="L8" s="122"/>
      <c r="M8" s="122"/>
      <c r="N8" s="122"/>
      <c r="O8" s="122"/>
    </row>
    <row r="9" spans="1:15" s="120" customFormat="1" ht="15" customHeight="1" x14ac:dyDescent="0.2">
      <c r="A9" s="33" t="s">
        <v>88</v>
      </c>
      <c r="B9" s="140"/>
      <c r="D9" s="141"/>
      <c r="E9" s="141"/>
      <c r="F9" s="141"/>
      <c r="G9" s="122"/>
      <c r="H9" s="122"/>
      <c r="I9" s="122"/>
      <c r="J9" s="122"/>
      <c r="K9" s="122"/>
      <c r="L9" s="122"/>
      <c r="M9" s="122"/>
      <c r="N9" s="122"/>
      <c r="O9" s="122"/>
    </row>
    <row r="10" spans="1:15" s="120" customFormat="1" ht="15" customHeight="1" x14ac:dyDescent="0.2">
      <c r="A10" s="29"/>
      <c r="B10" s="232" t="s">
        <v>327</v>
      </c>
      <c r="D10" s="141"/>
      <c r="F10" s="56">
        <v>5.3499999999999999E-2</v>
      </c>
      <c r="G10" s="122"/>
      <c r="H10" s="122"/>
      <c r="I10" s="122"/>
      <c r="J10" s="122"/>
      <c r="K10" s="122"/>
      <c r="L10" s="122"/>
      <c r="M10" s="122"/>
      <c r="N10" s="122"/>
      <c r="O10" s="122"/>
    </row>
    <row r="11" spans="1:15" s="120" customFormat="1" ht="15" customHeight="1" x14ac:dyDescent="0.2">
      <c r="A11" s="29"/>
      <c r="B11" s="232" t="s">
        <v>328</v>
      </c>
      <c r="D11" s="141"/>
      <c r="F11" s="56">
        <v>0.25</v>
      </c>
      <c r="G11" s="122"/>
      <c r="H11" s="122"/>
      <c r="I11" s="122"/>
      <c r="J11" s="122"/>
      <c r="K11" s="122"/>
      <c r="L11" s="122"/>
      <c r="M11" s="122"/>
      <c r="N11" s="122"/>
      <c r="O11" s="122"/>
    </row>
    <row r="12" spans="1:15" s="120" customFormat="1" ht="15" customHeight="1" x14ac:dyDescent="0.2">
      <c r="A12" s="29"/>
      <c r="B12" s="232" t="s">
        <v>329</v>
      </c>
      <c r="D12" s="141"/>
      <c r="F12" s="56">
        <v>3.6999999999999998E-2</v>
      </c>
      <c r="G12" s="122"/>
      <c r="H12" s="122"/>
      <c r="I12" s="122"/>
      <c r="J12" s="122"/>
      <c r="K12" s="122"/>
      <c r="L12" s="122"/>
      <c r="M12" s="122"/>
      <c r="N12" s="122"/>
      <c r="O12" s="122"/>
    </row>
    <row r="13" spans="1:15" s="120" customFormat="1" ht="15" customHeight="1" x14ac:dyDescent="0.2">
      <c r="A13" s="29"/>
      <c r="B13" s="232" t="s">
        <v>330</v>
      </c>
      <c r="D13" s="141"/>
      <c r="F13" s="56">
        <v>0.125</v>
      </c>
      <c r="G13" s="122"/>
      <c r="H13" s="122"/>
      <c r="I13" s="122"/>
      <c r="J13" s="122"/>
      <c r="K13" s="122"/>
      <c r="L13" s="122"/>
      <c r="M13" s="122"/>
      <c r="N13" s="122"/>
      <c r="O13" s="122"/>
    </row>
    <row r="14" spans="1:15" s="120" customFormat="1" ht="15" customHeight="1" x14ac:dyDescent="0.2">
      <c r="A14" s="29"/>
      <c r="B14" s="232" t="s">
        <v>331</v>
      </c>
      <c r="D14" s="141"/>
      <c r="F14" s="88">
        <v>0.82</v>
      </c>
      <c r="G14" s="122"/>
      <c r="H14" s="122"/>
      <c r="I14" s="122"/>
      <c r="J14" s="122"/>
      <c r="K14" s="122"/>
      <c r="L14" s="122"/>
      <c r="M14" s="122"/>
      <c r="N14" s="122"/>
      <c r="O14" s="122"/>
    </row>
    <row r="15" spans="1:15" s="120" customFormat="1" ht="15" customHeight="1" x14ac:dyDescent="0.2">
      <c r="A15" s="29"/>
      <c r="B15" s="232" t="s">
        <v>332</v>
      </c>
      <c r="D15" s="141"/>
      <c r="F15" s="56">
        <v>0.7</v>
      </c>
      <c r="G15" s="122"/>
      <c r="H15" s="122"/>
      <c r="I15" s="122"/>
      <c r="J15" s="122"/>
      <c r="K15" s="122"/>
      <c r="L15" s="122"/>
      <c r="M15" s="122"/>
      <c r="N15" s="122"/>
      <c r="O15" s="122"/>
    </row>
    <row r="16" spans="1:15" s="120" customFormat="1" ht="15" customHeight="1" x14ac:dyDescent="0.2">
      <c r="A16" s="29"/>
      <c r="B16" s="232" t="s">
        <v>333</v>
      </c>
      <c r="D16" s="141"/>
      <c r="F16" s="142"/>
      <c r="G16" s="122"/>
      <c r="H16" s="122"/>
      <c r="I16" s="122"/>
      <c r="J16" s="122"/>
      <c r="K16" s="122"/>
      <c r="L16" s="122"/>
      <c r="M16" s="122"/>
      <c r="N16" s="122"/>
      <c r="O16" s="122"/>
    </row>
    <row r="17" spans="1:16" ht="15" customHeight="1" x14ac:dyDescent="0.2">
      <c r="A17" s="29"/>
      <c r="B17" s="232" t="s">
        <v>334</v>
      </c>
      <c r="C17" s="120"/>
      <c r="D17" s="141"/>
      <c r="E17" s="120"/>
      <c r="F17" s="142"/>
      <c r="G17" s="122"/>
      <c r="H17" s="122"/>
      <c r="I17" s="122"/>
      <c r="J17" s="122"/>
      <c r="K17" s="122"/>
      <c r="L17" s="122"/>
      <c r="M17" s="122"/>
      <c r="N17" s="122"/>
      <c r="O17" s="122"/>
      <c r="P17" s="120"/>
    </row>
    <row r="18" spans="1:16" ht="15" customHeight="1" x14ac:dyDescent="0.2">
      <c r="A18" s="29"/>
      <c r="B18" s="232" t="s">
        <v>335</v>
      </c>
      <c r="C18" s="120"/>
      <c r="D18" s="141"/>
      <c r="E18" s="120"/>
      <c r="F18" s="142"/>
      <c r="G18" s="122"/>
      <c r="H18" s="122"/>
      <c r="I18" s="122"/>
      <c r="J18" s="122"/>
      <c r="K18" s="122"/>
      <c r="L18" s="122"/>
      <c r="M18" s="122"/>
      <c r="N18" s="122"/>
      <c r="O18" s="122"/>
      <c r="P18" s="120"/>
    </row>
    <row r="19" spans="1:16" ht="15" customHeight="1" x14ac:dyDescent="0.2">
      <c r="A19" s="29"/>
      <c r="B19" s="29" t="s">
        <v>89</v>
      </c>
      <c r="C19" s="120"/>
      <c r="D19" s="141"/>
      <c r="E19" s="120"/>
      <c r="F19" s="244"/>
      <c r="G19" s="244"/>
      <c r="H19" s="122"/>
      <c r="I19" s="122"/>
      <c r="J19" s="122"/>
      <c r="K19" s="122"/>
      <c r="L19" s="122"/>
      <c r="M19" s="122"/>
      <c r="N19" s="122"/>
      <c r="O19" s="122"/>
      <c r="P19" s="120"/>
    </row>
    <row r="20" spans="1:16" ht="15" customHeight="1" x14ac:dyDescent="0.2">
      <c r="A20" s="55"/>
      <c r="B20" s="51"/>
      <c r="C20" s="122"/>
      <c r="D20" s="122"/>
      <c r="E20" s="122"/>
      <c r="G20" s="122"/>
      <c r="H20" s="122"/>
      <c r="I20" s="122"/>
      <c r="J20" s="122"/>
      <c r="K20" s="122"/>
      <c r="L20" s="122"/>
      <c r="M20" s="122"/>
      <c r="N20" s="122"/>
      <c r="O20" s="122"/>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52" orientation="landscape" blackAndWhite="1" verticalDpi="1200" r:id="rId1"/>
  <headerFooter alignWithMargins="0">
    <oddHeader>&amp;L&amp;"宋体,常规"诚迅金融培训&amp;Rwww.chainshine.com</oddHeader>
    <oddFooter>第 &amp;P 页，共 &amp;N 页</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pageSetUpPr fitToPage="1"/>
  </sheetPr>
  <dimension ref="A1:U71"/>
  <sheetViews>
    <sheetView showGridLines="0" workbookViewId="0">
      <pane ySplit="5" topLeftCell="A6" activePane="bottomLeft" state="frozen"/>
      <selection sqref="A1:O33"/>
      <selection pane="bottomLeft" activeCell="A6" sqref="A6"/>
    </sheetView>
  </sheetViews>
  <sheetFormatPr defaultColWidth="0" defaultRowHeight="15" customHeight="1" x14ac:dyDescent="0.2"/>
  <cols>
    <col min="1" max="1" width="1.7109375" style="120" customWidth="1"/>
    <col min="2" max="2" width="27.7109375" style="120" customWidth="1"/>
    <col min="3" max="3" width="12.7109375" style="120" customWidth="1"/>
    <col min="4" max="4" width="2.7109375" style="120" customWidth="1"/>
    <col min="5" max="18" width="12.7109375" style="120" customWidth="1"/>
    <col min="19" max="21" width="9.140625" style="120" customWidth="1"/>
    <col min="22" max="22" width="1.7109375" style="120" customWidth="1"/>
    <col min="23" max="16384" width="0" style="120" hidden="1"/>
  </cols>
  <sheetData>
    <row r="1" spans="1:21" ht="24" customHeight="1" x14ac:dyDescent="0.3">
      <c r="A1" s="110" t="s">
        <v>77</v>
      </c>
      <c r="B1" s="119"/>
      <c r="C1" s="111"/>
      <c r="D1" s="111"/>
      <c r="E1" s="111"/>
      <c r="F1" s="111"/>
      <c r="G1" s="111"/>
      <c r="H1" s="111"/>
      <c r="I1" s="111"/>
      <c r="J1" s="111"/>
      <c r="K1" s="111"/>
      <c r="L1" s="111"/>
      <c r="M1" s="111"/>
      <c r="N1" s="111"/>
      <c r="O1" s="111"/>
      <c r="P1" s="111"/>
      <c r="Q1" s="111"/>
      <c r="R1" s="111"/>
      <c r="S1" s="111"/>
      <c r="T1" s="111"/>
      <c r="U1" s="111"/>
    </row>
    <row r="2" spans="1:21" ht="2.1" customHeight="1" x14ac:dyDescent="0.2">
      <c r="A2" s="207"/>
      <c r="B2" s="145"/>
      <c r="C2" s="112"/>
      <c r="D2" s="112"/>
      <c r="E2" s="112"/>
      <c r="F2" s="112"/>
      <c r="G2" s="112"/>
      <c r="H2" s="112"/>
      <c r="I2" s="112"/>
      <c r="J2" s="112"/>
      <c r="K2" s="112"/>
      <c r="L2" s="112"/>
      <c r="M2" s="112"/>
      <c r="N2" s="112"/>
      <c r="O2" s="112"/>
      <c r="P2" s="112"/>
      <c r="Q2" s="112"/>
      <c r="R2" s="112"/>
      <c r="S2" s="112"/>
      <c r="T2" s="112"/>
      <c r="U2" s="112"/>
    </row>
    <row r="3" spans="1:21" ht="18" customHeight="1" x14ac:dyDescent="0.25">
      <c r="A3" s="208" t="s">
        <v>242</v>
      </c>
      <c r="B3" s="170"/>
      <c r="C3" s="170"/>
      <c r="D3" s="171"/>
      <c r="E3" s="171"/>
      <c r="F3" s="171"/>
      <c r="G3" s="171"/>
      <c r="H3" s="171"/>
      <c r="I3" s="171"/>
      <c r="J3" s="171"/>
      <c r="K3" s="171"/>
      <c r="L3" s="171"/>
      <c r="M3" s="171"/>
      <c r="N3" s="171"/>
      <c r="O3" s="171"/>
      <c r="P3" s="171"/>
      <c r="Q3" s="171"/>
      <c r="R3" s="171"/>
      <c r="S3" s="171"/>
      <c r="T3" s="171"/>
      <c r="U3" s="171"/>
    </row>
    <row r="4" spans="1:21" ht="2.1" customHeight="1" x14ac:dyDescent="0.2">
      <c r="A4" s="172"/>
      <c r="B4" s="173"/>
      <c r="C4" s="173"/>
      <c r="D4" s="174"/>
      <c r="E4" s="174"/>
      <c r="F4" s="174"/>
      <c r="G4" s="174"/>
      <c r="H4" s="174"/>
      <c r="I4" s="174"/>
      <c r="J4" s="174"/>
      <c r="K4" s="174"/>
      <c r="L4" s="174"/>
      <c r="M4" s="108" t="s">
        <v>75</v>
      </c>
      <c r="N4" s="108" t="s">
        <v>75</v>
      </c>
      <c r="O4" s="108" t="s">
        <v>75</v>
      </c>
    </row>
    <row r="5" spans="1:21" ht="15" customHeight="1" x14ac:dyDescent="0.2">
      <c r="A5" s="113" t="s">
        <v>76</v>
      </c>
      <c r="C5" s="114"/>
      <c r="D5" s="114"/>
      <c r="E5" s="114"/>
      <c r="F5" s="115"/>
      <c r="G5" s="115"/>
      <c r="H5" s="115"/>
      <c r="I5" s="115"/>
      <c r="J5" s="115"/>
      <c r="K5" s="115"/>
      <c r="L5" s="115"/>
      <c r="M5" s="115"/>
      <c r="N5" s="115"/>
      <c r="O5" s="115"/>
      <c r="P5" s="115"/>
      <c r="Q5" s="115"/>
      <c r="R5" s="115"/>
      <c r="S5" s="115"/>
    </row>
    <row r="6" spans="1:21" ht="15" customHeight="1" x14ac:dyDescent="0.2">
      <c r="A6" s="58"/>
      <c r="C6" s="58"/>
      <c r="D6" s="58"/>
    </row>
    <row r="7" spans="1:21" ht="15" customHeight="1" x14ac:dyDescent="0.2">
      <c r="A7" s="5" t="s">
        <v>27</v>
      </c>
      <c r="E7" s="122"/>
      <c r="F7" s="122"/>
      <c r="G7" s="122"/>
      <c r="H7" s="122"/>
      <c r="I7" s="122"/>
      <c r="J7" s="122"/>
      <c r="K7" s="122"/>
      <c r="L7" s="122"/>
      <c r="M7" s="122"/>
    </row>
    <row r="8" spans="1:21" ht="15" customHeight="1" x14ac:dyDescent="0.2">
      <c r="B8" s="251" t="s">
        <v>28</v>
      </c>
      <c r="C8" s="263" t="s">
        <v>29</v>
      </c>
      <c r="D8" s="268"/>
      <c r="E8" s="118" t="s">
        <v>30</v>
      </c>
      <c r="F8" s="175"/>
      <c r="G8" s="176"/>
      <c r="H8" s="177"/>
      <c r="I8" s="175" t="s">
        <v>25</v>
      </c>
      <c r="J8" s="175"/>
      <c r="K8" s="176"/>
      <c r="L8" s="176"/>
      <c r="M8" s="57"/>
      <c r="N8" s="178"/>
      <c r="O8" s="178"/>
    </row>
    <row r="9" spans="1:21" ht="15" customHeight="1" thickBot="1" x14ac:dyDescent="0.25">
      <c r="B9" s="252"/>
      <c r="C9" s="265"/>
      <c r="D9" s="269"/>
      <c r="E9" s="179" t="s">
        <v>60</v>
      </c>
      <c r="F9" s="180" t="s">
        <v>84</v>
      </c>
      <c r="G9" s="181" t="s">
        <v>61</v>
      </c>
      <c r="H9" s="182" t="s">
        <v>62</v>
      </c>
      <c r="I9" s="180" t="s">
        <v>60</v>
      </c>
      <c r="J9" s="180" t="s">
        <v>84</v>
      </c>
      <c r="K9" s="181" t="s">
        <v>61</v>
      </c>
      <c r="L9" s="180" t="s">
        <v>62</v>
      </c>
      <c r="M9" s="57"/>
      <c r="N9" s="178"/>
      <c r="O9" s="178"/>
    </row>
    <row r="10" spans="1:21" ht="15" customHeight="1" x14ac:dyDescent="0.2">
      <c r="B10" s="59" t="s">
        <v>63</v>
      </c>
      <c r="C10" s="261">
        <v>7.92</v>
      </c>
      <c r="D10" s="262"/>
      <c r="E10" s="60">
        <v>1.7000000000000001E-2</v>
      </c>
      <c r="F10" s="80">
        <v>-1.4E-2</v>
      </c>
      <c r="G10" s="61">
        <v>0.27</v>
      </c>
      <c r="H10" s="61">
        <v>0.3</v>
      </c>
      <c r="I10" s="121">
        <f t="shared" ref="I10:J14" si="0">$C10/E10</f>
        <v>465.88235294117641</v>
      </c>
      <c r="J10" s="121">
        <f t="shared" si="0"/>
        <v>-565.71428571428567</v>
      </c>
      <c r="K10" s="121">
        <f t="shared" ref="K10:L13" si="1">$C10/G10</f>
        <v>29.333333333333332</v>
      </c>
      <c r="L10" s="121">
        <f t="shared" si="1"/>
        <v>26.400000000000002</v>
      </c>
      <c r="M10" s="122"/>
    </row>
    <row r="11" spans="1:21" ht="15" customHeight="1" x14ac:dyDescent="0.2">
      <c r="B11" s="59" t="s">
        <v>64</v>
      </c>
      <c r="C11" s="259">
        <v>6.97</v>
      </c>
      <c r="D11" s="260"/>
      <c r="E11" s="62">
        <v>0.03</v>
      </c>
      <c r="F11" s="90">
        <v>0.14000000000000001</v>
      </c>
      <c r="G11" s="61">
        <v>0.31</v>
      </c>
      <c r="H11" s="61">
        <v>0.4</v>
      </c>
      <c r="I11" s="121">
        <f t="shared" si="0"/>
        <v>232.33333333333334</v>
      </c>
      <c r="J11" s="121">
        <f t="shared" si="0"/>
        <v>49.785714285714278</v>
      </c>
      <c r="K11" s="121">
        <f t="shared" si="1"/>
        <v>22.483870967741936</v>
      </c>
      <c r="L11" s="121">
        <f t="shared" si="1"/>
        <v>17.424999999999997</v>
      </c>
      <c r="M11" s="122"/>
    </row>
    <row r="12" spans="1:21" ht="15" customHeight="1" x14ac:dyDescent="0.2">
      <c r="B12" s="59" t="s">
        <v>65</v>
      </c>
      <c r="C12" s="259">
        <v>7.96</v>
      </c>
      <c r="D12" s="260"/>
      <c r="E12" s="60">
        <v>-0.31</v>
      </c>
      <c r="F12" s="80">
        <v>-0.14000000000000001</v>
      </c>
      <c r="G12" s="61">
        <v>0.4</v>
      </c>
      <c r="H12" s="61">
        <v>0.54</v>
      </c>
      <c r="I12" s="121">
        <f t="shared" si="0"/>
        <v>-25.677419354838708</v>
      </c>
      <c r="J12" s="121">
        <f t="shared" si="0"/>
        <v>-56.857142857142854</v>
      </c>
      <c r="K12" s="121">
        <f t="shared" si="1"/>
        <v>19.899999999999999</v>
      </c>
      <c r="L12" s="121">
        <f t="shared" si="1"/>
        <v>14.74074074074074</v>
      </c>
      <c r="M12" s="122"/>
    </row>
    <row r="13" spans="1:21" ht="15" customHeight="1" x14ac:dyDescent="0.2">
      <c r="B13" s="59" t="s">
        <v>66</v>
      </c>
      <c r="C13" s="259">
        <v>5.22</v>
      </c>
      <c r="D13" s="260"/>
      <c r="E13" s="60">
        <v>-0.43</v>
      </c>
      <c r="F13" s="80">
        <v>-0.11</v>
      </c>
      <c r="G13" s="61">
        <v>0.25</v>
      </c>
      <c r="H13" s="61">
        <v>0.36</v>
      </c>
      <c r="I13" s="121">
        <f t="shared" si="0"/>
        <v>-12.13953488372093</v>
      </c>
      <c r="J13" s="121">
        <f t="shared" si="0"/>
        <v>-47.454545454545453</v>
      </c>
      <c r="K13" s="121">
        <f t="shared" si="1"/>
        <v>20.88</v>
      </c>
      <c r="L13" s="121">
        <f t="shared" si="1"/>
        <v>14.5</v>
      </c>
      <c r="M13" s="122"/>
    </row>
    <row r="14" spans="1:21" ht="15" customHeight="1" x14ac:dyDescent="0.2">
      <c r="B14" s="59" t="s">
        <v>67</v>
      </c>
      <c r="C14" s="259">
        <v>10.43</v>
      </c>
      <c r="D14" s="267"/>
      <c r="E14" s="60">
        <v>0.12</v>
      </c>
      <c r="F14" s="80">
        <v>0.32</v>
      </c>
      <c r="G14" s="61">
        <v>0.25</v>
      </c>
      <c r="H14" s="61">
        <v>0.45</v>
      </c>
      <c r="I14" s="121">
        <f t="shared" si="0"/>
        <v>86.916666666666671</v>
      </c>
      <c r="J14" s="121">
        <f t="shared" si="0"/>
        <v>32.59375</v>
      </c>
      <c r="K14" s="121">
        <f>$C14/G14</f>
        <v>41.72</v>
      </c>
      <c r="L14" s="121">
        <f>$C14/H14</f>
        <v>23.177777777777777</v>
      </c>
      <c r="M14" s="122"/>
    </row>
    <row r="15" spans="1:21" ht="15" customHeight="1" thickBot="1" x14ac:dyDescent="0.25">
      <c r="B15" s="63" t="s">
        <v>31</v>
      </c>
      <c r="C15" s="257" t="e">
        <f>H15*L15</f>
        <v>#DIV/0!</v>
      </c>
      <c r="D15" s="270"/>
      <c r="E15" s="183">
        <f>(IS!E49-(IS!E43+IS!E44+IS!E45)*(1-IS!E19))/Financing!E46</f>
        <v>0.38345163132134619</v>
      </c>
      <c r="F15" s="80">
        <v>0.34100000000000003</v>
      </c>
      <c r="G15" s="123" t="e">
        <f>(IS!F49-(IS!F43+IS!F44+IS!F45)*(1-IS!F19))/Financing!F46</f>
        <v>#DIV/0!</v>
      </c>
      <c r="H15" s="123" t="e">
        <f>(IS!G49-(IS!G43+IS!G44+IS!G45)*(1-IS!G19))/Financing!G46</f>
        <v>#DIV/0!</v>
      </c>
      <c r="I15" s="228"/>
      <c r="J15" s="126">
        <f>J17</f>
        <v>41.189732142857139</v>
      </c>
      <c r="K15" s="125">
        <f>K17</f>
        <v>22.483870967741936</v>
      </c>
      <c r="L15" s="125">
        <f>L17</f>
        <v>17.424999999999997</v>
      </c>
      <c r="M15" s="122"/>
    </row>
    <row r="16" spans="1:21" ht="15" customHeight="1" x14ac:dyDescent="0.2">
      <c r="B16" s="64" t="s">
        <v>32</v>
      </c>
      <c r="C16" s="271"/>
      <c r="D16" s="272"/>
      <c r="E16" s="66"/>
      <c r="F16" s="65"/>
      <c r="G16" s="65"/>
      <c r="H16" s="67"/>
      <c r="I16" s="68"/>
      <c r="J16" s="68">
        <f>AVERAGE(J11,J14)</f>
        <v>41.189732142857139</v>
      </c>
      <c r="K16" s="68">
        <f>AVERAGE(K10:K14)</f>
        <v>26.863440860215054</v>
      </c>
      <c r="L16" s="68">
        <f>AVERAGE(L10:L14)</f>
        <v>19.248703703703704</v>
      </c>
      <c r="M16" s="122"/>
    </row>
    <row r="17" spans="1:13" ht="15" customHeight="1" x14ac:dyDescent="0.2">
      <c r="B17" s="116" t="s">
        <v>68</v>
      </c>
      <c r="C17" s="273"/>
      <c r="D17" s="273"/>
      <c r="E17" s="98"/>
      <c r="F17" s="70"/>
      <c r="G17" s="70"/>
      <c r="H17" s="97"/>
      <c r="I17" s="89"/>
      <c r="J17" s="89">
        <f>MEDIAN(J11,J14)</f>
        <v>41.189732142857139</v>
      </c>
      <c r="K17" s="89">
        <f>MEDIAN(K10:K14)</f>
        <v>22.483870967741936</v>
      </c>
      <c r="L17" s="89">
        <f>MEDIAN(L10:L14)</f>
        <v>17.424999999999997</v>
      </c>
      <c r="M17" s="122"/>
    </row>
    <row r="18" spans="1:13" ht="15" customHeight="1" x14ac:dyDescent="0.2">
      <c r="B18" s="69"/>
      <c r="C18" s="273"/>
      <c r="D18" s="273"/>
      <c r="E18" s="70"/>
      <c r="F18" s="70"/>
      <c r="G18" s="70"/>
      <c r="H18" s="71"/>
      <c r="I18" s="71"/>
      <c r="J18" s="71"/>
      <c r="K18" s="122"/>
    </row>
    <row r="19" spans="1:13" ht="15" customHeight="1" x14ac:dyDescent="0.2">
      <c r="B19" s="72" t="s">
        <v>33</v>
      </c>
      <c r="C19" s="73">
        <v>-0.1</v>
      </c>
      <c r="D19" s="70" t="s">
        <v>34</v>
      </c>
      <c r="E19" s="73">
        <v>0.1</v>
      </c>
      <c r="F19" s="127"/>
      <c r="G19" s="70"/>
      <c r="H19" s="71"/>
      <c r="I19" s="71"/>
      <c r="J19" s="71"/>
      <c r="K19" s="122"/>
    </row>
    <row r="20" spans="1:13" ht="15" customHeight="1" x14ac:dyDescent="0.2">
      <c r="B20" s="74" t="s">
        <v>35</v>
      </c>
      <c r="C20" s="75" t="e">
        <f>C15*(1+C19)</f>
        <v>#DIV/0!</v>
      </c>
      <c r="D20" s="76" t="s">
        <v>34</v>
      </c>
      <c r="E20" s="75" t="e">
        <f>C15*(1+E19)</f>
        <v>#DIV/0!</v>
      </c>
      <c r="F20" s="70"/>
      <c r="G20" s="70"/>
      <c r="H20" s="71"/>
      <c r="I20" s="71"/>
      <c r="J20" s="71"/>
      <c r="K20" s="122"/>
    </row>
    <row r="21" spans="1:13" ht="15" customHeight="1" x14ac:dyDescent="0.2">
      <c r="C21" s="274"/>
      <c r="D21" s="274"/>
      <c r="E21" s="122"/>
      <c r="F21" s="122"/>
      <c r="G21" s="122"/>
      <c r="H21" s="122"/>
      <c r="I21" s="122"/>
      <c r="J21" s="122"/>
    </row>
    <row r="22" spans="1:13" ht="15" customHeight="1" x14ac:dyDescent="0.2">
      <c r="A22" s="5" t="s">
        <v>36</v>
      </c>
      <c r="C22" s="274"/>
      <c r="D22" s="274"/>
      <c r="E22" s="122"/>
      <c r="F22" s="122"/>
      <c r="G22" s="122"/>
      <c r="H22" s="122"/>
      <c r="I22" s="122"/>
      <c r="J22" s="122"/>
    </row>
    <row r="23" spans="1:13" ht="15" customHeight="1" x14ac:dyDescent="0.2">
      <c r="B23" s="251" t="s">
        <v>28</v>
      </c>
      <c r="C23" s="263" t="s">
        <v>29</v>
      </c>
      <c r="D23" s="268"/>
      <c r="E23" s="118" t="s">
        <v>37</v>
      </c>
      <c r="F23" s="176"/>
      <c r="G23" s="177"/>
      <c r="H23" s="175" t="s">
        <v>38</v>
      </c>
      <c r="I23" s="176"/>
      <c r="J23" s="176"/>
    </row>
    <row r="24" spans="1:13" ht="15" customHeight="1" thickBot="1" x14ac:dyDescent="0.25">
      <c r="B24" s="252"/>
      <c r="C24" s="265"/>
      <c r="D24" s="269"/>
      <c r="E24" s="179" t="s">
        <v>60</v>
      </c>
      <c r="F24" s="181" t="s">
        <v>61</v>
      </c>
      <c r="G24" s="182" t="s">
        <v>62</v>
      </c>
      <c r="H24" s="180" t="s">
        <v>60</v>
      </c>
      <c r="I24" s="181" t="s">
        <v>61</v>
      </c>
      <c r="J24" s="180" t="s">
        <v>62</v>
      </c>
    </row>
    <row r="25" spans="1:13" ht="15" customHeight="1" x14ac:dyDescent="0.2">
      <c r="B25" s="59" t="s">
        <v>63</v>
      </c>
      <c r="C25" s="261">
        <v>7.92</v>
      </c>
      <c r="D25" s="262"/>
      <c r="E25" s="60">
        <v>2.7</v>
      </c>
      <c r="F25" s="61">
        <v>2.83</v>
      </c>
      <c r="G25" s="61">
        <v>2.98</v>
      </c>
      <c r="H25" s="121">
        <f t="shared" ref="H25:J28" si="2">$C25/E25</f>
        <v>2.9333333333333331</v>
      </c>
      <c r="I25" s="121">
        <f t="shared" si="2"/>
        <v>2.7985865724381624</v>
      </c>
      <c r="J25" s="121">
        <f t="shared" si="2"/>
        <v>2.6577181208053693</v>
      </c>
      <c r="L25" s="128"/>
      <c r="M25" s="128"/>
    </row>
    <row r="26" spans="1:13" ht="15" customHeight="1" x14ac:dyDescent="0.2">
      <c r="B26" s="59" t="s">
        <v>64</v>
      </c>
      <c r="C26" s="259">
        <v>6.97</v>
      </c>
      <c r="D26" s="260"/>
      <c r="E26" s="60">
        <v>2.6</v>
      </c>
      <c r="F26" s="61">
        <v>2.82</v>
      </c>
      <c r="G26" s="61">
        <v>3.1</v>
      </c>
      <c r="H26" s="121">
        <f t="shared" si="2"/>
        <v>2.6807692307692306</v>
      </c>
      <c r="I26" s="121">
        <f t="shared" si="2"/>
        <v>2.4716312056737588</v>
      </c>
      <c r="J26" s="121">
        <f t="shared" si="2"/>
        <v>2.2483870967741932</v>
      </c>
      <c r="L26" s="128"/>
      <c r="M26" s="128"/>
    </row>
    <row r="27" spans="1:13" ht="15" customHeight="1" x14ac:dyDescent="0.2">
      <c r="B27" s="59" t="s">
        <v>65</v>
      </c>
      <c r="C27" s="259">
        <v>7.96</v>
      </c>
      <c r="D27" s="260"/>
      <c r="E27" s="60">
        <v>3.01</v>
      </c>
      <c r="F27" s="61">
        <v>3.29</v>
      </c>
      <c r="G27" s="61">
        <v>3.66</v>
      </c>
      <c r="H27" s="121">
        <f t="shared" si="2"/>
        <v>2.6445182724252492</v>
      </c>
      <c r="I27" s="121">
        <f t="shared" si="2"/>
        <v>2.4194528875379939</v>
      </c>
      <c r="J27" s="121">
        <f t="shared" si="2"/>
        <v>2.1748633879781418</v>
      </c>
      <c r="L27" s="128"/>
      <c r="M27" s="128"/>
    </row>
    <row r="28" spans="1:13" ht="15" customHeight="1" x14ac:dyDescent="0.2">
      <c r="B28" s="59" t="s">
        <v>66</v>
      </c>
      <c r="C28" s="259">
        <v>5.22</v>
      </c>
      <c r="D28" s="260"/>
      <c r="E28" s="60">
        <v>1.83</v>
      </c>
      <c r="F28" s="61">
        <v>2.0099999999999998</v>
      </c>
      <c r="G28" s="61">
        <v>2.2599999999999998</v>
      </c>
      <c r="H28" s="121">
        <f t="shared" si="2"/>
        <v>2.8524590163934422</v>
      </c>
      <c r="I28" s="121">
        <f t="shared" si="2"/>
        <v>2.5970149253731343</v>
      </c>
      <c r="J28" s="121">
        <f t="shared" si="2"/>
        <v>2.3097345132743365</v>
      </c>
      <c r="L28" s="128"/>
      <c r="M28" s="128"/>
    </row>
    <row r="29" spans="1:13" ht="15" customHeight="1" x14ac:dyDescent="0.2">
      <c r="B29" s="59" t="s">
        <v>67</v>
      </c>
      <c r="C29" s="259">
        <v>10.43</v>
      </c>
      <c r="D29" s="267"/>
      <c r="E29" s="60">
        <v>5.71</v>
      </c>
      <c r="F29" s="61">
        <v>4.28</v>
      </c>
      <c r="G29" s="61">
        <v>4.5999999999999996</v>
      </c>
      <c r="H29" s="121">
        <f>$C29/E29</f>
        <v>1.8266199649737302</v>
      </c>
      <c r="I29" s="121">
        <f>$C29/F29</f>
        <v>2.4369158878504669</v>
      </c>
      <c r="J29" s="121">
        <f>$C29/G29</f>
        <v>2.267391304347826</v>
      </c>
      <c r="L29" s="128"/>
      <c r="M29" s="128"/>
    </row>
    <row r="30" spans="1:13" ht="15" customHeight="1" thickBot="1" x14ac:dyDescent="0.25">
      <c r="B30" s="63" t="s">
        <v>31</v>
      </c>
      <c r="C30" s="257" t="e">
        <f>G30*J30</f>
        <v>#DIV/0!</v>
      </c>
      <c r="D30" s="270"/>
      <c r="E30" s="183">
        <f>BS!E34/Financing!E46</f>
        <v>3.9913671350444906</v>
      </c>
      <c r="F30" s="123" t="e">
        <f>BS!F34/Financing!F46</f>
        <v>#DIV/0!</v>
      </c>
      <c r="G30" s="124" t="e">
        <f>BS!G34/Financing!G46</f>
        <v>#DIV/0!</v>
      </c>
      <c r="H30" s="125">
        <f>H32</f>
        <v>2.6807692307692306</v>
      </c>
      <c r="I30" s="125">
        <f>I32</f>
        <v>2.4716312056737588</v>
      </c>
      <c r="J30" s="125">
        <f>J32</f>
        <v>2.267391304347826</v>
      </c>
    </row>
    <row r="31" spans="1:13" ht="15" customHeight="1" x14ac:dyDescent="0.2">
      <c r="B31" s="64" t="s">
        <v>32</v>
      </c>
      <c r="C31" s="65"/>
      <c r="D31" s="65"/>
      <c r="E31" s="66"/>
      <c r="F31" s="65"/>
      <c r="G31" s="67"/>
      <c r="H31" s="68">
        <f>AVERAGE(H25:H29)</f>
        <v>2.5875399635789971</v>
      </c>
      <c r="I31" s="68">
        <f>AVERAGE(I25:I29)</f>
        <v>2.5447202957747033</v>
      </c>
      <c r="J31" s="68">
        <f>AVERAGE(J25:J29)</f>
        <v>2.3316188846359731</v>
      </c>
    </row>
    <row r="32" spans="1:13" ht="15" customHeight="1" x14ac:dyDescent="0.2">
      <c r="B32" s="116" t="s">
        <v>68</v>
      </c>
      <c r="C32" s="70"/>
      <c r="D32" s="70"/>
      <c r="E32" s="98"/>
      <c r="F32" s="70"/>
      <c r="G32" s="97"/>
      <c r="H32" s="89">
        <f>MEDIAN(H25:H29)</f>
        <v>2.6807692307692306</v>
      </c>
      <c r="I32" s="89">
        <f>MEDIAN(I25:I29)</f>
        <v>2.4716312056737588</v>
      </c>
      <c r="J32" s="89">
        <f>MEDIAN(J25:J29)</f>
        <v>2.267391304347826</v>
      </c>
    </row>
    <row r="33" spans="1:21" ht="15" customHeight="1" x14ac:dyDescent="0.2">
      <c r="B33" s="69"/>
      <c r="C33" s="70"/>
      <c r="D33" s="70"/>
      <c r="E33" s="70"/>
      <c r="F33" s="70"/>
      <c r="G33" s="70"/>
      <c r="H33" s="71"/>
      <c r="I33" s="71"/>
      <c r="J33" s="71"/>
    </row>
    <row r="34" spans="1:21" ht="15" customHeight="1" x14ac:dyDescent="0.2">
      <c r="B34" s="72" t="s">
        <v>33</v>
      </c>
      <c r="C34" s="73">
        <v>-0.1</v>
      </c>
      <c r="D34" s="70" t="s">
        <v>34</v>
      </c>
      <c r="E34" s="73">
        <v>0.1</v>
      </c>
      <c r="F34" s="127"/>
      <c r="G34" s="70"/>
      <c r="H34" s="71"/>
      <c r="I34" s="71"/>
      <c r="J34" s="71"/>
    </row>
    <row r="35" spans="1:21" ht="15" customHeight="1" x14ac:dyDescent="0.2">
      <c r="B35" s="74" t="s">
        <v>35</v>
      </c>
      <c r="C35" s="75" t="e">
        <f>C30*(1+C34)</f>
        <v>#DIV/0!</v>
      </c>
      <c r="D35" s="76" t="s">
        <v>34</v>
      </c>
      <c r="E35" s="75" t="e">
        <f>C30*(1+E34)</f>
        <v>#DIV/0!</v>
      </c>
      <c r="F35" s="70"/>
      <c r="G35" s="70"/>
      <c r="H35" s="71"/>
      <c r="I35" s="71"/>
      <c r="J35" s="71"/>
    </row>
    <row r="36" spans="1:21" ht="15" customHeight="1" x14ac:dyDescent="0.2">
      <c r="E36" s="122"/>
      <c r="F36" s="122"/>
      <c r="G36" s="122"/>
      <c r="H36" s="122"/>
      <c r="I36" s="122"/>
      <c r="J36" s="122"/>
      <c r="K36" s="122"/>
      <c r="L36" s="122"/>
    </row>
    <row r="37" spans="1:21" ht="15" customHeight="1" x14ac:dyDescent="0.2">
      <c r="A37" s="5" t="s">
        <v>245</v>
      </c>
      <c r="E37" s="122"/>
      <c r="F37" s="122"/>
      <c r="G37" s="122"/>
      <c r="H37" s="122"/>
      <c r="I37" s="122"/>
      <c r="J37" s="122"/>
      <c r="K37" s="122"/>
      <c r="L37" s="122"/>
      <c r="M37" s="122"/>
      <c r="N37" s="122"/>
      <c r="O37" s="122"/>
      <c r="P37" s="122"/>
    </row>
    <row r="38" spans="1:21" ht="15" customHeight="1" x14ac:dyDescent="0.2">
      <c r="B38" s="251" t="s">
        <v>28</v>
      </c>
      <c r="C38" s="263" t="s">
        <v>29</v>
      </c>
      <c r="D38" s="264"/>
      <c r="E38" s="253" t="s">
        <v>69</v>
      </c>
      <c r="F38" s="255" t="s">
        <v>39</v>
      </c>
      <c r="G38" s="275" t="s">
        <v>40</v>
      </c>
      <c r="H38" s="275" t="s">
        <v>41</v>
      </c>
      <c r="I38" s="275" t="s">
        <v>42</v>
      </c>
      <c r="J38" s="118" t="s">
        <v>43</v>
      </c>
      <c r="K38" s="175"/>
      <c r="L38" s="184"/>
      <c r="M38" s="118" t="s">
        <v>44</v>
      </c>
      <c r="N38" s="177"/>
      <c r="O38" s="277" t="s">
        <v>45</v>
      </c>
      <c r="P38" s="185" t="s">
        <v>70</v>
      </c>
      <c r="Q38" s="176"/>
      <c r="R38" s="177"/>
      <c r="S38" s="175" t="s">
        <v>52</v>
      </c>
      <c r="T38" s="176"/>
      <c r="U38" s="176"/>
    </row>
    <row r="39" spans="1:21" ht="15" customHeight="1" thickBot="1" x14ac:dyDescent="0.25">
      <c r="B39" s="252"/>
      <c r="C39" s="265"/>
      <c r="D39" s="266"/>
      <c r="E39" s="254"/>
      <c r="F39" s="256"/>
      <c r="G39" s="276"/>
      <c r="H39" s="276"/>
      <c r="I39" s="276"/>
      <c r="J39" s="77" t="s">
        <v>26</v>
      </c>
      <c r="K39" s="78" t="s">
        <v>46</v>
      </c>
      <c r="L39" s="79" t="s">
        <v>47</v>
      </c>
      <c r="M39" s="77" t="s">
        <v>48</v>
      </c>
      <c r="N39" s="79" t="s">
        <v>49</v>
      </c>
      <c r="O39" s="278"/>
      <c r="P39" s="179" t="s">
        <v>60</v>
      </c>
      <c r="Q39" s="181" t="s">
        <v>61</v>
      </c>
      <c r="R39" s="182" t="s">
        <v>62</v>
      </c>
      <c r="S39" s="180" t="s">
        <v>60</v>
      </c>
      <c r="T39" s="181" t="s">
        <v>61</v>
      </c>
      <c r="U39" s="180" t="s">
        <v>62</v>
      </c>
    </row>
    <row r="40" spans="1:21" ht="15" customHeight="1" x14ac:dyDescent="0.2">
      <c r="B40" s="59" t="s">
        <v>63</v>
      </c>
      <c r="C40" s="261">
        <v>7.92</v>
      </c>
      <c r="D40" s="262"/>
      <c r="E40" s="91">
        <v>1479.8920000000001</v>
      </c>
      <c r="F40" s="129">
        <f>C40*E40</f>
        <v>11720.744640000001</v>
      </c>
      <c r="G40" s="80">
        <v>0</v>
      </c>
      <c r="H40" s="91">
        <v>0</v>
      </c>
      <c r="I40" s="130">
        <f t="shared" ref="I40:I45" si="3">G40*H40</f>
        <v>0</v>
      </c>
      <c r="J40" s="92">
        <v>9055.9390000000003</v>
      </c>
      <c r="K40" s="91">
        <v>858.322</v>
      </c>
      <c r="L40" s="93">
        <v>0</v>
      </c>
      <c r="M40" s="92">
        <v>1964.8579999999999</v>
      </c>
      <c r="N40" s="93">
        <v>915.50579999999991</v>
      </c>
      <c r="O40" s="131">
        <f>SUM(F40,I40,J40:L40)-SUM(M40:N40)</f>
        <v>18754.641840000004</v>
      </c>
      <c r="P40" s="92">
        <v>1380.7</v>
      </c>
      <c r="Q40" s="94">
        <v>2135</v>
      </c>
      <c r="R40" s="94">
        <v>2126</v>
      </c>
      <c r="S40" s="121">
        <f t="shared" ref="S40:U44" si="4">$O40/P40</f>
        <v>13.583430028246545</v>
      </c>
      <c r="T40" s="121">
        <f t="shared" si="4"/>
        <v>8.7843755690866523</v>
      </c>
      <c r="U40" s="121">
        <f t="shared" si="4"/>
        <v>8.8215624835371607</v>
      </c>
    </row>
    <row r="41" spans="1:21" ht="15" customHeight="1" x14ac:dyDescent="0.2">
      <c r="B41" s="59" t="s">
        <v>64</v>
      </c>
      <c r="C41" s="259">
        <v>6.97</v>
      </c>
      <c r="D41" s="260"/>
      <c r="E41" s="91">
        <v>5447.7690000000002</v>
      </c>
      <c r="F41" s="129">
        <f>C41*E41</f>
        <v>37970.949930000002</v>
      </c>
      <c r="G41" s="80">
        <v>0</v>
      </c>
      <c r="H41" s="91">
        <v>0</v>
      </c>
      <c r="I41" s="130">
        <f t="shared" si="3"/>
        <v>0</v>
      </c>
      <c r="J41" s="92">
        <v>40924.284</v>
      </c>
      <c r="K41" s="91">
        <v>5306.82</v>
      </c>
      <c r="L41" s="93">
        <v>0</v>
      </c>
      <c r="M41" s="92">
        <v>441.87299999999999</v>
      </c>
      <c r="N41" s="93">
        <v>6083.4610000000002</v>
      </c>
      <c r="O41" s="131">
        <f>SUM(F41,I41,J41:L41)-SUM(M41:N41)</f>
        <v>77676.719929999992</v>
      </c>
      <c r="P41" s="92">
        <v>3435.1</v>
      </c>
      <c r="Q41" s="94">
        <v>6486</v>
      </c>
      <c r="R41" s="94">
        <v>8070</v>
      </c>
      <c r="S41" s="121">
        <f t="shared" si="4"/>
        <v>22.612651721929492</v>
      </c>
      <c r="T41" s="121">
        <f t="shared" si="4"/>
        <v>11.976059193647856</v>
      </c>
      <c r="U41" s="121">
        <f t="shared" si="4"/>
        <v>9.6253680210656736</v>
      </c>
    </row>
    <row r="42" spans="1:21" ht="15" customHeight="1" x14ac:dyDescent="0.2">
      <c r="B42" s="59" t="s">
        <v>65</v>
      </c>
      <c r="C42" s="259">
        <v>7.96</v>
      </c>
      <c r="D42" s="260"/>
      <c r="E42" s="91">
        <v>9000</v>
      </c>
      <c r="F42" s="129">
        <f>C42*E42</f>
        <v>71640</v>
      </c>
      <c r="G42" s="90">
        <v>4.9400000000000004</v>
      </c>
      <c r="H42" s="91">
        <v>3055.3829999999998</v>
      </c>
      <c r="I42" s="130">
        <f t="shared" si="3"/>
        <v>15093.59202</v>
      </c>
      <c r="J42" s="92">
        <v>104152.776</v>
      </c>
      <c r="K42" s="91">
        <v>5326.223</v>
      </c>
      <c r="L42" s="93">
        <v>0</v>
      </c>
      <c r="M42" s="92">
        <v>5765.8729999999996</v>
      </c>
      <c r="N42" s="93">
        <v>10022.523000000001</v>
      </c>
      <c r="O42" s="131">
        <f>SUM(F42,I42,J42:L42)-SUM(M42:N42)</f>
        <v>180424.19501999998</v>
      </c>
      <c r="P42" s="92">
        <v>6483.2</v>
      </c>
      <c r="Q42" s="94">
        <v>16304</v>
      </c>
      <c r="R42" s="94">
        <v>19377</v>
      </c>
      <c r="S42" s="121">
        <f t="shared" si="4"/>
        <v>27.829497010735437</v>
      </c>
      <c r="T42" s="121">
        <f t="shared" si="4"/>
        <v>11.066253374631991</v>
      </c>
      <c r="U42" s="121">
        <f t="shared" si="4"/>
        <v>9.3112553553181598</v>
      </c>
    </row>
    <row r="43" spans="1:21" ht="15" customHeight="1" x14ac:dyDescent="0.2">
      <c r="B43" s="59" t="s">
        <v>66</v>
      </c>
      <c r="C43" s="259">
        <v>5.22</v>
      </c>
      <c r="D43" s="260"/>
      <c r="E43" s="91">
        <v>4590.0562</v>
      </c>
      <c r="F43" s="129">
        <f>C43*E43</f>
        <v>23960.093364</v>
      </c>
      <c r="G43" s="90">
        <v>2.16</v>
      </c>
      <c r="H43" s="91">
        <v>1431.028</v>
      </c>
      <c r="I43" s="130">
        <f t="shared" si="3"/>
        <v>3091.0204800000001</v>
      </c>
      <c r="J43" s="92">
        <v>59659.415999999997</v>
      </c>
      <c r="K43" s="91">
        <v>4444.857</v>
      </c>
      <c r="L43" s="95">
        <v>0</v>
      </c>
      <c r="M43" s="92">
        <v>1874.096</v>
      </c>
      <c r="N43" s="93">
        <v>2662.7089999999998</v>
      </c>
      <c r="O43" s="131">
        <f>SUM(F43,I43,J43:L43)-SUM(M43:N43)</f>
        <v>86618.581844</v>
      </c>
      <c r="P43" s="92">
        <v>3466.6</v>
      </c>
      <c r="Q43" s="94">
        <v>8688</v>
      </c>
      <c r="R43" s="94">
        <v>9890</v>
      </c>
      <c r="S43" s="121">
        <f t="shared" si="4"/>
        <v>24.986609889805575</v>
      </c>
      <c r="T43" s="121">
        <f t="shared" si="4"/>
        <v>9.9699104332412531</v>
      </c>
      <c r="U43" s="121">
        <f t="shared" si="4"/>
        <v>8.7581983664307383</v>
      </c>
    </row>
    <row r="44" spans="1:21" ht="15" customHeight="1" x14ac:dyDescent="0.2">
      <c r="B44" s="59" t="s">
        <v>67</v>
      </c>
      <c r="C44" s="259">
        <v>10.43</v>
      </c>
      <c r="D44" s="267"/>
      <c r="E44" s="91">
        <v>1054.6279999999999</v>
      </c>
      <c r="F44" s="129">
        <f>C44*E44</f>
        <v>10999.770039999999</v>
      </c>
      <c r="G44" s="80">
        <v>0</v>
      </c>
      <c r="H44" s="91">
        <v>0</v>
      </c>
      <c r="I44" s="130">
        <f t="shared" si="3"/>
        <v>0</v>
      </c>
      <c r="J44" s="92">
        <v>10795.45</v>
      </c>
      <c r="K44" s="91">
        <v>1908.9939999999999</v>
      </c>
      <c r="L44" s="95">
        <v>0</v>
      </c>
      <c r="M44" s="92">
        <v>1070.9829999999999</v>
      </c>
      <c r="N44" s="93">
        <v>919.33500000000004</v>
      </c>
      <c r="O44" s="131">
        <f>SUM(F44,I44,J44:L44)-SUM(M44:N44)</f>
        <v>21713.89604</v>
      </c>
      <c r="P44" s="92">
        <v>1861.7</v>
      </c>
      <c r="Q44" s="94">
        <v>2345</v>
      </c>
      <c r="R44" s="94">
        <v>2642</v>
      </c>
      <c r="S44" s="121">
        <f t="shared" si="4"/>
        <v>11.663477488317129</v>
      </c>
      <c r="T44" s="121">
        <f t="shared" si="4"/>
        <v>9.2596571599147115</v>
      </c>
      <c r="U44" s="121">
        <f t="shared" si="4"/>
        <v>8.2187343073429222</v>
      </c>
    </row>
    <row r="45" spans="1:21" ht="15" customHeight="1" thickBot="1" x14ac:dyDescent="0.25">
      <c r="B45" s="63" t="s">
        <v>31</v>
      </c>
      <c r="C45" s="257" t="e">
        <f>F45/E45</f>
        <v>#DIV/0!</v>
      </c>
      <c r="D45" s="258"/>
      <c r="E45" s="186">
        <f>Financing!F46</f>
        <v>0</v>
      </c>
      <c r="F45" s="134">
        <f>SUM(M45:O45)-SUM(J45:L45,I45)</f>
        <v>0</v>
      </c>
      <c r="G45" s="90">
        <v>0</v>
      </c>
      <c r="H45" s="96">
        <v>0</v>
      </c>
      <c r="I45" s="132">
        <f t="shared" si="3"/>
        <v>0</v>
      </c>
      <c r="J45" s="133">
        <f>Financing!F35</f>
        <v>0</v>
      </c>
      <c r="K45" s="96">
        <v>0</v>
      </c>
      <c r="L45" s="95">
        <v>0</v>
      </c>
      <c r="M45" s="133">
        <f>BS!F11</f>
        <v>0</v>
      </c>
      <c r="N45" s="134">
        <f>BS!F16</f>
        <v>0</v>
      </c>
      <c r="O45" s="135">
        <f>R45*U45</f>
        <v>0</v>
      </c>
      <c r="P45" s="133">
        <f>IS!E35</f>
        <v>7583.3493189599994</v>
      </c>
      <c r="Q45" s="136">
        <f>IS!F35</f>
        <v>0</v>
      </c>
      <c r="R45" s="137">
        <f>IS!G35</f>
        <v>0</v>
      </c>
      <c r="S45" s="125">
        <f>S47</f>
        <v>22.612651721929492</v>
      </c>
      <c r="T45" s="125">
        <f>T47</f>
        <v>9.9699104332412531</v>
      </c>
      <c r="U45" s="125">
        <f>U47</f>
        <v>8.8215624835371607</v>
      </c>
    </row>
    <row r="46" spans="1:21" ht="15" customHeight="1" x14ac:dyDescent="0.2">
      <c r="B46" s="64" t="s">
        <v>32</v>
      </c>
      <c r="C46" s="81"/>
      <c r="D46" s="81"/>
      <c r="E46" s="83"/>
      <c r="F46" s="82"/>
      <c r="G46" s="81"/>
      <c r="H46" s="81"/>
      <c r="I46" s="81"/>
      <c r="J46" s="83"/>
      <c r="K46" s="81"/>
      <c r="L46" s="82"/>
      <c r="M46" s="83"/>
      <c r="N46" s="82"/>
      <c r="O46" s="84"/>
      <c r="P46" s="66"/>
      <c r="Q46" s="65"/>
      <c r="R46" s="67"/>
      <c r="S46" s="68">
        <f>AVERAGE(S40:S44)</f>
        <v>20.135133227806836</v>
      </c>
      <c r="T46" s="68">
        <f>AVERAGE(T40:T44)</f>
        <v>10.211251146104493</v>
      </c>
      <c r="U46" s="68">
        <f>AVERAGE(U40:U44)</f>
        <v>8.9470237067389302</v>
      </c>
    </row>
    <row r="47" spans="1:21" ht="15" customHeight="1" x14ac:dyDescent="0.2">
      <c r="B47" s="116" t="s">
        <v>68</v>
      </c>
      <c r="C47" s="71"/>
      <c r="D47" s="71"/>
      <c r="E47" s="101"/>
      <c r="F47" s="71"/>
      <c r="G47" s="101"/>
      <c r="H47" s="71"/>
      <c r="I47" s="71"/>
      <c r="J47" s="101"/>
      <c r="K47" s="71"/>
      <c r="L47" s="71"/>
      <c r="M47" s="101"/>
      <c r="N47" s="71"/>
      <c r="O47" s="100"/>
      <c r="P47" s="70"/>
      <c r="Q47" s="70"/>
      <c r="R47" s="97"/>
      <c r="S47" s="89">
        <f>MEDIAN(S40:S44)</f>
        <v>22.612651721929492</v>
      </c>
      <c r="T47" s="89">
        <f>MEDIAN(T40:T44)</f>
        <v>9.9699104332412531</v>
      </c>
      <c r="U47" s="89">
        <f>MEDIAN(U40:U44)</f>
        <v>8.8215624835371607</v>
      </c>
    </row>
    <row r="48" spans="1:21" ht="15" customHeight="1" x14ac:dyDescent="0.2">
      <c r="E48" s="122"/>
      <c r="F48" s="122"/>
      <c r="G48" s="122"/>
      <c r="H48" s="122"/>
      <c r="I48" s="122"/>
      <c r="J48" s="122"/>
      <c r="K48" s="122"/>
      <c r="L48" s="122"/>
    </row>
    <row r="49" spans="1:13" ht="15" customHeight="1" x14ac:dyDescent="0.2">
      <c r="B49" s="72" t="s">
        <v>33</v>
      </c>
      <c r="C49" s="73">
        <v>-0.1</v>
      </c>
      <c r="D49" s="138" t="s">
        <v>34</v>
      </c>
      <c r="E49" s="73">
        <v>0.1</v>
      </c>
      <c r="F49" s="127"/>
      <c r="G49" s="90"/>
      <c r="H49" s="71"/>
      <c r="I49" s="71"/>
      <c r="J49" s="71"/>
      <c r="K49" s="122"/>
    </row>
    <row r="50" spans="1:13" ht="15" customHeight="1" x14ac:dyDescent="0.2">
      <c r="B50" s="74" t="s">
        <v>35</v>
      </c>
      <c r="C50" s="75" t="e">
        <f>C45*(1+C49)</f>
        <v>#DIV/0!</v>
      </c>
      <c r="D50" s="102" t="s">
        <v>34</v>
      </c>
      <c r="E50" s="75" t="e">
        <f>C45*(1+E49)</f>
        <v>#DIV/0!</v>
      </c>
      <c r="F50" s="70"/>
      <c r="G50" s="90"/>
      <c r="H50" s="71"/>
      <c r="I50" s="71"/>
      <c r="J50" s="71"/>
      <c r="K50" s="122"/>
    </row>
    <row r="51" spans="1:13" ht="15" customHeight="1" x14ac:dyDescent="0.2">
      <c r="E51" s="122"/>
      <c r="F51" s="122"/>
      <c r="G51" s="122"/>
      <c r="H51" s="122"/>
      <c r="I51" s="122"/>
      <c r="J51" s="122"/>
      <c r="K51" s="122"/>
      <c r="L51" s="122"/>
    </row>
    <row r="52" spans="1:13" ht="15" customHeight="1" x14ac:dyDescent="0.2">
      <c r="A52" s="5" t="s">
        <v>50</v>
      </c>
    </row>
    <row r="53" spans="1:13" ht="15" customHeight="1" x14ac:dyDescent="0.2">
      <c r="B53" s="120" t="s">
        <v>51</v>
      </c>
      <c r="C53" s="188"/>
      <c r="D53" s="102" t="s">
        <v>34</v>
      </c>
      <c r="E53" s="188"/>
      <c r="G53" s="139" t="s">
        <v>52</v>
      </c>
      <c r="H53" s="139" t="e">
        <f>C57</f>
        <v>#DIV/0!</v>
      </c>
      <c r="I53" s="139" t="e">
        <f>E57</f>
        <v>#DIV/0!</v>
      </c>
      <c r="J53" s="139" t="e">
        <f>I53-H53</f>
        <v>#DIV/0!</v>
      </c>
      <c r="L53" s="139"/>
      <c r="M53" s="139"/>
    </row>
    <row r="54" spans="1:13" ht="15" customHeight="1" x14ac:dyDescent="0.2">
      <c r="C54" s="187"/>
      <c r="E54" s="188"/>
      <c r="G54" s="233" t="s">
        <v>277</v>
      </c>
      <c r="H54" s="139" t="e">
        <f>C56</f>
        <v>#DIV/0!</v>
      </c>
      <c r="I54" s="139" t="e">
        <f>E56</f>
        <v>#DIV/0!</v>
      </c>
      <c r="J54" s="139" t="e">
        <f>I54-H54</f>
        <v>#DIV/0!</v>
      </c>
      <c r="M54" s="139"/>
    </row>
    <row r="55" spans="1:13" ht="15" customHeight="1" x14ac:dyDescent="0.2">
      <c r="B55" s="120" t="s">
        <v>53</v>
      </c>
      <c r="C55" s="188" t="e">
        <f>Comps!C20</f>
        <v>#DIV/0!</v>
      </c>
      <c r="D55" s="102" t="s">
        <v>34</v>
      </c>
      <c r="E55" s="188" t="e">
        <f>Comps!E20</f>
        <v>#DIV/0!</v>
      </c>
      <c r="G55" s="139" t="s">
        <v>55</v>
      </c>
      <c r="H55" s="139" t="e">
        <f>C55</f>
        <v>#DIV/0!</v>
      </c>
      <c r="I55" s="139" t="e">
        <f>E55</f>
        <v>#DIV/0!</v>
      </c>
      <c r="J55" s="139" t="e">
        <f>I55-H55</f>
        <v>#DIV/0!</v>
      </c>
      <c r="M55" s="139"/>
    </row>
    <row r="56" spans="1:13" ht="15" customHeight="1" x14ac:dyDescent="0.2">
      <c r="B56" s="120" t="s">
        <v>54</v>
      </c>
      <c r="C56" s="188" t="e">
        <f>Comps!C35</f>
        <v>#DIV/0!</v>
      </c>
      <c r="D56" s="102" t="s">
        <v>34</v>
      </c>
      <c r="E56" s="188" t="e">
        <f>Comps!E35</f>
        <v>#DIV/0!</v>
      </c>
      <c r="G56" s="139" t="s">
        <v>57</v>
      </c>
      <c r="H56" s="139">
        <f>C53</f>
        <v>0</v>
      </c>
      <c r="I56" s="139">
        <f>E53</f>
        <v>0</v>
      </c>
      <c r="J56" s="139">
        <f>I56-H56</f>
        <v>0</v>
      </c>
      <c r="M56" s="139"/>
    </row>
    <row r="57" spans="1:13" ht="15" customHeight="1" x14ac:dyDescent="0.2">
      <c r="B57" s="120" t="s">
        <v>56</v>
      </c>
      <c r="C57" s="188" t="e">
        <f>Comps!C50</f>
        <v>#DIV/0!</v>
      </c>
      <c r="D57" s="102" t="s">
        <v>34</v>
      </c>
      <c r="E57" s="188" t="e">
        <f>Comps!E50</f>
        <v>#DIV/0!</v>
      </c>
      <c r="G57" s="85" t="s">
        <v>58</v>
      </c>
      <c r="H57" s="139" t="e">
        <f>C59</f>
        <v>#DIV/0!</v>
      </c>
      <c r="I57" s="139" t="e">
        <f>E59</f>
        <v>#DIV/0!</v>
      </c>
      <c r="J57" s="139" t="e">
        <f>I57-H57</f>
        <v>#DIV/0!</v>
      </c>
      <c r="M57" s="139"/>
    </row>
    <row r="58" spans="1:13" ht="15" customHeight="1" x14ac:dyDescent="0.2">
      <c r="C58" s="187"/>
      <c r="E58" s="188"/>
      <c r="H58" s="139"/>
      <c r="M58" s="139"/>
    </row>
    <row r="59" spans="1:13" ht="15" customHeight="1" x14ac:dyDescent="0.2">
      <c r="A59" s="58"/>
      <c r="B59" s="120" t="s">
        <v>59</v>
      </c>
      <c r="C59" s="188" t="e">
        <f>AVERAGE(C53,AVERAGE(C55:C57))</f>
        <v>#DIV/0!</v>
      </c>
      <c r="D59" s="102" t="s">
        <v>34</v>
      </c>
      <c r="E59" s="86" t="e">
        <f>AVERAGE(E53,AVERAGE(E55:E57))</f>
        <v>#DIV/0!</v>
      </c>
      <c r="H59" s="139"/>
      <c r="I59" s="139"/>
      <c r="J59" s="139"/>
      <c r="K59" s="139"/>
      <c r="L59" s="139"/>
      <c r="M59" s="139"/>
    </row>
    <row r="60" spans="1:13" ht="15" customHeight="1" x14ac:dyDescent="0.2">
      <c r="H60" s="139"/>
      <c r="I60" s="139"/>
      <c r="J60" s="139"/>
      <c r="K60" s="139"/>
      <c r="L60" s="139"/>
      <c r="M60" s="139"/>
    </row>
    <row r="61" spans="1:13" ht="15" customHeight="1" x14ac:dyDescent="0.2">
      <c r="H61" s="139"/>
      <c r="I61" s="139"/>
      <c r="J61" s="139"/>
      <c r="K61" s="139"/>
      <c r="L61" s="139"/>
      <c r="M61" s="139"/>
    </row>
    <row r="62" spans="1:13" ht="15" customHeight="1" x14ac:dyDescent="0.2">
      <c r="H62" s="139"/>
      <c r="I62" s="139"/>
      <c r="J62" s="139"/>
      <c r="K62" s="139"/>
      <c r="L62" s="139"/>
      <c r="M62" s="139"/>
    </row>
    <row r="68" spans="5:12" ht="15" customHeight="1" x14ac:dyDescent="0.2">
      <c r="E68" s="122"/>
      <c r="F68" s="122"/>
      <c r="G68" s="122"/>
      <c r="H68" s="122"/>
      <c r="I68" s="122"/>
      <c r="J68" s="122"/>
      <c r="K68" s="122"/>
      <c r="L68" s="122"/>
    </row>
    <row r="69" spans="5:12" ht="15" customHeight="1" x14ac:dyDescent="0.2">
      <c r="E69" s="122"/>
      <c r="F69" s="122"/>
      <c r="G69" s="122"/>
      <c r="H69" s="122"/>
      <c r="I69" s="122"/>
      <c r="J69" s="122"/>
      <c r="K69" s="122"/>
      <c r="L69" s="122"/>
    </row>
    <row r="70" spans="5:12" ht="15" customHeight="1" x14ac:dyDescent="0.2">
      <c r="E70" s="122"/>
      <c r="F70" s="122"/>
      <c r="G70" s="122"/>
      <c r="H70" s="122"/>
      <c r="I70" s="122"/>
      <c r="J70" s="122"/>
      <c r="K70" s="122"/>
      <c r="L70" s="122"/>
    </row>
    <row r="71" spans="5:12" ht="15" customHeight="1" x14ac:dyDescent="0.2">
      <c r="E71" s="122"/>
      <c r="F71" s="122"/>
      <c r="G71" s="122"/>
      <c r="H71" s="122"/>
      <c r="I71" s="122"/>
      <c r="J71" s="122"/>
      <c r="K71" s="122"/>
      <c r="L71" s="122"/>
    </row>
  </sheetData>
  <mergeCells count="35">
    <mergeCell ref="C25:D25"/>
    <mergeCell ref="C26:D26"/>
    <mergeCell ref="C27:D27"/>
    <mergeCell ref="C28:D28"/>
    <mergeCell ref="C29:D29"/>
    <mergeCell ref="H38:H39"/>
    <mergeCell ref="I38:I39"/>
    <mergeCell ref="O38:O39"/>
    <mergeCell ref="G38:G39"/>
    <mergeCell ref="C30:D30"/>
    <mergeCell ref="B8:B9"/>
    <mergeCell ref="C8:D9"/>
    <mergeCell ref="C10:D10"/>
    <mergeCell ref="C11:D11"/>
    <mergeCell ref="B23:B24"/>
    <mergeCell ref="C12:D12"/>
    <mergeCell ref="C13:D13"/>
    <mergeCell ref="C15:D15"/>
    <mergeCell ref="C23:D24"/>
    <mergeCell ref="C14:D14"/>
    <mergeCell ref="C16:D16"/>
    <mergeCell ref="C17:D17"/>
    <mergeCell ref="C18:D18"/>
    <mergeCell ref="C21:D21"/>
    <mergeCell ref="C22:D22"/>
    <mergeCell ref="B38:B39"/>
    <mergeCell ref="E38:E39"/>
    <mergeCell ref="F38:F39"/>
    <mergeCell ref="C45:D45"/>
    <mergeCell ref="C43:D43"/>
    <mergeCell ref="C40:D40"/>
    <mergeCell ref="C41:D41"/>
    <mergeCell ref="C42:D42"/>
    <mergeCell ref="C38:D39"/>
    <mergeCell ref="C44:D44"/>
  </mergeCells>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48" orientation="landscape" blackAndWhite="1" verticalDpi="300" r:id="rId1"/>
  <headerFooter alignWithMargins="0">
    <oddHeader>&amp;L&amp;"宋体,常规"诚迅金融培训&amp;Rwww.chainshine.com</oddHeader>
    <oddFooter>第 &amp;P 页，共 &amp;N 页</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25"/>
  <sheetViews>
    <sheetView showGridLines="0" showRowColHeaders="0" zoomScale="110" workbookViewId="0">
      <pane ySplit="3" topLeftCell="A4" activePane="bottomLeft" state="frozen"/>
      <selection activeCell="A6" sqref="A6"/>
      <selection pane="bottomLeft" activeCell="A4" sqref="A4"/>
    </sheetView>
  </sheetViews>
  <sheetFormatPr defaultColWidth="0" defaultRowHeight="15" customHeight="1" x14ac:dyDescent="0.2"/>
  <cols>
    <col min="1" max="1" width="1.7109375" style="120" customWidth="1"/>
    <col min="2" max="2" width="20.7109375" style="120" customWidth="1"/>
    <col min="3" max="3" width="1.7109375" style="120" customWidth="1"/>
    <col min="4" max="4" width="4.7109375" style="120" customWidth="1"/>
    <col min="5" max="5" width="6.7109375" style="120" customWidth="1"/>
    <col min="6" max="6" width="4.28515625" style="120" customWidth="1"/>
    <col min="7" max="7" width="1.7109375" style="120" customWidth="1"/>
    <col min="8" max="8" width="12.7109375" style="120" customWidth="1"/>
    <col min="9" max="9" width="9.7109375" style="120" customWidth="1"/>
    <col min="10" max="10" width="12.7109375" style="120" customWidth="1"/>
    <col min="11" max="11" width="9.7109375" style="120" customWidth="1"/>
    <col min="12" max="12" width="9.140625" style="120" customWidth="1"/>
    <col min="13" max="14" width="10.7109375" style="120" customWidth="1"/>
    <col min="15" max="18" width="9.42578125" style="120" customWidth="1"/>
    <col min="19" max="19" width="9.140625" style="120" customWidth="1"/>
    <col min="20" max="20" width="1.7109375" style="120" customWidth="1"/>
    <col min="21" max="16384" width="0" style="120" hidden="1"/>
  </cols>
  <sheetData>
    <row r="1" spans="1:19" ht="24" customHeight="1" x14ac:dyDescent="0.2">
      <c r="A1" s="107" t="s">
        <v>83</v>
      </c>
      <c r="B1" s="119"/>
      <c r="C1" s="119"/>
      <c r="D1" s="198"/>
      <c r="E1" s="119"/>
      <c r="F1" s="119"/>
      <c r="G1" s="119"/>
      <c r="H1" s="119"/>
      <c r="I1" s="119"/>
      <c r="J1" s="119"/>
      <c r="K1" s="119"/>
      <c r="L1" s="119"/>
      <c r="M1" s="119"/>
      <c r="N1" s="119"/>
      <c r="O1" s="119"/>
      <c r="P1" s="119"/>
      <c r="Q1" s="119"/>
      <c r="R1" s="119"/>
      <c r="S1" s="119"/>
    </row>
    <row r="2" spans="1:19" s="145" customFormat="1" ht="2.1" customHeight="1" x14ac:dyDescent="0.2">
      <c r="B2" s="150"/>
      <c r="C2" s="150"/>
      <c r="E2" s="199"/>
      <c r="F2" s="199"/>
      <c r="G2" s="199"/>
      <c r="H2" s="199"/>
      <c r="I2" s="199"/>
      <c r="J2" s="199"/>
      <c r="K2" s="199"/>
      <c r="L2" s="199"/>
      <c r="M2" s="199"/>
      <c r="N2" s="199"/>
      <c r="O2" s="199"/>
      <c r="P2" s="199"/>
      <c r="Q2" s="199"/>
      <c r="R2" s="199"/>
      <c r="S2" s="199"/>
    </row>
    <row r="3" spans="1:19" ht="18" customHeight="1" x14ac:dyDescent="0.2">
      <c r="A3" s="109" t="s">
        <v>73</v>
      </c>
      <c r="B3" s="164"/>
      <c r="C3" s="164"/>
      <c r="D3" s="164"/>
      <c r="E3" s="165"/>
      <c r="F3" s="165"/>
      <c r="G3" s="165"/>
      <c r="H3" s="165"/>
      <c r="I3" s="165"/>
      <c r="J3" s="165"/>
      <c r="K3" s="165"/>
      <c r="L3" s="165"/>
      <c r="M3" s="165"/>
      <c r="N3" s="165"/>
      <c r="O3" s="165"/>
      <c r="P3" s="165"/>
      <c r="Q3" s="165"/>
      <c r="R3" s="165"/>
      <c r="S3" s="165"/>
    </row>
    <row r="7" spans="1:19" ht="15" customHeight="1" x14ac:dyDescent="0.2">
      <c r="E7" s="166"/>
      <c r="F7" s="167"/>
      <c r="G7" s="167"/>
      <c r="H7" s="167"/>
      <c r="I7" s="167"/>
      <c r="J7" s="167"/>
      <c r="K7" s="168"/>
    </row>
    <row r="8" spans="1:19" ht="15" customHeight="1" thickBot="1" x14ac:dyDescent="0.25">
      <c r="E8" s="169"/>
      <c r="F8" s="140"/>
      <c r="G8" s="140"/>
      <c r="H8" s="245" t="s">
        <v>231</v>
      </c>
      <c r="I8" s="29"/>
      <c r="J8" s="245" t="s">
        <v>232</v>
      </c>
      <c r="K8" s="200"/>
    </row>
    <row r="9" spans="1:19" ht="15" customHeight="1" thickTop="1" x14ac:dyDescent="0.2">
      <c r="E9" s="169"/>
      <c r="F9" s="140"/>
      <c r="G9" s="140"/>
      <c r="H9" s="140"/>
      <c r="I9" s="140"/>
      <c r="J9" s="140"/>
      <c r="K9" s="200"/>
    </row>
    <row r="10" spans="1:19" ht="15" customHeight="1" x14ac:dyDescent="0.2">
      <c r="E10" s="201"/>
      <c r="F10" s="69">
        <v>1</v>
      </c>
      <c r="G10" s="240" t="s">
        <v>20</v>
      </c>
      <c r="H10" s="238"/>
      <c r="I10" s="140"/>
      <c r="J10" s="140"/>
      <c r="K10" s="200"/>
    </row>
    <row r="11" spans="1:19" ht="15" customHeight="1" x14ac:dyDescent="0.2">
      <c r="E11" s="201"/>
      <c r="F11" s="202"/>
      <c r="G11" s="238"/>
      <c r="H11" s="238" t="s">
        <v>233</v>
      </c>
      <c r="I11" s="140"/>
      <c r="J11" s="140" t="s">
        <v>234</v>
      </c>
      <c r="K11" s="200"/>
    </row>
    <row r="12" spans="1:19" ht="15" customHeight="1" x14ac:dyDescent="0.2">
      <c r="E12" s="201"/>
      <c r="F12" s="202"/>
      <c r="G12" s="238"/>
      <c r="H12" s="238" t="s">
        <v>235</v>
      </c>
      <c r="I12" s="140"/>
      <c r="J12" s="140" t="s">
        <v>12</v>
      </c>
      <c r="K12" s="200"/>
    </row>
    <row r="13" spans="1:19" ht="15" customHeight="1" x14ac:dyDescent="0.2">
      <c r="E13" s="201"/>
      <c r="F13" s="202"/>
      <c r="G13" s="238"/>
      <c r="H13" s="238" t="s">
        <v>236</v>
      </c>
      <c r="I13" s="140"/>
      <c r="J13" s="140" t="s">
        <v>13</v>
      </c>
      <c r="K13" s="200"/>
    </row>
    <row r="14" spans="1:19" ht="15" customHeight="1" x14ac:dyDescent="0.2">
      <c r="E14" s="201"/>
      <c r="F14" s="202"/>
      <c r="G14" s="238"/>
      <c r="H14" s="238" t="s">
        <v>237</v>
      </c>
      <c r="I14" s="140"/>
      <c r="J14" s="140" t="s">
        <v>238</v>
      </c>
      <c r="K14" s="200"/>
    </row>
    <row r="15" spans="1:19" ht="15" customHeight="1" x14ac:dyDescent="0.2">
      <c r="E15" s="201"/>
      <c r="F15" s="202"/>
      <c r="G15" s="238"/>
      <c r="H15" s="238" t="s">
        <v>239</v>
      </c>
      <c r="I15" s="140"/>
      <c r="J15" s="140" t="s">
        <v>15</v>
      </c>
      <c r="K15" s="200"/>
    </row>
    <row r="16" spans="1:19" ht="15" customHeight="1" x14ac:dyDescent="0.2">
      <c r="E16" s="201"/>
      <c r="F16" s="202"/>
      <c r="G16" s="238"/>
      <c r="H16" s="238" t="s">
        <v>23</v>
      </c>
      <c r="I16" s="140"/>
      <c r="J16" s="140" t="s">
        <v>14</v>
      </c>
      <c r="K16" s="200"/>
    </row>
    <row r="17" spans="3:11" ht="15" customHeight="1" x14ac:dyDescent="0.2">
      <c r="E17" s="201"/>
      <c r="F17" s="202"/>
      <c r="G17" s="238"/>
      <c r="H17" s="238" t="s">
        <v>22</v>
      </c>
      <c r="I17" s="140"/>
      <c r="J17" s="140" t="s">
        <v>16</v>
      </c>
      <c r="K17" s="200"/>
    </row>
    <row r="18" spans="3:11" ht="15" customHeight="1" x14ac:dyDescent="0.2">
      <c r="E18" s="201"/>
      <c r="F18" s="202"/>
      <c r="G18" s="238"/>
      <c r="H18" s="238" t="s">
        <v>240</v>
      </c>
      <c r="I18" s="140"/>
      <c r="J18" s="140" t="s">
        <v>18</v>
      </c>
      <c r="K18" s="200"/>
    </row>
    <row r="19" spans="3:11" ht="15" customHeight="1" x14ac:dyDescent="0.2">
      <c r="E19" s="201"/>
      <c r="G19" s="239"/>
      <c r="H19" s="239"/>
      <c r="I19" s="140"/>
      <c r="J19" s="140"/>
      <c r="K19" s="200"/>
    </row>
    <row r="20" spans="3:11" ht="15" customHeight="1" x14ac:dyDescent="0.2">
      <c r="E20" s="201"/>
      <c r="F20" s="69">
        <v>2</v>
      </c>
      <c r="G20" s="240" t="s">
        <v>21</v>
      </c>
      <c r="H20" s="238"/>
      <c r="K20" s="200"/>
    </row>
    <row r="21" spans="3:11" ht="15" customHeight="1" x14ac:dyDescent="0.2">
      <c r="E21" s="201"/>
      <c r="F21" s="202"/>
      <c r="G21" s="238"/>
      <c r="H21" s="238" t="s">
        <v>241</v>
      </c>
      <c r="I21" s="140"/>
      <c r="J21" s="140" t="s">
        <v>17</v>
      </c>
      <c r="K21" s="200"/>
    </row>
    <row r="22" spans="3:11" ht="15" customHeight="1" x14ac:dyDescent="0.2">
      <c r="C22" s="140"/>
      <c r="D22" s="140"/>
      <c r="E22" s="169"/>
      <c r="F22" s="140"/>
      <c r="G22" s="238"/>
      <c r="H22" s="238" t="s">
        <v>11</v>
      </c>
      <c r="I22" s="140"/>
      <c r="J22" s="140" t="s">
        <v>19</v>
      </c>
      <c r="K22" s="200"/>
    </row>
    <row r="23" spans="3:11" ht="15" customHeight="1" x14ac:dyDescent="0.2">
      <c r="C23" s="140"/>
      <c r="D23" s="140"/>
      <c r="E23" s="203"/>
      <c r="F23" s="204"/>
      <c r="G23" s="204"/>
      <c r="H23" s="204"/>
      <c r="I23" s="204"/>
      <c r="J23" s="204"/>
      <c r="K23" s="205"/>
    </row>
    <row r="24" spans="3:11" ht="15" customHeight="1" x14ac:dyDescent="0.2">
      <c r="C24" s="140"/>
      <c r="D24" s="140"/>
      <c r="E24" s="140"/>
      <c r="F24" s="140"/>
      <c r="G24" s="140"/>
      <c r="H24" s="140"/>
      <c r="I24" s="140"/>
    </row>
    <row r="25" spans="3:11" ht="15" customHeight="1" x14ac:dyDescent="0.2">
      <c r="C25" s="140"/>
      <c r="D25" s="140"/>
      <c r="E25" s="140"/>
      <c r="F25" s="140"/>
      <c r="G25" s="140"/>
      <c r="H25" s="140"/>
      <c r="I25" s="140"/>
    </row>
  </sheetData>
  <phoneticPr fontId="2" type="noConversion"/>
  <printOptions horizontalCentered="1" verticalCentered="1"/>
  <pageMargins left="0.74803149606299213" right="0.74803149606299213" top="0.98425196850393704" bottom="0.98425196850393704" header="0.51181102362204722" footer="0.51181102362204722"/>
  <pageSetup paperSize="9" scale="80" orientation="landscape" blackAndWhite="1" verticalDpi="1200" r:id="rId1"/>
  <headerFooter alignWithMargins="0">
    <oddHeader>&amp;L&amp;"宋体,常规"诚迅金融培训&amp;Rwww.chainshine.com</oddHeader>
    <oddFooter>第 &amp;P 页，共 &amp;N 页</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Q89"/>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7" width="10.7109375" style="120" hidden="1" customWidth="1"/>
    <col min="18"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244</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D6" s="157"/>
      <c r="E6" s="157"/>
      <c r="F6" s="157"/>
      <c r="G6" s="157"/>
      <c r="H6" s="157"/>
      <c r="I6" s="157"/>
      <c r="J6" s="157"/>
      <c r="K6" s="157"/>
      <c r="L6" s="157"/>
      <c r="M6" s="157"/>
      <c r="N6" s="157"/>
      <c r="O6" s="157"/>
    </row>
    <row r="7" spans="1:15" s="26" customFormat="1" ht="15" customHeight="1" x14ac:dyDescent="0.2">
      <c r="A7" s="36" t="s">
        <v>103</v>
      </c>
      <c r="F7" s="42"/>
      <c r="G7" s="42"/>
      <c r="H7" s="42"/>
      <c r="I7" s="42"/>
      <c r="J7" s="42"/>
      <c r="K7" s="42"/>
      <c r="L7" s="42"/>
      <c r="M7" s="42"/>
      <c r="N7" s="42"/>
      <c r="O7" s="42"/>
    </row>
    <row r="8" spans="1:15" ht="15" customHeight="1" x14ac:dyDescent="0.2">
      <c r="A8" s="145"/>
      <c r="B8" s="13" t="s">
        <v>207</v>
      </c>
      <c r="C8" s="145"/>
      <c r="D8" s="150">
        <f>D20</f>
        <v>21</v>
      </c>
      <c r="E8" s="150">
        <f>E20</f>
        <v>26</v>
      </c>
      <c r="F8" s="45">
        <v>26</v>
      </c>
      <c r="G8" s="45">
        <v>26</v>
      </c>
      <c r="H8" s="45">
        <v>26</v>
      </c>
      <c r="I8" s="45">
        <v>26</v>
      </c>
      <c r="J8" s="45">
        <v>26</v>
      </c>
      <c r="K8" s="45">
        <v>26</v>
      </c>
      <c r="L8" s="45">
        <v>26</v>
      </c>
      <c r="M8" s="45">
        <v>26</v>
      </c>
      <c r="N8" s="45">
        <v>26</v>
      </c>
      <c r="O8" s="45">
        <v>26</v>
      </c>
    </row>
    <row r="9" spans="1:15" ht="15" customHeight="1" x14ac:dyDescent="0.2">
      <c r="A9" s="145"/>
      <c r="B9" s="13" t="s">
        <v>208</v>
      </c>
      <c r="C9" s="145"/>
      <c r="D9" s="145"/>
      <c r="E9" s="150"/>
      <c r="F9" s="45">
        <v>0.7</v>
      </c>
      <c r="G9" s="45">
        <v>0.7</v>
      </c>
      <c r="H9" s="45">
        <v>0.7</v>
      </c>
      <c r="I9" s="45">
        <v>0.7</v>
      </c>
      <c r="J9" s="45">
        <v>0.7</v>
      </c>
      <c r="K9" s="45">
        <v>0.7</v>
      </c>
      <c r="L9" s="45">
        <v>0.7</v>
      </c>
      <c r="M9" s="45">
        <v>0.7</v>
      </c>
      <c r="N9" s="45">
        <v>0.7</v>
      </c>
      <c r="O9" s="45">
        <v>0.7</v>
      </c>
    </row>
    <row r="10" spans="1:15" ht="15" customHeight="1" x14ac:dyDescent="0.2">
      <c r="A10" s="145"/>
      <c r="B10" s="13" t="s">
        <v>209</v>
      </c>
      <c r="C10" s="21"/>
      <c r="D10" s="21"/>
      <c r="E10" s="150"/>
      <c r="F10" s="45">
        <v>4653.8</v>
      </c>
      <c r="G10" s="45">
        <v>4653.8</v>
      </c>
      <c r="H10" s="45">
        <v>4653.8</v>
      </c>
      <c r="I10" s="45">
        <v>4653.8</v>
      </c>
      <c r="J10" s="45">
        <v>4653.8</v>
      </c>
      <c r="K10" s="45">
        <v>4653.8</v>
      </c>
      <c r="L10" s="45">
        <v>4653.8</v>
      </c>
      <c r="M10" s="45">
        <v>4653.8</v>
      </c>
      <c r="N10" s="45">
        <v>4653.8</v>
      </c>
      <c r="O10" s="45">
        <v>4653.8</v>
      </c>
    </row>
    <row r="11" spans="1:15" ht="15" customHeight="1" x14ac:dyDescent="0.2">
      <c r="A11" s="145"/>
      <c r="B11" s="2" t="s">
        <v>210</v>
      </c>
      <c r="C11" s="14"/>
      <c r="D11" s="21"/>
      <c r="E11" s="150"/>
      <c r="F11" s="46">
        <v>1</v>
      </c>
      <c r="G11" s="46">
        <v>1</v>
      </c>
      <c r="H11" s="46">
        <v>1</v>
      </c>
      <c r="I11" s="46">
        <v>1</v>
      </c>
      <c r="J11" s="46">
        <v>1</v>
      </c>
      <c r="K11" s="46">
        <v>1</v>
      </c>
      <c r="L11" s="46">
        <v>1</v>
      </c>
      <c r="M11" s="46">
        <v>1</v>
      </c>
      <c r="N11" s="46">
        <v>1</v>
      </c>
      <c r="O11" s="46">
        <v>1</v>
      </c>
    </row>
    <row r="12" spans="1:15" ht="15" customHeight="1" x14ac:dyDescent="0.2">
      <c r="A12" s="140"/>
      <c r="B12" s="13" t="s">
        <v>211</v>
      </c>
      <c r="C12" s="22"/>
      <c r="D12" s="23"/>
      <c r="E12" s="160"/>
      <c r="F12" s="47">
        <v>0.222</v>
      </c>
      <c r="G12" s="47">
        <v>0.22600000000000001</v>
      </c>
      <c r="H12" s="47">
        <v>0.23100000000000001</v>
      </c>
      <c r="I12" s="47">
        <v>0.23599999999999999</v>
      </c>
      <c r="J12" s="47">
        <v>0.24099999999999999</v>
      </c>
      <c r="K12" s="47">
        <v>0.246</v>
      </c>
      <c r="L12" s="47">
        <v>0.251</v>
      </c>
      <c r="M12" s="47">
        <v>0.25600000000000001</v>
      </c>
      <c r="N12" s="47">
        <v>0.26100000000000001</v>
      </c>
      <c r="O12" s="47">
        <v>0.26600000000000001</v>
      </c>
    </row>
    <row r="13" spans="1:15" ht="15" customHeight="1" x14ac:dyDescent="0.2">
      <c r="A13" s="140"/>
      <c r="B13" s="11" t="s">
        <v>212</v>
      </c>
      <c r="C13" s="141"/>
      <c r="D13" s="141"/>
      <c r="E13" s="141"/>
      <c r="F13" s="45">
        <v>18</v>
      </c>
      <c r="G13" s="45">
        <v>0</v>
      </c>
      <c r="H13" s="45">
        <v>0</v>
      </c>
      <c r="I13" s="45">
        <v>0</v>
      </c>
      <c r="J13" s="45">
        <v>0</v>
      </c>
      <c r="K13" s="45">
        <v>0</v>
      </c>
      <c r="L13" s="45">
        <v>0</v>
      </c>
      <c r="M13" s="45">
        <v>0</v>
      </c>
      <c r="N13" s="45">
        <v>0</v>
      </c>
      <c r="O13" s="45">
        <v>0</v>
      </c>
    </row>
    <row r="14" spans="1:15" ht="15" customHeight="1" x14ac:dyDescent="0.2">
      <c r="B14" s="13" t="s">
        <v>213</v>
      </c>
      <c r="C14" s="8"/>
      <c r="D14" s="122">
        <f>D35</f>
        <v>2.7149999999999999</v>
      </c>
      <c r="E14" s="122">
        <f>E35</f>
        <v>2.7149999999999999</v>
      </c>
      <c r="F14" s="45">
        <v>2.7149999999999999</v>
      </c>
      <c r="G14" s="45">
        <v>2.7149999999999999</v>
      </c>
      <c r="H14" s="45">
        <v>2.7149999999999999</v>
      </c>
      <c r="I14" s="45">
        <v>2.7149999999999999</v>
      </c>
      <c r="J14" s="45">
        <v>2.7149999999999999</v>
      </c>
      <c r="K14" s="45">
        <v>2.7149999999999999</v>
      </c>
      <c r="L14" s="45">
        <v>2.7149999999999999</v>
      </c>
      <c r="M14" s="45">
        <v>2.7149999999999999</v>
      </c>
      <c r="N14" s="45">
        <v>2.7149999999999999</v>
      </c>
      <c r="O14" s="45">
        <v>2.7149999999999999</v>
      </c>
    </row>
    <row r="15" spans="1:15" ht="15" customHeight="1" x14ac:dyDescent="0.2">
      <c r="B15" s="13" t="s">
        <v>214</v>
      </c>
      <c r="C15" s="12"/>
      <c r="D15" s="12"/>
      <c r="E15" s="122"/>
      <c r="F15" s="45">
        <v>5782.7</v>
      </c>
      <c r="G15" s="45">
        <v>5782.7</v>
      </c>
      <c r="H15" s="45">
        <v>5782.7</v>
      </c>
      <c r="I15" s="45">
        <v>5782.7</v>
      </c>
      <c r="J15" s="45">
        <v>5782.7</v>
      </c>
      <c r="K15" s="45">
        <v>5782.7</v>
      </c>
      <c r="L15" s="45">
        <v>5782.7</v>
      </c>
      <c r="M15" s="45">
        <v>5782.7</v>
      </c>
      <c r="N15" s="45">
        <v>5782.7</v>
      </c>
      <c r="O15" s="45">
        <v>5782.7</v>
      </c>
    </row>
    <row r="16" spans="1:15" ht="15" customHeight="1" x14ac:dyDescent="0.2">
      <c r="A16" s="145"/>
      <c r="B16" s="2" t="s">
        <v>215</v>
      </c>
      <c r="C16" s="14"/>
      <c r="D16" s="21"/>
      <c r="E16" s="150"/>
      <c r="F16" s="46">
        <v>1</v>
      </c>
      <c r="G16" s="46">
        <v>1</v>
      </c>
      <c r="H16" s="46">
        <v>1</v>
      </c>
      <c r="I16" s="46">
        <v>1</v>
      </c>
      <c r="J16" s="46">
        <v>1</v>
      </c>
      <c r="K16" s="46">
        <v>1</v>
      </c>
      <c r="L16" s="46">
        <v>1</v>
      </c>
      <c r="M16" s="46">
        <v>1</v>
      </c>
      <c r="N16" s="46">
        <v>1</v>
      </c>
      <c r="O16" s="46">
        <v>1</v>
      </c>
    </row>
    <row r="17" spans="1:15" ht="15" customHeight="1" x14ac:dyDescent="0.2">
      <c r="A17" s="145"/>
      <c r="B17" s="13" t="s">
        <v>216</v>
      </c>
      <c r="C17" s="24"/>
      <c r="D17" s="24"/>
      <c r="E17" s="144"/>
      <c r="F17" s="47">
        <v>0.156</v>
      </c>
      <c r="G17" s="47">
        <v>0.161</v>
      </c>
      <c r="H17" s="47">
        <v>0.16600000000000001</v>
      </c>
      <c r="I17" s="47">
        <v>0.17100000000000001</v>
      </c>
      <c r="J17" s="47">
        <v>0.17599999999999999</v>
      </c>
      <c r="K17" s="47">
        <v>0.18099999999999999</v>
      </c>
      <c r="L17" s="47">
        <v>0.186</v>
      </c>
      <c r="M17" s="47">
        <v>0.192</v>
      </c>
      <c r="N17" s="47">
        <v>0.19800000000000001</v>
      </c>
      <c r="O17" s="47">
        <v>0.20399999999999999</v>
      </c>
    </row>
    <row r="18" spans="1:15" ht="15" customHeight="1" x14ac:dyDescent="0.2">
      <c r="F18" s="156"/>
      <c r="G18" s="156"/>
      <c r="H18" s="156"/>
      <c r="I18" s="156"/>
      <c r="J18" s="156"/>
      <c r="K18" s="156"/>
      <c r="L18" s="156"/>
      <c r="M18" s="156"/>
      <c r="N18" s="156"/>
      <c r="O18" s="156"/>
    </row>
    <row r="19" spans="1:15" ht="15" customHeight="1" x14ac:dyDescent="0.2">
      <c r="A19" s="36" t="s">
        <v>217</v>
      </c>
      <c r="B19" s="146"/>
      <c r="C19" s="145"/>
      <c r="D19" s="145"/>
      <c r="E19" s="145"/>
      <c r="F19" s="145"/>
      <c r="G19" s="145"/>
      <c r="H19" s="145"/>
      <c r="I19" s="145"/>
      <c r="J19" s="145"/>
      <c r="K19" s="145"/>
      <c r="L19" s="145"/>
      <c r="M19" s="145"/>
      <c r="N19" s="145"/>
      <c r="O19" s="145"/>
    </row>
    <row r="20" spans="1:15" ht="15" customHeight="1" x14ac:dyDescent="0.2">
      <c r="A20" s="145"/>
      <c r="B20" s="13" t="s">
        <v>207</v>
      </c>
      <c r="C20" s="145"/>
      <c r="D20" s="21">
        <v>21</v>
      </c>
      <c r="E20" s="21">
        <v>26</v>
      </c>
      <c r="F20" s="150"/>
      <c r="G20" s="150"/>
      <c r="H20" s="150"/>
      <c r="I20" s="150"/>
      <c r="J20" s="150"/>
      <c r="K20" s="150"/>
      <c r="L20" s="150"/>
      <c r="M20" s="150"/>
      <c r="N20" s="150"/>
      <c r="O20" s="150"/>
    </row>
    <row r="21" spans="1:15" ht="15" customHeight="1" x14ac:dyDescent="0.2">
      <c r="A21" s="145"/>
      <c r="B21" s="13" t="s">
        <v>218</v>
      </c>
      <c r="C21" s="145"/>
      <c r="D21" s="21">
        <v>0.7</v>
      </c>
      <c r="E21" s="21">
        <v>0.7</v>
      </c>
      <c r="F21" s="150"/>
      <c r="G21" s="150"/>
      <c r="H21" s="150"/>
      <c r="I21" s="150"/>
      <c r="J21" s="150"/>
      <c r="K21" s="150"/>
      <c r="L21" s="150"/>
      <c r="M21" s="150"/>
      <c r="N21" s="150"/>
      <c r="O21" s="150"/>
    </row>
    <row r="22" spans="1:15" ht="15" customHeight="1" x14ac:dyDescent="0.2">
      <c r="A22" s="145"/>
      <c r="B22" s="13" t="s">
        <v>268</v>
      </c>
      <c r="C22" s="145"/>
      <c r="D22" s="21">
        <f>D21*D20</f>
        <v>14.7</v>
      </c>
      <c r="E22" s="21">
        <v>18.2</v>
      </c>
      <c r="F22" s="150"/>
      <c r="G22" s="150"/>
      <c r="H22" s="150"/>
      <c r="I22" s="150"/>
      <c r="J22" s="150"/>
      <c r="K22" s="150"/>
      <c r="L22" s="150"/>
      <c r="M22" s="150"/>
      <c r="N22" s="150"/>
      <c r="O22" s="150"/>
    </row>
    <row r="23" spans="1:15" ht="15" customHeight="1" x14ac:dyDescent="0.2">
      <c r="A23" s="145"/>
      <c r="B23" s="13" t="s">
        <v>219</v>
      </c>
      <c r="C23" s="21"/>
      <c r="D23" s="21"/>
      <c r="E23" s="21"/>
      <c r="F23" s="150"/>
      <c r="G23" s="150"/>
      <c r="H23" s="150"/>
      <c r="I23" s="150"/>
      <c r="J23" s="150"/>
      <c r="K23" s="150"/>
      <c r="L23" s="150"/>
      <c r="M23" s="150"/>
      <c r="N23" s="150"/>
      <c r="O23" s="150"/>
    </row>
    <row r="24" spans="1:15" ht="15" customHeight="1" x14ac:dyDescent="0.2">
      <c r="A24" s="145"/>
      <c r="B24" s="13" t="s">
        <v>220</v>
      </c>
      <c r="C24" s="145"/>
      <c r="D24" s="21">
        <v>61603</v>
      </c>
      <c r="E24" s="21">
        <v>80812</v>
      </c>
      <c r="F24" s="150"/>
      <c r="G24" s="150"/>
      <c r="H24" s="150"/>
      <c r="I24" s="150"/>
      <c r="J24" s="150"/>
      <c r="K24" s="150"/>
      <c r="L24" s="150"/>
      <c r="M24" s="150"/>
      <c r="N24" s="150"/>
      <c r="O24" s="150"/>
    </row>
    <row r="25" spans="1:15" ht="15" customHeight="1" x14ac:dyDescent="0.2">
      <c r="A25" s="145"/>
      <c r="B25" s="2" t="s">
        <v>221</v>
      </c>
      <c r="C25" s="14"/>
      <c r="D25" s="21"/>
      <c r="E25" s="21"/>
      <c r="F25" s="161"/>
      <c r="G25" s="161"/>
      <c r="H25" s="161"/>
      <c r="I25" s="161"/>
      <c r="J25" s="161"/>
      <c r="K25" s="161"/>
      <c r="L25" s="161"/>
      <c r="M25" s="161"/>
      <c r="N25" s="161"/>
      <c r="O25" s="161"/>
    </row>
    <row r="26" spans="1:15" ht="15" customHeight="1" x14ac:dyDescent="0.2">
      <c r="A26" s="145"/>
      <c r="B26" s="2" t="s">
        <v>222</v>
      </c>
      <c r="C26" s="14"/>
      <c r="D26" s="21"/>
      <c r="E26" s="21"/>
      <c r="F26" s="162"/>
      <c r="G26" s="162"/>
      <c r="H26" s="162"/>
      <c r="I26" s="162"/>
      <c r="J26" s="162"/>
      <c r="K26" s="162"/>
      <c r="L26" s="162"/>
      <c r="M26" s="162"/>
      <c r="N26" s="162"/>
      <c r="O26" s="162"/>
    </row>
    <row r="27" spans="1:15" ht="15" customHeight="1" x14ac:dyDescent="0.2">
      <c r="A27" s="145"/>
      <c r="B27" s="13" t="s">
        <v>223</v>
      </c>
      <c r="C27" s="22"/>
      <c r="D27" s="23"/>
      <c r="E27" s="23"/>
      <c r="F27" s="160"/>
      <c r="G27" s="160"/>
      <c r="H27" s="160"/>
      <c r="I27" s="160"/>
      <c r="J27" s="160"/>
      <c r="K27" s="160"/>
      <c r="L27" s="160"/>
      <c r="M27" s="160"/>
      <c r="N27" s="160"/>
      <c r="O27" s="160"/>
    </row>
    <row r="28" spans="1:15" ht="15" customHeight="1" x14ac:dyDescent="0.2">
      <c r="B28" s="2" t="s">
        <v>224</v>
      </c>
      <c r="C28" s="128"/>
      <c r="D28" s="128"/>
      <c r="E28" s="8"/>
      <c r="F28" s="128"/>
      <c r="G28" s="128"/>
      <c r="H28" s="128"/>
      <c r="I28" s="128"/>
      <c r="J28" s="128"/>
      <c r="K28" s="128"/>
      <c r="L28" s="128"/>
      <c r="M28" s="128"/>
      <c r="N28" s="128"/>
      <c r="O28" s="128"/>
    </row>
    <row r="29" spans="1:15" ht="15" customHeight="1" x14ac:dyDescent="0.2">
      <c r="A29" s="145"/>
      <c r="B29" s="13" t="s">
        <v>225</v>
      </c>
      <c r="C29" s="21"/>
      <c r="D29" s="21">
        <v>8</v>
      </c>
      <c r="E29" s="21">
        <v>8</v>
      </c>
      <c r="F29" s="150"/>
      <c r="G29" s="150"/>
      <c r="H29" s="150"/>
      <c r="I29" s="150"/>
      <c r="J29" s="150"/>
      <c r="K29" s="150"/>
      <c r="L29" s="150"/>
      <c r="M29" s="150"/>
      <c r="N29" s="150"/>
      <c r="O29" s="150"/>
    </row>
    <row r="30" spans="1:15" ht="15" customHeight="1" x14ac:dyDescent="0.2">
      <c r="A30" s="145"/>
      <c r="B30" s="13" t="s">
        <v>272</v>
      </c>
      <c r="C30" s="145"/>
      <c r="D30" s="145"/>
      <c r="E30" s="27"/>
      <c r="F30" s="161"/>
      <c r="G30" s="161"/>
      <c r="H30" s="161"/>
      <c r="I30" s="161"/>
      <c r="J30" s="161"/>
      <c r="K30" s="161"/>
      <c r="L30" s="161"/>
      <c r="M30" s="161"/>
      <c r="N30" s="161"/>
      <c r="O30" s="161"/>
    </row>
    <row r="31" spans="1:15" ht="15" customHeight="1" x14ac:dyDescent="0.2">
      <c r="A31" s="145"/>
      <c r="B31" s="35" t="s">
        <v>226</v>
      </c>
      <c r="C31" s="26"/>
      <c r="D31" s="26"/>
      <c r="E31" s="28"/>
      <c r="F31" s="15"/>
      <c r="G31" s="15"/>
      <c r="H31" s="15"/>
      <c r="I31" s="15"/>
      <c r="J31" s="15"/>
      <c r="K31" s="15"/>
      <c r="L31" s="15"/>
      <c r="M31" s="15"/>
      <c r="N31" s="15"/>
      <c r="O31" s="15"/>
    </row>
    <row r="32" spans="1:15" ht="15" customHeight="1" x14ac:dyDescent="0.2">
      <c r="B32" s="1" t="s">
        <v>227</v>
      </c>
      <c r="C32" s="8">
        <v>6219.7826999999997</v>
      </c>
      <c r="D32" s="8">
        <v>7069.7951999999996</v>
      </c>
      <c r="E32" s="8">
        <v>11656.066800000001</v>
      </c>
      <c r="F32" s="128"/>
      <c r="G32" s="128"/>
      <c r="H32" s="128"/>
      <c r="I32" s="128"/>
      <c r="J32" s="128"/>
      <c r="K32" s="128"/>
      <c r="L32" s="128"/>
      <c r="M32" s="128"/>
      <c r="N32" s="128"/>
      <c r="O32" s="128"/>
    </row>
    <row r="33" spans="1:15" ht="15" customHeight="1" x14ac:dyDescent="0.2">
      <c r="B33" s="25"/>
      <c r="C33" s="8"/>
      <c r="D33" s="8"/>
      <c r="E33" s="8"/>
      <c r="F33" s="128"/>
      <c r="G33" s="156"/>
      <c r="H33" s="128"/>
      <c r="I33" s="128"/>
      <c r="J33" s="128"/>
      <c r="K33" s="128"/>
      <c r="L33" s="128"/>
      <c r="M33" s="128"/>
      <c r="N33" s="128"/>
      <c r="O33" s="128"/>
    </row>
    <row r="34" spans="1:15" ht="15" customHeight="1" x14ac:dyDescent="0.2">
      <c r="A34" s="5" t="s">
        <v>228</v>
      </c>
      <c r="B34" s="143"/>
      <c r="C34" s="8"/>
      <c r="D34" s="8"/>
      <c r="E34" s="8"/>
      <c r="F34" s="150"/>
      <c r="G34" s="163"/>
      <c r="H34" s="128"/>
      <c r="I34" s="128"/>
      <c r="J34" s="128"/>
      <c r="K34" s="128"/>
      <c r="L34" s="128"/>
      <c r="M34" s="128"/>
      <c r="N34" s="128"/>
      <c r="O34" s="128"/>
    </row>
    <row r="35" spans="1:15" ht="15" customHeight="1" x14ac:dyDescent="0.2">
      <c r="B35" s="13" t="s">
        <v>229</v>
      </c>
      <c r="C35" s="8"/>
      <c r="D35" s="8">
        <v>2.7149999999999999</v>
      </c>
      <c r="E35" s="8">
        <v>2.7149999999999999</v>
      </c>
      <c r="F35" s="150"/>
      <c r="G35" s="150"/>
      <c r="H35" s="150"/>
      <c r="I35" s="150"/>
      <c r="J35" s="150"/>
      <c r="K35" s="150"/>
      <c r="L35" s="150"/>
      <c r="M35" s="150"/>
      <c r="N35" s="150"/>
      <c r="O35" s="150"/>
    </row>
    <row r="36" spans="1:15" ht="15" customHeight="1" x14ac:dyDescent="0.2">
      <c r="B36" s="1" t="s">
        <v>219</v>
      </c>
      <c r="C36" s="12"/>
      <c r="D36" s="12"/>
      <c r="E36" s="8"/>
      <c r="F36" s="150"/>
      <c r="G36" s="150"/>
      <c r="H36" s="150"/>
      <c r="I36" s="150"/>
      <c r="J36" s="150"/>
      <c r="K36" s="150"/>
      <c r="L36" s="150"/>
      <c r="M36" s="150"/>
      <c r="N36" s="150"/>
      <c r="O36" s="150"/>
    </row>
    <row r="37" spans="1:15" ht="15" customHeight="1" x14ac:dyDescent="0.2">
      <c r="B37" s="1" t="s">
        <v>220</v>
      </c>
      <c r="C37" s="8"/>
      <c r="D37" s="8">
        <v>15464</v>
      </c>
      <c r="E37" s="8">
        <v>17048</v>
      </c>
      <c r="F37" s="150"/>
      <c r="G37" s="150"/>
      <c r="H37" s="150"/>
      <c r="I37" s="150"/>
      <c r="J37" s="150"/>
      <c r="K37" s="150"/>
      <c r="L37" s="150"/>
      <c r="M37" s="150"/>
      <c r="N37" s="150"/>
      <c r="O37" s="150"/>
    </row>
    <row r="38" spans="1:15" ht="15" customHeight="1" x14ac:dyDescent="0.2">
      <c r="A38" s="145"/>
      <c r="B38" s="2" t="s">
        <v>230</v>
      </c>
      <c r="C38" s="14"/>
      <c r="D38" s="21"/>
      <c r="E38" s="21"/>
      <c r="F38" s="161"/>
      <c r="G38" s="161"/>
      <c r="H38" s="161"/>
      <c r="I38" s="161"/>
      <c r="J38" s="161"/>
      <c r="K38" s="161"/>
      <c r="L38" s="161"/>
      <c r="M38" s="161"/>
      <c r="N38" s="161"/>
      <c r="O38" s="161"/>
    </row>
    <row r="39" spans="1:15" ht="15" customHeight="1" x14ac:dyDescent="0.2">
      <c r="A39" s="145"/>
      <c r="B39" s="2" t="s">
        <v>222</v>
      </c>
      <c r="C39" s="14"/>
      <c r="D39" s="21"/>
      <c r="E39" s="8"/>
      <c r="F39" s="162"/>
      <c r="G39" s="162"/>
      <c r="H39" s="162"/>
      <c r="I39" s="162"/>
      <c r="J39" s="162"/>
      <c r="K39" s="162"/>
      <c r="L39" s="162"/>
      <c r="M39" s="162"/>
      <c r="N39" s="162"/>
      <c r="O39" s="162"/>
    </row>
    <row r="40" spans="1:15" ht="15" customHeight="1" x14ac:dyDescent="0.2">
      <c r="A40" s="145"/>
      <c r="B40" s="13" t="s">
        <v>223</v>
      </c>
      <c r="C40" s="24"/>
      <c r="D40" s="24"/>
      <c r="E40" s="24"/>
      <c r="F40" s="160"/>
      <c r="G40" s="160"/>
      <c r="H40" s="160"/>
      <c r="I40" s="160"/>
      <c r="J40" s="160"/>
      <c r="K40" s="160"/>
      <c r="L40" s="160"/>
      <c r="M40" s="160"/>
      <c r="N40" s="160"/>
      <c r="O40" s="160"/>
    </row>
    <row r="41" spans="1:15" ht="15" customHeight="1" x14ac:dyDescent="0.2">
      <c r="A41" s="26"/>
      <c r="B41" s="5" t="s">
        <v>224</v>
      </c>
      <c r="C41" s="15"/>
      <c r="D41" s="15"/>
      <c r="E41" s="28"/>
      <c r="F41" s="15"/>
      <c r="G41" s="15"/>
      <c r="H41" s="15"/>
      <c r="I41" s="15"/>
      <c r="J41" s="15"/>
      <c r="K41" s="15"/>
      <c r="L41" s="15"/>
      <c r="M41" s="15"/>
      <c r="N41" s="15"/>
      <c r="O41" s="15"/>
    </row>
    <row r="42" spans="1:15" ht="15" customHeight="1" x14ac:dyDescent="0.2">
      <c r="A42" s="26"/>
      <c r="B42" s="6"/>
      <c r="C42" s="15"/>
      <c r="D42" s="15"/>
      <c r="E42" s="15"/>
      <c r="F42" s="15"/>
      <c r="G42" s="15"/>
      <c r="H42" s="15"/>
      <c r="I42" s="15"/>
      <c r="J42" s="15"/>
      <c r="K42" s="15"/>
      <c r="L42" s="15"/>
      <c r="M42" s="15"/>
      <c r="N42" s="15"/>
      <c r="O42" s="15"/>
    </row>
    <row r="43" spans="1:15" ht="15" customHeight="1" x14ac:dyDescent="0.2">
      <c r="A43" s="5" t="s">
        <v>154</v>
      </c>
      <c r="B43" s="143"/>
      <c r="C43" s="15"/>
      <c r="D43" s="15"/>
      <c r="E43" s="28"/>
      <c r="F43" s="15"/>
      <c r="G43" s="15"/>
      <c r="H43" s="15"/>
      <c r="I43" s="15"/>
      <c r="J43" s="15"/>
      <c r="K43" s="15"/>
      <c r="L43" s="15"/>
      <c r="M43" s="15"/>
      <c r="N43" s="15"/>
      <c r="O43" s="15"/>
    </row>
    <row r="46" spans="1:15" ht="15" customHeight="1" x14ac:dyDescent="0.2">
      <c r="B46" s="143"/>
      <c r="C46" s="8"/>
      <c r="D46" s="8"/>
      <c r="E46" s="8"/>
      <c r="F46" s="128"/>
      <c r="G46" s="128"/>
      <c r="H46" s="128"/>
      <c r="I46" s="128"/>
      <c r="J46" s="128"/>
      <c r="K46" s="128"/>
      <c r="L46" s="128"/>
      <c r="M46" s="128"/>
    </row>
    <row r="51" spans="2:13" ht="15" customHeight="1" x14ac:dyDescent="0.2">
      <c r="B51" s="143"/>
      <c r="C51" s="8"/>
      <c r="D51" s="8"/>
      <c r="E51" s="8"/>
      <c r="F51" s="128"/>
      <c r="G51" s="128"/>
      <c r="H51" s="128"/>
      <c r="I51" s="128"/>
      <c r="J51" s="128"/>
      <c r="K51" s="128"/>
      <c r="L51" s="128"/>
      <c r="M51" s="128"/>
    </row>
    <row r="52" spans="2:13" ht="15" customHeight="1" x14ac:dyDescent="0.2">
      <c r="B52" s="25"/>
      <c r="C52" s="12"/>
      <c r="D52" s="12"/>
      <c r="E52" s="12"/>
      <c r="F52" s="12"/>
      <c r="G52" s="12"/>
      <c r="H52" s="12"/>
      <c r="I52" s="12"/>
      <c r="J52" s="12"/>
      <c r="K52" s="12"/>
      <c r="L52" s="12"/>
      <c r="M52" s="12"/>
    </row>
    <row r="53" spans="2:13" ht="15" customHeight="1" x14ac:dyDescent="0.2">
      <c r="B53" s="25"/>
      <c r="C53" s="12"/>
      <c r="D53" s="12"/>
      <c r="E53" s="12"/>
      <c r="F53" s="15"/>
      <c r="G53" s="15"/>
      <c r="H53" s="15"/>
      <c r="I53" s="15"/>
      <c r="J53" s="15"/>
      <c r="K53" s="15"/>
    </row>
    <row r="54" spans="2:13" ht="15" customHeight="1" x14ac:dyDescent="0.2">
      <c r="B54" s="143"/>
      <c r="C54" s="12"/>
      <c r="D54" s="12"/>
      <c r="E54" s="8"/>
      <c r="F54" s="128"/>
      <c r="G54" s="128"/>
      <c r="H54" s="128"/>
      <c r="I54" s="128"/>
      <c r="J54" s="128"/>
      <c r="K54" s="128"/>
      <c r="L54" s="128"/>
      <c r="M54" s="128"/>
    </row>
    <row r="55" spans="2:13" ht="15" customHeight="1" x14ac:dyDescent="0.2">
      <c r="B55" s="143"/>
      <c r="C55" s="144"/>
      <c r="D55" s="144"/>
      <c r="E55" s="144"/>
      <c r="F55" s="144"/>
      <c r="G55" s="144"/>
      <c r="H55" s="144"/>
      <c r="I55" s="144"/>
      <c r="J55" s="144"/>
      <c r="K55" s="144"/>
      <c r="L55" s="144"/>
      <c r="M55" s="144"/>
    </row>
    <row r="56" spans="2:13" ht="15" customHeight="1" x14ac:dyDescent="0.2">
      <c r="B56" s="25"/>
      <c r="C56" s="12"/>
      <c r="D56" s="12"/>
      <c r="E56" s="12"/>
      <c r="F56" s="15"/>
      <c r="G56" s="15"/>
      <c r="H56" s="15"/>
      <c r="I56" s="15"/>
      <c r="J56" s="15"/>
      <c r="K56" s="15"/>
    </row>
    <row r="57" spans="2:13" ht="15" customHeight="1" x14ac:dyDescent="0.2">
      <c r="B57" s="143"/>
      <c r="D57" s="8"/>
      <c r="E57" s="8"/>
      <c r="F57" s="128"/>
      <c r="G57" s="128"/>
      <c r="H57" s="128"/>
      <c r="I57" s="128"/>
      <c r="J57" s="128"/>
      <c r="K57" s="128"/>
    </row>
    <row r="58" spans="2:13" ht="15" customHeight="1" x14ac:dyDescent="0.2">
      <c r="B58" s="143"/>
      <c r="C58" s="8"/>
      <c r="D58" s="8"/>
      <c r="E58" s="8"/>
      <c r="F58" s="128"/>
      <c r="G58" s="128"/>
      <c r="H58" s="128"/>
      <c r="I58" s="128"/>
      <c r="J58" s="128"/>
      <c r="K58" s="128"/>
    </row>
    <row r="59" spans="2:13" ht="15" customHeight="1" x14ac:dyDescent="0.2">
      <c r="B59" s="143"/>
      <c r="C59" s="8"/>
      <c r="D59" s="8"/>
      <c r="E59" s="8"/>
      <c r="F59" s="128"/>
      <c r="G59" s="128"/>
      <c r="H59" s="128"/>
      <c r="I59" s="128"/>
      <c r="J59" s="128"/>
      <c r="K59" s="128"/>
    </row>
    <row r="60" spans="2:13" ht="15" customHeight="1" x14ac:dyDescent="0.2">
      <c r="B60" s="143"/>
      <c r="C60" s="8"/>
      <c r="D60" s="8"/>
      <c r="E60" s="8"/>
      <c r="F60" s="128"/>
      <c r="G60" s="128"/>
      <c r="H60" s="128"/>
      <c r="I60" s="128"/>
      <c r="J60" s="128"/>
      <c r="K60" s="128"/>
    </row>
    <row r="61" spans="2:13" ht="15" customHeight="1" x14ac:dyDescent="0.2">
      <c r="B61" s="143"/>
      <c r="C61" s="8"/>
      <c r="D61" s="8"/>
      <c r="E61" s="8"/>
      <c r="F61" s="128"/>
      <c r="G61" s="128"/>
      <c r="H61" s="128"/>
      <c r="I61" s="128"/>
      <c r="J61" s="128"/>
      <c r="K61" s="128"/>
    </row>
    <row r="62" spans="2:13" ht="15" customHeight="1" x14ac:dyDescent="0.2">
      <c r="B62" s="143"/>
      <c r="C62" s="8"/>
      <c r="D62" s="8"/>
      <c r="E62" s="8"/>
      <c r="F62" s="128"/>
      <c r="G62" s="128"/>
      <c r="H62" s="128"/>
      <c r="I62" s="128"/>
      <c r="J62" s="128"/>
      <c r="K62" s="128"/>
    </row>
    <row r="63" spans="2:13" ht="15" customHeight="1" x14ac:dyDescent="0.2">
      <c r="B63" s="143"/>
      <c r="C63" s="8"/>
      <c r="D63" s="8"/>
      <c r="E63" s="8"/>
      <c r="F63" s="128"/>
      <c r="G63" s="128"/>
      <c r="H63" s="128"/>
      <c r="I63" s="128"/>
      <c r="J63" s="128"/>
      <c r="K63" s="128"/>
    </row>
    <row r="64" spans="2:13" ht="15" customHeight="1" x14ac:dyDescent="0.2">
      <c r="B64" s="143"/>
      <c r="C64" s="8"/>
      <c r="D64" s="8"/>
      <c r="E64" s="8"/>
      <c r="F64" s="128"/>
      <c r="G64" s="128"/>
      <c r="H64" s="128"/>
      <c r="I64" s="128"/>
      <c r="J64" s="128"/>
      <c r="K64" s="128"/>
    </row>
    <row r="65" spans="2:11" ht="15" customHeight="1" x14ac:dyDescent="0.2">
      <c r="B65" s="143"/>
      <c r="C65" s="8"/>
      <c r="D65" s="8"/>
      <c r="E65" s="8"/>
      <c r="F65" s="128"/>
      <c r="G65" s="128"/>
      <c r="H65" s="128"/>
      <c r="I65" s="128"/>
      <c r="J65" s="128"/>
      <c r="K65" s="128"/>
    </row>
    <row r="66" spans="2:11" ht="15" customHeight="1" x14ac:dyDescent="0.2">
      <c r="B66" s="143"/>
      <c r="C66" s="8"/>
      <c r="D66" s="8"/>
      <c r="E66" s="8"/>
      <c r="F66" s="128"/>
      <c r="G66" s="128"/>
      <c r="H66" s="128"/>
      <c r="I66" s="128"/>
      <c r="J66" s="128"/>
      <c r="K66" s="128"/>
    </row>
    <row r="67" spans="2:11" ht="15" customHeight="1" x14ac:dyDescent="0.2">
      <c r="B67" s="143"/>
      <c r="C67" s="8"/>
      <c r="D67" s="8"/>
      <c r="E67" s="8"/>
      <c r="F67" s="128"/>
      <c r="G67" s="128"/>
      <c r="H67" s="128"/>
      <c r="I67" s="128"/>
      <c r="J67" s="128"/>
      <c r="K67" s="128"/>
    </row>
    <row r="68" spans="2:11" ht="15" customHeight="1" x14ac:dyDescent="0.2">
      <c r="B68" s="143"/>
      <c r="C68" s="8"/>
      <c r="D68" s="8"/>
      <c r="E68" s="8"/>
      <c r="F68" s="128"/>
      <c r="G68" s="128"/>
      <c r="H68" s="128"/>
      <c r="I68" s="128"/>
      <c r="J68" s="128"/>
      <c r="K68" s="128"/>
    </row>
    <row r="69" spans="2:11" ht="15" customHeight="1" x14ac:dyDescent="0.2">
      <c r="B69" s="143"/>
      <c r="C69" s="8"/>
      <c r="D69" s="8"/>
      <c r="E69" s="8"/>
      <c r="F69" s="128"/>
      <c r="G69" s="128"/>
      <c r="H69" s="128"/>
      <c r="I69" s="128"/>
      <c r="J69" s="128"/>
      <c r="K69" s="128"/>
    </row>
    <row r="70" spans="2:11" ht="15" customHeight="1" x14ac:dyDescent="0.2">
      <c r="B70" s="143"/>
      <c r="C70" s="8"/>
      <c r="D70" s="8"/>
      <c r="E70" s="8"/>
      <c r="F70" s="128"/>
      <c r="G70" s="128"/>
      <c r="H70" s="128"/>
      <c r="I70" s="128"/>
      <c r="J70" s="128"/>
      <c r="K70" s="128"/>
    </row>
    <row r="71" spans="2:11" ht="15" customHeight="1" x14ac:dyDescent="0.2">
      <c r="B71" s="143"/>
      <c r="C71" s="8"/>
      <c r="D71" s="8"/>
      <c r="E71" s="8"/>
      <c r="F71" s="128"/>
      <c r="G71" s="128"/>
      <c r="H71" s="128"/>
      <c r="I71" s="128"/>
      <c r="J71" s="128"/>
      <c r="K71" s="128"/>
    </row>
    <row r="72" spans="2:11" ht="15" customHeight="1" x14ac:dyDescent="0.2">
      <c r="B72" s="143"/>
      <c r="C72" s="8"/>
      <c r="D72" s="8"/>
      <c r="E72" s="8"/>
      <c r="F72" s="128"/>
      <c r="G72" s="128"/>
      <c r="H72" s="128"/>
      <c r="I72" s="128"/>
      <c r="J72" s="128"/>
      <c r="K72" s="128"/>
    </row>
    <row r="73" spans="2:11" ht="15" customHeight="1" x14ac:dyDescent="0.2">
      <c r="B73" s="143"/>
      <c r="C73" s="8"/>
      <c r="D73" s="8"/>
      <c r="E73" s="8"/>
      <c r="F73" s="128"/>
      <c r="G73" s="128"/>
      <c r="H73" s="128"/>
      <c r="I73" s="128"/>
      <c r="J73" s="128"/>
      <c r="K73" s="128"/>
    </row>
    <row r="74" spans="2:11" ht="15" customHeight="1" x14ac:dyDescent="0.2">
      <c r="B74" s="143"/>
      <c r="C74" s="8"/>
      <c r="D74" s="8"/>
      <c r="E74" s="8"/>
      <c r="F74" s="128"/>
      <c r="G74" s="128"/>
      <c r="H74" s="128"/>
      <c r="I74" s="128"/>
      <c r="J74" s="128"/>
      <c r="K74" s="128"/>
    </row>
    <row r="75" spans="2:11" ht="15" customHeight="1" x14ac:dyDescent="0.2">
      <c r="B75" s="143"/>
      <c r="C75" s="8"/>
      <c r="D75" s="8"/>
      <c r="E75" s="8"/>
      <c r="F75" s="128"/>
      <c r="G75" s="128"/>
      <c r="H75" s="128"/>
      <c r="I75" s="128"/>
      <c r="J75" s="128"/>
      <c r="K75" s="128"/>
    </row>
    <row r="76" spans="2:11" ht="15" customHeight="1" x14ac:dyDescent="0.2">
      <c r="B76" s="143"/>
      <c r="C76" s="8"/>
      <c r="D76" s="8"/>
      <c r="E76" s="8"/>
      <c r="F76" s="128"/>
      <c r="G76" s="128"/>
      <c r="H76" s="128"/>
      <c r="I76" s="128"/>
      <c r="J76" s="128"/>
      <c r="K76" s="128"/>
    </row>
    <row r="77" spans="2:11" ht="15" customHeight="1" x14ac:dyDescent="0.2">
      <c r="B77" s="143"/>
      <c r="C77" s="8"/>
      <c r="D77" s="8"/>
      <c r="E77" s="8"/>
      <c r="F77" s="128"/>
      <c r="G77" s="128"/>
      <c r="H77" s="128"/>
      <c r="I77" s="128"/>
      <c r="J77" s="128"/>
      <c r="K77" s="128"/>
    </row>
    <row r="78" spans="2:11" ht="15" customHeight="1" x14ac:dyDescent="0.2">
      <c r="C78" s="8"/>
      <c r="D78" s="8"/>
      <c r="E78" s="8"/>
      <c r="F78" s="128"/>
      <c r="G78" s="128"/>
      <c r="H78" s="128"/>
      <c r="I78" s="128"/>
      <c r="J78" s="128"/>
      <c r="K78" s="128"/>
    </row>
    <row r="79" spans="2:11" ht="15" customHeight="1" x14ac:dyDescent="0.2">
      <c r="F79" s="128"/>
      <c r="G79" s="128"/>
      <c r="H79" s="128"/>
      <c r="I79" s="128"/>
      <c r="J79" s="128"/>
      <c r="K79" s="128"/>
    </row>
    <row r="80" spans="2:11" ht="15" customHeight="1" x14ac:dyDescent="0.2">
      <c r="F80" s="128"/>
      <c r="G80" s="128"/>
      <c r="H80" s="128"/>
      <c r="I80" s="128"/>
      <c r="J80" s="128"/>
      <c r="K80" s="128"/>
    </row>
    <row r="81" spans="6:11" ht="15" customHeight="1" x14ac:dyDescent="0.2">
      <c r="F81" s="128"/>
      <c r="G81" s="128"/>
      <c r="H81" s="128"/>
      <c r="I81" s="128"/>
      <c r="J81" s="128"/>
      <c r="K81" s="128"/>
    </row>
    <row r="82" spans="6:11" ht="15" customHeight="1" x14ac:dyDescent="0.2">
      <c r="F82" s="128"/>
      <c r="G82" s="128"/>
      <c r="H82" s="128"/>
      <c r="I82" s="128"/>
      <c r="J82" s="128"/>
      <c r="K82" s="128"/>
    </row>
    <row r="83" spans="6:11" ht="15" customHeight="1" x14ac:dyDescent="0.2">
      <c r="F83" s="128"/>
      <c r="G83" s="128"/>
      <c r="H83" s="128"/>
      <c r="I83" s="128"/>
      <c r="J83" s="128"/>
      <c r="K83" s="128"/>
    </row>
    <row r="84" spans="6:11" ht="15" customHeight="1" x14ac:dyDescent="0.2">
      <c r="F84" s="128"/>
      <c r="G84" s="128"/>
      <c r="H84" s="128"/>
      <c r="I84" s="128"/>
      <c r="J84" s="128"/>
      <c r="K84" s="128"/>
    </row>
    <row r="85" spans="6:11" ht="15" customHeight="1" x14ac:dyDescent="0.2">
      <c r="F85" s="128"/>
      <c r="G85" s="128"/>
      <c r="H85" s="128"/>
      <c r="I85" s="128"/>
      <c r="J85" s="128"/>
      <c r="K85" s="128"/>
    </row>
    <row r="86" spans="6:11" ht="15" customHeight="1" x14ac:dyDescent="0.2">
      <c r="F86" s="128"/>
      <c r="G86" s="128"/>
      <c r="H86" s="128"/>
      <c r="I86" s="128"/>
      <c r="J86" s="128"/>
      <c r="K86" s="128"/>
    </row>
    <row r="87" spans="6:11" ht="15" customHeight="1" x14ac:dyDescent="0.2">
      <c r="F87" s="128"/>
      <c r="G87" s="128"/>
      <c r="H87" s="128"/>
      <c r="I87" s="128"/>
      <c r="J87" s="128"/>
      <c r="K87" s="128"/>
    </row>
    <row r="88" spans="6:11" ht="15" customHeight="1" x14ac:dyDescent="0.2">
      <c r="F88" s="128"/>
      <c r="G88" s="128"/>
      <c r="H88" s="128"/>
      <c r="I88" s="128"/>
      <c r="J88" s="128"/>
      <c r="K88" s="128"/>
    </row>
    <row r="89" spans="6:11" ht="15" customHeight="1" x14ac:dyDescent="0.2">
      <c r="F89" s="128"/>
      <c r="G89" s="128"/>
      <c r="H89" s="128"/>
      <c r="I89" s="128"/>
      <c r="J89" s="128"/>
      <c r="K89" s="128"/>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7" orientation="landscape" blackAndWhite="1" verticalDpi="300" r:id="rId1"/>
  <headerFooter alignWithMargins="0">
    <oddHeader>&amp;L&amp;"宋体,常规"诚迅金融培训&amp;Rwww.chainshine.com</oddHeader>
    <oddFooter>第 &amp;P 页，共 &amp;N 页</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1">
    <pageSetUpPr fitToPage="1"/>
  </sheetPr>
  <dimension ref="A1:AC40"/>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247</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29"/>
      <c r="C6" s="157"/>
      <c r="D6" s="157"/>
      <c r="E6" s="157"/>
      <c r="F6" s="157"/>
      <c r="G6" s="157"/>
      <c r="H6" s="157"/>
      <c r="I6" s="157"/>
      <c r="J6" s="157"/>
      <c r="K6" s="157"/>
      <c r="L6" s="157"/>
      <c r="M6" s="157"/>
      <c r="N6" s="157"/>
      <c r="O6" s="157"/>
    </row>
    <row r="7" spans="1:15" ht="15" customHeight="1" x14ac:dyDescent="0.2">
      <c r="A7" s="36" t="s">
        <v>103</v>
      </c>
      <c r="B7" s="145"/>
      <c r="C7" s="145"/>
      <c r="D7" s="145"/>
      <c r="E7" s="194"/>
      <c r="F7" s="145"/>
      <c r="G7" s="197"/>
      <c r="H7" s="145"/>
      <c r="I7" s="150"/>
      <c r="J7" s="150"/>
      <c r="K7" s="150"/>
      <c r="L7" s="150"/>
      <c r="M7" s="150"/>
      <c r="N7" s="150"/>
      <c r="O7" s="150"/>
    </row>
    <row r="8" spans="1:15" ht="15" customHeight="1" x14ac:dyDescent="0.2">
      <c r="B8" s="2" t="s">
        <v>199</v>
      </c>
      <c r="C8" s="8"/>
      <c r="D8" s="8"/>
      <c r="E8" s="8"/>
      <c r="F8" s="45">
        <v>107500</v>
      </c>
      <c r="G8" s="45">
        <v>0</v>
      </c>
      <c r="H8" s="45">
        <v>0</v>
      </c>
      <c r="I8" s="45">
        <v>0</v>
      </c>
      <c r="J8" s="45">
        <v>0</v>
      </c>
      <c r="K8" s="45">
        <v>0</v>
      </c>
      <c r="L8" s="45">
        <v>0</v>
      </c>
      <c r="M8" s="45">
        <v>0</v>
      </c>
      <c r="N8" s="45">
        <v>0</v>
      </c>
      <c r="O8" s="45">
        <v>0</v>
      </c>
    </row>
    <row r="9" spans="1:15" ht="15" customHeight="1" x14ac:dyDescent="0.2">
      <c r="B9" s="2" t="s">
        <v>200</v>
      </c>
      <c r="D9" s="43"/>
      <c r="E9" s="38"/>
      <c r="F9" s="46">
        <v>3.5000000000000001E-3</v>
      </c>
      <c r="G9" s="46">
        <v>4.1999999999999997E-3</v>
      </c>
      <c r="H9" s="46">
        <v>4.8999999999999998E-3</v>
      </c>
      <c r="I9" s="46">
        <v>5.5999999999999999E-3</v>
      </c>
      <c r="J9" s="46">
        <v>6.3E-3</v>
      </c>
      <c r="K9" s="46">
        <v>7.0000000000000001E-3</v>
      </c>
      <c r="L9" s="46">
        <v>7.7000000000000002E-3</v>
      </c>
      <c r="M9" s="46">
        <v>8.3999999999999995E-3</v>
      </c>
      <c r="N9" s="46">
        <v>9.1000000000000004E-3</v>
      </c>
      <c r="O9" s="46">
        <v>9.7999999999999997E-3</v>
      </c>
    </row>
    <row r="10" spans="1:15" ht="15" customHeight="1" x14ac:dyDescent="0.2">
      <c r="B10" s="2" t="s">
        <v>201</v>
      </c>
      <c r="C10" s="122"/>
      <c r="D10" s="122"/>
      <c r="E10" s="122"/>
      <c r="F10" s="45">
        <v>1900</v>
      </c>
      <c r="G10" s="45">
        <v>1820</v>
      </c>
      <c r="H10" s="45">
        <v>1740</v>
      </c>
      <c r="I10" s="45">
        <v>1660</v>
      </c>
      <c r="J10" s="45">
        <v>1580</v>
      </c>
      <c r="K10" s="45">
        <v>1500</v>
      </c>
      <c r="L10" s="45">
        <v>1420</v>
      </c>
      <c r="M10" s="45">
        <v>1340</v>
      </c>
      <c r="N10" s="45">
        <v>1260</v>
      </c>
      <c r="O10" s="45">
        <v>1180</v>
      </c>
    </row>
    <row r="11" spans="1:15" ht="15" customHeight="1" x14ac:dyDescent="0.2">
      <c r="C11" s="141"/>
      <c r="D11" s="141"/>
      <c r="E11" s="158"/>
    </row>
    <row r="12" spans="1:15" ht="15" customHeight="1" x14ac:dyDescent="0.2">
      <c r="A12" s="5" t="s">
        <v>71</v>
      </c>
      <c r="C12" s="141"/>
      <c r="D12" s="141"/>
      <c r="E12" s="158"/>
    </row>
    <row r="13" spans="1:15" ht="15" customHeight="1" x14ac:dyDescent="0.2">
      <c r="B13" s="2" t="s">
        <v>199</v>
      </c>
      <c r="C13" s="141"/>
      <c r="D13" s="141"/>
      <c r="E13" s="141"/>
      <c r="F13" s="128"/>
      <c r="G13" s="128"/>
      <c r="H13" s="128"/>
      <c r="I13" s="128"/>
      <c r="J13" s="128"/>
      <c r="K13" s="128"/>
      <c r="L13" s="128"/>
      <c r="M13" s="128"/>
      <c r="N13" s="128"/>
      <c r="O13" s="128"/>
    </row>
    <row r="14" spans="1:15" ht="15" customHeight="1" x14ac:dyDescent="0.2">
      <c r="B14" s="2" t="s">
        <v>202</v>
      </c>
      <c r="C14" s="141"/>
      <c r="D14" s="141"/>
      <c r="E14" s="141"/>
      <c r="F14" s="128"/>
      <c r="G14" s="128"/>
      <c r="H14" s="128"/>
      <c r="I14" s="128"/>
      <c r="J14" s="128"/>
      <c r="K14" s="128"/>
      <c r="L14" s="128"/>
      <c r="M14" s="128"/>
      <c r="N14" s="128"/>
      <c r="O14" s="128"/>
    </row>
    <row r="15" spans="1:15" s="6" customFormat="1" ht="15" customHeight="1" x14ac:dyDescent="0.2">
      <c r="B15" s="5" t="s">
        <v>71</v>
      </c>
      <c r="C15" s="40"/>
      <c r="D15" s="40"/>
      <c r="E15" s="40"/>
      <c r="F15" s="15"/>
      <c r="G15" s="15"/>
      <c r="H15" s="15"/>
      <c r="I15" s="15"/>
      <c r="J15" s="15"/>
      <c r="K15" s="15"/>
      <c r="L15" s="15"/>
      <c r="M15" s="15"/>
      <c r="N15" s="15"/>
      <c r="O15" s="15"/>
    </row>
    <row r="16" spans="1:15" ht="15" customHeight="1" x14ac:dyDescent="0.2">
      <c r="C16" s="141"/>
      <c r="D16" s="141"/>
      <c r="E16" s="141"/>
    </row>
    <row r="17" spans="1:29" ht="15" customHeight="1" x14ac:dyDescent="0.2">
      <c r="A17" s="5" t="s">
        <v>105</v>
      </c>
      <c r="C17" s="8"/>
      <c r="D17" s="8"/>
      <c r="E17" s="8"/>
      <c r="F17" s="128"/>
      <c r="G17" s="128"/>
      <c r="H17" s="128"/>
      <c r="I17" s="128"/>
      <c r="J17" s="128"/>
      <c r="K17" s="128"/>
    </row>
    <row r="18" spans="1:29" ht="15" customHeight="1" x14ac:dyDescent="0.2">
      <c r="B18" s="1" t="s">
        <v>203</v>
      </c>
      <c r="C18" s="45">
        <v>25</v>
      </c>
      <c r="D18" s="8"/>
      <c r="E18" s="41" t="s">
        <v>269</v>
      </c>
      <c r="F18" s="227">
        <v>2009</v>
      </c>
      <c r="G18" s="227">
        <v>2010</v>
      </c>
      <c r="H18" s="227">
        <v>2011</v>
      </c>
      <c r="I18" s="227">
        <v>2012</v>
      </c>
      <c r="J18" s="227">
        <v>2013</v>
      </c>
      <c r="K18" s="227">
        <v>2014</v>
      </c>
      <c r="L18" s="227">
        <v>2015</v>
      </c>
      <c r="M18" s="227">
        <v>2016</v>
      </c>
      <c r="N18" s="227">
        <v>2017</v>
      </c>
      <c r="O18" s="227">
        <v>2018</v>
      </c>
      <c r="P18" s="159"/>
      <c r="Q18" s="159"/>
      <c r="R18" s="159"/>
      <c r="S18" s="159"/>
      <c r="T18" s="159"/>
      <c r="U18" s="159"/>
      <c r="V18" s="159"/>
      <c r="W18" s="159"/>
      <c r="X18" s="159"/>
      <c r="Y18" s="159"/>
      <c r="Z18" s="159"/>
      <c r="AA18" s="159"/>
      <c r="AB18" s="159"/>
      <c r="AC18" s="159"/>
    </row>
    <row r="19" spans="1:29" ht="15" customHeight="1" x14ac:dyDescent="0.2">
      <c r="B19" s="2" t="s">
        <v>204</v>
      </c>
      <c r="C19" s="46">
        <v>0</v>
      </c>
      <c r="E19" s="99" t="s">
        <v>205</v>
      </c>
      <c r="F19" s="155"/>
      <c r="G19" s="155"/>
      <c r="H19" s="155"/>
      <c r="I19" s="155"/>
      <c r="J19" s="155"/>
      <c r="K19" s="155"/>
      <c r="L19" s="155"/>
      <c r="M19" s="155"/>
      <c r="N19" s="155"/>
      <c r="O19" s="155"/>
    </row>
    <row r="20" spans="1:29" ht="15" customHeight="1" x14ac:dyDescent="0.2">
      <c r="C20" s="1" t="s">
        <v>270</v>
      </c>
      <c r="D20" s="34" t="s">
        <v>71</v>
      </c>
      <c r="E20" s="128"/>
      <c r="F20" s="128"/>
      <c r="G20" s="128"/>
      <c r="H20" s="128"/>
      <c r="I20" s="128"/>
      <c r="J20" s="128"/>
      <c r="K20" s="128"/>
    </row>
    <row r="21" spans="1:29" ht="15" customHeight="1" x14ac:dyDescent="0.2">
      <c r="C21" s="227">
        <v>2009</v>
      </c>
      <c r="D21" s="128"/>
      <c r="E21" s="128"/>
      <c r="F21" s="128">
        <f>IF(AND($C21&lt;=F$18,$C21+$C$18&gt;=F$18),IF(OR($C21=F$18,$C21+$C$18=F$18),$D21*F$19/2,$D21*F$19),"")</f>
        <v>0</v>
      </c>
      <c r="G21" s="128"/>
      <c r="H21" s="128"/>
      <c r="I21" s="128"/>
      <c r="J21" s="128"/>
      <c r="K21" s="128"/>
      <c r="L21" s="128"/>
      <c r="M21" s="128"/>
      <c r="N21" s="128"/>
      <c r="O21" s="128"/>
    </row>
    <row r="22" spans="1:29" ht="15" customHeight="1" x14ac:dyDescent="0.2">
      <c r="C22" s="227">
        <v>2010</v>
      </c>
      <c r="D22" s="128"/>
      <c r="E22" s="128"/>
      <c r="F22" s="128"/>
      <c r="G22" s="128"/>
      <c r="H22" s="128"/>
      <c r="I22" s="128"/>
      <c r="J22" s="128"/>
      <c r="K22" s="128"/>
      <c r="L22" s="128"/>
      <c r="M22" s="128"/>
      <c r="N22" s="128"/>
      <c r="O22" s="128"/>
    </row>
    <row r="23" spans="1:29" ht="15" customHeight="1" x14ac:dyDescent="0.2">
      <c r="C23" s="227">
        <v>2011</v>
      </c>
      <c r="D23" s="128"/>
      <c r="E23" s="128"/>
      <c r="F23" s="128"/>
      <c r="G23" s="128"/>
      <c r="H23" s="128"/>
      <c r="I23" s="128"/>
      <c r="J23" s="128"/>
      <c r="K23" s="128"/>
      <c r="L23" s="128"/>
      <c r="M23" s="128"/>
      <c r="N23" s="128"/>
      <c r="O23" s="128"/>
    </row>
    <row r="24" spans="1:29" ht="15" customHeight="1" x14ac:dyDescent="0.2">
      <c r="C24" s="227">
        <v>2012</v>
      </c>
      <c r="D24" s="128"/>
      <c r="E24" s="128"/>
      <c r="F24" s="128"/>
      <c r="G24" s="128"/>
      <c r="H24" s="128"/>
      <c r="I24" s="128"/>
      <c r="J24" s="128"/>
      <c r="K24" s="128"/>
      <c r="L24" s="128"/>
      <c r="M24" s="128"/>
      <c r="N24" s="128"/>
      <c r="O24" s="128"/>
    </row>
    <row r="25" spans="1:29" ht="15" customHeight="1" x14ac:dyDescent="0.2">
      <c r="C25" s="227">
        <v>2013</v>
      </c>
      <c r="D25" s="128"/>
      <c r="E25" s="128"/>
      <c r="F25" s="128"/>
      <c r="G25" s="128"/>
      <c r="H25" s="128"/>
      <c r="I25" s="128"/>
      <c r="J25" s="128"/>
      <c r="K25" s="128"/>
      <c r="L25" s="128"/>
      <c r="M25" s="128"/>
      <c r="N25" s="128"/>
      <c r="O25" s="128"/>
    </row>
    <row r="26" spans="1:29" ht="15" customHeight="1" x14ac:dyDescent="0.2">
      <c r="C26" s="227">
        <v>2014</v>
      </c>
      <c r="D26" s="128"/>
      <c r="E26" s="128"/>
      <c r="F26" s="128"/>
      <c r="G26" s="128"/>
      <c r="H26" s="128"/>
      <c r="I26" s="128"/>
      <c r="J26" s="128"/>
      <c r="K26" s="128"/>
      <c r="L26" s="128"/>
      <c r="M26" s="128"/>
      <c r="N26" s="128"/>
      <c r="O26" s="128"/>
    </row>
    <row r="27" spans="1:29" ht="15" customHeight="1" x14ac:dyDescent="0.2">
      <c r="C27" s="227">
        <v>2015</v>
      </c>
      <c r="D27" s="128"/>
      <c r="E27" s="128"/>
      <c r="F27" s="128"/>
      <c r="G27" s="128"/>
      <c r="H27" s="128"/>
      <c r="I27" s="128"/>
      <c r="J27" s="128"/>
      <c r="K27" s="128"/>
      <c r="L27" s="128"/>
      <c r="M27" s="128"/>
      <c r="N27" s="128"/>
      <c r="O27" s="128"/>
    </row>
    <row r="28" spans="1:29" ht="15" customHeight="1" x14ac:dyDescent="0.2">
      <c r="C28" s="227">
        <v>2016</v>
      </c>
      <c r="D28" s="128"/>
      <c r="E28" s="128"/>
      <c r="F28" s="128"/>
      <c r="G28" s="128"/>
      <c r="H28" s="128"/>
      <c r="I28" s="128"/>
      <c r="J28" s="128"/>
      <c r="K28" s="128"/>
      <c r="L28" s="128"/>
      <c r="M28" s="128"/>
      <c r="N28" s="128"/>
      <c r="O28" s="128"/>
    </row>
    <row r="29" spans="1:29" ht="15" customHeight="1" x14ac:dyDescent="0.2">
      <c r="C29" s="227">
        <v>2017</v>
      </c>
      <c r="D29" s="128"/>
      <c r="E29" s="128"/>
      <c r="F29" s="128"/>
      <c r="G29" s="128"/>
      <c r="H29" s="128"/>
      <c r="I29" s="128"/>
      <c r="J29" s="128"/>
      <c r="K29" s="128"/>
      <c r="L29" s="128"/>
      <c r="M29" s="128"/>
      <c r="N29" s="128"/>
      <c r="O29" s="128"/>
    </row>
    <row r="30" spans="1:29" ht="15" customHeight="1" x14ac:dyDescent="0.2">
      <c r="C30" s="227">
        <v>2018</v>
      </c>
      <c r="D30" s="128"/>
      <c r="E30" s="128"/>
      <c r="F30" s="128"/>
      <c r="G30" s="128"/>
      <c r="H30" s="128"/>
      <c r="I30" s="128"/>
      <c r="J30" s="128"/>
      <c r="K30" s="128"/>
      <c r="L30" s="128"/>
      <c r="M30" s="128"/>
      <c r="N30" s="128"/>
      <c r="O30" s="128"/>
    </row>
    <row r="31" spans="1:29" ht="15" customHeight="1" x14ac:dyDescent="0.2">
      <c r="B31" s="2" t="s">
        <v>206</v>
      </c>
      <c r="E31" s="128"/>
      <c r="F31" s="128"/>
      <c r="G31" s="128"/>
      <c r="H31" s="128"/>
      <c r="I31" s="128"/>
      <c r="J31" s="128"/>
      <c r="K31" s="128"/>
      <c r="L31" s="128"/>
      <c r="M31" s="128"/>
      <c r="N31" s="128"/>
      <c r="O31" s="128"/>
    </row>
    <row r="32" spans="1:29" ht="15" customHeight="1" x14ac:dyDescent="0.2">
      <c r="B32" s="2" t="s">
        <v>201</v>
      </c>
      <c r="D32" s="122"/>
      <c r="E32" s="122"/>
      <c r="F32" s="128"/>
      <c r="G32" s="128"/>
      <c r="H32" s="128"/>
      <c r="I32" s="128"/>
      <c r="J32" s="128"/>
      <c r="K32" s="128"/>
      <c r="L32" s="128"/>
      <c r="M32" s="128"/>
      <c r="N32" s="128"/>
      <c r="O32" s="128"/>
    </row>
    <row r="33" spans="1:15" ht="15" customHeight="1" x14ac:dyDescent="0.2">
      <c r="B33" s="5" t="s">
        <v>105</v>
      </c>
      <c r="E33" s="128"/>
      <c r="F33" s="15"/>
      <c r="G33" s="15"/>
      <c r="H33" s="15"/>
      <c r="I33" s="15"/>
      <c r="J33" s="15"/>
      <c r="K33" s="15"/>
      <c r="L33" s="15"/>
      <c r="M33" s="15"/>
      <c r="N33" s="15"/>
      <c r="O33" s="15"/>
    </row>
    <row r="34" spans="1:15" ht="15" customHeight="1" x14ac:dyDescent="0.2">
      <c r="F34" s="128"/>
      <c r="G34" s="128"/>
      <c r="H34" s="128"/>
      <c r="I34" s="128"/>
      <c r="J34" s="128"/>
      <c r="K34" s="128"/>
    </row>
    <row r="35" spans="1:15" ht="15" customHeight="1" x14ac:dyDescent="0.2">
      <c r="A35" s="4" t="s">
        <v>136</v>
      </c>
      <c r="B35" s="143"/>
      <c r="C35" s="122"/>
      <c r="D35" s="122"/>
      <c r="E35" s="122"/>
      <c r="F35" s="128"/>
      <c r="G35" s="128"/>
      <c r="H35" s="128"/>
      <c r="I35" s="128"/>
      <c r="J35" s="128"/>
      <c r="K35" s="128"/>
      <c r="L35" s="128"/>
      <c r="M35" s="128"/>
    </row>
    <row r="36" spans="1:15" ht="15" customHeight="1" x14ac:dyDescent="0.2">
      <c r="B36" s="1" t="s">
        <v>169</v>
      </c>
      <c r="C36" s="122"/>
      <c r="D36" s="122"/>
      <c r="E36" s="122"/>
      <c r="F36" s="122"/>
      <c r="G36" s="122"/>
      <c r="H36" s="122"/>
      <c r="I36" s="122"/>
      <c r="J36" s="122"/>
      <c r="K36" s="122"/>
      <c r="L36" s="122"/>
      <c r="M36" s="122"/>
      <c r="N36" s="122"/>
      <c r="O36" s="122"/>
    </row>
    <row r="37" spans="1:15" ht="15" customHeight="1" x14ac:dyDescent="0.2">
      <c r="B37" s="2" t="s">
        <v>71</v>
      </c>
      <c r="D37" s="122"/>
      <c r="E37" s="122"/>
      <c r="F37" s="122"/>
      <c r="G37" s="122"/>
      <c r="H37" s="122"/>
      <c r="I37" s="122"/>
      <c r="J37" s="122"/>
      <c r="K37" s="122"/>
      <c r="L37" s="122"/>
      <c r="M37" s="122"/>
      <c r="N37" s="122"/>
      <c r="O37" s="122"/>
    </row>
    <row r="38" spans="1:15" ht="15" customHeight="1" x14ac:dyDescent="0.2">
      <c r="B38" s="2" t="s">
        <v>105</v>
      </c>
      <c r="D38" s="122"/>
      <c r="E38" s="122"/>
      <c r="F38" s="122"/>
      <c r="G38" s="122"/>
      <c r="H38" s="122"/>
      <c r="I38" s="122"/>
      <c r="J38" s="122"/>
      <c r="K38" s="122"/>
      <c r="L38" s="122"/>
      <c r="M38" s="122"/>
      <c r="N38" s="122"/>
      <c r="O38" s="122"/>
    </row>
    <row r="39" spans="1:15" ht="15" customHeight="1" x14ac:dyDescent="0.2">
      <c r="B39" s="1" t="s">
        <v>170</v>
      </c>
      <c r="C39" s="122"/>
      <c r="D39" s="122"/>
      <c r="E39" s="122">
        <f>BS!E17</f>
        <v>40502.055895979996</v>
      </c>
      <c r="F39" s="128"/>
      <c r="G39" s="128"/>
      <c r="H39" s="128"/>
      <c r="I39" s="128"/>
      <c r="J39" s="128"/>
      <c r="K39" s="128"/>
      <c r="L39" s="128"/>
      <c r="M39" s="128"/>
      <c r="N39" s="128"/>
      <c r="O39" s="128"/>
    </row>
    <row r="40" spans="1:15" ht="15" customHeight="1" x14ac:dyDescent="0.2">
      <c r="B40" s="143"/>
      <c r="C40" s="122"/>
      <c r="D40" s="122"/>
      <c r="E40" s="122"/>
      <c r="F40" s="128"/>
      <c r="G40" s="128"/>
      <c r="H40" s="128"/>
      <c r="I40" s="128"/>
      <c r="J40" s="128"/>
      <c r="K40" s="128"/>
      <c r="L40" s="128"/>
      <c r="M40" s="128"/>
      <c r="N40" s="128"/>
      <c r="O40" s="128"/>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8" orientation="landscape" blackAndWhite="1" verticalDpi="1200" r:id="rId1"/>
  <headerFooter alignWithMargins="0">
    <oddHeader>&amp;L&amp;"宋体,常规"诚迅金融培训&amp;Rwww.chainshine.com</oddHeader>
    <oddFooter>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pageSetUpPr fitToPage="1"/>
  </sheetPr>
  <dimension ref="A1:O54"/>
  <sheetViews>
    <sheetView zoomScaleNormal="100"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78</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C6" s="157"/>
      <c r="D6" s="157"/>
      <c r="E6" s="157"/>
      <c r="F6" s="157"/>
      <c r="G6" s="157"/>
      <c r="H6" s="157"/>
      <c r="I6" s="157"/>
      <c r="J6" s="157"/>
      <c r="K6" s="157"/>
      <c r="L6" s="157"/>
      <c r="M6" s="157"/>
      <c r="N6" s="157"/>
      <c r="O6" s="157"/>
    </row>
    <row r="7" spans="1:15" ht="15" customHeight="1" x14ac:dyDescent="0.2">
      <c r="A7" s="5" t="s">
        <v>103</v>
      </c>
      <c r="D7" s="8"/>
      <c r="E7" s="8"/>
      <c r="F7" s="8"/>
      <c r="G7" s="8"/>
      <c r="H7" s="8"/>
      <c r="I7" s="8"/>
      <c r="J7" s="8"/>
      <c r="K7" s="8"/>
      <c r="L7" s="8"/>
      <c r="M7" s="8"/>
      <c r="N7" s="8"/>
      <c r="O7" s="8"/>
    </row>
    <row r="8" spans="1:15" s="145" customFormat="1" ht="15" customHeight="1" x14ac:dyDescent="0.2">
      <c r="B8" s="13" t="s">
        <v>172</v>
      </c>
      <c r="C8" s="193"/>
      <c r="D8" s="150">
        <f>BS!D23-BS!C23</f>
        <v>2371.0484043299984</v>
      </c>
      <c r="E8" s="150">
        <f>BS!E23-BS!D23</f>
        <v>-2521.0055427099987</v>
      </c>
      <c r="F8" s="45">
        <v>17500</v>
      </c>
      <c r="G8" s="45">
        <v>-17500</v>
      </c>
      <c r="H8" s="45">
        <v>0</v>
      </c>
      <c r="I8" s="45">
        <v>0</v>
      </c>
      <c r="J8" s="45">
        <v>0</v>
      </c>
      <c r="K8" s="45">
        <v>0</v>
      </c>
      <c r="L8" s="45">
        <v>0</v>
      </c>
      <c r="M8" s="45">
        <v>0</v>
      </c>
      <c r="N8" s="45">
        <v>0</v>
      </c>
      <c r="O8" s="45">
        <v>0</v>
      </c>
    </row>
    <row r="9" spans="1:15" s="145" customFormat="1" ht="15" customHeight="1" x14ac:dyDescent="0.2">
      <c r="B9" s="10" t="s">
        <v>173</v>
      </c>
      <c r="C9" s="189"/>
      <c r="D9" s="189"/>
      <c r="E9" s="189"/>
      <c r="F9" s="46">
        <v>4.9000000000000002E-2</v>
      </c>
      <c r="G9" s="46">
        <v>4.9000000000000002E-2</v>
      </c>
      <c r="H9" s="46">
        <v>4.9000000000000002E-2</v>
      </c>
      <c r="I9" s="46">
        <v>4.9000000000000002E-2</v>
      </c>
      <c r="J9" s="46">
        <v>4.9000000000000002E-2</v>
      </c>
      <c r="K9" s="46">
        <v>4.9000000000000002E-2</v>
      </c>
      <c r="L9" s="46">
        <v>4.9000000000000002E-2</v>
      </c>
      <c r="M9" s="46">
        <v>4.9000000000000002E-2</v>
      </c>
      <c r="N9" s="46">
        <v>4.9000000000000002E-2</v>
      </c>
      <c r="O9" s="46">
        <v>4.9000000000000002E-2</v>
      </c>
    </row>
    <row r="10" spans="1:15" s="145" customFormat="1" ht="15" customHeight="1" x14ac:dyDescent="0.2">
      <c r="B10" s="13" t="s">
        <v>174</v>
      </c>
      <c r="C10" s="193"/>
      <c r="D10" s="193">
        <f>BS!D28-BS!C28</f>
        <v>-1700</v>
      </c>
      <c r="E10" s="193">
        <f>BS!E28-BS!D28</f>
        <v>0</v>
      </c>
      <c r="F10" s="45">
        <v>42000</v>
      </c>
      <c r="G10" s="45">
        <v>11000</v>
      </c>
      <c r="H10" s="45">
        <v>0</v>
      </c>
      <c r="I10" s="45">
        <v>0</v>
      </c>
      <c r="J10" s="45">
        <v>0</v>
      </c>
      <c r="K10" s="45">
        <v>0</v>
      </c>
      <c r="L10" s="45">
        <v>0</v>
      </c>
      <c r="M10" s="45">
        <v>0</v>
      </c>
      <c r="N10" s="45">
        <v>0</v>
      </c>
      <c r="O10" s="45">
        <v>0</v>
      </c>
    </row>
    <row r="11" spans="1:15" s="145" customFormat="1" ht="15" customHeight="1" x14ac:dyDescent="0.2">
      <c r="B11" s="10" t="s">
        <v>175</v>
      </c>
      <c r="C11" s="189"/>
      <c r="D11" s="189"/>
      <c r="E11" s="189"/>
      <c r="F11" s="46">
        <v>5.3460000000000001E-2</v>
      </c>
      <c r="G11" s="46">
        <v>5.3460000000000001E-2</v>
      </c>
      <c r="H11" s="46">
        <v>5.3460000000000001E-2</v>
      </c>
      <c r="I11" s="46">
        <v>5.3460000000000001E-2</v>
      </c>
      <c r="J11" s="46">
        <v>5.3460000000000001E-2</v>
      </c>
      <c r="K11" s="46">
        <v>5.3460000000000001E-2</v>
      </c>
      <c r="L11" s="46">
        <v>5.3460000000000001E-2</v>
      </c>
      <c r="M11" s="46">
        <v>5.3460000000000001E-2</v>
      </c>
      <c r="N11" s="46">
        <v>5.3460000000000001E-2</v>
      </c>
      <c r="O11" s="46">
        <v>5.3460000000000001E-2</v>
      </c>
    </row>
    <row r="12" spans="1:15" s="153" customFormat="1" ht="15" customHeight="1" x14ac:dyDescent="0.2">
      <c r="B12" s="50" t="s">
        <v>176</v>
      </c>
      <c r="C12" s="195"/>
      <c r="D12" s="150">
        <f>BS!D29-BS!C29</f>
        <v>3950.6178333400003</v>
      </c>
      <c r="E12" s="195">
        <f>BS!E29-BS!D29</f>
        <v>5.1084999999998217</v>
      </c>
      <c r="F12" s="45">
        <v>20000</v>
      </c>
      <c r="G12" s="45">
        <v>-3000</v>
      </c>
      <c r="H12" s="45">
        <v>-2000</v>
      </c>
      <c r="I12" s="45">
        <v>0</v>
      </c>
      <c r="J12" s="45">
        <v>0</v>
      </c>
      <c r="K12" s="45">
        <v>0</v>
      </c>
      <c r="L12" s="45">
        <v>0</v>
      </c>
      <c r="M12" s="45">
        <v>-3000</v>
      </c>
      <c r="N12" s="45">
        <v>-3955.7263333400001</v>
      </c>
      <c r="O12" s="45">
        <v>0</v>
      </c>
    </row>
    <row r="13" spans="1:15" s="145" customFormat="1" ht="15" customHeight="1" x14ac:dyDescent="0.2">
      <c r="B13" s="10" t="s">
        <v>177</v>
      </c>
      <c r="C13" s="189"/>
      <c r="D13" s="189"/>
      <c r="E13" s="189"/>
      <c r="F13" s="46">
        <v>4.8099999999999997E-2</v>
      </c>
      <c r="G13" s="46">
        <v>4.8099999999999997E-2</v>
      </c>
      <c r="H13" s="46">
        <v>4.8099999999999997E-2</v>
      </c>
      <c r="I13" s="46">
        <v>4.8099999999999997E-2</v>
      </c>
      <c r="J13" s="46">
        <v>4.8099999999999997E-2</v>
      </c>
      <c r="K13" s="46">
        <v>4.8099999999999997E-2</v>
      </c>
      <c r="L13" s="46">
        <v>4.8099999999999997E-2</v>
      </c>
      <c r="M13" s="46">
        <v>4.8099999999999997E-2</v>
      </c>
      <c r="N13" s="46">
        <v>4.8099999999999997E-2</v>
      </c>
      <c r="O13" s="46">
        <v>4.8099999999999997E-2</v>
      </c>
    </row>
    <row r="14" spans="1:15" s="145" customFormat="1" ht="15" customHeight="1" x14ac:dyDescent="0.2">
      <c r="B14" s="10" t="s">
        <v>178</v>
      </c>
      <c r="C14" s="189"/>
      <c r="D14" s="189"/>
      <c r="E14" s="189"/>
      <c r="F14" s="46">
        <v>1.17E-2</v>
      </c>
      <c r="G14" s="46">
        <v>1.17E-2</v>
      </c>
      <c r="H14" s="46">
        <v>1.17E-2</v>
      </c>
      <c r="I14" s="46">
        <v>1.17E-2</v>
      </c>
      <c r="J14" s="46">
        <v>1.17E-2</v>
      </c>
      <c r="K14" s="46">
        <v>1.17E-2</v>
      </c>
      <c r="L14" s="46">
        <v>1.17E-2</v>
      </c>
      <c r="M14" s="46">
        <v>1.17E-2</v>
      </c>
      <c r="N14" s="46">
        <v>1.17E-2</v>
      </c>
      <c r="O14" s="46">
        <v>1.17E-2</v>
      </c>
    </row>
    <row r="15" spans="1:15" s="145" customFormat="1" ht="15" customHeight="1" x14ac:dyDescent="0.2">
      <c r="B15" s="13" t="s">
        <v>179</v>
      </c>
      <c r="C15" s="193"/>
      <c r="D15" s="193">
        <f>IS!D51-IS!C51</f>
        <v>0</v>
      </c>
      <c r="E15" s="193">
        <f>IS!E51-IS!D51</f>
        <v>0</v>
      </c>
      <c r="F15" s="45">
        <v>1551.590380139643</v>
      </c>
      <c r="G15" s="45">
        <v>0</v>
      </c>
      <c r="H15" s="45">
        <v>0</v>
      </c>
      <c r="I15" s="45">
        <v>0</v>
      </c>
      <c r="J15" s="45">
        <v>0</v>
      </c>
      <c r="K15" s="45">
        <v>0</v>
      </c>
      <c r="L15" s="45">
        <v>0</v>
      </c>
      <c r="M15" s="45">
        <v>0</v>
      </c>
      <c r="N15" s="45">
        <v>0</v>
      </c>
      <c r="O15" s="45">
        <v>0</v>
      </c>
    </row>
    <row r="16" spans="1:15" s="145" customFormat="1" ht="15" customHeight="1" x14ac:dyDescent="0.2">
      <c r="B16" s="13" t="s">
        <v>180</v>
      </c>
      <c r="C16" s="193"/>
      <c r="D16" s="193"/>
      <c r="E16" s="193"/>
      <c r="F16" s="47">
        <v>12.89</v>
      </c>
      <c r="G16" s="47">
        <v>0</v>
      </c>
      <c r="H16" s="47">
        <v>0</v>
      </c>
      <c r="I16" s="47">
        <v>0</v>
      </c>
      <c r="J16" s="47">
        <v>0</v>
      </c>
      <c r="K16" s="47">
        <v>0</v>
      </c>
      <c r="L16" s="47">
        <v>0</v>
      </c>
      <c r="M16" s="47">
        <v>0</v>
      </c>
      <c r="N16" s="47">
        <v>0</v>
      </c>
      <c r="O16" s="47">
        <v>0</v>
      </c>
    </row>
    <row r="17" spans="1:15" ht="15" customHeight="1" x14ac:dyDescent="0.2">
      <c r="A17" s="29"/>
      <c r="B17" s="140"/>
      <c r="C17" s="141"/>
      <c r="D17" s="141"/>
      <c r="E17" s="141"/>
      <c r="F17" s="128"/>
      <c r="G17" s="128"/>
      <c r="H17" s="128"/>
      <c r="I17" s="128"/>
      <c r="J17" s="128"/>
      <c r="K17" s="128"/>
      <c r="L17" s="128"/>
      <c r="M17" s="128"/>
      <c r="N17" s="128"/>
      <c r="O17" s="128"/>
    </row>
    <row r="18" spans="1:15" ht="15" customHeight="1" x14ac:dyDescent="0.2">
      <c r="A18" s="5" t="s">
        <v>181</v>
      </c>
      <c r="F18" s="155"/>
      <c r="G18" s="155"/>
      <c r="H18" s="155"/>
      <c r="I18" s="155"/>
      <c r="J18" s="155"/>
      <c r="K18" s="155"/>
      <c r="L18" s="155"/>
      <c r="M18" s="155"/>
      <c r="N18" s="155"/>
      <c r="O18" s="155"/>
    </row>
    <row r="19" spans="1:15" ht="15" customHeight="1" x14ac:dyDescent="0.2">
      <c r="B19" s="2" t="s">
        <v>139</v>
      </c>
      <c r="C19" s="128"/>
      <c r="D19" s="128"/>
      <c r="E19" s="128">
        <f>BS!E22</f>
        <v>0</v>
      </c>
      <c r="F19" s="128"/>
      <c r="G19" s="128"/>
      <c r="H19" s="128"/>
      <c r="I19" s="128"/>
      <c r="J19" s="128"/>
      <c r="K19" s="128"/>
      <c r="L19" s="128"/>
      <c r="M19" s="128"/>
      <c r="N19" s="128"/>
      <c r="O19" s="128"/>
    </row>
    <row r="20" spans="1:15" ht="15" customHeight="1" x14ac:dyDescent="0.2">
      <c r="B20" s="2" t="s">
        <v>182</v>
      </c>
      <c r="C20" s="128"/>
      <c r="D20" s="128"/>
      <c r="E20" s="9"/>
      <c r="F20" s="155"/>
      <c r="G20" s="155"/>
      <c r="H20" s="155"/>
      <c r="I20" s="155"/>
      <c r="J20" s="155"/>
      <c r="K20" s="155"/>
      <c r="L20" s="155"/>
      <c r="M20" s="155"/>
      <c r="N20" s="155"/>
      <c r="O20" s="155"/>
    </row>
    <row r="21" spans="1:15" ht="15" customHeight="1" x14ac:dyDescent="0.2">
      <c r="B21" s="2" t="s">
        <v>183</v>
      </c>
      <c r="C21" s="128"/>
      <c r="D21" s="128"/>
      <c r="E21" s="9"/>
      <c r="F21" s="128"/>
      <c r="G21" s="128"/>
      <c r="H21" s="128"/>
      <c r="I21" s="128"/>
      <c r="J21" s="128"/>
      <c r="K21" s="128"/>
      <c r="L21" s="128"/>
      <c r="M21" s="128"/>
      <c r="N21" s="128"/>
      <c r="O21" s="128"/>
    </row>
    <row r="22" spans="1:15" ht="15" customHeight="1" x14ac:dyDescent="0.2">
      <c r="C22" s="128"/>
      <c r="D22" s="128"/>
      <c r="E22" s="9"/>
      <c r="F22" s="128"/>
      <c r="G22" s="128"/>
      <c r="H22" s="128"/>
      <c r="I22" s="128"/>
      <c r="J22" s="128"/>
      <c r="K22" s="128"/>
      <c r="L22" s="128"/>
      <c r="M22" s="128"/>
      <c r="N22" s="128"/>
      <c r="O22" s="128"/>
    </row>
    <row r="23" spans="1:15" ht="15" customHeight="1" x14ac:dyDescent="0.2">
      <c r="B23" s="2" t="s">
        <v>184</v>
      </c>
      <c r="C23" s="128"/>
      <c r="D23" s="128"/>
      <c r="E23" s="128">
        <f>BS!E23</f>
        <v>5661.4824732900006</v>
      </c>
      <c r="F23" s="128"/>
      <c r="G23" s="128"/>
      <c r="H23" s="128"/>
      <c r="I23" s="128"/>
      <c r="J23" s="128"/>
      <c r="K23" s="128"/>
      <c r="L23" s="128"/>
      <c r="M23" s="128"/>
      <c r="N23" s="128"/>
      <c r="O23" s="128"/>
    </row>
    <row r="24" spans="1:15" ht="15" customHeight="1" x14ac:dyDescent="0.2">
      <c r="B24" s="2" t="s">
        <v>185</v>
      </c>
      <c r="C24" s="128"/>
      <c r="D24" s="128"/>
      <c r="E24" s="9"/>
      <c r="F24" s="155"/>
      <c r="G24" s="155"/>
      <c r="H24" s="155"/>
      <c r="I24" s="155"/>
      <c r="J24" s="155"/>
      <c r="K24" s="155"/>
      <c r="L24" s="155"/>
      <c r="M24" s="155"/>
      <c r="N24" s="155"/>
      <c r="O24" s="155"/>
    </row>
    <row r="25" spans="1:15" ht="15" customHeight="1" x14ac:dyDescent="0.2">
      <c r="B25" s="2" t="s">
        <v>186</v>
      </c>
      <c r="C25" s="128"/>
      <c r="D25" s="128"/>
      <c r="E25" s="9"/>
      <c r="F25" s="128"/>
      <c r="G25" s="128"/>
      <c r="H25" s="128"/>
      <c r="I25" s="128"/>
      <c r="J25" s="128"/>
      <c r="K25" s="128"/>
      <c r="L25" s="128"/>
      <c r="M25" s="128"/>
      <c r="N25" s="128"/>
      <c r="O25" s="128"/>
    </row>
    <row r="26" spans="1:15" ht="15" customHeight="1" x14ac:dyDescent="0.2">
      <c r="C26" s="128"/>
      <c r="D26" s="128"/>
      <c r="E26" s="9"/>
      <c r="F26" s="128"/>
      <c r="G26" s="128"/>
      <c r="H26" s="128"/>
      <c r="I26" s="128"/>
      <c r="J26" s="128"/>
      <c r="K26" s="128"/>
      <c r="L26" s="128"/>
      <c r="M26" s="128"/>
      <c r="N26" s="128"/>
      <c r="O26" s="128"/>
    </row>
    <row r="27" spans="1:15" ht="15" customHeight="1" x14ac:dyDescent="0.2">
      <c r="B27" s="2" t="s">
        <v>187</v>
      </c>
      <c r="C27" s="128"/>
      <c r="D27" s="128"/>
      <c r="E27" s="128">
        <f>BS!E28</f>
        <v>6800</v>
      </c>
      <c r="F27" s="128"/>
      <c r="G27" s="128"/>
      <c r="H27" s="128"/>
      <c r="I27" s="128"/>
      <c r="J27" s="128"/>
      <c r="K27" s="128"/>
      <c r="L27" s="128"/>
      <c r="M27" s="128"/>
      <c r="N27" s="128"/>
      <c r="O27" s="128"/>
    </row>
    <row r="28" spans="1:15" ht="15" customHeight="1" x14ac:dyDescent="0.2">
      <c r="B28" s="2" t="s">
        <v>175</v>
      </c>
      <c r="C28" s="128"/>
      <c r="D28" s="128"/>
      <c r="E28" s="9"/>
      <c r="F28" s="155"/>
      <c r="G28" s="155"/>
      <c r="H28" s="155"/>
      <c r="I28" s="155"/>
      <c r="J28" s="155"/>
      <c r="K28" s="155"/>
      <c r="L28" s="155"/>
      <c r="M28" s="155"/>
      <c r="N28" s="155"/>
      <c r="O28" s="155"/>
    </row>
    <row r="29" spans="1:15" ht="15" customHeight="1" x14ac:dyDescent="0.2">
      <c r="B29" s="2" t="s">
        <v>188</v>
      </c>
      <c r="C29" s="128"/>
      <c r="D29" s="128"/>
      <c r="E29" s="9"/>
      <c r="F29" s="128"/>
      <c r="G29" s="128"/>
      <c r="H29" s="128"/>
      <c r="I29" s="128"/>
      <c r="J29" s="128"/>
      <c r="K29" s="128"/>
      <c r="L29" s="128"/>
      <c r="M29" s="128"/>
      <c r="N29" s="128"/>
      <c r="O29" s="128"/>
    </row>
    <row r="30" spans="1:15" ht="15" customHeight="1" x14ac:dyDescent="0.2">
      <c r="C30" s="128"/>
      <c r="D30" s="128"/>
      <c r="E30" s="9"/>
      <c r="F30" s="128"/>
      <c r="G30" s="128"/>
      <c r="H30" s="128"/>
      <c r="I30" s="128"/>
      <c r="J30" s="128"/>
      <c r="K30" s="128"/>
      <c r="L30" s="128"/>
      <c r="M30" s="128"/>
      <c r="N30" s="128"/>
      <c r="O30" s="128"/>
    </row>
    <row r="31" spans="1:15" ht="15" customHeight="1" x14ac:dyDescent="0.2">
      <c r="B31" s="2" t="s">
        <v>140</v>
      </c>
      <c r="C31" s="128"/>
      <c r="D31" s="128"/>
      <c r="E31" s="128">
        <f>BS!E29</f>
        <v>3955.7263333400001</v>
      </c>
      <c r="F31" s="128"/>
      <c r="G31" s="128"/>
      <c r="H31" s="128"/>
      <c r="I31" s="128"/>
      <c r="J31" s="128"/>
      <c r="K31" s="128"/>
      <c r="L31" s="128"/>
      <c r="M31" s="128"/>
      <c r="N31" s="128"/>
      <c r="O31" s="128"/>
    </row>
    <row r="32" spans="1:15" ht="15" customHeight="1" x14ac:dyDescent="0.2">
      <c r="B32" s="2" t="s">
        <v>177</v>
      </c>
      <c r="C32" s="128"/>
      <c r="D32" s="128"/>
      <c r="E32" s="9"/>
      <c r="F32" s="155"/>
      <c r="G32" s="155"/>
      <c r="H32" s="155"/>
      <c r="I32" s="155"/>
      <c r="J32" s="155"/>
      <c r="K32" s="155"/>
      <c r="L32" s="155"/>
      <c r="M32" s="155"/>
      <c r="N32" s="155"/>
      <c r="O32" s="155"/>
    </row>
    <row r="33" spans="1:15" ht="15" customHeight="1" x14ac:dyDescent="0.2">
      <c r="B33" s="2" t="s">
        <v>189</v>
      </c>
      <c r="C33" s="128"/>
      <c r="D33" s="128"/>
      <c r="E33" s="9"/>
      <c r="F33" s="128"/>
      <c r="G33" s="128"/>
      <c r="H33" s="128"/>
      <c r="I33" s="128"/>
      <c r="J33" s="128"/>
      <c r="K33" s="128"/>
      <c r="L33" s="128"/>
      <c r="M33" s="128"/>
      <c r="N33" s="128"/>
      <c r="O33" s="128"/>
    </row>
    <row r="34" spans="1:15" ht="15" customHeight="1" x14ac:dyDescent="0.2">
      <c r="C34" s="128"/>
      <c r="D34" s="128"/>
      <c r="E34" s="9"/>
      <c r="F34" s="128"/>
      <c r="G34" s="128"/>
      <c r="H34" s="128"/>
      <c r="I34" s="128"/>
      <c r="J34" s="128"/>
      <c r="K34" s="128"/>
      <c r="L34" s="128"/>
      <c r="M34" s="128"/>
      <c r="N34" s="128"/>
      <c r="O34" s="128"/>
    </row>
    <row r="35" spans="1:15" ht="15" customHeight="1" x14ac:dyDescent="0.2">
      <c r="B35" s="5" t="s">
        <v>95</v>
      </c>
      <c r="E35" s="15">
        <f>SUM(E19,E23,E27,E31)</f>
        <v>16417.208806630002</v>
      </c>
      <c r="F35" s="15"/>
      <c r="G35" s="15"/>
      <c r="H35" s="15"/>
      <c r="I35" s="15"/>
      <c r="J35" s="15"/>
      <c r="K35" s="15"/>
      <c r="L35" s="15"/>
      <c r="M35" s="15"/>
      <c r="N35" s="15"/>
      <c r="O35" s="15"/>
    </row>
    <row r="36" spans="1:15" ht="15" customHeight="1" x14ac:dyDescent="0.2">
      <c r="B36" s="5" t="s">
        <v>190</v>
      </c>
      <c r="C36" s="15"/>
      <c r="D36" s="128"/>
      <c r="E36" s="9"/>
      <c r="F36" s="15"/>
      <c r="G36" s="15"/>
      <c r="H36" s="15"/>
      <c r="I36" s="15"/>
      <c r="J36" s="15"/>
      <c r="K36" s="15"/>
      <c r="L36" s="15"/>
      <c r="M36" s="15"/>
      <c r="N36" s="15"/>
      <c r="O36" s="15"/>
    </row>
    <row r="37" spans="1:15" ht="15" customHeight="1" x14ac:dyDescent="0.2">
      <c r="B37" s="6"/>
      <c r="C37" s="15"/>
      <c r="D37" s="128"/>
      <c r="E37" s="9"/>
      <c r="F37" s="15"/>
      <c r="G37" s="15"/>
      <c r="H37" s="15"/>
      <c r="I37" s="15"/>
      <c r="J37" s="15"/>
      <c r="K37" s="15"/>
      <c r="L37" s="15"/>
      <c r="M37" s="15"/>
      <c r="N37" s="15"/>
      <c r="O37" s="15"/>
    </row>
    <row r="38" spans="1:15" ht="15" customHeight="1" x14ac:dyDescent="0.2">
      <c r="B38" s="2" t="s">
        <v>191</v>
      </c>
      <c r="C38" s="128"/>
      <c r="D38" s="128"/>
      <c r="E38" s="128">
        <f>BS!E11</f>
        <v>2470.51138932</v>
      </c>
      <c r="F38" s="128"/>
      <c r="G38" s="128"/>
      <c r="H38" s="128"/>
      <c r="I38" s="128"/>
      <c r="J38" s="128"/>
      <c r="K38" s="128"/>
      <c r="L38" s="128"/>
      <c r="M38" s="128"/>
      <c r="N38" s="128"/>
      <c r="O38" s="128"/>
    </row>
    <row r="39" spans="1:15" ht="15" customHeight="1" x14ac:dyDescent="0.2">
      <c r="B39" s="2" t="s">
        <v>178</v>
      </c>
      <c r="C39" s="128"/>
      <c r="D39" s="128"/>
      <c r="E39" s="9"/>
      <c r="F39" s="155"/>
      <c r="G39" s="155"/>
      <c r="H39" s="155"/>
      <c r="I39" s="155"/>
      <c r="J39" s="155"/>
      <c r="K39" s="155"/>
      <c r="L39" s="155"/>
      <c r="M39" s="155"/>
      <c r="N39" s="155"/>
      <c r="O39" s="155"/>
    </row>
    <row r="40" spans="1:15" ht="15" customHeight="1" x14ac:dyDescent="0.2">
      <c r="B40" s="2" t="s">
        <v>192</v>
      </c>
      <c r="C40" s="128"/>
      <c r="D40" s="128"/>
      <c r="E40" s="9"/>
      <c r="F40" s="128"/>
      <c r="G40" s="128"/>
      <c r="H40" s="128"/>
      <c r="I40" s="128"/>
      <c r="J40" s="128"/>
      <c r="K40" s="128"/>
      <c r="L40" s="128"/>
      <c r="M40" s="128"/>
      <c r="N40" s="128"/>
      <c r="O40" s="128"/>
    </row>
    <row r="41" spans="1:15" ht="15" customHeight="1" x14ac:dyDescent="0.2">
      <c r="C41" s="128"/>
      <c r="D41" s="128"/>
      <c r="E41" s="9"/>
      <c r="F41" s="128"/>
      <c r="G41" s="128"/>
      <c r="H41" s="128"/>
      <c r="I41" s="128"/>
      <c r="J41" s="128"/>
      <c r="K41" s="128"/>
      <c r="L41" s="128"/>
      <c r="M41" s="128"/>
      <c r="N41" s="128"/>
      <c r="O41" s="128"/>
    </row>
    <row r="42" spans="1:15" ht="15" customHeight="1" x14ac:dyDescent="0.2">
      <c r="B42" s="5" t="s">
        <v>107</v>
      </c>
      <c r="C42" s="15"/>
      <c r="D42" s="15"/>
      <c r="E42" s="39"/>
      <c r="F42" s="15"/>
      <c r="G42" s="15"/>
      <c r="H42" s="15"/>
      <c r="I42" s="15"/>
      <c r="J42" s="15"/>
      <c r="K42" s="15"/>
      <c r="L42" s="15"/>
      <c r="M42" s="15"/>
      <c r="N42" s="15"/>
      <c r="O42" s="15"/>
    </row>
    <row r="43" spans="1:15" ht="15" customHeight="1" x14ac:dyDescent="0.2">
      <c r="C43" s="128"/>
      <c r="D43" s="128"/>
      <c r="E43" s="9"/>
      <c r="F43" s="128"/>
      <c r="G43" s="128"/>
      <c r="H43" s="128"/>
      <c r="I43" s="128"/>
      <c r="J43" s="128"/>
      <c r="K43" s="128"/>
      <c r="L43" s="128"/>
      <c r="M43" s="128"/>
      <c r="N43" s="128"/>
      <c r="O43" s="128"/>
    </row>
    <row r="44" spans="1:15" ht="15" customHeight="1" x14ac:dyDescent="0.2">
      <c r="A44" s="36" t="s">
        <v>193</v>
      </c>
      <c r="B44" s="145"/>
      <c r="C44" s="145"/>
      <c r="D44" s="145"/>
      <c r="E44" s="145"/>
      <c r="F44" s="145"/>
      <c r="G44" s="145"/>
      <c r="H44" s="145"/>
      <c r="I44" s="145"/>
      <c r="J44" s="145"/>
      <c r="K44" s="145"/>
      <c r="L44" s="145"/>
      <c r="M44" s="145"/>
      <c r="N44" s="145"/>
      <c r="O44" s="145"/>
    </row>
    <row r="45" spans="1:15" ht="15" customHeight="1" x14ac:dyDescent="0.2">
      <c r="A45" s="145"/>
      <c r="B45" s="10" t="s">
        <v>179</v>
      </c>
      <c r="C45" s="145"/>
      <c r="D45" s="145"/>
      <c r="E45" s="145"/>
      <c r="F45" s="128"/>
      <c r="G45" s="128"/>
      <c r="H45" s="128"/>
      <c r="I45" s="128"/>
      <c r="J45" s="128"/>
      <c r="K45" s="128"/>
      <c r="L45" s="128"/>
      <c r="M45" s="128"/>
      <c r="N45" s="128"/>
      <c r="O45" s="128"/>
    </row>
    <row r="46" spans="1:15" ht="15" customHeight="1" x14ac:dyDescent="0.2">
      <c r="B46" s="1" t="s">
        <v>194</v>
      </c>
      <c r="C46" s="196"/>
      <c r="D46" s="128">
        <f>IS!D51</f>
        <v>9412.0854569999992</v>
      </c>
      <c r="E46" s="128">
        <f>IS!E51</f>
        <v>9412.0854569999992</v>
      </c>
      <c r="F46" s="128"/>
      <c r="G46" s="128"/>
      <c r="H46" s="128"/>
      <c r="I46" s="128"/>
      <c r="J46" s="128"/>
      <c r="K46" s="128"/>
      <c r="L46" s="128"/>
      <c r="M46" s="128"/>
      <c r="N46" s="128"/>
      <c r="O46" s="128"/>
    </row>
    <row r="47" spans="1:15" s="145" customFormat="1" ht="15" customHeight="1" x14ac:dyDescent="0.2">
      <c r="B47" s="10" t="s">
        <v>195</v>
      </c>
      <c r="F47" s="160"/>
      <c r="G47" s="160"/>
      <c r="H47" s="160"/>
      <c r="I47" s="160"/>
      <c r="J47" s="160"/>
      <c r="K47" s="160"/>
      <c r="L47" s="160"/>
      <c r="M47" s="160"/>
      <c r="N47" s="160"/>
      <c r="O47" s="160"/>
    </row>
    <row r="48" spans="1:15" ht="15" customHeight="1" x14ac:dyDescent="0.2">
      <c r="A48" s="145"/>
      <c r="B48" s="10" t="s">
        <v>196</v>
      </c>
      <c r="C48" s="145"/>
      <c r="D48" s="145"/>
      <c r="E48" s="128">
        <f>BS!E32</f>
        <v>27351.579976519999</v>
      </c>
      <c r="F48" s="128"/>
      <c r="G48" s="128"/>
      <c r="H48" s="128"/>
      <c r="I48" s="128"/>
      <c r="J48" s="128"/>
      <c r="K48" s="128"/>
      <c r="L48" s="128"/>
      <c r="M48" s="128"/>
      <c r="N48" s="128"/>
      <c r="O48" s="128"/>
    </row>
    <row r="49" spans="1:15" ht="15" customHeight="1" x14ac:dyDescent="0.2">
      <c r="E49" s="128"/>
      <c r="F49" s="128"/>
      <c r="G49" s="128"/>
      <c r="H49" s="128"/>
      <c r="I49" s="128"/>
      <c r="J49" s="128"/>
      <c r="K49" s="128"/>
      <c r="L49" s="128"/>
      <c r="M49" s="128"/>
      <c r="N49" s="128"/>
      <c r="O49" s="128"/>
    </row>
    <row r="50" spans="1:15" ht="15" customHeight="1" x14ac:dyDescent="0.2">
      <c r="A50" s="5" t="s">
        <v>197</v>
      </c>
      <c r="E50" s="128"/>
    </row>
    <row r="51" spans="1:15" ht="15" customHeight="1" x14ac:dyDescent="0.2">
      <c r="B51" s="2" t="s">
        <v>246</v>
      </c>
      <c r="C51" s="155">
        <f>SUM(BS!C22:C23,BS!C28:C29)/SUM(BS!C22:C23,BS!C28:C29,BS!C34)</f>
        <v>0.33102832479528188</v>
      </c>
      <c r="D51" s="155">
        <f>SUM(BS!D22:D23,BS!D28:D29)/SUM(BS!D22:D23,BS!D28:D29,BS!D34)</f>
        <v>0.31457481850399022</v>
      </c>
      <c r="E51" s="155">
        <f>SUM(BS!E22:E23,BS!E28:E29)/SUM(BS!E22:E23,BS!E28:E29,BS!E34)</f>
        <v>0.30411081751276792</v>
      </c>
      <c r="F51" s="155"/>
      <c r="G51" s="155"/>
      <c r="H51" s="155"/>
      <c r="I51" s="155"/>
      <c r="J51" s="155"/>
      <c r="K51" s="155"/>
      <c r="L51" s="155"/>
      <c r="M51" s="155"/>
      <c r="N51" s="155"/>
      <c r="O51" s="155"/>
    </row>
    <row r="52" spans="1:15" ht="15" customHeight="1" x14ac:dyDescent="0.2">
      <c r="B52" s="2" t="s">
        <v>101</v>
      </c>
      <c r="C52" s="155">
        <f>BS!C30/BS!C19</f>
        <v>0.36277103540567718</v>
      </c>
      <c r="D52" s="155">
        <f>BS!D30/BS!D19</f>
        <v>0.33524732530941054</v>
      </c>
      <c r="E52" s="155">
        <f>BS!E30/BS!E19</f>
        <v>0.33968077074678038</v>
      </c>
      <c r="F52" s="155"/>
      <c r="G52" s="155"/>
      <c r="H52" s="155"/>
      <c r="I52" s="155"/>
      <c r="J52" s="155"/>
      <c r="K52" s="155"/>
      <c r="L52" s="155"/>
      <c r="M52" s="155"/>
      <c r="N52" s="155"/>
      <c r="O52" s="155"/>
    </row>
    <row r="53" spans="1:15" ht="15" customHeight="1" x14ac:dyDescent="0.2">
      <c r="B53" s="1" t="s">
        <v>198</v>
      </c>
      <c r="C53" s="156">
        <f>IS!C52</f>
        <v>0.38410568728009792</v>
      </c>
      <c r="D53" s="156">
        <f>IS!D52</f>
        <v>0.57080685359102334</v>
      </c>
      <c r="E53" s="156">
        <f>IS!E52</f>
        <v>0.41758792316179888</v>
      </c>
      <c r="F53" s="156"/>
      <c r="G53" s="156"/>
      <c r="H53" s="156"/>
      <c r="I53" s="156"/>
      <c r="J53" s="156"/>
      <c r="K53" s="156"/>
      <c r="L53" s="156"/>
      <c r="M53" s="156"/>
      <c r="N53" s="156"/>
      <c r="O53" s="156"/>
    </row>
    <row r="54" spans="1:15" ht="15" customHeight="1" x14ac:dyDescent="0.2">
      <c r="B54" s="143"/>
      <c r="C54" s="8"/>
      <c r="D54" s="8"/>
      <c r="E54" s="8"/>
      <c r="F54" s="156"/>
      <c r="G54" s="156"/>
      <c r="H54" s="156"/>
      <c r="I54" s="156"/>
      <c r="J54" s="156"/>
      <c r="K54" s="156"/>
      <c r="L54" s="156"/>
      <c r="M54" s="156"/>
      <c r="N54" s="156"/>
      <c r="O54" s="156"/>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0" orientation="landscape" blackAndWhite="1" verticalDpi="1200" r:id="rId1"/>
  <headerFooter alignWithMargins="0">
    <oddHeader>&amp;L&amp;"宋体,常规"诚迅金融培训&amp;Rwww.chainshine.com</oddHeader>
    <oddFooter>第 &amp;P 页，共 &amp;N 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O93"/>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1" width="10.7109375" style="128" customWidth="1"/>
    <col min="12"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74</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C6" s="157"/>
      <c r="D6" s="157"/>
      <c r="E6" s="157"/>
      <c r="F6" s="157"/>
      <c r="G6" s="157"/>
      <c r="H6" s="157"/>
      <c r="I6" s="157"/>
      <c r="J6" s="157"/>
      <c r="K6" s="157"/>
      <c r="L6" s="157"/>
      <c r="M6" s="157"/>
      <c r="N6" s="157"/>
      <c r="O6" s="157"/>
    </row>
    <row r="7" spans="1:15" ht="15" customHeight="1" x14ac:dyDescent="0.2">
      <c r="A7" s="33" t="s">
        <v>103</v>
      </c>
      <c r="B7" s="140"/>
      <c r="C7" s="157"/>
      <c r="D7" s="157"/>
      <c r="F7" s="157"/>
      <c r="G7" s="157"/>
      <c r="H7" s="157"/>
      <c r="I7" s="157"/>
      <c r="J7" s="157"/>
      <c r="K7" s="157"/>
      <c r="L7" s="157"/>
      <c r="M7" s="157"/>
      <c r="N7" s="157"/>
      <c r="O7" s="157"/>
    </row>
    <row r="8" spans="1:15" s="145" customFormat="1" ht="15" customHeight="1" x14ac:dyDescent="0.2">
      <c r="B8" s="13" t="s">
        <v>72</v>
      </c>
      <c r="C8" s="193"/>
      <c r="D8" s="158">
        <f>BS!D18+IS!D38-BS!C18</f>
        <v>4.60266077</v>
      </c>
      <c r="E8" s="158">
        <f>BS!E18+IS!E38-BS!D18</f>
        <v>9.2276932299999999</v>
      </c>
      <c r="F8" s="45">
        <v>12</v>
      </c>
      <c r="G8" s="45">
        <v>12</v>
      </c>
      <c r="H8" s="45">
        <v>12</v>
      </c>
      <c r="I8" s="45">
        <v>12</v>
      </c>
      <c r="J8" s="45">
        <v>12</v>
      </c>
      <c r="K8" s="45">
        <v>12</v>
      </c>
      <c r="L8" s="45">
        <v>12</v>
      </c>
      <c r="M8" s="45">
        <v>12</v>
      </c>
      <c r="N8" s="45">
        <v>12</v>
      </c>
      <c r="O8" s="45">
        <v>12</v>
      </c>
    </row>
    <row r="9" spans="1:15" s="145" customFormat="1" ht="15" customHeight="1" x14ac:dyDescent="0.2">
      <c r="B9" s="10" t="s">
        <v>106</v>
      </c>
      <c r="C9" s="150">
        <f>IS!C38</f>
        <v>4.1455720600000001</v>
      </c>
      <c r="D9" s="150">
        <f>IS!D38</f>
        <v>12.02098831</v>
      </c>
      <c r="E9" s="150">
        <f>IS!E38</f>
        <v>11.99153175</v>
      </c>
      <c r="F9" s="45">
        <v>12</v>
      </c>
      <c r="G9" s="45">
        <v>12</v>
      </c>
      <c r="H9" s="45">
        <v>12</v>
      </c>
      <c r="I9" s="45">
        <v>12</v>
      </c>
      <c r="J9" s="45">
        <v>12</v>
      </c>
      <c r="K9" s="45">
        <v>12</v>
      </c>
      <c r="L9" s="45">
        <v>12</v>
      </c>
      <c r="M9" s="45">
        <v>12</v>
      </c>
      <c r="N9" s="45">
        <v>12</v>
      </c>
      <c r="O9" s="45">
        <v>12</v>
      </c>
    </row>
    <row r="10" spans="1:15" s="145" customFormat="1" ht="15" customHeight="1" x14ac:dyDescent="0.2">
      <c r="B10" s="10" t="s">
        <v>168</v>
      </c>
      <c r="C10" s="194"/>
      <c r="D10" s="194"/>
      <c r="E10" s="194"/>
      <c r="F10" s="46">
        <v>0.52</v>
      </c>
      <c r="G10" s="46">
        <v>0.52</v>
      </c>
      <c r="H10" s="46">
        <v>0.52</v>
      </c>
      <c r="I10" s="46">
        <v>0.52</v>
      </c>
      <c r="J10" s="46">
        <v>0.52</v>
      </c>
      <c r="K10" s="46">
        <v>0.52</v>
      </c>
      <c r="L10" s="46">
        <v>0.52</v>
      </c>
      <c r="M10" s="46">
        <v>0.52</v>
      </c>
      <c r="N10" s="46">
        <v>0.52</v>
      </c>
      <c r="O10" s="46">
        <v>0.52</v>
      </c>
    </row>
    <row r="11" spans="1:15" s="145" customFormat="1" ht="15" customHeight="1" x14ac:dyDescent="0.2">
      <c r="B11" s="10" t="s">
        <v>276</v>
      </c>
      <c r="C11" s="189">
        <f>BS!C12/(IS!C22+Revenues!C32)</f>
        <v>9.1291774863841782E-2</v>
      </c>
      <c r="D11" s="189">
        <f>BS!D12/(IS!D22+Revenues!D32)</f>
        <v>0.12292295437147742</v>
      </c>
      <c r="E11" s="189">
        <f>BS!E12/(IS!E22+Revenues!E32)</f>
        <v>0.12938579186416482</v>
      </c>
      <c r="F11" s="46">
        <v>0.129</v>
      </c>
      <c r="G11" s="46">
        <v>0.129</v>
      </c>
      <c r="H11" s="46">
        <v>0.129</v>
      </c>
      <c r="I11" s="46">
        <v>0.129</v>
      </c>
      <c r="J11" s="46">
        <v>0.129</v>
      </c>
      <c r="K11" s="46">
        <v>0.129</v>
      </c>
      <c r="L11" s="46">
        <v>0.129</v>
      </c>
      <c r="M11" s="46">
        <v>0.129</v>
      </c>
      <c r="N11" s="46">
        <v>0.129</v>
      </c>
      <c r="O11" s="46">
        <v>0.129</v>
      </c>
    </row>
    <row r="12" spans="1:15" s="145" customFormat="1" ht="15" customHeight="1" x14ac:dyDescent="0.2">
      <c r="B12" s="10" t="s">
        <v>278</v>
      </c>
      <c r="C12" s="189">
        <f>BS!C13/IS!C26</f>
        <v>2.8072034511946963E-2</v>
      </c>
      <c r="D12" s="189">
        <f>BS!D13/IS!D26</f>
        <v>2.1393951676988879E-2</v>
      </c>
      <c r="E12" s="189">
        <f>BS!E13/IS!E26</f>
        <v>2.4420816074502624E-2</v>
      </c>
      <c r="F12" s="46">
        <v>2.4E-2</v>
      </c>
      <c r="G12" s="46">
        <v>2.4E-2</v>
      </c>
      <c r="H12" s="46">
        <v>2.4E-2</v>
      </c>
      <c r="I12" s="46">
        <v>2.4E-2</v>
      </c>
      <c r="J12" s="46">
        <v>2.4E-2</v>
      </c>
      <c r="K12" s="46">
        <v>2.4E-2</v>
      </c>
      <c r="L12" s="46">
        <v>2.4E-2</v>
      </c>
      <c r="M12" s="46">
        <v>2.4E-2</v>
      </c>
      <c r="N12" s="46">
        <v>2.4E-2</v>
      </c>
      <c r="O12" s="46">
        <v>2.4E-2</v>
      </c>
    </row>
    <row r="13" spans="1:15" s="153" customFormat="1" ht="15" customHeight="1" x14ac:dyDescent="0.2">
      <c r="B13" s="229" t="s">
        <v>273</v>
      </c>
      <c r="C13" s="195"/>
      <c r="D13" s="195"/>
      <c r="E13" s="189">
        <f>BS!E24/Revenues!E32</f>
        <v>9.4671121474698472E-2</v>
      </c>
      <c r="F13" s="46">
        <v>9.5000000000000001E-2</v>
      </c>
      <c r="G13" s="46">
        <v>9.5000000000000001E-2</v>
      </c>
      <c r="H13" s="46">
        <v>9.5000000000000001E-2</v>
      </c>
      <c r="I13" s="46">
        <v>9.5000000000000001E-2</v>
      </c>
      <c r="J13" s="46">
        <v>9.5000000000000001E-2</v>
      </c>
      <c r="K13" s="46">
        <v>9.5000000000000001E-2</v>
      </c>
      <c r="L13" s="46">
        <v>9.5000000000000001E-2</v>
      </c>
      <c r="M13" s="46">
        <v>9.5000000000000001E-2</v>
      </c>
      <c r="N13" s="46">
        <v>9.5000000000000001E-2</v>
      </c>
      <c r="O13" s="46">
        <v>9.5000000000000001E-2</v>
      </c>
    </row>
    <row r="14" spans="1:15" s="145" customFormat="1" ht="15" customHeight="1" x14ac:dyDescent="0.2">
      <c r="B14" s="237" t="s">
        <v>281</v>
      </c>
      <c r="C14" s="189">
        <f>BS!C25/IS!C30</f>
        <v>1.6175030437025941</v>
      </c>
      <c r="D14" s="189">
        <f>BS!D25/IS!D30</f>
        <v>1.5195281025468785</v>
      </c>
      <c r="E14" s="189">
        <f>BS!E25/IS!E30</f>
        <v>1.2001998866453525</v>
      </c>
      <c r="F14" s="46">
        <v>1.2</v>
      </c>
      <c r="G14" s="46">
        <v>1.2</v>
      </c>
      <c r="H14" s="46">
        <v>1.2</v>
      </c>
      <c r="I14" s="46">
        <v>1.2</v>
      </c>
      <c r="J14" s="46">
        <v>1.2</v>
      </c>
      <c r="K14" s="46">
        <v>1.2</v>
      </c>
      <c r="L14" s="46">
        <v>1.2</v>
      </c>
      <c r="M14" s="46">
        <v>1.2</v>
      </c>
      <c r="N14" s="46">
        <v>1.2</v>
      </c>
      <c r="O14" s="46">
        <v>1.2</v>
      </c>
    </row>
    <row r="15" spans="1:15" s="154" customFormat="1" ht="15" customHeight="1" x14ac:dyDescent="0.2">
      <c r="C15" s="149"/>
      <c r="D15" s="149"/>
      <c r="E15" s="149"/>
      <c r="F15" s="142"/>
    </row>
    <row r="16" spans="1:15" ht="15" customHeight="1" x14ac:dyDescent="0.2">
      <c r="A16" s="5" t="s">
        <v>137</v>
      </c>
      <c r="C16" s="158"/>
      <c r="D16" s="120"/>
      <c r="E16" s="120"/>
      <c r="L16" s="128"/>
      <c r="M16" s="128"/>
      <c r="N16" s="128"/>
      <c r="O16" s="128"/>
    </row>
    <row r="17" spans="1:15" ht="15" customHeight="1" x14ac:dyDescent="0.2">
      <c r="B17" s="2" t="s">
        <v>169</v>
      </c>
      <c r="L17" s="128"/>
      <c r="M17" s="128"/>
      <c r="N17" s="128"/>
      <c r="O17" s="128"/>
    </row>
    <row r="18" spans="1:15" ht="15" customHeight="1" x14ac:dyDescent="0.2">
      <c r="B18" s="13" t="s">
        <v>72</v>
      </c>
      <c r="D18" s="21"/>
      <c r="E18" s="21"/>
      <c r="L18" s="128"/>
      <c r="M18" s="128"/>
      <c r="N18" s="128"/>
      <c r="O18" s="128"/>
    </row>
    <row r="19" spans="1:15" ht="15" customHeight="1" x14ac:dyDescent="0.2">
      <c r="B19" s="2" t="s">
        <v>106</v>
      </c>
      <c r="D19" s="9"/>
      <c r="E19" s="9"/>
      <c r="L19" s="128"/>
      <c r="M19" s="128"/>
      <c r="N19" s="128"/>
      <c r="O19" s="128"/>
    </row>
    <row r="20" spans="1:15" ht="15" customHeight="1" x14ac:dyDescent="0.2">
      <c r="B20" s="2" t="s">
        <v>170</v>
      </c>
      <c r="E20" s="128">
        <f>BS!E18</f>
        <v>22.485582839999999</v>
      </c>
      <c r="L20" s="128"/>
      <c r="M20" s="128"/>
      <c r="N20" s="128"/>
      <c r="O20" s="128"/>
    </row>
    <row r="21" spans="1:15" ht="15" customHeight="1" x14ac:dyDescent="0.2">
      <c r="L21" s="128"/>
      <c r="M21" s="128"/>
      <c r="N21" s="128"/>
      <c r="O21" s="128"/>
    </row>
    <row r="22" spans="1:15" ht="15" customHeight="1" x14ac:dyDescent="0.2">
      <c r="A22" s="5" t="s">
        <v>142</v>
      </c>
      <c r="L22" s="128"/>
      <c r="M22" s="128"/>
      <c r="N22" s="128"/>
      <c r="O22" s="128"/>
    </row>
    <row r="23" spans="1:15" ht="15" customHeight="1" x14ac:dyDescent="0.2">
      <c r="B23" s="2" t="s">
        <v>169</v>
      </c>
      <c r="L23" s="128"/>
      <c r="M23" s="128"/>
      <c r="N23" s="128"/>
      <c r="O23" s="128"/>
    </row>
    <row r="24" spans="1:15" ht="15" customHeight="1" x14ac:dyDescent="0.2">
      <c r="B24" s="2" t="s">
        <v>94</v>
      </c>
      <c r="L24" s="128"/>
      <c r="M24" s="128"/>
      <c r="N24" s="128"/>
      <c r="O24" s="128"/>
    </row>
    <row r="25" spans="1:15" ht="15" customHeight="1" x14ac:dyDescent="0.2">
      <c r="B25" s="2" t="s">
        <v>171</v>
      </c>
      <c r="L25" s="128"/>
      <c r="M25" s="128"/>
      <c r="N25" s="128"/>
      <c r="O25" s="128"/>
    </row>
    <row r="26" spans="1:15" ht="15" customHeight="1" x14ac:dyDescent="0.2">
      <c r="B26" s="2" t="s">
        <v>170</v>
      </c>
      <c r="E26" s="128">
        <f>BS!E33</f>
        <v>10215.50858878</v>
      </c>
      <c r="L26" s="128"/>
      <c r="M26" s="128"/>
      <c r="N26" s="128"/>
      <c r="O26" s="128"/>
    </row>
    <row r="27" spans="1:15" ht="15" customHeight="1" x14ac:dyDescent="0.2">
      <c r="L27" s="128"/>
      <c r="M27" s="128"/>
      <c r="N27" s="128"/>
      <c r="O27" s="128"/>
    </row>
    <row r="28" spans="1:15" ht="15" customHeight="1" x14ac:dyDescent="0.2">
      <c r="A28" s="241" t="s">
        <v>282</v>
      </c>
      <c r="L28" s="128"/>
      <c r="M28" s="128"/>
      <c r="N28" s="128"/>
      <c r="O28" s="128"/>
    </row>
    <row r="29" spans="1:15" ht="15" customHeight="1" x14ac:dyDescent="0.2">
      <c r="B29" s="1" t="s">
        <v>134</v>
      </c>
      <c r="L29" s="128"/>
      <c r="M29" s="128"/>
      <c r="N29" s="128"/>
      <c r="O29" s="128"/>
    </row>
    <row r="30" spans="1:15" ht="15" customHeight="1" x14ac:dyDescent="0.2">
      <c r="B30" s="1" t="s">
        <v>135</v>
      </c>
      <c r="L30" s="128"/>
      <c r="M30" s="128"/>
      <c r="N30" s="128"/>
      <c r="O30" s="128"/>
    </row>
    <row r="31" spans="1:15" ht="15" customHeight="1" x14ac:dyDescent="0.2">
      <c r="L31" s="128"/>
      <c r="M31" s="128"/>
      <c r="N31" s="128"/>
      <c r="O31" s="128"/>
    </row>
    <row r="32" spans="1:15" s="145" customFormat="1" ht="15" customHeight="1" x14ac:dyDescent="0.2">
      <c r="B32" s="230" t="s">
        <v>274</v>
      </c>
      <c r="C32" s="150"/>
      <c r="D32" s="150"/>
      <c r="E32" s="150"/>
      <c r="F32" s="150"/>
      <c r="G32" s="150"/>
      <c r="H32" s="150"/>
      <c r="I32" s="150"/>
      <c r="J32" s="150"/>
      <c r="K32" s="150"/>
      <c r="L32" s="150"/>
      <c r="M32" s="150"/>
      <c r="N32" s="150"/>
      <c r="O32" s="150"/>
    </row>
    <row r="33" spans="2:15" ht="15" customHeight="1" x14ac:dyDescent="0.2">
      <c r="B33" s="236" t="s">
        <v>280</v>
      </c>
      <c r="L33" s="128"/>
      <c r="M33" s="128"/>
      <c r="N33" s="128"/>
      <c r="O33" s="128"/>
    </row>
    <row r="34" spans="2:15" s="6" customFormat="1" ht="15" customHeight="1" x14ac:dyDescent="0.2">
      <c r="B34" s="241" t="s">
        <v>283</v>
      </c>
      <c r="C34" s="15"/>
      <c r="D34" s="15"/>
      <c r="E34" s="15"/>
      <c r="F34" s="15"/>
      <c r="G34" s="15"/>
      <c r="H34" s="15"/>
      <c r="I34" s="15"/>
      <c r="J34" s="15"/>
      <c r="K34" s="15"/>
      <c r="L34" s="15"/>
      <c r="M34" s="15"/>
      <c r="N34" s="15"/>
      <c r="O34" s="15"/>
    </row>
    <row r="56" spans="1:15" ht="15" customHeight="1" x14ac:dyDescent="0.2">
      <c r="L56" s="128"/>
      <c r="M56" s="128"/>
    </row>
    <row r="57" spans="1:15" ht="15" customHeight="1" x14ac:dyDescent="0.2">
      <c r="L57" s="128"/>
      <c r="M57" s="128"/>
    </row>
    <row r="59" spans="1:15" s="147" customFormat="1" ht="15" customHeight="1" x14ac:dyDescent="0.2">
      <c r="A59" s="120"/>
      <c r="B59" s="120"/>
      <c r="C59" s="128"/>
      <c r="D59" s="128"/>
      <c r="E59" s="128"/>
      <c r="F59" s="128"/>
      <c r="G59" s="128"/>
      <c r="H59" s="128"/>
      <c r="I59" s="128"/>
      <c r="J59" s="128"/>
      <c r="K59" s="128"/>
      <c r="L59" s="120"/>
      <c r="M59" s="120"/>
      <c r="N59" s="120"/>
      <c r="O59" s="120"/>
    </row>
    <row r="70" spans="1:15" s="147" customFormat="1" ht="15" customHeight="1" x14ac:dyDescent="0.2">
      <c r="A70" s="120"/>
      <c r="B70" s="120"/>
      <c r="C70" s="128"/>
      <c r="D70" s="128"/>
      <c r="E70" s="128"/>
      <c r="F70" s="128"/>
      <c r="G70" s="128"/>
      <c r="H70" s="128"/>
      <c r="I70" s="128"/>
      <c r="J70" s="128"/>
      <c r="K70" s="128"/>
      <c r="L70" s="120"/>
      <c r="M70" s="120"/>
      <c r="N70" s="120"/>
      <c r="O70" s="120"/>
    </row>
    <row r="82" spans="12:15" ht="15" customHeight="1" x14ac:dyDescent="0.2">
      <c r="L82" s="147"/>
      <c r="M82" s="147"/>
      <c r="N82" s="147"/>
      <c r="O82" s="147"/>
    </row>
    <row r="93" spans="12:15" ht="15" customHeight="1" x14ac:dyDescent="0.2">
      <c r="L93" s="147"/>
      <c r="M93" s="147"/>
      <c r="N93" s="147"/>
      <c r="O93" s="147"/>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8" orientation="landscape" blackAndWhite="1" verticalDpi="1200" r:id="rId1"/>
  <headerFooter alignWithMargins="0">
    <oddHeader>&amp;L&amp;"宋体,常规"诚迅金融培训&amp;Rwww.chainshine.com</oddHeader>
    <oddFooter>第 &amp;P 页，共 &amp;N 页</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O81"/>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79</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C6" s="157"/>
      <c r="D6" s="157"/>
      <c r="E6" s="157"/>
      <c r="F6" s="157"/>
      <c r="G6" s="157"/>
      <c r="H6" s="157"/>
      <c r="I6" s="157"/>
      <c r="J6" s="157"/>
      <c r="K6" s="157"/>
      <c r="L6" s="157"/>
      <c r="M6" s="157"/>
      <c r="N6" s="157"/>
      <c r="O6" s="157"/>
    </row>
    <row r="7" spans="1:15" ht="15" customHeight="1" x14ac:dyDescent="0.2">
      <c r="A7" s="36" t="s">
        <v>103</v>
      </c>
      <c r="B7" s="146"/>
      <c r="C7" s="24"/>
      <c r="D7" s="24"/>
      <c r="E7" s="24"/>
      <c r="F7" s="44"/>
      <c r="G7" s="44"/>
      <c r="H7" s="44"/>
      <c r="I7" s="44"/>
      <c r="J7" s="44"/>
      <c r="K7" s="44"/>
      <c r="L7" s="44"/>
      <c r="M7" s="44"/>
      <c r="N7" s="44"/>
      <c r="O7" s="44"/>
    </row>
    <row r="8" spans="1:15" s="145" customFormat="1" ht="15" customHeight="1" x14ac:dyDescent="0.2">
      <c r="B8" s="13" t="s">
        <v>144</v>
      </c>
      <c r="C8" s="189">
        <f>C23/Revenues!C32</f>
        <v>2.1114272320156779E-2</v>
      </c>
      <c r="D8" s="189">
        <f>D23/Revenues!D32</f>
        <v>2.2338105079762423E-2</v>
      </c>
      <c r="E8" s="189">
        <f>E23/Revenues!E32</f>
        <v>2.0930656451797272E-2</v>
      </c>
      <c r="F8" s="46">
        <v>2.1000000000000001E-2</v>
      </c>
      <c r="G8" s="46">
        <v>2.1000000000000001E-2</v>
      </c>
      <c r="H8" s="46">
        <v>2.1000000000000001E-2</v>
      </c>
      <c r="I8" s="46">
        <v>2.1000000000000001E-2</v>
      </c>
      <c r="J8" s="46">
        <v>2.1000000000000001E-2</v>
      </c>
      <c r="K8" s="46">
        <v>2.1000000000000001E-2</v>
      </c>
      <c r="L8" s="46">
        <v>2.1000000000000001E-2</v>
      </c>
      <c r="M8" s="46">
        <v>2.1000000000000001E-2</v>
      </c>
      <c r="N8" s="46">
        <v>2.1000000000000001E-2</v>
      </c>
      <c r="O8" s="46">
        <v>2.1000000000000001E-2</v>
      </c>
    </row>
    <row r="9" spans="1:15" ht="15" customHeight="1" x14ac:dyDescent="0.2">
      <c r="A9" s="26"/>
      <c r="B9" s="13" t="s">
        <v>145</v>
      </c>
      <c r="C9" s="142">
        <f>C25/C22</f>
        <v>8.9595401931357663E-2</v>
      </c>
      <c r="D9" s="142">
        <f>D25/D22</f>
        <v>8.6531799155441305E-2</v>
      </c>
      <c r="E9" s="142">
        <f>E25/E22</f>
        <v>8.471783266563529E-2</v>
      </c>
      <c r="F9" s="46">
        <v>0.09</v>
      </c>
      <c r="G9" s="46">
        <v>0.09</v>
      </c>
      <c r="H9" s="46">
        <v>0.09</v>
      </c>
      <c r="I9" s="46">
        <v>0.09</v>
      </c>
      <c r="J9" s="46">
        <v>0.09</v>
      </c>
      <c r="K9" s="46">
        <v>0.09</v>
      </c>
      <c r="L9" s="46">
        <v>0.09</v>
      </c>
      <c r="M9" s="46">
        <v>0.09</v>
      </c>
      <c r="N9" s="46">
        <v>0.09</v>
      </c>
      <c r="O9" s="46">
        <v>0.09</v>
      </c>
    </row>
    <row r="10" spans="1:15" s="145" customFormat="1" ht="15" customHeight="1" x14ac:dyDescent="0.2">
      <c r="B10" s="10" t="s">
        <v>146</v>
      </c>
      <c r="C10" s="189">
        <f t="shared" ref="C10:E11" si="0">C28/C22</f>
        <v>9.5344568294948709E-2</v>
      </c>
      <c r="D10" s="189">
        <f t="shared" si="0"/>
        <v>8.2655054714477483E-2</v>
      </c>
      <c r="E10" s="189">
        <f t="shared" si="0"/>
        <v>0.14495428839224989</v>
      </c>
      <c r="F10" s="46">
        <v>0.11</v>
      </c>
      <c r="G10" s="46">
        <v>0.11</v>
      </c>
      <c r="H10" s="46">
        <v>0.11</v>
      </c>
      <c r="I10" s="46">
        <v>0.11</v>
      </c>
      <c r="J10" s="46">
        <v>0.11</v>
      </c>
      <c r="K10" s="46">
        <v>0.11</v>
      </c>
      <c r="L10" s="46">
        <v>0.11</v>
      </c>
      <c r="M10" s="46">
        <v>0.11</v>
      </c>
      <c r="N10" s="46">
        <v>0.11</v>
      </c>
      <c r="O10" s="46">
        <v>0.11</v>
      </c>
    </row>
    <row r="11" spans="1:15" s="145" customFormat="1" ht="15" customHeight="1" x14ac:dyDescent="0.2">
      <c r="B11" s="13" t="s">
        <v>147</v>
      </c>
      <c r="C11" s="190">
        <f t="shared" si="0"/>
        <v>0.8013612869287805</v>
      </c>
      <c r="D11" s="190">
        <f t="shared" si="0"/>
        <v>1.2908293729486855</v>
      </c>
      <c r="E11" s="190">
        <f t="shared" si="0"/>
        <v>1.0749614113770916</v>
      </c>
      <c r="F11" s="46">
        <v>1</v>
      </c>
      <c r="G11" s="46">
        <v>1</v>
      </c>
      <c r="H11" s="46">
        <v>1</v>
      </c>
      <c r="I11" s="46">
        <v>1</v>
      </c>
      <c r="J11" s="46">
        <v>1</v>
      </c>
      <c r="K11" s="46">
        <v>1</v>
      </c>
      <c r="L11" s="46">
        <v>1</v>
      </c>
      <c r="M11" s="46">
        <v>1</v>
      </c>
      <c r="N11" s="46">
        <v>1</v>
      </c>
      <c r="O11" s="46">
        <v>1</v>
      </c>
    </row>
    <row r="12" spans="1:15" s="145" customFormat="1" ht="15" customHeight="1" x14ac:dyDescent="0.2">
      <c r="B12" s="10" t="s">
        <v>148</v>
      </c>
      <c r="C12" s="189">
        <f>C32/C22</f>
        <v>1.5780382998102794E-2</v>
      </c>
      <c r="D12" s="189">
        <f>D32/D22</f>
        <v>1.5622649657687622E-2</v>
      </c>
      <c r="E12" s="189">
        <f>E32/E22</f>
        <v>1.6418184209549911E-2</v>
      </c>
      <c r="F12" s="46">
        <v>1.6E-2</v>
      </c>
      <c r="G12" s="46">
        <v>1.6E-2</v>
      </c>
      <c r="H12" s="46">
        <v>1.6E-2</v>
      </c>
      <c r="I12" s="46">
        <v>1.6E-2</v>
      </c>
      <c r="J12" s="46">
        <v>1.6E-2</v>
      </c>
      <c r="K12" s="46">
        <v>1.6E-2</v>
      </c>
      <c r="L12" s="46">
        <v>1.6E-2</v>
      </c>
      <c r="M12" s="46">
        <v>1.6E-2</v>
      </c>
      <c r="N12" s="46">
        <v>1.6E-2</v>
      </c>
      <c r="O12" s="46">
        <v>1.6E-2</v>
      </c>
    </row>
    <row r="13" spans="1:15" s="145" customFormat="1" ht="15" customHeight="1" x14ac:dyDescent="0.2">
      <c r="B13" s="10" t="s">
        <v>149</v>
      </c>
      <c r="C13" s="122">
        <f>C33</f>
        <v>1.56533327</v>
      </c>
      <c r="D13" s="122">
        <f>D33</f>
        <v>2.1883362700000002</v>
      </c>
      <c r="E13" s="122">
        <f>E33</f>
        <v>1.4355382999999999</v>
      </c>
      <c r="F13" s="45">
        <v>2</v>
      </c>
      <c r="G13" s="45">
        <v>2</v>
      </c>
      <c r="H13" s="45">
        <v>2</v>
      </c>
      <c r="I13" s="45">
        <v>2</v>
      </c>
      <c r="J13" s="45">
        <v>2</v>
      </c>
      <c r="K13" s="45">
        <v>2</v>
      </c>
      <c r="L13" s="45">
        <v>2</v>
      </c>
      <c r="M13" s="45">
        <v>2</v>
      </c>
      <c r="N13" s="45">
        <v>2</v>
      </c>
      <c r="O13" s="45">
        <v>2</v>
      </c>
    </row>
    <row r="14" spans="1:15" s="145" customFormat="1" ht="15" customHeight="1" x14ac:dyDescent="0.2">
      <c r="B14" s="10" t="s">
        <v>150</v>
      </c>
      <c r="C14" s="189"/>
      <c r="D14" s="189">
        <f>D34/C34-1</f>
        <v>0.19718272309191254</v>
      </c>
      <c r="E14" s="189">
        <f>E34/D34-1</f>
        <v>2.0088196394746571E-2</v>
      </c>
      <c r="F14" s="46">
        <v>0.08</v>
      </c>
      <c r="G14" s="46">
        <v>0.08</v>
      </c>
      <c r="H14" s="46">
        <v>0.08</v>
      </c>
      <c r="I14" s="46">
        <v>0.08</v>
      </c>
      <c r="J14" s="46">
        <v>0.08</v>
      </c>
      <c r="K14" s="46">
        <v>0.08</v>
      </c>
      <c r="L14" s="46">
        <v>0.08</v>
      </c>
      <c r="M14" s="46">
        <v>0.08</v>
      </c>
      <c r="N14" s="46">
        <v>0.08</v>
      </c>
      <c r="O14" s="46">
        <v>0.08</v>
      </c>
    </row>
    <row r="15" spans="1:15" s="145" customFormat="1" ht="15" customHeight="1" x14ac:dyDescent="0.2">
      <c r="B15" s="10" t="s">
        <v>151</v>
      </c>
      <c r="C15" s="122">
        <f t="shared" ref="C15:E18" si="1">C42</f>
        <v>-1.38408858</v>
      </c>
      <c r="D15" s="122">
        <f t="shared" si="1"/>
        <v>0.44766140000000004</v>
      </c>
      <c r="E15" s="122">
        <f t="shared" si="1"/>
        <v>0.81427145999999995</v>
      </c>
      <c r="F15" s="45">
        <v>0</v>
      </c>
      <c r="G15" s="45">
        <v>0</v>
      </c>
      <c r="H15" s="45">
        <v>0</v>
      </c>
      <c r="I15" s="45">
        <v>0</v>
      </c>
      <c r="J15" s="45">
        <v>0</v>
      </c>
      <c r="K15" s="45">
        <v>0</v>
      </c>
      <c r="L15" s="45">
        <v>0</v>
      </c>
      <c r="M15" s="45">
        <v>0</v>
      </c>
      <c r="N15" s="45">
        <v>0</v>
      </c>
      <c r="O15" s="45">
        <v>0</v>
      </c>
    </row>
    <row r="16" spans="1:15" s="145" customFormat="1" ht="15" customHeight="1" x14ac:dyDescent="0.2">
      <c r="B16" s="10" t="s">
        <v>112</v>
      </c>
      <c r="C16" s="122">
        <f t="shared" si="1"/>
        <v>-11.667360560000001</v>
      </c>
      <c r="D16" s="122">
        <f t="shared" si="1"/>
        <v>0</v>
      </c>
      <c r="E16" s="122">
        <f t="shared" si="1"/>
        <v>0</v>
      </c>
      <c r="F16" s="45">
        <v>0</v>
      </c>
      <c r="G16" s="45">
        <v>0</v>
      </c>
      <c r="H16" s="45">
        <v>0</v>
      </c>
      <c r="I16" s="45">
        <v>0</v>
      </c>
      <c r="J16" s="45">
        <v>0</v>
      </c>
      <c r="K16" s="45">
        <v>0</v>
      </c>
      <c r="L16" s="45">
        <v>0</v>
      </c>
      <c r="M16" s="45">
        <v>0</v>
      </c>
      <c r="N16" s="45">
        <v>0</v>
      </c>
      <c r="O16" s="45">
        <v>0</v>
      </c>
    </row>
    <row r="17" spans="1:15" s="145" customFormat="1" ht="15" customHeight="1" x14ac:dyDescent="0.2">
      <c r="B17" s="10" t="s">
        <v>113</v>
      </c>
      <c r="C17" s="122">
        <f t="shared" si="1"/>
        <v>870.03217162999999</v>
      </c>
      <c r="D17" s="122">
        <f t="shared" si="1"/>
        <v>2094.7680341</v>
      </c>
      <c r="E17" s="122">
        <f t="shared" si="1"/>
        <v>439.19175109999998</v>
      </c>
      <c r="F17" s="45">
        <v>0</v>
      </c>
      <c r="G17" s="45">
        <v>0</v>
      </c>
      <c r="H17" s="45">
        <v>0</v>
      </c>
      <c r="I17" s="45">
        <v>0</v>
      </c>
      <c r="J17" s="45">
        <v>0</v>
      </c>
      <c r="K17" s="45">
        <v>0</v>
      </c>
      <c r="L17" s="45">
        <v>0</v>
      </c>
      <c r="M17" s="45">
        <v>0</v>
      </c>
      <c r="N17" s="45">
        <v>0</v>
      </c>
      <c r="O17" s="45">
        <v>0</v>
      </c>
    </row>
    <row r="18" spans="1:15" s="145" customFormat="1" ht="15" customHeight="1" x14ac:dyDescent="0.2">
      <c r="B18" s="10" t="s">
        <v>152</v>
      </c>
      <c r="C18" s="122">
        <f t="shared" si="1"/>
        <v>11.606522550000022</v>
      </c>
      <c r="D18" s="122">
        <f t="shared" si="1"/>
        <v>-17.814834350000069</v>
      </c>
      <c r="E18" s="122">
        <f t="shared" si="1"/>
        <v>-15.337714469999998</v>
      </c>
      <c r="F18" s="45">
        <v>0</v>
      </c>
      <c r="G18" s="45">
        <v>0</v>
      </c>
      <c r="H18" s="45">
        <v>0</v>
      </c>
      <c r="I18" s="45">
        <v>0</v>
      </c>
      <c r="J18" s="45">
        <v>0</v>
      </c>
      <c r="K18" s="45">
        <v>0</v>
      </c>
      <c r="L18" s="45">
        <v>0</v>
      </c>
      <c r="M18" s="45">
        <v>0</v>
      </c>
      <c r="N18" s="45">
        <v>0</v>
      </c>
      <c r="O18" s="45">
        <v>0</v>
      </c>
    </row>
    <row r="19" spans="1:15" s="145" customFormat="1" ht="15" customHeight="1" x14ac:dyDescent="0.2">
      <c r="B19" s="10" t="s">
        <v>271</v>
      </c>
      <c r="C19" s="189">
        <f>C48/C46</f>
        <v>0.32794223906062347</v>
      </c>
      <c r="D19" s="189">
        <f>D48/D46</f>
        <v>0.29242933591551418</v>
      </c>
      <c r="E19" s="189">
        <f>E48/E46</f>
        <v>0.24197089511759517</v>
      </c>
      <c r="F19" s="46">
        <v>0.25</v>
      </c>
      <c r="G19" s="46">
        <v>0.25</v>
      </c>
      <c r="H19" s="46">
        <v>0.25</v>
      </c>
      <c r="I19" s="46">
        <v>0.25</v>
      </c>
      <c r="J19" s="46">
        <v>0.25</v>
      </c>
      <c r="K19" s="46">
        <v>0.25</v>
      </c>
      <c r="L19" s="46">
        <v>0.25</v>
      </c>
      <c r="M19" s="46">
        <v>0.25</v>
      </c>
      <c r="N19" s="46">
        <v>0.25</v>
      </c>
      <c r="O19" s="46">
        <v>0.25</v>
      </c>
    </row>
    <row r="20" spans="1:15" ht="15" customHeight="1" x14ac:dyDescent="0.2">
      <c r="B20" s="140"/>
      <c r="C20" s="141"/>
      <c r="D20" s="141"/>
      <c r="E20" s="141"/>
      <c r="F20" s="128"/>
    </row>
    <row r="21" spans="1:15" ht="15" customHeight="1" x14ac:dyDescent="0.2">
      <c r="A21" s="36" t="s">
        <v>153</v>
      </c>
      <c r="B21" s="146"/>
      <c r="C21" s="145"/>
      <c r="D21" s="145"/>
      <c r="E21" s="145"/>
      <c r="F21" s="145"/>
      <c r="G21" s="145"/>
      <c r="H21" s="145"/>
      <c r="I21" s="145"/>
      <c r="J21" s="145"/>
      <c r="K21" s="145"/>
      <c r="L21" s="145"/>
      <c r="M21" s="145"/>
      <c r="N21" s="145"/>
      <c r="O21" s="145"/>
    </row>
    <row r="22" spans="1:15" ht="15" customHeight="1" x14ac:dyDescent="0.2">
      <c r="A22" s="26"/>
      <c r="B22" s="13" t="s">
        <v>154</v>
      </c>
      <c r="C22" s="8">
        <v>6917.8299799899996</v>
      </c>
      <c r="D22" s="8">
        <v>8577.4658573399993</v>
      </c>
      <c r="E22" s="8">
        <v>8563.1233677</v>
      </c>
      <c r="F22" s="150"/>
      <c r="G22" s="150"/>
      <c r="H22" s="150"/>
      <c r="I22" s="150"/>
      <c r="J22" s="150"/>
      <c r="K22" s="150"/>
      <c r="L22" s="150"/>
      <c r="M22" s="150"/>
      <c r="N22" s="150"/>
      <c r="O22" s="150"/>
    </row>
    <row r="23" spans="1:15" ht="15" customHeight="1" x14ac:dyDescent="0.2">
      <c r="B23" s="1" t="s">
        <v>155</v>
      </c>
      <c r="C23" s="8">
        <v>131.3261857</v>
      </c>
      <c r="D23" s="8">
        <v>157.92582806999999</v>
      </c>
      <c r="E23" s="8">
        <v>243.96912977</v>
      </c>
      <c r="F23" s="128"/>
      <c r="G23" s="128"/>
      <c r="H23" s="128"/>
      <c r="I23" s="128"/>
      <c r="J23" s="128"/>
      <c r="K23" s="128"/>
      <c r="L23" s="128"/>
      <c r="M23" s="128"/>
      <c r="N23" s="128"/>
      <c r="O23" s="128"/>
    </row>
    <row r="24" spans="1:15" ht="15" customHeight="1" x14ac:dyDescent="0.2">
      <c r="B24" s="4" t="s">
        <v>157</v>
      </c>
      <c r="C24" s="15">
        <f>SUM(C22:C23)</f>
        <v>7049.1561656899994</v>
      </c>
      <c r="D24" s="15">
        <f>SUM(D22:D23)</f>
        <v>8735.3916854099989</v>
      </c>
      <c r="E24" s="15">
        <f>SUM(E22:E23)</f>
        <v>8807.0924974699992</v>
      </c>
      <c r="F24" s="15"/>
      <c r="G24" s="15"/>
      <c r="H24" s="15"/>
      <c r="I24" s="15"/>
      <c r="J24" s="15"/>
      <c r="K24" s="15"/>
      <c r="L24" s="15"/>
      <c r="M24" s="15"/>
      <c r="N24" s="15"/>
      <c r="O24" s="15"/>
    </row>
    <row r="25" spans="1:15" ht="15" customHeight="1" x14ac:dyDescent="0.2">
      <c r="B25" s="1" t="s">
        <v>156</v>
      </c>
      <c r="C25" s="8">
        <v>619.80575754999995</v>
      </c>
      <c r="D25" s="8">
        <v>742.22355283000002</v>
      </c>
      <c r="E25" s="8">
        <v>725.44925255999999</v>
      </c>
      <c r="F25" s="128"/>
      <c r="G25" s="128"/>
      <c r="H25" s="128"/>
      <c r="I25" s="128"/>
      <c r="J25" s="128"/>
      <c r="K25" s="128"/>
      <c r="L25" s="128"/>
      <c r="M25" s="128"/>
      <c r="N25" s="128"/>
      <c r="O25" s="128"/>
    </row>
    <row r="26" spans="1:15" s="6" customFormat="1" ht="15" customHeight="1" x14ac:dyDescent="0.2">
      <c r="B26" s="5" t="s">
        <v>275</v>
      </c>
      <c r="C26" s="15">
        <f>C24+C25</f>
        <v>7668.9619232399991</v>
      </c>
      <c r="D26" s="15">
        <f>D24+D25</f>
        <v>9477.6152382399996</v>
      </c>
      <c r="E26" s="15">
        <f>E24+E25</f>
        <v>9532.5417500299991</v>
      </c>
      <c r="F26" s="15"/>
      <c r="G26" s="15"/>
      <c r="H26" s="15"/>
      <c r="I26" s="15"/>
      <c r="J26" s="15"/>
      <c r="K26" s="15"/>
      <c r="L26" s="15"/>
      <c r="M26" s="15"/>
      <c r="N26" s="15"/>
      <c r="O26" s="15"/>
    </row>
    <row r="27" spans="1:15" ht="15" customHeight="1" x14ac:dyDescent="0.2">
      <c r="B27" s="25"/>
      <c r="C27" s="12"/>
      <c r="D27" s="12"/>
      <c r="E27" s="12"/>
      <c r="F27" s="12"/>
      <c r="G27" s="12"/>
      <c r="H27" s="12"/>
      <c r="I27" s="12"/>
      <c r="J27" s="12"/>
      <c r="K27" s="12"/>
      <c r="L27" s="12"/>
      <c r="M27" s="12"/>
      <c r="N27" s="12"/>
      <c r="O27" s="12"/>
    </row>
    <row r="28" spans="1:15" ht="15" customHeight="1" x14ac:dyDescent="0.2">
      <c r="B28" s="1" t="s">
        <v>158</v>
      </c>
      <c r="C28" s="8">
        <v>659.57751298000017</v>
      </c>
      <c r="D28" s="8">
        <v>708.97090975000015</v>
      </c>
      <c r="E28" s="8">
        <v>1241.2614541799999</v>
      </c>
      <c r="F28" s="128"/>
      <c r="G28" s="128"/>
      <c r="H28" s="128"/>
      <c r="I28" s="128"/>
      <c r="J28" s="128"/>
      <c r="K28" s="128"/>
      <c r="L28" s="128"/>
      <c r="M28" s="128"/>
      <c r="N28" s="128"/>
      <c r="O28" s="128"/>
    </row>
    <row r="29" spans="1:15" ht="15" customHeight="1" x14ac:dyDescent="0.2">
      <c r="B29" s="1" t="s">
        <v>159</v>
      </c>
      <c r="C29" s="8">
        <v>105.23972118</v>
      </c>
      <c r="D29" s="8">
        <v>203.85529762000002</v>
      </c>
      <c r="E29" s="8">
        <v>262.25740007000002</v>
      </c>
      <c r="F29" s="150"/>
      <c r="G29" s="150"/>
      <c r="H29" s="150"/>
      <c r="I29" s="150"/>
      <c r="J29" s="150"/>
      <c r="K29" s="150"/>
      <c r="L29" s="150"/>
      <c r="M29" s="150"/>
      <c r="N29" s="150"/>
      <c r="O29" s="150"/>
    </row>
    <row r="30" spans="1:15" s="6" customFormat="1" ht="15" customHeight="1" x14ac:dyDescent="0.2">
      <c r="B30" s="35" t="s">
        <v>160</v>
      </c>
      <c r="C30" s="42">
        <f>C28+C29</f>
        <v>764.81723416000023</v>
      </c>
      <c r="D30" s="42">
        <f>D28+D29</f>
        <v>912.82620737000013</v>
      </c>
      <c r="E30" s="42">
        <f>E28+E29</f>
        <v>1503.51885425</v>
      </c>
      <c r="F30" s="42"/>
      <c r="G30" s="42"/>
      <c r="H30" s="42"/>
      <c r="I30" s="42"/>
      <c r="J30" s="42"/>
      <c r="K30" s="42"/>
      <c r="L30" s="42"/>
      <c r="M30" s="42"/>
      <c r="N30" s="42"/>
      <c r="O30" s="42"/>
    </row>
    <row r="31" spans="1:15" s="6" customFormat="1" ht="15" customHeight="1" x14ac:dyDescent="0.2">
      <c r="B31" s="191"/>
      <c r="C31" s="28"/>
      <c r="D31" s="28"/>
      <c r="E31" s="42"/>
      <c r="F31" s="42"/>
      <c r="G31" s="42"/>
      <c r="H31" s="42"/>
      <c r="I31" s="42"/>
      <c r="J31" s="42"/>
      <c r="K31" s="42"/>
      <c r="L31" s="42"/>
      <c r="M31" s="42"/>
      <c r="N31" s="42"/>
      <c r="O31" s="42"/>
    </row>
    <row r="32" spans="1:15" ht="15" customHeight="1" x14ac:dyDescent="0.2">
      <c r="A32" s="26"/>
      <c r="B32" s="13" t="s">
        <v>161</v>
      </c>
      <c r="C32" s="8">
        <v>109.16600659999999</v>
      </c>
      <c r="D32" s="8">
        <v>134.00274404000001</v>
      </c>
      <c r="E32" s="9">
        <v>140.59093686</v>
      </c>
      <c r="F32" s="150"/>
      <c r="G32" s="150"/>
      <c r="H32" s="150"/>
      <c r="I32" s="150"/>
      <c r="J32" s="150"/>
      <c r="K32" s="150"/>
      <c r="L32" s="150"/>
      <c r="M32" s="150"/>
      <c r="N32" s="150"/>
      <c r="O32" s="150"/>
    </row>
    <row r="33" spans="1:15" ht="15" customHeight="1" x14ac:dyDescent="0.2">
      <c r="A33" s="26"/>
      <c r="B33" s="13" t="s">
        <v>149</v>
      </c>
      <c r="C33" s="8">
        <v>1.56533327</v>
      </c>
      <c r="D33" s="8">
        <v>2.1883362700000002</v>
      </c>
      <c r="E33" s="9">
        <v>1.4355382999999999</v>
      </c>
      <c r="F33" s="150"/>
      <c r="G33" s="150"/>
      <c r="H33" s="150"/>
      <c r="I33" s="150"/>
      <c r="J33" s="150"/>
      <c r="K33" s="150"/>
      <c r="L33" s="150"/>
      <c r="M33" s="150"/>
      <c r="N33" s="150"/>
      <c r="O33" s="150"/>
    </row>
    <row r="34" spans="1:15" ht="15" customHeight="1" x14ac:dyDescent="0.2">
      <c r="A34" s="26"/>
      <c r="B34" s="13" t="s">
        <v>162</v>
      </c>
      <c r="C34" s="8">
        <v>248.63998849000001</v>
      </c>
      <c r="D34" s="8">
        <v>297.66749849000001</v>
      </c>
      <c r="E34" s="9">
        <v>303.64710166000003</v>
      </c>
      <c r="F34" s="150"/>
      <c r="G34" s="150"/>
      <c r="H34" s="150"/>
      <c r="I34" s="150"/>
      <c r="J34" s="150"/>
      <c r="K34" s="150"/>
      <c r="L34" s="150"/>
      <c r="M34" s="150"/>
      <c r="N34" s="150"/>
      <c r="O34" s="150"/>
    </row>
    <row r="35" spans="1:15" s="6" customFormat="1" ht="15" customHeight="1" x14ac:dyDescent="0.2">
      <c r="A35" s="26"/>
      <c r="B35" s="25" t="s">
        <v>163</v>
      </c>
      <c r="C35" s="42">
        <f>C26-C30-SUM(C32:C34)</f>
        <v>6544.7733607199989</v>
      </c>
      <c r="D35" s="42">
        <f>D26-D30-SUM(D32:D34)</f>
        <v>8130.9304520699989</v>
      </c>
      <c r="E35" s="42">
        <f>E26-E30-SUM(E32:E34)</f>
        <v>7583.3493189599994</v>
      </c>
      <c r="F35" s="42"/>
      <c r="G35" s="42"/>
      <c r="H35" s="42"/>
      <c r="I35" s="42"/>
      <c r="J35" s="42"/>
      <c r="K35" s="42"/>
      <c r="L35" s="42"/>
      <c r="M35" s="42"/>
      <c r="N35" s="42"/>
      <c r="O35" s="42"/>
    </row>
    <row r="36" spans="1:15" ht="15" customHeight="1" x14ac:dyDescent="0.2">
      <c r="A36" s="26"/>
      <c r="B36" s="146"/>
      <c r="C36" s="145"/>
      <c r="D36" s="145"/>
      <c r="E36" s="150"/>
      <c r="F36" s="150"/>
      <c r="G36" s="150"/>
      <c r="H36" s="150"/>
      <c r="I36" s="150"/>
      <c r="J36" s="150"/>
      <c r="K36" s="150"/>
      <c r="L36" s="150"/>
      <c r="M36" s="150"/>
      <c r="N36" s="150"/>
      <c r="O36" s="150"/>
    </row>
    <row r="37" spans="1:15" ht="15" customHeight="1" x14ac:dyDescent="0.2">
      <c r="A37" s="26"/>
      <c r="B37" s="13" t="s">
        <v>105</v>
      </c>
      <c r="C37" s="8">
        <v>1325.4288073599998</v>
      </c>
      <c r="D37" s="8">
        <v>1737.0132703699999</v>
      </c>
      <c r="E37" s="9">
        <v>1907.64182906</v>
      </c>
      <c r="F37" s="150"/>
      <c r="G37" s="150"/>
      <c r="H37" s="150"/>
      <c r="I37" s="150"/>
      <c r="J37" s="150"/>
      <c r="K37" s="150"/>
      <c r="L37" s="150"/>
      <c r="M37" s="150"/>
      <c r="N37" s="150"/>
      <c r="O37" s="150"/>
    </row>
    <row r="38" spans="1:15" ht="15" customHeight="1" x14ac:dyDescent="0.2">
      <c r="A38" s="26"/>
      <c r="B38" s="13" t="s">
        <v>106</v>
      </c>
      <c r="C38" s="8">
        <v>4.1455720600000001</v>
      </c>
      <c r="D38" s="8">
        <v>12.02098831</v>
      </c>
      <c r="E38" s="9">
        <v>11.99153175</v>
      </c>
      <c r="F38" s="150"/>
      <c r="G38" s="150"/>
      <c r="H38" s="150"/>
      <c r="I38" s="150"/>
      <c r="J38" s="150"/>
      <c r="K38" s="150"/>
      <c r="L38" s="150"/>
      <c r="M38" s="150"/>
      <c r="N38" s="150"/>
      <c r="O38" s="150"/>
    </row>
    <row r="39" spans="1:15" s="151" customFormat="1" ht="15" customHeight="1" x14ac:dyDescent="0.2">
      <c r="A39" s="192"/>
      <c r="B39" s="54" t="s">
        <v>164</v>
      </c>
      <c r="C39" s="55">
        <f>C35-SUM(C37:C38)</f>
        <v>5215.1989812999991</v>
      </c>
      <c r="D39" s="55">
        <f>D35-SUM(D37:D38)</f>
        <v>6381.8961933899991</v>
      </c>
      <c r="E39" s="55">
        <f>E35-SUM(E37:E38)</f>
        <v>5663.71595815</v>
      </c>
      <c r="F39" s="55"/>
      <c r="G39" s="55"/>
      <c r="H39" s="55"/>
      <c r="I39" s="55"/>
      <c r="J39" s="55"/>
      <c r="K39" s="55"/>
      <c r="L39" s="55"/>
      <c r="M39" s="55"/>
      <c r="N39" s="55"/>
      <c r="O39" s="55"/>
    </row>
    <row r="40" spans="1:15" ht="15" customHeight="1" x14ac:dyDescent="0.2">
      <c r="A40" s="26"/>
      <c r="B40" s="146"/>
      <c r="C40" s="145"/>
      <c r="D40" s="145"/>
      <c r="E40" s="9"/>
      <c r="F40" s="150"/>
      <c r="G40" s="150"/>
      <c r="H40" s="150"/>
      <c r="I40" s="150"/>
      <c r="J40" s="150"/>
      <c r="K40" s="150"/>
      <c r="L40" s="150"/>
      <c r="M40" s="150"/>
      <c r="N40" s="150"/>
      <c r="O40" s="150"/>
    </row>
    <row r="41" spans="1:15" s="145" customFormat="1" ht="15" customHeight="1" x14ac:dyDescent="0.2">
      <c r="A41" s="26"/>
      <c r="B41" s="13" t="s">
        <v>107</v>
      </c>
      <c r="C41" s="8">
        <v>707.20196785999997</v>
      </c>
      <c r="D41" s="8">
        <v>865.54470962000005</v>
      </c>
      <c r="E41" s="21">
        <v>901.76586831999998</v>
      </c>
      <c r="F41" s="150"/>
      <c r="G41" s="150"/>
      <c r="H41" s="150"/>
      <c r="I41" s="150"/>
      <c r="J41" s="150"/>
      <c r="K41" s="150"/>
      <c r="L41" s="150"/>
      <c r="M41" s="150"/>
      <c r="N41" s="150"/>
      <c r="O41" s="150"/>
    </row>
    <row r="42" spans="1:15" ht="15" customHeight="1" x14ac:dyDescent="0.2">
      <c r="A42" s="26"/>
      <c r="B42" s="13" t="s">
        <v>151</v>
      </c>
      <c r="C42" s="8">
        <v>-1.38408858</v>
      </c>
      <c r="D42" s="8">
        <v>0.44766140000000004</v>
      </c>
      <c r="E42" s="9">
        <v>0.81427145999999995</v>
      </c>
      <c r="F42" s="150"/>
      <c r="G42" s="150"/>
      <c r="H42" s="150"/>
      <c r="I42" s="150"/>
      <c r="J42" s="150"/>
      <c r="K42" s="150"/>
      <c r="L42" s="150"/>
      <c r="M42" s="150"/>
      <c r="N42" s="150"/>
      <c r="O42" s="150"/>
    </row>
    <row r="43" spans="1:15" ht="15" customHeight="1" x14ac:dyDescent="0.2">
      <c r="A43" s="26"/>
      <c r="B43" s="13" t="s">
        <v>112</v>
      </c>
      <c r="C43" s="8">
        <v>-11.667360560000001</v>
      </c>
      <c r="D43" s="8">
        <v>0</v>
      </c>
      <c r="E43" s="9">
        <v>0</v>
      </c>
      <c r="F43" s="150"/>
      <c r="G43" s="150"/>
      <c r="H43" s="150"/>
      <c r="I43" s="150"/>
      <c r="J43" s="150"/>
      <c r="K43" s="150"/>
      <c r="L43" s="150"/>
      <c r="M43" s="150"/>
      <c r="N43" s="150"/>
      <c r="O43" s="150"/>
    </row>
    <row r="44" spans="1:15" ht="15" customHeight="1" x14ac:dyDescent="0.2">
      <c r="A44" s="26"/>
      <c r="B44" s="13" t="s">
        <v>113</v>
      </c>
      <c r="C44" s="8">
        <v>870.03217162999999</v>
      </c>
      <c r="D44" s="8">
        <v>2094.7680341</v>
      </c>
      <c r="E44" s="9">
        <v>439.19175109999998</v>
      </c>
      <c r="F44" s="150"/>
      <c r="G44" s="150"/>
      <c r="H44" s="150"/>
      <c r="I44" s="150"/>
      <c r="J44" s="150"/>
      <c r="K44" s="150"/>
      <c r="L44" s="150"/>
      <c r="M44" s="150"/>
      <c r="N44" s="150"/>
      <c r="O44" s="150"/>
    </row>
    <row r="45" spans="1:15" ht="15" customHeight="1" x14ac:dyDescent="0.2">
      <c r="A45" s="26"/>
      <c r="B45" s="13" t="s">
        <v>152</v>
      </c>
      <c r="C45" s="8">
        <v>11.606522550000022</v>
      </c>
      <c r="D45" s="8">
        <v>-17.814834350000069</v>
      </c>
      <c r="E45" s="9">
        <v>-15.337714469999998</v>
      </c>
      <c r="F45" s="150"/>
      <c r="G45" s="150"/>
      <c r="H45" s="150"/>
      <c r="I45" s="150"/>
      <c r="J45" s="150"/>
      <c r="K45" s="150"/>
      <c r="L45" s="150"/>
      <c r="M45" s="150"/>
      <c r="N45" s="150"/>
      <c r="O45" s="150"/>
    </row>
    <row r="46" spans="1:15" s="6" customFormat="1" ht="15" customHeight="1" x14ac:dyDescent="0.2">
      <c r="A46" s="26"/>
      <c r="B46" s="35" t="s">
        <v>165</v>
      </c>
      <c r="C46" s="42">
        <f>C39-SUM(C41:C42)+SUM(C43:C45)</f>
        <v>5379.3524356399994</v>
      </c>
      <c r="D46" s="42">
        <f>D39-SUM(D41:D42)+SUM(D43:D45)</f>
        <v>7592.8570221199989</v>
      </c>
      <c r="E46" s="42">
        <f>E39-SUM(E41:E42)+SUM(E43:E45)</f>
        <v>5184.9898550000007</v>
      </c>
      <c r="F46" s="42"/>
      <c r="G46" s="42"/>
      <c r="H46" s="42"/>
      <c r="I46" s="42"/>
      <c r="J46" s="42"/>
      <c r="K46" s="42"/>
      <c r="L46" s="42"/>
      <c r="M46" s="42"/>
      <c r="N46" s="42"/>
      <c r="O46" s="42"/>
    </row>
    <row r="47" spans="1:15" ht="15" customHeight="1" x14ac:dyDescent="0.2">
      <c r="A47" s="26"/>
      <c r="B47" s="146"/>
      <c r="C47" s="145"/>
      <c r="D47" s="145"/>
      <c r="E47" s="150"/>
      <c r="F47" s="150"/>
      <c r="G47" s="150"/>
      <c r="H47" s="150"/>
      <c r="I47" s="150"/>
      <c r="J47" s="150"/>
      <c r="K47" s="150"/>
      <c r="L47" s="150"/>
      <c r="M47" s="150"/>
      <c r="N47" s="150"/>
      <c r="O47" s="150"/>
    </row>
    <row r="48" spans="1:15" ht="15" customHeight="1" x14ac:dyDescent="0.2">
      <c r="A48" s="26"/>
      <c r="B48" s="234" t="s">
        <v>166</v>
      </c>
      <c r="C48" s="8">
        <v>1764.1168824399999</v>
      </c>
      <c r="D48" s="8">
        <v>2220.37413668</v>
      </c>
      <c r="E48" s="8">
        <v>1254.6166363900002</v>
      </c>
      <c r="F48" s="235"/>
      <c r="G48" s="235"/>
      <c r="H48" s="235"/>
      <c r="I48" s="235"/>
      <c r="J48" s="235"/>
      <c r="K48" s="235"/>
      <c r="L48" s="235"/>
      <c r="M48" s="235"/>
      <c r="N48" s="235"/>
      <c r="O48" s="235"/>
    </row>
    <row r="49" spans="1:15" s="6" customFormat="1" ht="15" customHeight="1" x14ac:dyDescent="0.2">
      <c r="A49" s="26"/>
      <c r="B49" s="35" t="s">
        <v>94</v>
      </c>
      <c r="C49" s="42">
        <f>C46-C48</f>
        <v>3615.2355531999992</v>
      </c>
      <c r="D49" s="42">
        <f>D46-D48</f>
        <v>5372.4828854399984</v>
      </c>
      <c r="E49" s="42">
        <f>E46-E48</f>
        <v>3930.3732186100005</v>
      </c>
      <c r="F49" s="42"/>
      <c r="G49" s="42"/>
      <c r="H49" s="42"/>
      <c r="I49" s="42"/>
      <c r="J49" s="42"/>
      <c r="K49" s="42"/>
      <c r="L49" s="42"/>
      <c r="M49" s="42"/>
      <c r="N49" s="42"/>
      <c r="O49" s="42"/>
    </row>
    <row r="50" spans="1:15" ht="15" customHeight="1" x14ac:dyDescent="0.2">
      <c r="A50" s="26"/>
      <c r="B50" s="146"/>
      <c r="C50" s="145"/>
      <c r="D50" s="145"/>
      <c r="E50" s="145"/>
      <c r="F50" s="145"/>
      <c r="G50" s="145"/>
      <c r="H50" s="145"/>
      <c r="I50" s="145"/>
      <c r="J50" s="145"/>
      <c r="K50" s="145"/>
      <c r="L50" s="145"/>
      <c r="M50" s="145"/>
      <c r="N50" s="145"/>
      <c r="O50" s="145"/>
    </row>
    <row r="51" spans="1:15" ht="15" customHeight="1" x14ac:dyDescent="0.2">
      <c r="A51" s="26"/>
      <c r="B51" s="13" t="s">
        <v>24</v>
      </c>
      <c r="C51" s="9">
        <v>9412.0854569999992</v>
      </c>
      <c r="D51" s="9">
        <v>9412.0854569999992</v>
      </c>
      <c r="E51" s="9">
        <v>9412.0854569999992</v>
      </c>
      <c r="F51" s="152"/>
      <c r="G51" s="152"/>
      <c r="H51" s="152"/>
      <c r="I51" s="152"/>
      <c r="J51" s="152"/>
      <c r="K51" s="152"/>
      <c r="L51" s="152"/>
      <c r="M51" s="152"/>
      <c r="N51" s="152"/>
      <c r="O51" s="152"/>
    </row>
    <row r="52" spans="1:15" s="6" customFormat="1" ht="15" customHeight="1" x14ac:dyDescent="0.2">
      <c r="A52" s="26"/>
      <c r="B52" s="35" t="s">
        <v>167</v>
      </c>
      <c r="C52" s="49">
        <f>C49/C51</f>
        <v>0.38410568728009792</v>
      </c>
      <c r="D52" s="49">
        <f>D49/D51</f>
        <v>0.57080685359102334</v>
      </c>
      <c r="E52" s="49">
        <f>E49/E51</f>
        <v>0.41758792316179888</v>
      </c>
      <c r="F52" s="49"/>
      <c r="G52" s="49"/>
      <c r="H52" s="49"/>
      <c r="I52" s="49"/>
      <c r="J52" s="49"/>
      <c r="K52" s="49"/>
      <c r="L52" s="49"/>
      <c r="M52" s="49"/>
      <c r="N52" s="49"/>
      <c r="O52" s="49"/>
    </row>
    <row r="53" spans="1:15" ht="15" customHeight="1" x14ac:dyDescent="0.2">
      <c r="A53" s="26"/>
      <c r="B53" s="191"/>
      <c r="C53" s="145"/>
      <c r="D53" s="145"/>
      <c r="E53" s="145"/>
      <c r="F53" s="145"/>
      <c r="G53" s="145"/>
      <c r="H53" s="145"/>
      <c r="I53" s="145"/>
      <c r="J53" s="145"/>
      <c r="K53" s="145"/>
      <c r="L53" s="145"/>
      <c r="M53" s="145"/>
      <c r="N53" s="145"/>
      <c r="O53" s="145"/>
    </row>
    <row r="54" spans="1:15" ht="15" customHeight="1" x14ac:dyDescent="0.2">
      <c r="B54" s="143"/>
      <c r="C54" s="8"/>
      <c r="D54" s="8"/>
      <c r="E54" s="8"/>
      <c r="F54" s="128"/>
      <c r="G54" s="128"/>
      <c r="H54" s="128"/>
      <c r="I54" s="128"/>
      <c r="J54" s="128"/>
      <c r="K54" s="128"/>
    </row>
    <row r="55" spans="1:15" ht="15" customHeight="1" x14ac:dyDescent="0.2">
      <c r="B55" s="143"/>
      <c r="C55" s="8"/>
      <c r="D55" s="8"/>
      <c r="E55" s="8"/>
      <c r="F55" s="128"/>
      <c r="G55" s="128"/>
      <c r="H55" s="128"/>
      <c r="I55" s="128"/>
      <c r="J55" s="128"/>
      <c r="K55" s="128"/>
    </row>
    <row r="56" spans="1:15" ht="15" customHeight="1" x14ac:dyDescent="0.2">
      <c r="B56" s="143"/>
      <c r="C56" s="8"/>
      <c r="D56" s="8"/>
      <c r="E56" s="8"/>
      <c r="F56" s="128"/>
      <c r="G56" s="128"/>
      <c r="H56" s="128"/>
      <c r="I56" s="128"/>
      <c r="J56" s="128"/>
      <c r="K56" s="128"/>
    </row>
    <row r="57" spans="1:15" ht="15" customHeight="1" x14ac:dyDescent="0.2">
      <c r="B57" s="143"/>
      <c r="C57" s="8"/>
      <c r="D57" s="8"/>
      <c r="E57" s="8"/>
      <c r="F57" s="128"/>
      <c r="G57" s="128"/>
      <c r="H57" s="128"/>
      <c r="I57" s="128"/>
      <c r="J57" s="128"/>
      <c r="K57" s="128"/>
    </row>
    <row r="58" spans="1:15" ht="15" customHeight="1" x14ac:dyDescent="0.2">
      <c r="B58" s="143"/>
      <c r="C58" s="8"/>
      <c r="D58" s="8"/>
      <c r="E58" s="8"/>
      <c r="F58" s="128"/>
      <c r="G58" s="128"/>
      <c r="H58" s="128"/>
      <c r="I58" s="128"/>
      <c r="J58" s="128"/>
      <c r="K58" s="128"/>
    </row>
    <row r="59" spans="1:15" ht="15" customHeight="1" x14ac:dyDescent="0.2">
      <c r="B59" s="143"/>
      <c r="C59" s="8"/>
      <c r="D59" s="8"/>
      <c r="E59" s="8"/>
      <c r="F59" s="128"/>
      <c r="G59" s="128"/>
      <c r="H59" s="128"/>
      <c r="I59" s="128"/>
      <c r="J59" s="128"/>
      <c r="K59" s="128"/>
    </row>
    <row r="60" spans="1:15" ht="15" customHeight="1" x14ac:dyDescent="0.2">
      <c r="B60" s="143"/>
      <c r="C60" s="8"/>
      <c r="D60" s="8"/>
      <c r="E60" s="8"/>
      <c r="F60" s="128"/>
      <c r="G60" s="128"/>
      <c r="H60" s="128"/>
      <c r="I60" s="128"/>
      <c r="J60" s="128"/>
      <c r="K60" s="128"/>
    </row>
    <row r="61" spans="1:15" ht="15" customHeight="1" x14ac:dyDescent="0.2">
      <c r="B61" s="143"/>
      <c r="C61" s="8"/>
      <c r="D61" s="8"/>
      <c r="E61" s="8"/>
      <c r="F61" s="128"/>
      <c r="G61" s="128"/>
      <c r="H61" s="128"/>
      <c r="I61" s="128"/>
      <c r="J61" s="128"/>
      <c r="K61" s="128"/>
    </row>
    <row r="62" spans="1:15" ht="15" customHeight="1" x14ac:dyDescent="0.2">
      <c r="B62" s="143"/>
      <c r="C62" s="8"/>
      <c r="D62" s="8"/>
      <c r="E62" s="8"/>
      <c r="F62" s="128"/>
      <c r="G62" s="128"/>
      <c r="H62" s="128"/>
      <c r="I62" s="128"/>
      <c r="J62" s="128"/>
      <c r="K62" s="128"/>
    </row>
    <row r="63" spans="1:15" ht="15" customHeight="1" x14ac:dyDescent="0.2">
      <c r="B63" s="143"/>
      <c r="C63" s="8"/>
      <c r="D63" s="8"/>
      <c r="E63" s="8"/>
      <c r="F63" s="128"/>
      <c r="G63" s="128"/>
      <c r="H63" s="128"/>
      <c r="I63" s="128"/>
      <c r="J63" s="128"/>
      <c r="K63" s="128"/>
    </row>
    <row r="64" spans="1:15" ht="15" customHeight="1" x14ac:dyDescent="0.2">
      <c r="B64" s="143"/>
      <c r="C64" s="8"/>
      <c r="D64" s="8"/>
      <c r="E64" s="8"/>
      <c r="F64" s="128"/>
      <c r="G64" s="128"/>
      <c r="H64" s="128"/>
      <c r="I64" s="128"/>
      <c r="J64" s="128"/>
      <c r="K64" s="128"/>
    </row>
    <row r="65" spans="2:11" ht="15" customHeight="1" x14ac:dyDescent="0.2">
      <c r="B65" s="143"/>
      <c r="C65" s="8"/>
      <c r="D65" s="8"/>
      <c r="E65" s="8"/>
      <c r="F65" s="128"/>
      <c r="G65" s="128"/>
      <c r="H65" s="128"/>
      <c r="I65" s="128"/>
      <c r="J65" s="128"/>
      <c r="K65" s="128"/>
    </row>
    <row r="66" spans="2:11" ht="15" customHeight="1" x14ac:dyDescent="0.2">
      <c r="B66" s="143"/>
      <c r="C66" s="8"/>
      <c r="D66" s="8"/>
      <c r="E66" s="8"/>
      <c r="F66" s="128"/>
      <c r="G66" s="128"/>
      <c r="H66" s="128"/>
      <c r="I66" s="128"/>
      <c r="J66" s="128"/>
      <c r="K66" s="128"/>
    </row>
    <row r="67" spans="2:11" ht="15" customHeight="1" x14ac:dyDescent="0.2">
      <c r="B67" s="143"/>
      <c r="C67" s="8"/>
      <c r="D67" s="8"/>
      <c r="E67" s="8"/>
      <c r="F67" s="128"/>
      <c r="G67" s="128"/>
      <c r="H67" s="128"/>
      <c r="I67" s="128"/>
      <c r="J67" s="128"/>
      <c r="K67" s="128"/>
    </row>
    <row r="68" spans="2:11" ht="15" customHeight="1" x14ac:dyDescent="0.2">
      <c r="B68" s="143"/>
      <c r="C68" s="8"/>
      <c r="D68" s="8"/>
      <c r="E68" s="8"/>
      <c r="F68" s="128"/>
      <c r="G68" s="128"/>
      <c r="H68" s="128"/>
      <c r="I68" s="128"/>
      <c r="J68" s="128"/>
      <c r="K68" s="128"/>
    </row>
    <row r="69" spans="2:11" ht="15" customHeight="1" x14ac:dyDescent="0.2">
      <c r="B69" s="143"/>
      <c r="C69" s="8"/>
      <c r="D69" s="8"/>
      <c r="E69" s="8"/>
      <c r="F69" s="128"/>
      <c r="G69" s="128"/>
      <c r="H69" s="128"/>
      <c r="I69" s="128"/>
      <c r="J69" s="128"/>
      <c r="K69" s="128"/>
    </row>
    <row r="70" spans="2:11" ht="15" customHeight="1" x14ac:dyDescent="0.2">
      <c r="C70" s="8"/>
      <c r="D70" s="8"/>
      <c r="E70" s="8"/>
      <c r="F70" s="128"/>
      <c r="G70" s="128"/>
      <c r="H70" s="128"/>
      <c r="I70" s="128"/>
      <c r="J70" s="128"/>
      <c r="K70" s="128"/>
    </row>
    <row r="71" spans="2:11" ht="15" customHeight="1" x14ac:dyDescent="0.2">
      <c r="F71" s="128"/>
      <c r="G71" s="128"/>
      <c r="H71" s="128"/>
      <c r="I71" s="128"/>
      <c r="J71" s="128"/>
      <c r="K71" s="128"/>
    </row>
    <row r="72" spans="2:11" ht="15" customHeight="1" x14ac:dyDescent="0.2">
      <c r="F72" s="128"/>
      <c r="G72" s="128"/>
      <c r="H72" s="128"/>
      <c r="I72" s="128"/>
      <c r="J72" s="128"/>
      <c r="K72" s="128"/>
    </row>
    <row r="73" spans="2:11" ht="15" customHeight="1" x14ac:dyDescent="0.2">
      <c r="F73" s="128"/>
      <c r="G73" s="128"/>
      <c r="H73" s="128"/>
      <c r="I73" s="128"/>
      <c r="J73" s="128"/>
      <c r="K73" s="128"/>
    </row>
    <row r="74" spans="2:11" ht="15" customHeight="1" x14ac:dyDescent="0.2">
      <c r="F74" s="128"/>
      <c r="G74" s="128"/>
      <c r="H74" s="128"/>
      <c r="I74" s="128"/>
      <c r="J74" s="128"/>
      <c r="K74" s="128"/>
    </row>
    <row r="75" spans="2:11" ht="15" customHeight="1" x14ac:dyDescent="0.2">
      <c r="F75" s="128"/>
      <c r="G75" s="128"/>
      <c r="H75" s="128"/>
      <c r="I75" s="128"/>
      <c r="J75" s="128"/>
      <c r="K75" s="128"/>
    </row>
    <row r="76" spans="2:11" ht="15" customHeight="1" x14ac:dyDescent="0.2">
      <c r="F76" s="128"/>
      <c r="G76" s="128"/>
      <c r="H76" s="128"/>
      <c r="I76" s="128"/>
      <c r="J76" s="128"/>
      <c r="K76" s="128"/>
    </row>
    <row r="77" spans="2:11" ht="15" customHeight="1" x14ac:dyDescent="0.2">
      <c r="F77" s="128"/>
      <c r="G77" s="128"/>
      <c r="H77" s="128"/>
      <c r="I77" s="128"/>
      <c r="J77" s="128"/>
      <c r="K77" s="128"/>
    </row>
    <row r="78" spans="2:11" ht="15" customHeight="1" x14ac:dyDescent="0.2">
      <c r="F78" s="128"/>
      <c r="G78" s="128"/>
      <c r="H78" s="128"/>
      <c r="I78" s="128"/>
      <c r="J78" s="128"/>
      <c r="K78" s="128"/>
    </row>
    <row r="79" spans="2:11" ht="15" customHeight="1" x14ac:dyDescent="0.2">
      <c r="F79" s="128"/>
      <c r="G79" s="128"/>
      <c r="H79" s="128"/>
      <c r="I79" s="128"/>
      <c r="J79" s="128"/>
      <c r="K79" s="128"/>
    </row>
    <row r="80" spans="2:11" ht="15" customHeight="1" x14ac:dyDescent="0.2">
      <c r="F80" s="128"/>
      <c r="G80" s="128"/>
      <c r="H80" s="128"/>
      <c r="I80" s="128"/>
      <c r="J80" s="128"/>
      <c r="K80" s="128"/>
    </row>
    <row r="81" spans="6:11" ht="15" customHeight="1" x14ac:dyDescent="0.2">
      <c r="F81" s="128"/>
      <c r="G81" s="128"/>
      <c r="H81" s="128"/>
      <c r="I81" s="128"/>
      <c r="J81" s="128"/>
      <c r="K81" s="128"/>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58" orientation="landscape" blackAndWhite="1" verticalDpi="1200" r:id="rId1"/>
  <headerFooter alignWithMargins="0">
    <oddHeader>&amp;L&amp;"宋体,常规"诚迅金融培训&amp;Rwww.chainshine.com</oddHeader>
    <oddFooter>第 &amp;P 页，共 &amp;N 页</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O40"/>
  <sheetViews>
    <sheetView zoomScaleNormal="100"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80</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C6" s="157"/>
      <c r="D6" s="157"/>
      <c r="E6" s="157"/>
      <c r="F6" s="157"/>
      <c r="G6" s="157"/>
      <c r="H6" s="157"/>
      <c r="I6" s="157"/>
      <c r="J6" s="157"/>
      <c r="K6" s="157"/>
      <c r="L6" s="157"/>
      <c r="M6" s="157"/>
      <c r="N6" s="157"/>
      <c r="O6" s="157"/>
    </row>
    <row r="7" spans="1:15" ht="15" customHeight="1" x14ac:dyDescent="0.2">
      <c r="A7" s="5" t="s">
        <v>103</v>
      </c>
      <c r="D7" s="8"/>
      <c r="E7" s="8"/>
      <c r="F7" s="43"/>
      <c r="G7" s="43"/>
      <c r="H7" s="43"/>
      <c r="I7" s="43"/>
      <c r="J7" s="43"/>
      <c r="K7" s="43"/>
      <c r="L7" s="43"/>
      <c r="M7" s="43"/>
      <c r="N7" s="43"/>
      <c r="O7" s="43"/>
    </row>
    <row r="8" spans="1:15" s="145" customFormat="1" ht="15" customHeight="1" x14ac:dyDescent="0.2">
      <c r="B8" s="10" t="s">
        <v>248</v>
      </c>
      <c r="C8" s="150">
        <f>C16</f>
        <v>7942.3255153799992</v>
      </c>
      <c r="D8" s="150">
        <f>D16</f>
        <v>14803.015914939995</v>
      </c>
      <c r="E8" s="150">
        <f>E16</f>
        <v>11048.392198670001</v>
      </c>
      <c r="F8" s="45">
        <v>11048.392198670001</v>
      </c>
      <c r="G8" s="45">
        <v>11048.392198670001</v>
      </c>
      <c r="H8" s="45">
        <v>11048.392198670001</v>
      </c>
      <c r="I8" s="45">
        <v>11048.392198670001</v>
      </c>
      <c r="J8" s="45">
        <v>11048.392198670001</v>
      </c>
      <c r="K8" s="45">
        <v>11048.392198670001</v>
      </c>
      <c r="L8" s="45">
        <v>11048.392198670001</v>
      </c>
      <c r="M8" s="45">
        <v>11048.392198670001</v>
      </c>
      <c r="N8" s="45">
        <v>11048.392198670001</v>
      </c>
      <c r="O8" s="45">
        <v>11048.392198670001</v>
      </c>
    </row>
    <row r="9" spans="1:15" ht="15" customHeight="1" x14ac:dyDescent="0.2">
      <c r="D9" s="143"/>
      <c r="F9" s="143"/>
    </row>
    <row r="10" spans="1:15" ht="15" customHeight="1" x14ac:dyDescent="0.2">
      <c r="A10" s="35" t="s">
        <v>0</v>
      </c>
      <c r="B10" s="145"/>
      <c r="C10" s="146"/>
      <c r="D10" s="145"/>
      <c r="E10" s="145"/>
      <c r="F10" s="146"/>
      <c r="G10" s="145"/>
      <c r="H10" s="145"/>
      <c r="I10" s="145"/>
      <c r="J10" s="145"/>
      <c r="K10" s="145"/>
      <c r="L10" s="145"/>
      <c r="M10" s="145"/>
      <c r="N10" s="145"/>
      <c r="O10" s="145"/>
    </row>
    <row r="11" spans="1:15" ht="15" customHeight="1" x14ac:dyDescent="0.2">
      <c r="B11" s="1" t="s">
        <v>1</v>
      </c>
      <c r="C11" s="8">
        <v>2523.1685794099999</v>
      </c>
      <c r="D11" s="9">
        <v>2798.3957029000003</v>
      </c>
      <c r="E11" s="9">
        <v>2470.51138932</v>
      </c>
      <c r="F11" s="51"/>
      <c r="G11" s="51"/>
      <c r="H11" s="51"/>
      <c r="I11" s="51"/>
      <c r="J11" s="51"/>
      <c r="K11" s="51"/>
      <c r="L11" s="51"/>
      <c r="M11" s="51"/>
      <c r="N11" s="51"/>
      <c r="O11" s="51"/>
    </row>
    <row r="12" spans="1:15" ht="15" customHeight="1" x14ac:dyDescent="0.2">
      <c r="B12" s="1" t="s">
        <v>134</v>
      </c>
      <c r="C12" s="8">
        <v>1199.3559790300001</v>
      </c>
      <c r="D12" s="9">
        <v>1923.4075569900001</v>
      </c>
      <c r="E12" s="9">
        <v>2616.0759306999998</v>
      </c>
      <c r="F12" s="51"/>
      <c r="G12" s="51"/>
      <c r="H12" s="51"/>
      <c r="I12" s="51"/>
      <c r="J12" s="51"/>
      <c r="K12" s="51"/>
      <c r="L12" s="51"/>
      <c r="M12" s="51"/>
      <c r="N12" s="51"/>
      <c r="O12" s="51"/>
    </row>
    <row r="13" spans="1:15" ht="15" customHeight="1" x14ac:dyDescent="0.2">
      <c r="B13" s="1" t="s">
        <v>135</v>
      </c>
      <c r="C13" s="8">
        <v>215.2833637800004</v>
      </c>
      <c r="D13" s="8">
        <v>202.76364242</v>
      </c>
      <c r="E13" s="8">
        <v>232.79244879999999</v>
      </c>
      <c r="F13" s="51"/>
      <c r="G13" s="51"/>
      <c r="H13" s="51"/>
      <c r="I13" s="51"/>
      <c r="J13" s="51"/>
      <c r="K13" s="51"/>
      <c r="L13" s="51"/>
      <c r="M13" s="51"/>
      <c r="N13" s="51"/>
      <c r="O13" s="51"/>
    </row>
    <row r="14" spans="1:15" ht="15" customHeight="1" x14ac:dyDescent="0.2">
      <c r="B14" s="30" t="s">
        <v>2</v>
      </c>
      <c r="C14" s="31">
        <f>SUM(C11:C13)</f>
        <v>3937.8079222200004</v>
      </c>
      <c r="D14" s="31">
        <f>SUM(D11:D13)</f>
        <v>4924.5669023100008</v>
      </c>
      <c r="E14" s="31">
        <f>SUM(E11:E13)</f>
        <v>5319.3797688200002</v>
      </c>
      <c r="F14" s="31"/>
      <c r="G14" s="31"/>
      <c r="H14" s="31"/>
      <c r="I14" s="31"/>
      <c r="J14" s="31"/>
      <c r="K14" s="31"/>
      <c r="L14" s="31"/>
      <c r="M14" s="31"/>
      <c r="N14" s="31"/>
      <c r="O14" s="31"/>
    </row>
    <row r="15" spans="1:15" ht="15" customHeight="1" x14ac:dyDescent="0.2">
      <c r="B15" s="25"/>
      <c r="C15" s="12"/>
      <c r="D15" s="12"/>
      <c r="E15" s="12"/>
      <c r="F15" s="12"/>
      <c r="G15" s="12"/>
      <c r="H15" s="12"/>
      <c r="I15" s="12"/>
      <c r="J15" s="12"/>
      <c r="K15" s="12"/>
      <c r="L15" s="12"/>
      <c r="M15" s="12"/>
      <c r="N15" s="12"/>
      <c r="O15" s="12"/>
    </row>
    <row r="16" spans="1:15" ht="15" customHeight="1" x14ac:dyDescent="0.2">
      <c r="B16" s="1" t="s">
        <v>49</v>
      </c>
      <c r="C16" s="8">
        <v>7942.3255153799992</v>
      </c>
      <c r="D16" s="8">
        <v>14803.015914939995</v>
      </c>
      <c r="E16" s="8">
        <v>11048.392198670001</v>
      </c>
      <c r="F16" s="51"/>
      <c r="G16" s="51"/>
      <c r="H16" s="51"/>
      <c r="I16" s="51"/>
      <c r="J16" s="51"/>
      <c r="K16" s="51"/>
      <c r="L16" s="51"/>
      <c r="M16" s="51"/>
      <c r="N16" s="51"/>
      <c r="O16" s="51"/>
    </row>
    <row r="17" spans="1:15" ht="15" customHeight="1" x14ac:dyDescent="0.2">
      <c r="B17" s="1" t="s">
        <v>136</v>
      </c>
      <c r="C17" s="8">
        <v>33474.08493366</v>
      </c>
      <c r="D17" s="9">
        <v>42305.181397079999</v>
      </c>
      <c r="E17" s="9">
        <v>40502.055895979996</v>
      </c>
      <c r="F17" s="51"/>
      <c r="G17" s="51"/>
      <c r="H17" s="51"/>
      <c r="I17" s="51"/>
      <c r="J17" s="51"/>
      <c r="K17" s="51"/>
      <c r="L17" s="51"/>
      <c r="M17" s="51"/>
      <c r="N17" s="51"/>
      <c r="O17" s="51"/>
    </row>
    <row r="18" spans="1:15" ht="15" customHeight="1" x14ac:dyDescent="0.2">
      <c r="B18" s="1" t="s">
        <v>137</v>
      </c>
      <c r="C18" s="8">
        <v>32.667748899999999</v>
      </c>
      <c r="D18" s="9">
        <v>25.249421359999999</v>
      </c>
      <c r="E18" s="9">
        <v>22.485582839999999</v>
      </c>
      <c r="F18" s="51"/>
      <c r="G18" s="51"/>
      <c r="H18" s="51"/>
      <c r="I18" s="51"/>
      <c r="J18" s="51"/>
      <c r="K18" s="51"/>
      <c r="L18" s="51"/>
      <c r="M18" s="51"/>
      <c r="N18" s="51"/>
      <c r="O18" s="51"/>
    </row>
    <row r="19" spans="1:15" ht="15" customHeight="1" x14ac:dyDescent="0.2">
      <c r="B19" s="30" t="s">
        <v>3</v>
      </c>
      <c r="C19" s="32">
        <f>C14+SUM(C16:C18)</f>
        <v>45386.886120160001</v>
      </c>
      <c r="D19" s="32">
        <f>D14+SUM(D16:D18)</f>
        <v>62058.013635689997</v>
      </c>
      <c r="E19" s="32">
        <f>E14+SUM(E16:E18)</f>
        <v>56892.31344631</v>
      </c>
      <c r="F19" s="32"/>
      <c r="G19" s="32"/>
      <c r="H19" s="32"/>
      <c r="I19" s="32"/>
      <c r="J19" s="32"/>
      <c r="K19" s="32"/>
      <c r="L19" s="32"/>
      <c r="M19" s="32"/>
      <c r="N19" s="32"/>
      <c r="O19" s="32"/>
    </row>
    <row r="20" spans="1:15" ht="15" customHeight="1" x14ac:dyDescent="0.2">
      <c r="C20" s="128"/>
      <c r="D20" s="128"/>
      <c r="E20" s="128"/>
    </row>
    <row r="21" spans="1:15" ht="15" customHeight="1" x14ac:dyDescent="0.2">
      <c r="A21" s="35" t="s">
        <v>138</v>
      </c>
      <c r="B21" s="145"/>
      <c r="C21" s="16"/>
      <c r="D21" s="16"/>
      <c r="E21" s="16"/>
      <c r="F21" s="16"/>
      <c r="G21" s="16"/>
      <c r="H21" s="16"/>
      <c r="I21" s="16"/>
      <c r="J21" s="16"/>
      <c r="K21" s="16"/>
      <c r="L21" s="16"/>
      <c r="M21" s="16"/>
      <c r="N21" s="16"/>
      <c r="O21" s="16"/>
    </row>
    <row r="22" spans="1:15" ht="15" customHeight="1" x14ac:dyDescent="0.2">
      <c r="A22" s="146"/>
      <c r="B22" s="10" t="s">
        <v>139</v>
      </c>
      <c r="C22" s="9">
        <v>0</v>
      </c>
      <c r="D22" s="9">
        <v>0</v>
      </c>
      <c r="E22" s="9">
        <v>0</v>
      </c>
      <c r="F22" s="51"/>
      <c r="G22" s="51"/>
      <c r="H22" s="51"/>
      <c r="I22" s="51"/>
      <c r="J22" s="51"/>
      <c r="K22" s="51"/>
      <c r="L22" s="51"/>
      <c r="M22" s="51"/>
      <c r="N22" s="51"/>
      <c r="O22" s="51"/>
    </row>
    <row r="23" spans="1:15" ht="15" customHeight="1" x14ac:dyDescent="0.2">
      <c r="B23" s="1" t="s">
        <v>4</v>
      </c>
      <c r="C23" s="8">
        <v>5811.4396116700009</v>
      </c>
      <c r="D23" s="9">
        <v>8182.4880159999993</v>
      </c>
      <c r="E23" s="9">
        <v>5661.4824732900006</v>
      </c>
      <c r="F23" s="51"/>
      <c r="G23" s="51"/>
      <c r="H23" s="51"/>
      <c r="I23" s="51"/>
      <c r="J23" s="51"/>
      <c r="K23" s="51"/>
      <c r="L23" s="51"/>
      <c r="M23" s="51"/>
      <c r="N23" s="51"/>
      <c r="O23" s="51"/>
    </row>
    <row r="24" spans="1:15" s="145" customFormat="1" ht="15" customHeight="1" x14ac:dyDescent="0.2">
      <c r="B24" s="230" t="s">
        <v>274</v>
      </c>
      <c r="C24" s="48">
        <v>916.51385585000003</v>
      </c>
      <c r="D24" s="21">
        <v>484.61216120000006</v>
      </c>
      <c r="E24" s="21">
        <v>1103.4929159399999</v>
      </c>
      <c r="F24" s="53"/>
      <c r="G24" s="53"/>
      <c r="H24" s="53"/>
      <c r="I24" s="53"/>
      <c r="J24" s="53"/>
      <c r="K24" s="53"/>
      <c r="L24" s="53"/>
      <c r="M24" s="53"/>
      <c r="N24" s="53"/>
      <c r="O24" s="53"/>
    </row>
    <row r="25" spans="1:15" s="145" customFormat="1" ht="15" customHeight="1" x14ac:dyDescent="0.2">
      <c r="B25" s="236" t="s">
        <v>280</v>
      </c>
      <c r="C25" s="48">
        <v>1237.09420413</v>
      </c>
      <c r="D25" s="21">
        <v>1387.0650748399999</v>
      </c>
      <c r="E25" s="21">
        <v>1804.5231584400001</v>
      </c>
      <c r="F25" s="53"/>
      <c r="G25" s="53"/>
      <c r="H25" s="53"/>
      <c r="I25" s="53"/>
      <c r="J25" s="53"/>
      <c r="K25" s="53"/>
      <c r="L25" s="53"/>
      <c r="M25" s="53"/>
      <c r="N25" s="53"/>
      <c r="O25" s="53"/>
    </row>
    <row r="26" spans="1:15" ht="15" customHeight="1" x14ac:dyDescent="0.2">
      <c r="B26" s="30" t="s">
        <v>5</v>
      </c>
      <c r="C26" s="31">
        <f>SUM(C22:C25)</f>
        <v>7965.0476716500016</v>
      </c>
      <c r="D26" s="31">
        <f>SUM(D22:D25)</f>
        <v>10054.16525204</v>
      </c>
      <c r="E26" s="31">
        <f>SUM(E22:E25)</f>
        <v>8569.4985476700003</v>
      </c>
      <c r="F26" s="31"/>
      <c r="G26" s="31"/>
      <c r="H26" s="31"/>
      <c r="I26" s="31"/>
      <c r="J26" s="31"/>
      <c r="K26" s="31"/>
      <c r="L26" s="31"/>
      <c r="M26" s="31"/>
      <c r="N26" s="31"/>
      <c r="O26" s="31"/>
    </row>
    <row r="27" spans="1:15" ht="15" customHeight="1" x14ac:dyDescent="0.2">
      <c r="B27" s="236"/>
      <c r="C27" s="128"/>
      <c r="D27" s="128"/>
      <c r="E27" s="128"/>
      <c r="F27" s="128"/>
      <c r="G27" s="128"/>
      <c r="H27" s="128"/>
      <c r="I27" s="128"/>
      <c r="J27" s="128"/>
      <c r="K27" s="128"/>
      <c r="L27" s="128"/>
      <c r="M27" s="128"/>
      <c r="N27" s="128"/>
      <c r="O27" s="128"/>
    </row>
    <row r="28" spans="1:15" ht="15" customHeight="1" x14ac:dyDescent="0.2">
      <c r="B28" s="1" t="s">
        <v>6</v>
      </c>
      <c r="C28" s="8">
        <v>8500</v>
      </c>
      <c r="D28" s="9">
        <v>6800</v>
      </c>
      <c r="E28" s="9">
        <v>6800</v>
      </c>
      <c r="F28" s="51"/>
      <c r="G28" s="51"/>
      <c r="H28" s="51"/>
      <c r="I28" s="51"/>
      <c r="J28" s="51"/>
      <c r="K28" s="51"/>
      <c r="L28" s="51"/>
      <c r="M28" s="51"/>
      <c r="N28" s="51"/>
      <c r="O28" s="51"/>
    </row>
    <row r="29" spans="1:15" ht="15" customHeight="1" x14ac:dyDescent="0.2">
      <c r="B29" s="1" t="s">
        <v>140</v>
      </c>
      <c r="C29" s="8">
        <v>0</v>
      </c>
      <c r="D29" s="9">
        <v>3950.6178333400003</v>
      </c>
      <c r="E29" s="9">
        <v>3955.7263333400001</v>
      </c>
      <c r="F29" s="51"/>
      <c r="G29" s="51"/>
      <c r="H29" s="51"/>
      <c r="I29" s="51"/>
      <c r="J29" s="51"/>
      <c r="K29" s="51"/>
      <c r="L29" s="51"/>
      <c r="M29" s="51"/>
      <c r="N29" s="51"/>
      <c r="O29" s="51"/>
    </row>
    <row r="30" spans="1:15" ht="15" customHeight="1" x14ac:dyDescent="0.2">
      <c r="B30" s="30" t="s">
        <v>7</v>
      </c>
      <c r="C30" s="31">
        <f>C26+SUM(C28:C29)</f>
        <v>16465.047671650002</v>
      </c>
      <c r="D30" s="31">
        <f>D26+SUM(D28:D29)</f>
        <v>20804.783085380001</v>
      </c>
      <c r="E30" s="31">
        <f>E26+SUM(E28:E29)</f>
        <v>19325.224881009999</v>
      </c>
      <c r="F30" s="31"/>
      <c r="G30" s="31"/>
      <c r="H30" s="31"/>
      <c r="I30" s="31"/>
      <c r="J30" s="31"/>
      <c r="K30" s="31"/>
      <c r="L30" s="31"/>
      <c r="M30" s="31"/>
      <c r="N30" s="31"/>
      <c r="O30" s="31"/>
    </row>
    <row r="31" spans="1:15" s="147" customFormat="1" ht="15" customHeight="1" x14ac:dyDescent="0.2">
      <c r="B31" s="148"/>
      <c r="C31" s="128"/>
      <c r="D31" s="128"/>
      <c r="E31" s="128"/>
      <c r="F31" s="128"/>
      <c r="G31" s="128"/>
      <c r="H31" s="128"/>
      <c r="I31" s="128"/>
      <c r="J31" s="128"/>
      <c r="K31" s="128"/>
      <c r="L31" s="128"/>
      <c r="M31" s="128"/>
      <c r="N31" s="128"/>
      <c r="O31" s="128"/>
    </row>
    <row r="32" spans="1:15" s="147" customFormat="1" ht="15" customHeight="1" x14ac:dyDescent="0.2">
      <c r="B32" s="3" t="s">
        <v>141</v>
      </c>
      <c r="C32" s="8">
        <v>23000.638808690001</v>
      </c>
      <c r="D32" s="8">
        <v>32174.399974790002</v>
      </c>
      <c r="E32" s="8">
        <v>27351.579976519999</v>
      </c>
      <c r="F32" s="52"/>
      <c r="G32" s="52"/>
      <c r="H32" s="52"/>
      <c r="I32" s="52"/>
      <c r="J32" s="52"/>
      <c r="K32" s="52"/>
      <c r="L32" s="52"/>
      <c r="M32" s="52"/>
      <c r="N32" s="52"/>
      <c r="O32" s="52"/>
    </row>
    <row r="33" spans="1:15" s="147" customFormat="1" ht="15" customHeight="1" x14ac:dyDescent="0.2">
      <c r="B33" s="3" t="s">
        <v>142</v>
      </c>
      <c r="C33" s="8">
        <v>5921.1996398200008</v>
      </c>
      <c r="D33" s="8">
        <v>9078.8305755199999</v>
      </c>
      <c r="E33" s="8">
        <v>10215.50858878</v>
      </c>
      <c r="F33" s="52"/>
      <c r="G33" s="52"/>
      <c r="H33" s="52"/>
      <c r="I33" s="52"/>
      <c r="J33" s="52"/>
      <c r="K33" s="52"/>
      <c r="L33" s="52"/>
      <c r="M33" s="52"/>
      <c r="N33" s="52"/>
      <c r="O33" s="52"/>
    </row>
    <row r="34" spans="1:15" ht="15" customHeight="1" x14ac:dyDescent="0.2">
      <c r="B34" s="30" t="s">
        <v>8</v>
      </c>
      <c r="C34" s="31">
        <f>SUM(C32:C33)</f>
        <v>28921.838448510003</v>
      </c>
      <c r="D34" s="31">
        <f>SUM(D32:D33)</f>
        <v>41253.23055031</v>
      </c>
      <c r="E34" s="31">
        <f>SUM(E32:E33)</f>
        <v>37567.0885653</v>
      </c>
      <c r="F34" s="31"/>
      <c r="G34" s="31"/>
      <c r="H34" s="31"/>
      <c r="I34" s="31"/>
      <c r="J34" s="31"/>
      <c r="K34" s="31"/>
      <c r="L34" s="31"/>
      <c r="M34" s="31"/>
      <c r="N34" s="31"/>
      <c r="O34" s="31"/>
    </row>
    <row r="35" spans="1:15" s="147" customFormat="1" ht="15" customHeight="1" x14ac:dyDescent="0.2">
      <c r="B35" s="148"/>
    </row>
    <row r="36" spans="1:15" ht="15" customHeight="1" x14ac:dyDescent="0.2">
      <c r="B36" s="33" t="s">
        <v>9</v>
      </c>
      <c r="C36" s="32">
        <f>C30+C34</f>
        <v>45386.886120160008</v>
      </c>
      <c r="D36" s="32">
        <f>D30+D34</f>
        <v>62058.013635690004</v>
      </c>
      <c r="E36" s="32">
        <f>E30+E34</f>
        <v>56892.31344631</v>
      </c>
      <c r="F36" s="32"/>
      <c r="G36" s="32"/>
      <c r="H36" s="32"/>
      <c r="I36" s="32"/>
      <c r="J36" s="32"/>
      <c r="K36" s="32"/>
      <c r="L36" s="32"/>
      <c r="M36" s="32"/>
      <c r="N36" s="32"/>
      <c r="O36" s="32"/>
    </row>
    <row r="37" spans="1:15" ht="15" customHeight="1" x14ac:dyDescent="0.2">
      <c r="C37" s="128"/>
      <c r="D37" s="128"/>
    </row>
    <row r="38" spans="1:15" ht="15" customHeight="1" x14ac:dyDescent="0.2">
      <c r="A38" s="37" t="s">
        <v>143</v>
      </c>
      <c r="C38" s="17" t="str">
        <f>IF((C19-C36)^2&lt;0.0001,"OK",C19-C36)</f>
        <v>OK</v>
      </c>
      <c r="D38" s="17" t="str">
        <f>IF((D19-D36)^2&lt;0.0001,"OK",D19-D36)</f>
        <v>OK</v>
      </c>
      <c r="E38" s="17" t="str">
        <f>IF((E19-E36)^2&lt;0.0001,"OK",E19-E36)</f>
        <v>OK</v>
      </c>
      <c r="F38" s="17"/>
      <c r="G38" s="17"/>
      <c r="H38" s="17"/>
      <c r="I38" s="17"/>
      <c r="J38" s="17"/>
      <c r="K38" s="17"/>
      <c r="L38" s="17"/>
      <c r="M38" s="17"/>
      <c r="N38" s="17"/>
      <c r="O38" s="17"/>
    </row>
    <row r="39" spans="1:15" ht="15" customHeight="1" x14ac:dyDescent="0.2">
      <c r="F39" s="128"/>
      <c r="G39" s="128"/>
      <c r="H39" s="128"/>
      <c r="I39" s="128"/>
      <c r="J39" s="128"/>
      <c r="K39" s="128"/>
    </row>
    <row r="40" spans="1:15" ht="15" customHeight="1" x14ac:dyDescent="0.2">
      <c r="F40" s="149"/>
      <c r="G40" s="149"/>
      <c r="H40" s="149"/>
      <c r="I40" s="149"/>
      <c r="J40" s="149"/>
      <c r="K40" s="149"/>
      <c r="L40" s="149"/>
      <c r="M40" s="149"/>
      <c r="N40" s="149"/>
      <c r="O40" s="149"/>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7" orientation="landscape" blackAndWhite="1" verticalDpi="300" r:id="rId1"/>
  <headerFooter alignWithMargins="0">
    <oddHeader>&amp;L&amp;"宋体,常规"诚迅金融培训&amp;Rwww.chainshine.com</oddHeader>
    <oddFooter>第 &amp;P 页，共 &amp;N 页</oddFooter>
  </headerFooter>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fitToPage="1"/>
  </sheetPr>
  <dimension ref="A1:O67"/>
  <sheetViews>
    <sheetView workbookViewId="0">
      <pane xSplit="2" ySplit="5" topLeftCell="C6" activePane="bottomRight" state="frozen"/>
      <selection activeCell="A6" sqref="A6"/>
      <selection pane="topRight" activeCell="A6" sqref="A6"/>
      <selection pane="bottomLeft" activeCell="A6" sqref="A6"/>
      <selection pane="bottomRight" activeCell="C6" sqref="C6"/>
    </sheetView>
  </sheetViews>
  <sheetFormatPr defaultColWidth="0" defaultRowHeight="15" customHeight="1" x14ac:dyDescent="0.2"/>
  <cols>
    <col min="1" max="1" width="1.7109375" style="120" customWidth="1"/>
    <col min="2" max="2" width="27.7109375" style="120" customWidth="1"/>
    <col min="3" max="15" width="10.7109375" style="120" customWidth="1"/>
    <col min="16" max="16" width="1.7109375" style="120" customWidth="1"/>
    <col min="17" max="16384" width="0" style="120" hidden="1"/>
  </cols>
  <sheetData>
    <row r="1" spans="1:15" ht="24" customHeight="1" x14ac:dyDescent="0.3">
      <c r="A1" s="110" t="s">
        <v>77</v>
      </c>
      <c r="B1" s="119"/>
      <c r="C1" s="111"/>
      <c r="D1" s="111"/>
      <c r="E1" s="111"/>
      <c r="F1" s="111"/>
      <c r="G1" s="111"/>
      <c r="H1" s="111"/>
      <c r="I1" s="111"/>
      <c r="J1" s="111"/>
      <c r="K1" s="111"/>
      <c r="L1" s="111"/>
      <c r="M1" s="111"/>
      <c r="N1" s="111"/>
      <c r="O1" s="111"/>
    </row>
    <row r="2" spans="1:15" ht="2.1" customHeight="1" x14ac:dyDescent="0.2">
      <c r="A2" s="26"/>
      <c r="B2" s="145"/>
      <c r="C2" s="112"/>
      <c r="D2" s="112"/>
      <c r="E2" s="112"/>
      <c r="F2" s="112"/>
      <c r="G2" s="112"/>
      <c r="H2" s="112"/>
      <c r="I2" s="112"/>
      <c r="J2" s="112"/>
      <c r="K2" s="112"/>
      <c r="L2" s="112"/>
      <c r="M2" s="112"/>
      <c r="N2" s="112"/>
      <c r="O2" s="112"/>
    </row>
    <row r="3" spans="1:15" ht="18" customHeight="1" x14ac:dyDescent="0.25">
      <c r="A3" s="208" t="s">
        <v>81</v>
      </c>
      <c r="B3" s="170"/>
      <c r="C3" s="170"/>
      <c r="D3" s="171"/>
      <c r="E3" s="171"/>
      <c r="F3" s="171"/>
      <c r="G3" s="171"/>
      <c r="H3" s="171"/>
      <c r="I3" s="171"/>
      <c r="J3" s="171"/>
      <c r="K3" s="171"/>
      <c r="L3" s="171"/>
      <c r="M3" s="171"/>
      <c r="N3" s="171"/>
      <c r="O3" s="171"/>
    </row>
    <row r="4" spans="1:15" ht="2.1" customHeight="1" x14ac:dyDescent="0.2">
      <c r="A4" s="172"/>
      <c r="B4" s="173"/>
      <c r="C4" s="173"/>
      <c r="D4" s="174"/>
      <c r="E4" s="174"/>
      <c r="F4" s="174"/>
      <c r="G4" s="174"/>
      <c r="H4" s="174"/>
      <c r="I4" s="174"/>
      <c r="J4" s="174"/>
      <c r="K4" s="174"/>
      <c r="L4" s="174"/>
      <c r="M4" s="108" t="s">
        <v>90</v>
      </c>
      <c r="N4" s="108" t="s">
        <v>90</v>
      </c>
      <c r="O4" s="108" t="s">
        <v>90</v>
      </c>
    </row>
    <row r="5" spans="1:15" ht="15" customHeight="1" x14ac:dyDescent="0.2">
      <c r="A5" s="113" t="s">
        <v>91</v>
      </c>
      <c r="C5" s="114">
        <v>39082</v>
      </c>
      <c r="D5" s="114">
        <v>39447</v>
      </c>
      <c r="E5" s="114">
        <v>39813</v>
      </c>
      <c r="F5" s="115">
        <v>40178</v>
      </c>
      <c r="G5" s="115">
        <v>40543</v>
      </c>
      <c r="H5" s="115">
        <v>40908</v>
      </c>
      <c r="I5" s="115">
        <v>41274</v>
      </c>
      <c r="J5" s="115">
        <v>41639</v>
      </c>
      <c r="K5" s="115">
        <v>42004</v>
      </c>
      <c r="L5" s="115">
        <v>42369</v>
      </c>
      <c r="M5" s="115">
        <v>42735</v>
      </c>
      <c r="N5" s="115">
        <v>43100</v>
      </c>
      <c r="O5" s="115">
        <v>43465</v>
      </c>
    </row>
    <row r="6" spans="1:15" ht="15" customHeight="1" x14ac:dyDescent="0.2">
      <c r="A6" s="29"/>
      <c r="B6" s="140"/>
      <c r="C6" s="157"/>
      <c r="D6" s="157"/>
      <c r="E6" s="157"/>
      <c r="F6" s="157"/>
      <c r="G6" s="157"/>
      <c r="H6" s="157"/>
      <c r="I6" s="157"/>
      <c r="J6" s="157"/>
      <c r="K6" s="157"/>
      <c r="L6" s="157"/>
      <c r="M6" s="157"/>
      <c r="N6" s="157"/>
      <c r="O6" s="157"/>
    </row>
    <row r="7" spans="1:15" ht="15" customHeight="1" x14ac:dyDescent="0.2">
      <c r="A7" s="5" t="s">
        <v>103</v>
      </c>
      <c r="D7" s="8"/>
      <c r="E7" s="8"/>
      <c r="F7" s="43"/>
      <c r="G7" s="43"/>
      <c r="H7" s="43"/>
      <c r="I7" s="43"/>
      <c r="J7" s="43"/>
      <c r="K7" s="43"/>
      <c r="L7" s="43"/>
      <c r="M7" s="43"/>
      <c r="N7" s="43"/>
      <c r="O7" s="43"/>
    </row>
    <row r="8" spans="1:15" s="145" customFormat="1" ht="15" customHeight="1" x14ac:dyDescent="0.2">
      <c r="B8" s="10" t="s">
        <v>279</v>
      </c>
      <c r="F8" s="46">
        <v>0.03</v>
      </c>
      <c r="G8" s="46">
        <v>0.03</v>
      </c>
      <c r="H8" s="46">
        <v>0.03</v>
      </c>
      <c r="I8" s="46">
        <v>0.03</v>
      </c>
      <c r="J8" s="46">
        <v>0.03</v>
      </c>
      <c r="K8" s="46">
        <v>0.03</v>
      </c>
      <c r="L8" s="46">
        <v>0.03</v>
      </c>
      <c r="M8" s="46">
        <v>0.03</v>
      </c>
      <c r="N8" s="46">
        <v>0.03</v>
      </c>
      <c r="O8" s="46">
        <v>0.03</v>
      </c>
    </row>
    <row r="10" spans="1:15" ht="15" customHeight="1" x14ac:dyDescent="0.2">
      <c r="A10" s="19" t="s">
        <v>104</v>
      </c>
      <c r="B10" s="87"/>
      <c r="C10" s="122"/>
      <c r="D10" s="122"/>
      <c r="E10" s="122"/>
    </row>
    <row r="11" spans="1:15" ht="15" customHeight="1" x14ac:dyDescent="0.2">
      <c r="A11" s="7"/>
      <c r="B11" s="1" t="s">
        <v>94</v>
      </c>
      <c r="C11" s="122"/>
      <c r="D11" s="122"/>
      <c r="E11" s="122"/>
      <c r="F11" s="122"/>
      <c r="G11" s="122"/>
      <c r="H11" s="122"/>
      <c r="I11" s="122"/>
      <c r="J11" s="122"/>
      <c r="K11" s="122"/>
      <c r="L11" s="122"/>
      <c r="M11" s="122"/>
      <c r="N11" s="122"/>
      <c r="O11" s="122"/>
    </row>
    <row r="12" spans="1:15" ht="15" customHeight="1" x14ac:dyDescent="0.2">
      <c r="A12" s="7"/>
      <c r="B12" s="1" t="s">
        <v>105</v>
      </c>
      <c r="C12" s="122"/>
      <c r="D12" s="122"/>
      <c r="E12" s="122"/>
      <c r="F12" s="122"/>
      <c r="G12" s="122"/>
      <c r="H12" s="122"/>
      <c r="I12" s="122"/>
      <c r="J12" s="122"/>
      <c r="K12" s="122"/>
      <c r="L12" s="122"/>
      <c r="M12" s="122"/>
      <c r="N12" s="122"/>
      <c r="O12" s="122"/>
    </row>
    <row r="13" spans="1:15" ht="15" customHeight="1" x14ac:dyDescent="0.2">
      <c r="A13" s="7"/>
      <c r="B13" s="1" t="s">
        <v>106</v>
      </c>
      <c r="C13" s="122"/>
      <c r="D13" s="122"/>
      <c r="E13" s="122"/>
      <c r="F13" s="122"/>
      <c r="G13" s="122"/>
      <c r="H13" s="122"/>
      <c r="I13" s="122"/>
      <c r="J13" s="122"/>
      <c r="K13" s="122"/>
      <c r="L13" s="122"/>
      <c r="M13" s="122"/>
      <c r="N13" s="122"/>
      <c r="O13" s="122"/>
    </row>
    <row r="14" spans="1:15" ht="15" customHeight="1" x14ac:dyDescent="0.2">
      <c r="A14" s="7"/>
      <c r="B14" s="1" t="s">
        <v>107</v>
      </c>
      <c r="C14" s="122"/>
      <c r="D14" s="122"/>
      <c r="E14" s="122"/>
      <c r="F14" s="122"/>
      <c r="G14" s="122"/>
      <c r="H14" s="122"/>
      <c r="I14" s="122"/>
      <c r="J14" s="122"/>
      <c r="K14" s="122"/>
      <c r="L14" s="122"/>
      <c r="M14" s="122"/>
      <c r="N14" s="122"/>
      <c r="O14" s="122"/>
    </row>
    <row r="15" spans="1:15" ht="15" customHeight="1" x14ac:dyDescent="0.2">
      <c r="A15" s="7"/>
      <c r="B15" s="1" t="s">
        <v>108</v>
      </c>
      <c r="C15" s="122"/>
      <c r="D15" s="122"/>
      <c r="E15" s="122"/>
      <c r="F15" s="122"/>
      <c r="G15" s="122"/>
      <c r="H15" s="122"/>
      <c r="I15" s="122"/>
      <c r="J15" s="122"/>
      <c r="K15" s="122"/>
      <c r="L15" s="122"/>
      <c r="M15" s="122"/>
      <c r="N15" s="122"/>
      <c r="O15" s="122"/>
    </row>
    <row r="16" spans="1:15" ht="15" customHeight="1" x14ac:dyDescent="0.2">
      <c r="A16" s="7"/>
      <c r="B16" s="1" t="s">
        <v>109</v>
      </c>
      <c r="C16" s="122"/>
      <c r="D16" s="122"/>
      <c r="E16" s="122"/>
      <c r="F16" s="122"/>
      <c r="G16" s="122"/>
      <c r="H16" s="122"/>
      <c r="I16" s="122"/>
      <c r="J16" s="122"/>
      <c r="K16" s="122"/>
      <c r="L16" s="122"/>
      <c r="M16" s="122"/>
      <c r="N16" s="122"/>
      <c r="O16" s="122"/>
    </row>
    <row r="17" spans="1:15" ht="15" customHeight="1" x14ac:dyDescent="0.2">
      <c r="A17" s="7"/>
      <c r="B17" s="242" t="s">
        <v>284</v>
      </c>
      <c r="C17" s="122"/>
      <c r="D17" s="122"/>
      <c r="E17" s="122"/>
      <c r="F17" s="122"/>
      <c r="G17" s="122"/>
      <c r="H17" s="122"/>
      <c r="I17" s="122"/>
      <c r="J17" s="122"/>
      <c r="K17" s="122"/>
      <c r="L17" s="122"/>
      <c r="M17" s="122"/>
      <c r="N17" s="122"/>
      <c r="O17" s="122"/>
    </row>
    <row r="18" spans="1:15" ht="15" customHeight="1" x14ac:dyDescent="0.2">
      <c r="A18" s="7"/>
      <c r="B18" s="19" t="s">
        <v>110</v>
      </c>
      <c r="C18" s="12"/>
      <c r="D18" s="12"/>
      <c r="E18" s="12"/>
      <c r="F18" s="12"/>
      <c r="G18" s="12"/>
      <c r="H18" s="12"/>
      <c r="I18" s="12"/>
      <c r="J18" s="12"/>
      <c r="K18" s="12"/>
      <c r="L18" s="12"/>
      <c r="M18" s="12"/>
      <c r="N18" s="12"/>
      <c r="O18" s="12"/>
    </row>
    <row r="19" spans="1:15" ht="15" customHeight="1" x14ac:dyDescent="0.2">
      <c r="A19" s="7"/>
      <c r="B19" s="143"/>
      <c r="C19" s="122"/>
      <c r="D19" s="122"/>
      <c r="E19" s="122"/>
      <c r="F19" s="122"/>
      <c r="G19" s="122"/>
      <c r="H19" s="122"/>
      <c r="I19" s="122"/>
      <c r="J19" s="122"/>
      <c r="K19" s="122"/>
      <c r="L19" s="122"/>
      <c r="M19" s="122"/>
      <c r="N19" s="122"/>
      <c r="O19" s="122"/>
    </row>
    <row r="20" spans="1:15" ht="15" customHeight="1" x14ac:dyDescent="0.2">
      <c r="A20" s="19" t="s">
        <v>111</v>
      </c>
      <c r="B20" s="87"/>
      <c r="C20" s="122"/>
      <c r="D20" s="122"/>
      <c r="E20" s="122"/>
      <c r="F20" s="128"/>
      <c r="G20" s="128"/>
      <c r="H20" s="128"/>
      <c r="I20" s="128"/>
      <c r="J20" s="128"/>
      <c r="K20" s="128"/>
      <c r="L20" s="128"/>
      <c r="M20" s="128"/>
      <c r="N20" s="128"/>
      <c r="O20" s="128"/>
    </row>
    <row r="21" spans="1:15" ht="15" customHeight="1" x14ac:dyDescent="0.2">
      <c r="A21" s="7"/>
      <c r="B21" s="1" t="s">
        <v>112</v>
      </c>
      <c r="C21" s="122"/>
      <c r="D21" s="122"/>
      <c r="E21" s="122"/>
      <c r="F21" s="122"/>
      <c r="G21" s="122"/>
      <c r="H21" s="122"/>
      <c r="I21" s="122"/>
      <c r="J21" s="122"/>
      <c r="K21" s="122"/>
      <c r="L21" s="122"/>
      <c r="M21" s="122"/>
      <c r="N21" s="122"/>
      <c r="O21" s="122"/>
    </row>
    <row r="22" spans="1:15" ht="15" customHeight="1" x14ac:dyDescent="0.2">
      <c r="A22" s="7"/>
      <c r="B22" s="1" t="s">
        <v>113</v>
      </c>
      <c r="C22" s="122"/>
      <c r="D22" s="122"/>
      <c r="E22" s="122"/>
      <c r="F22" s="122"/>
      <c r="G22" s="122"/>
      <c r="H22" s="122"/>
      <c r="I22" s="122"/>
      <c r="J22" s="122"/>
      <c r="K22" s="122"/>
      <c r="L22" s="122"/>
      <c r="M22" s="122"/>
      <c r="N22" s="122"/>
      <c r="O22" s="122"/>
    </row>
    <row r="23" spans="1:15" ht="15" customHeight="1" x14ac:dyDescent="0.2">
      <c r="A23" s="7"/>
      <c r="B23" s="1" t="s">
        <v>249</v>
      </c>
      <c r="C23" s="122"/>
      <c r="D23" s="122"/>
      <c r="E23" s="122"/>
      <c r="F23" s="122"/>
      <c r="G23" s="122"/>
      <c r="H23" s="122"/>
      <c r="I23" s="122"/>
      <c r="J23" s="122"/>
      <c r="K23" s="122"/>
      <c r="L23" s="122"/>
      <c r="M23" s="122"/>
      <c r="N23" s="122"/>
      <c r="O23" s="122"/>
    </row>
    <row r="24" spans="1:15" ht="15" customHeight="1" x14ac:dyDescent="0.2">
      <c r="A24" s="7"/>
      <c r="B24" s="1" t="s">
        <v>114</v>
      </c>
      <c r="C24" s="122"/>
      <c r="D24" s="122"/>
      <c r="E24" s="122"/>
      <c r="F24" s="122"/>
      <c r="G24" s="122"/>
      <c r="H24" s="122"/>
      <c r="I24" s="122"/>
      <c r="J24" s="122"/>
      <c r="K24" s="122"/>
      <c r="L24" s="122"/>
      <c r="M24" s="122"/>
      <c r="N24" s="122"/>
      <c r="O24" s="122"/>
    </row>
    <row r="25" spans="1:15" ht="15" customHeight="1" x14ac:dyDescent="0.2">
      <c r="A25" s="7"/>
      <c r="B25" s="1" t="s">
        <v>115</v>
      </c>
      <c r="D25" s="122"/>
      <c r="E25" s="122"/>
      <c r="F25" s="122"/>
      <c r="G25" s="122"/>
      <c r="H25" s="122"/>
      <c r="I25" s="122"/>
      <c r="J25" s="122"/>
      <c r="K25" s="122"/>
      <c r="L25" s="122"/>
      <c r="M25" s="122"/>
      <c r="N25" s="122"/>
      <c r="O25" s="122"/>
    </row>
    <row r="26" spans="1:15" ht="15" customHeight="1" x14ac:dyDescent="0.2">
      <c r="A26" s="7"/>
      <c r="B26" s="19" t="s">
        <v>116</v>
      </c>
      <c r="C26" s="12"/>
      <c r="D26" s="12"/>
      <c r="E26" s="12"/>
      <c r="F26" s="12"/>
      <c r="G26" s="12"/>
      <c r="H26" s="12"/>
      <c r="I26" s="12"/>
      <c r="J26" s="12"/>
      <c r="K26" s="12"/>
      <c r="L26" s="12"/>
      <c r="M26" s="12"/>
      <c r="N26" s="12"/>
      <c r="O26" s="12"/>
    </row>
    <row r="27" spans="1:15" ht="15" customHeight="1" x14ac:dyDescent="0.2">
      <c r="A27" s="7"/>
      <c r="B27" s="143"/>
      <c r="C27" s="122"/>
      <c r="D27" s="122"/>
      <c r="E27" s="122"/>
      <c r="F27" s="122"/>
      <c r="G27" s="122"/>
      <c r="H27" s="122"/>
      <c r="I27" s="122"/>
      <c r="J27" s="122"/>
      <c r="K27" s="122"/>
      <c r="L27" s="122"/>
      <c r="M27" s="122"/>
      <c r="N27" s="122"/>
      <c r="O27" s="122"/>
    </row>
    <row r="28" spans="1:15" ht="15" customHeight="1" x14ac:dyDescent="0.2">
      <c r="A28" s="19" t="s">
        <v>117</v>
      </c>
      <c r="B28" s="87"/>
      <c r="C28" s="122"/>
      <c r="D28" s="122"/>
      <c r="E28" s="122"/>
      <c r="F28" s="128"/>
      <c r="G28" s="128"/>
      <c r="H28" s="128"/>
      <c r="I28" s="128"/>
      <c r="J28" s="128"/>
      <c r="K28" s="128"/>
      <c r="L28" s="128"/>
      <c r="M28" s="128"/>
      <c r="N28" s="128"/>
      <c r="O28" s="128"/>
    </row>
    <row r="29" spans="1:15" ht="15" customHeight="1" x14ac:dyDescent="0.2">
      <c r="A29" s="151"/>
      <c r="B29" s="18" t="s">
        <v>118</v>
      </c>
      <c r="C29" s="122"/>
      <c r="D29" s="122"/>
      <c r="E29" s="122"/>
      <c r="F29" s="128"/>
      <c r="G29" s="128"/>
      <c r="H29" s="128"/>
      <c r="I29" s="128"/>
      <c r="J29" s="128"/>
      <c r="K29" s="128"/>
      <c r="L29" s="128"/>
      <c r="M29" s="128"/>
      <c r="N29" s="128"/>
      <c r="O29" s="128"/>
    </row>
    <row r="30" spans="1:15" ht="15" customHeight="1" x14ac:dyDescent="0.2">
      <c r="A30" s="151"/>
      <c r="B30" s="18" t="s">
        <v>119</v>
      </c>
      <c r="C30" s="122"/>
      <c r="D30" s="122"/>
      <c r="E30" s="122"/>
      <c r="F30" s="128"/>
      <c r="G30" s="128"/>
      <c r="H30" s="128"/>
      <c r="I30" s="128"/>
      <c r="J30" s="128"/>
      <c r="K30" s="128"/>
      <c r="L30" s="128"/>
      <c r="M30" s="128"/>
      <c r="N30" s="128"/>
      <c r="O30" s="128"/>
    </row>
    <row r="31" spans="1:15" ht="15" customHeight="1" x14ac:dyDescent="0.2">
      <c r="A31" s="7"/>
      <c r="B31" s="1" t="s">
        <v>120</v>
      </c>
      <c r="C31" s="122"/>
      <c r="D31" s="122"/>
      <c r="E31" s="122"/>
      <c r="F31" s="122"/>
      <c r="G31" s="122"/>
      <c r="H31" s="122"/>
      <c r="I31" s="122"/>
      <c r="J31" s="122"/>
      <c r="K31" s="122"/>
      <c r="L31" s="122"/>
      <c r="M31" s="122"/>
      <c r="N31" s="122"/>
      <c r="O31" s="122"/>
    </row>
    <row r="32" spans="1:15" ht="15" customHeight="1" x14ac:dyDescent="0.2">
      <c r="A32" s="7"/>
      <c r="B32" s="1" t="s">
        <v>121</v>
      </c>
      <c r="C32" s="122"/>
      <c r="D32" s="122"/>
      <c r="E32" s="122"/>
      <c r="F32" s="122"/>
      <c r="G32" s="122"/>
      <c r="H32" s="122"/>
      <c r="I32" s="122"/>
      <c r="J32" s="122"/>
      <c r="K32" s="122"/>
      <c r="L32" s="122"/>
      <c r="M32" s="122"/>
      <c r="N32" s="122"/>
      <c r="O32" s="122"/>
    </row>
    <row r="33" spans="1:15" ht="15" customHeight="1" x14ac:dyDescent="0.2">
      <c r="A33" s="7"/>
      <c r="B33" s="1" t="s">
        <v>122</v>
      </c>
      <c r="C33" s="122"/>
      <c r="D33" s="122"/>
      <c r="E33" s="122"/>
      <c r="F33" s="122"/>
      <c r="G33" s="122"/>
      <c r="H33" s="122"/>
      <c r="I33" s="122"/>
      <c r="J33" s="122"/>
      <c r="K33" s="122"/>
      <c r="L33" s="122"/>
      <c r="M33" s="122"/>
      <c r="N33" s="122"/>
      <c r="O33" s="122"/>
    </row>
    <row r="34" spans="1:15" ht="15" customHeight="1" x14ac:dyDescent="0.2">
      <c r="A34" s="7"/>
      <c r="B34" s="1" t="s">
        <v>123</v>
      </c>
      <c r="C34" s="122"/>
      <c r="D34" s="122"/>
      <c r="E34" s="122"/>
      <c r="F34" s="122"/>
      <c r="G34" s="122"/>
      <c r="H34" s="122"/>
      <c r="I34" s="122"/>
      <c r="J34" s="122"/>
      <c r="K34" s="122"/>
      <c r="L34" s="122"/>
      <c r="M34" s="122"/>
      <c r="N34" s="122"/>
      <c r="O34" s="122"/>
    </row>
    <row r="35" spans="1:15" ht="15" customHeight="1" x14ac:dyDescent="0.2">
      <c r="A35" s="7"/>
      <c r="B35" s="1" t="s">
        <v>124</v>
      </c>
      <c r="C35" s="122"/>
      <c r="D35" s="122"/>
      <c r="E35" s="122"/>
      <c r="F35" s="122"/>
      <c r="G35" s="122"/>
      <c r="H35" s="122"/>
      <c r="I35" s="122"/>
      <c r="J35" s="122"/>
      <c r="K35" s="122"/>
      <c r="L35" s="122"/>
      <c r="M35" s="122"/>
      <c r="N35" s="122"/>
      <c r="O35" s="122"/>
    </row>
    <row r="36" spans="1:15" ht="15" customHeight="1" x14ac:dyDescent="0.2">
      <c r="B36" s="19" t="s">
        <v>125</v>
      </c>
      <c r="C36" s="12"/>
      <c r="D36" s="12"/>
      <c r="E36" s="12"/>
      <c r="F36" s="12"/>
      <c r="G36" s="12"/>
      <c r="H36" s="12"/>
      <c r="I36" s="12"/>
      <c r="J36" s="12"/>
      <c r="K36" s="12"/>
      <c r="L36" s="12"/>
      <c r="M36" s="12"/>
      <c r="N36" s="12"/>
      <c r="O36" s="12"/>
    </row>
    <row r="37" spans="1:15" ht="15" customHeight="1" x14ac:dyDescent="0.2">
      <c r="C37" s="122"/>
      <c r="D37" s="122"/>
      <c r="E37" s="122"/>
      <c r="F37" s="122"/>
      <c r="G37" s="122"/>
      <c r="H37" s="122"/>
      <c r="I37" s="122"/>
      <c r="J37" s="122"/>
      <c r="K37" s="122"/>
      <c r="L37" s="122"/>
      <c r="M37" s="122"/>
      <c r="N37" s="122"/>
      <c r="O37" s="122"/>
    </row>
    <row r="38" spans="1:15" ht="15" customHeight="1" x14ac:dyDescent="0.2">
      <c r="B38" s="18" t="s">
        <v>126</v>
      </c>
      <c r="C38" s="122"/>
      <c r="D38" s="122"/>
      <c r="E38" s="122"/>
      <c r="F38" s="122"/>
      <c r="G38" s="122"/>
      <c r="H38" s="122"/>
      <c r="I38" s="122"/>
      <c r="J38" s="122"/>
      <c r="K38" s="122"/>
      <c r="L38" s="122"/>
      <c r="M38" s="122"/>
      <c r="N38" s="122"/>
      <c r="O38" s="122"/>
    </row>
    <row r="39" spans="1:15" ht="15" customHeight="1" x14ac:dyDescent="0.2">
      <c r="B39" s="18" t="s">
        <v>127</v>
      </c>
      <c r="C39" s="122"/>
      <c r="D39" s="122"/>
      <c r="E39" s="122"/>
      <c r="F39" s="122"/>
      <c r="G39" s="122"/>
      <c r="H39" s="122"/>
      <c r="I39" s="122"/>
      <c r="J39" s="122"/>
      <c r="K39" s="122"/>
      <c r="L39" s="122"/>
      <c r="M39" s="122"/>
      <c r="N39" s="122"/>
      <c r="O39" s="122"/>
    </row>
    <row r="40" spans="1:15" ht="15" customHeight="1" x14ac:dyDescent="0.2">
      <c r="B40" s="18" t="s">
        <v>128</v>
      </c>
      <c r="C40" s="122"/>
      <c r="D40" s="122"/>
      <c r="E40" s="122"/>
      <c r="F40" s="122"/>
      <c r="G40" s="122"/>
      <c r="H40" s="122"/>
      <c r="I40" s="122"/>
      <c r="J40" s="122"/>
      <c r="K40" s="122"/>
      <c r="L40" s="122"/>
      <c r="M40" s="122"/>
      <c r="N40" s="122"/>
      <c r="O40" s="122"/>
    </row>
    <row r="41" spans="1:15" ht="15" customHeight="1" x14ac:dyDescent="0.2">
      <c r="C41" s="122"/>
      <c r="D41" s="122"/>
      <c r="E41" s="122"/>
      <c r="F41" s="122"/>
      <c r="G41" s="122"/>
      <c r="H41" s="122"/>
      <c r="I41" s="122"/>
      <c r="J41" s="122"/>
      <c r="K41" s="122"/>
      <c r="L41" s="122"/>
      <c r="M41" s="122"/>
      <c r="N41" s="122"/>
      <c r="O41" s="122"/>
    </row>
    <row r="42" spans="1:15" ht="15" customHeight="1" x14ac:dyDescent="0.2">
      <c r="A42" s="5" t="s">
        <v>129</v>
      </c>
      <c r="B42" s="7"/>
      <c r="C42" s="122"/>
      <c r="D42" s="122"/>
      <c r="E42" s="122"/>
      <c r="F42" s="122"/>
      <c r="G42" s="122"/>
      <c r="H42" s="122"/>
      <c r="I42" s="122"/>
      <c r="J42" s="122"/>
      <c r="K42" s="122"/>
      <c r="L42" s="122"/>
      <c r="M42" s="122"/>
      <c r="N42" s="122"/>
      <c r="O42" s="122"/>
    </row>
    <row r="43" spans="1:15" ht="15" customHeight="1" x14ac:dyDescent="0.2">
      <c r="A43" s="6"/>
      <c r="B43" s="2" t="s">
        <v>130</v>
      </c>
      <c r="C43" s="122"/>
      <c r="D43" s="122"/>
      <c r="E43" s="122"/>
      <c r="F43" s="122"/>
      <c r="G43" s="122"/>
      <c r="H43" s="122"/>
      <c r="I43" s="122"/>
      <c r="J43" s="122"/>
      <c r="K43" s="122"/>
      <c r="L43" s="122"/>
      <c r="M43" s="122"/>
      <c r="N43" s="122"/>
      <c r="O43" s="122"/>
    </row>
    <row r="44" spans="1:15" ht="15" customHeight="1" x14ac:dyDescent="0.2">
      <c r="B44" s="2" t="s">
        <v>131</v>
      </c>
      <c r="C44" s="122"/>
      <c r="D44" s="122"/>
      <c r="E44" s="122"/>
      <c r="F44" s="122"/>
      <c r="G44" s="122"/>
      <c r="H44" s="122"/>
      <c r="I44" s="122"/>
      <c r="J44" s="122"/>
      <c r="K44" s="122"/>
      <c r="L44" s="122"/>
      <c r="M44" s="122"/>
      <c r="N44" s="122"/>
      <c r="O44" s="122"/>
    </row>
    <row r="45" spans="1:15" ht="15" customHeight="1" x14ac:dyDescent="0.2">
      <c r="B45" s="2" t="s">
        <v>132</v>
      </c>
      <c r="C45" s="122"/>
      <c r="D45" s="122"/>
      <c r="E45" s="122"/>
      <c r="F45" s="122"/>
      <c r="G45" s="122"/>
      <c r="H45" s="122"/>
      <c r="I45" s="122"/>
      <c r="J45" s="122"/>
      <c r="K45" s="122"/>
      <c r="L45" s="122"/>
      <c r="M45" s="122"/>
      <c r="N45" s="122"/>
      <c r="O45" s="122"/>
    </row>
    <row r="46" spans="1:15" ht="15" customHeight="1" x14ac:dyDescent="0.2">
      <c r="B46" s="2" t="s">
        <v>133</v>
      </c>
      <c r="C46" s="122"/>
      <c r="D46" s="122"/>
      <c r="E46" s="122"/>
      <c r="F46" s="122"/>
      <c r="G46" s="122"/>
      <c r="H46" s="122"/>
      <c r="I46" s="122"/>
      <c r="J46" s="122"/>
      <c r="K46" s="122"/>
      <c r="L46" s="122"/>
      <c r="M46" s="122"/>
      <c r="N46" s="122"/>
      <c r="O46" s="122"/>
    </row>
    <row r="47" spans="1:15" ht="15" customHeight="1" x14ac:dyDescent="0.2">
      <c r="B47" s="143"/>
      <c r="C47" s="122"/>
      <c r="D47" s="122"/>
      <c r="E47" s="122"/>
      <c r="F47" s="122"/>
      <c r="G47" s="128"/>
      <c r="H47" s="128"/>
      <c r="I47" s="128"/>
      <c r="J47" s="128"/>
      <c r="K47" s="128"/>
      <c r="L47" s="128"/>
      <c r="M47" s="128"/>
      <c r="N47" s="128"/>
      <c r="O47" s="128"/>
    </row>
    <row r="48" spans="1:15" ht="15" customHeight="1" x14ac:dyDescent="0.2">
      <c r="B48" s="143"/>
      <c r="C48" s="122"/>
      <c r="D48" s="122"/>
      <c r="E48" s="122"/>
      <c r="F48" s="122"/>
      <c r="G48" s="128"/>
      <c r="H48" s="128"/>
      <c r="I48" s="128"/>
      <c r="J48" s="128"/>
      <c r="K48" s="128"/>
      <c r="L48" s="128"/>
      <c r="M48" s="128"/>
      <c r="N48" s="128"/>
      <c r="O48" s="128"/>
    </row>
    <row r="49" spans="2:15" ht="15" customHeight="1" x14ac:dyDescent="0.2">
      <c r="B49" s="143"/>
      <c r="C49" s="122"/>
      <c r="D49" s="122"/>
      <c r="E49" s="122"/>
      <c r="F49" s="122"/>
      <c r="G49" s="128"/>
      <c r="H49" s="128"/>
      <c r="I49" s="128"/>
      <c r="J49" s="128"/>
      <c r="K49" s="128"/>
      <c r="L49" s="128"/>
      <c r="M49" s="128"/>
      <c r="N49" s="128"/>
      <c r="O49" s="128"/>
    </row>
    <row r="50" spans="2:15" ht="15" customHeight="1" x14ac:dyDescent="0.2">
      <c r="B50" s="143"/>
      <c r="C50" s="122"/>
      <c r="D50" s="122"/>
      <c r="E50" s="122"/>
      <c r="F50" s="122"/>
      <c r="G50" s="128"/>
      <c r="H50" s="128"/>
      <c r="I50" s="128"/>
      <c r="J50" s="128"/>
      <c r="K50" s="128"/>
      <c r="L50" s="128"/>
      <c r="M50" s="128"/>
      <c r="N50" s="128"/>
      <c r="O50" s="128"/>
    </row>
    <row r="51" spans="2:15" ht="15" customHeight="1" x14ac:dyDescent="0.2">
      <c r="B51" s="143"/>
      <c r="C51" s="122"/>
      <c r="D51" s="122"/>
      <c r="E51" s="122"/>
      <c r="F51" s="122"/>
      <c r="G51" s="128"/>
      <c r="H51" s="128"/>
      <c r="I51" s="128"/>
      <c r="J51" s="128"/>
      <c r="K51" s="128"/>
      <c r="L51" s="128"/>
      <c r="M51" s="128"/>
      <c r="N51" s="128"/>
      <c r="O51" s="128"/>
    </row>
    <row r="52" spans="2:15" ht="15" customHeight="1" x14ac:dyDescent="0.2">
      <c r="B52" s="143"/>
      <c r="C52" s="122"/>
      <c r="D52" s="122"/>
      <c r="E52" s="122"/>
      <c r="F52" s="122"/>
      <c r="G52" s="128"/>
      <c r="H52" s="128"/>
      <c r="I52" s="128"/>
      <c r="J52" s="128"/>
      <c r="K52" s="128"/>
      <c r="L52" s="128"/>
      <c r="M52" s="128"/>
      <c r="N52" s="128"/>
      <c r="O52" s="128"/>
    </row>
    <row r="53" spans="2:15" ht="15" customHeight="1" x14ac:dyDescent="0.2">
      <c r="B53" s="143"/>
      <c r="C53" s="122"/>
      <c r="D53" s="122"/>
      <c r="E53" s="122"/>
      <c r="F53" s="122"/>
      <c r="G53" s="128"/>
      <c r="H53" s="128"/>
      <c r="I53" s="128"/>
      <c r="J53" s="128"/>
      <c r="K53" s="128"/>
      <c r="L53" s="128"/>
      <c r="M53" s="128"/>
      <c r="N53" s="128"/>
      <c r="O53" s="128"/>
    </row>
    <row r="54" spans="2:15" ht="15" customHeight="1" x14ac:dyDescent="0.2">
      <c r="B54" s="143"/>
      <c r="C54" s="122"/>
      <c r="D54" s="122"/>
      <c r="E54" s="122"/>
      <c r="F54" s="122"/>
      <c r="G54" s="128"/>
      <c r="H54" s="128"/>
      <c r="I54" s="128"/>
      <c r="J54" s="128"/>
      <c r="K54" s="128"/>
      <c r="L54" s="128"/>
      <c r="M54" s="128"/>
      <c r="N54" s="128"/>
      <c r="O54" s="128"/>
    </row>
    <row r="55" spans="2:15" ht="15" customHeight="1" x14ac:dyDescent="0.2">
      <c r="B55" s="143"/>
      <c r="C55" s="122"/>
      <c r="D55" s="122"/>
      <c r="E55" s="122"/>
      <c r="F55" s="122"/>
      <c r="G55" s="128"/>
      <c r="H55" s="128"/>
      <c r="I55" s="128"/>
      <c r="J55" s="128"/>
      <c r="K55" s="128"/>
      <c r="L55" s="128"/>
      <c r="M55" s="128"/>
      <c r="N55" s="128"/>
      <c r="O55" s="128"/>
    </row>
    <row r="56" spans="2:15" ht="15" customHeight="1" x14ac:dyDescent="0.2">
      <c r="B56" s="143"/>
      <c r="F56" s="122"/>
      <c r="G56" s="128"/>
      <c r="H56" s="128"/>
      <c r="I56" s="128"/>
      <c r="J56" s="128"/>
      <c r="K56" s="128"/>
      <c r="L56" s="128"/>
      <c r="M56" s="128"/>
      <c r="N56" s="128"/>
      <c r="O56" s="128"/>
    </row>
    <row r="57" spans="2:15" ht="15" customHeight="1" x14ac:dyDescent="0.2">
      <c r="B57" s="143"/>
      <c r="F57" s="122"/>
      <c r="G57" s="128"/>
      <c r="H57" s="128"/>
      <c r="I57" s="128"/>
      <c r="J57" s="128"/>
      <c r="K57" s="128"/>
      <c r="L57" s="128"/>
      <c r="M57" s="128"/>
      <c r="N57" s="128"/>
      <c r="O57" s="128"/>
    </row>
    <row r="58" spans="2:15" ht="15" customHeight="1" x14ac:dyDescent="0.2">
      <c r="F58" s="122"/>
      <c r="G58" s="128"/>
      <c r="H58" s="128"/>
      <c r="I58" s="128"/>
      <c r="J58" s="128"/>
      <c r="K58" s="128"/>
      <c r="L58" s="128"/>
      <c r="M58" s="128"/>
      <c r="N58" s="128"/>
      <c r="O58" s="128"/>
    </row>
    <row r="59" spans="2:15" ht="15" customHeight="1" x14ac:dyDescent="0.2">
      <c r="F59" s="122"/>
      <c r="G59" s="128"/>
      <c r="H59" s="128"/>
      <c r="I59" s="128"/>
      <c r="J59" s="128"/>
      <c r="K59" s="128"/>
      <c r="L59" s="128"/>
      <c r="M59" s="128"/>
      <c r="N59" s="128"/>
      <c r="O59" s="128"/>
    </row>
    <row r="60" spans="2:15" ht="15" customHeight="1" x14ac:dyDescent="0.2">
      <c r="F60" s="122"/>
      <c r="G60" s="128"/>
      <c r="H60" s="128"/>
      <c r="I60" s="128"/>
      <c r="J60" s="128"/>
      <c r="K60" s="128"/>
      <c r="L60" s="128"/>
      <c r="M60" s="128"/>
      <c r="N60" s="128"/>
      <c r="O60" s="128"/>
    </row>
    <row r="61" spans="2:15" ht="15" customHeight="1" x14ac:dyDescent="0.2">
      <c r="F61" s="122"/>
      <c r="G61" s="128"/>
      <c r="H61" s="128"/>
      <c r="I61" s="128"/>
      <c r="J61" s="128"/>
      <c r="K61" s="128"/>
      <c r="L61" s="128"/>
      <c r="M61" s="128"/>
      <c r="N61" s="128"/>
      <c r="O61" s="128"/>
    </row>
    <row r="62" spans="2:15" ht="15" customHeight="1" x14ac:dyDescent="0.2">
      <c r="F62" s="128"/>
      <c r="G62" s="128"/>
      <c r="H62" s="128"/>
      <c r="I62" s="128"/>
      <c r="J62" s="128"/>
      <c r="K62" s="128"/>
      <c r="L62" s="128"/>
      <c r="M62" s="128"/>
      <c r="N62" s="128"/>
      <c r="O62" s="128"/>
    </row>
    <row r="63" spans="2:15" ht="15" customHeight="1" x14ac:dyDescent="0.2">
      <c r="F63" s="128"/>
      <c r="G63" s="128"/>
      <c r="H63" s="128"/>
      <c r="I63" s="128"/>
      <c r="J63" s="128"/>
      <c r="K63" s="128"/>
      <c r="L63" s="128"/>
      <c r="M63" s="128"/>
      <c r="N63" s="128"/>
      <c r="O63" s="128"/>
    </row>
    <row r="64" spans="2:15" ht="15" customHeight="1" x14ac:dyDescent="0.2">
      <c r="F64" s="128"/>
      <c r="G64" s="128"/>
      <c r="H64" s="128"/>
      <c r="I64" s="128"/>
      <c r="J64" s="128"/>
      <c r="K64" s="128"/>
      <c r="L64" s="128"/>
      <c r="M64" s="128"/>
      <c r="N64" s="128"/>
      <c r="O64" s="128"/>
    </row>
    <row r="65" spans="6:15" ht="15" customHeight="1" x14ac:dyDescent="0.2">
      <c r="F65" s="128"/>
      <c r="G65" s="128"/>
      <c r="H65" s="128"/>
      <c r="I65" s="128"/>
      <c r="J65" s="128"/>
      <c r="K65" s="128"/>
      <c r="L65" s="128"/>
      <c r="M65" s="128"/>
      <c r="N65" s="128"/>
      <c r="O65" s="128"/>
    </row>
    <row r="66" spans="6:15" ht="15" customHeight="1" x14ac:dyDescent="0.2">
      <c r="F66" s="128"/>
      <c r="G66" s="128"/>
      <c r="H66" s="128"/>
      <c r="I66" s="128"/>
      <c r="J66" s="128"/>
      <c r="K66" s="128"/>
      <c r="L66" s="128"/>
      <c r="M66" s="128"/>
      <c r="N66" s="128"/>
      <c r="O66" s="128"/>
    </row>
    <row r="67" spans="6:15" ht="15" customHeight="1" x14ac:dyDescent="0.2">
      <c r="F67" s="128"/>
      <c r="G67" s="128"/>
      <c r="H67" s="128"/>
      <c r="I67" s="128"/>
      <c r="J67" s="128"/>
      <c r="K67" s="128"/>
      <c r="L67" s="128"/>
      <c r="M67" s="128"/>
      <c r="N67" s="128"/>
      <c r="O67" s="128"/>
    </row>
  </sheetData>
  <phoneticPr fontId="2" type="noConversion"/>
  <printOptions horizontalCentered="1" verticalCentered="1" headings="1"/>
  <pageMargins left="0.74803149606299213" right="0.74803149606299213" top="0.98425196850393704" bottom="0.98425196850393704" header="0.51181102362204722" footer="0.51181102362204722"/>
  <pageSetup paperSize="9" scale="66" orientation="landscape" blackAndWhite="1" verticalDpi="1200" r:id="rId1"/>
  <headerFooter alignWithMargins="0">
    <oddHeader>&amp;L&amp;"宋体,常规"诚迅金融培训&amp;Rwww.chainshine.com</oddHeader>
    <oddFooter>第 &amp;P 页，共 &amp;N 页</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Cover</vt:lpstr>
      <vt:lpstr>Contents</vt:lpstr>
      <vt:lpstr>Revenues</vt:lpstr>
      <vt:lpstr>PP&amp;E</vt:lpstr>
      <vt:lpstr>Financing</vt:lpstr>
      <vt:lpstr>Cals</vt:lpstr>
      <vt:lpstr>IS</vt:lpstr>
      <vt:lpstr>BS</vt:lpstr>
      <vt:lpstr>CFS</vt:lpstr>
      <vt:lpstr>Ratios</vt:lpstr>
      <vt:lpstr>DCF</vt:lpstr>
      <vt:lpstr>Comps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Chainshine</dc:creator>
  <cp:lastModifiedBy>Chainshine</cp:lastModifiedBy>
  <cp:lastPrinted>2011-09-05T05:55:45Z</cp:lastPrinted>
  <dcterms:created xsi:type="dcterms:W3CDTF">1996-12-17T01:32:42Z</dcterms:created>
  <dcterms:modified xsi:type="dcterms:W3CDTF">2017-11-23T00:08:49Z</dcterms:modified>
</cp:coreProperties>
</file>