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guttman-my.sharepoint.com/personal/gladys_porfirio28_guttmanmail_cuny_edu/Documents/MIS_Excel_Project/"/>
    </mc:Choice>
  </mc:AlternateContent>
  <xr:revisionPtr revIDLastSave="1782" documentId="8_{C0284F15-A9EA-9748-B178-D21E543DFA8D}" xr6:coauthVersionLast="47" xr6:coauthVersionMax="47" xr10:uidLastSave="{D1632989-5328-1A4A-8583-BCC7DE0A002D}"/>
  <bookViews>
    <workbookView xWindow="15760" yWindow="0" windowWidth="13040" windowHeight="18000" activeTab="1" xr2:uid="{E681A516-02FD-8B40-A22C-DF9A47823C60}"/>
  </bookViews>
  <sheets>
    <sheet name="Data Collection" sheetId="2" r:id="rId1"/>
    <sheet name="Written Information" sheetId="3" r:id="rId2"/>
    <sheet name="Process" sheetId="4" r:id="rId3"/>
    <sheet name="Annual Net Income" sheetId="6" r:id="rId4"/>
    <sheet name="Annual Working Capital" sheetId="7" r:id="rId5"/>
    <sheet name="Annual Cash Flow Frm Operations" sheetId="8" r:id="rId6"/>
    <sheet name="Quarterly Net Income" sheetId="9" r:id="rId7"/>
  </sheets>
  <definedNames>
    <definedName name="_xlchart.v1.0" hidden="1">'Data Collection'!$A$16</definedName>
    <definedName name="_xlchart.v1.1" hidden="1">'Data Collection'!$B$16:$I$16</definedName>
    <definedName name="_xlchart.v1.2" hidden="1">'Data Collection'!$A$16</definedName>
    <definedName name="_xlchart.v1.3" hidden="1">'Data Collection'!$B$16:$I$16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3" l="1"/>
  <c r="G21" i="3"/>
  <c r="F21" i="3"/>
  <c r="C21" i="3"/>
  <c r="G18" i="3"/>
  <c r="F18" i="3"/>
  <c r="D18" i="3"/>
  <c r="C18" i="3"/>
  <c r="G14" i="3"/>
  <c r="H14" i="4"/>
  <c r="F14" i="3"/>
  <c r="D15" i="3"/>
  <c r="D14" i="3"/>
  <c r="C15" i="3"/>
  <c r="C14" i="3"/>
  <c r="G11" i="3"/>
  <c r="D11" i="3"/>
  <c r="G10" i="3"/>
  <c r="G9" i="3"/>
  <c r="G8" i="3"/>
  <c r="F11" i="3"/>
  <c r="F10" i="3"/>
  <c r="F9" i="3"/>
  <c r="F8" i="3"/>
  <c r="C11" i="3"/>
  <c r="D10" i="3"/>
  <c r="C10" i="3"/>
  <c r="D9" i="3"/>
  <c r="C9" i="3"/>
  <c r="D8" i="3"/>
  <c r="C8" i="3"/>
  <c r="N2" i="4"/>
  <c r="C2" i="4"/>
  <c r="E2" i="4"/>
  <c r="N17" i="4"/>
  <c r="N16" i="4"/>
  <c r="N15" i="4"/>
  <c r="N14" i="4"/>
  <c r="N13" i="4"/>
  <c r="N12" i="4"/>
  <c r="N11" i="4"/>
  <c r="N10" i="4"/>
  <c r="N9" i="4"/>
  <c r="N8" i="4"/>
  <c r="N7" i="4"/>
  <c r="N6" i="4"/>
  <c r="N4" i="4"/>
  <c r="N5" i="4"/>
  <c r="N3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L17" i="4"/>
  <c r="L16" i="4"/>
  <c r="L15" i="4"/>
  <c r="L14" i="4"/>
  <c r="G15" i="3" s="1"/>
  <c r="L13" i="4"/>
  <c r="L12" i="4"/>
  <c r="L11" i="4"/>
  <c r="L10" i="4"/>
  <c r="L9" i="4"/>
  <c r="L8" i="4"/>
  <c r="L7" i="4"/>
  <c r="L6" i="4"/>
  <c r="L5" i="4"/>
  <c r="L4" i="4"/>
  <c r="L3" i="4"/>
  <c r="L2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17" i="4"/>
  <c r="H16" i="4"/>
  <c r="H15" i="4"/>
  <c r="H13" i="4"/>
  <c r="H12" i="4"/>
  <c r="H11" i="4"/>
  <c r="H10" i="4"/>
  <c r="H9" i="4"/>
  <c r="H8" i="4"/>
  <c r="H7" i="4"/>
  <c r="H6" i="4"/>
  <c r="H5" i="4"/>
  <c r="H4" i="4"/>
  <c r="H3" i="4"/>
  <c r="H2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17" i="4"/>
  <c r="D16" i="4"/>
  <c r="D15" i="4"/>
  <c r="D14" i="4"/>
  <c r="D13" i="4"/>
  <c r="D12" i="4"/>
  <c r="D11" i="4"/>
  <c r="D10" i="4"/>
  <c r="C14" i="4"/>
  <c r="C10" i="4"/>
  <c r="A10" i="4"/>
  <c r="D9" i="4"/>
  <c r="D8" i="4"/>
  <c r="D7" i="4"/>
  <c r="D6" i="4"/>
  <c r="D5" i="4"/>
  <c r="D4" i="4"/>
  <c r="D3" i="4"/>
  <c r="D2" i="4"/>
  <c r="C6" i="4"/>
  <c r="A2" i="4"/>
  <c r="C4" i="3" s="1"/>
  <c r="F4" i="3" l="1"/>
  <c r="F15" i="3"/>
</calcChain>
</file>

<file path=xl/sharedStrings.xml><?xml version="1.0" encoding="utf-8"?>
<sst xmlns="http://schemas.openxmlformats.org/spreadsheetml/2006/main" count="62" uniqueCount="48">
  <si>
    <t>gross profits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</si>
  <si>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</si>
  <si>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</si>
  <si>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</si>
  <si>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</si>
  <si>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</si>
  <si>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</si>
  <si>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</si>
  <si>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</si>
  <si>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QUARTER</t>
  </si>
  <si>
    <t>Profitability</t>
  </si>
  <si>
    <t>Debt and Capital</t>
  </si>
  <si>
    <t>Operating Efficiency</t>
  </si>
  <si>
    <t>Financial Strength</t>
  </si>
  <si>
    <t xml:space="preserve">A. Net Income should be positive.  </t>
  </si>
  <si>
    <t>B. Operating Cash Flow should be positive.</t>
  </si>
  <si>
    <t>C. ROA is [net income/total assets] should be above 1% .</t>
  </si>
  <si>
    <t>D. Quality of Earnings Cash Flow is greater than Net Income.</t>
  </si>
  <si>
    <t>E. Total Liabilities vs Total Assets</t>
  </si>
  <si>
    <t xml:space="preserve">F. Working Capital </t>
  </si>
  <si>
    <t xml:space="preserve">G. Gross Profit </t>
  </si>
  <si>
    <t xml:space="preserve">H. Total Liabilities vs Operating Cash Flow </t>
  </si>
  <si>
    <t>Total Score</t>
  </si>
  <si>
    <t>Stock</t>
  </si>
  <si>
    <t>Date</t>
  </si>
  <si>
    <t>Net Income</t>
  </si>
  <si>
    <t>Gross Profit</t>
  </si>
  <si>
    <t>Total Assets</t>
  </si>
  <si>
    <t>Total Liabilities</t>
  </si>
  <si>
    <t>Total Stockholder Equity</t>
  </si>
  <si>
    <t>Cash Flow From Operations</t>
  </si>
  <si>
    <t>Change in Cash and Cash Equivalents</t>
  </si>
  <si>
    <t>Working Capital</t>
  </si>
  <si>
    <t>Return on Equity</t>
  </si>
  <si>
    <t>Return on Assets</t>
  </si>
  <si>
    <t xml:space="preserve"> </t>
  </si>
  <si>
    <t xml:space="preserve">MASTERCARD </t>
  </si>
  <si>
    <t xml:space="preserve">VISA </t>
  </si>
  <si>
    <t xml:space="preserve">Profits are the key to financial strength, for without profits all companies will eventually fail. </t>
  </si>
  <si>
    <t xml:space="preserve">Is the company digging deeper into debt or is it climbing out of debt? Is it raising cash by selling shares? Is it growing through accquisition instead og growing organically. </t>
  </si>
  <si>
    <t>This takes the company 's operational pulse. Rising gross margins along with improving asset turnover signals that both the company's competitive position and its productivity are notably improviong.</t>
  </si>
  <si>
    <t xml:space="preserve">This test allow you to differentiate between companies that are on the ropes or financially strong. </t>
  </si>
  <si>
    <t>Quarterly Net Income</t>
  </si>
  <si>
    <t>Mastercard</t>
  </si>
  <si>
    <t>Visa</t>
  </si>
  <si>
    <t>Annual Net Income</t>
  </si>
  <si>
    <t>Annual Working Capital</t>
  </si>
  <si>
    <t>Annual Cash Flow from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</si>
</sst>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2" formatCode="&quot;$&quot;#,##0.00"/>
    <numFmt numFmtId="17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rgb="FF232A3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4"/>
      <color theme="0"/>
      <name val="Calibri"/>
      <family val="2"/>
      <scheme val="minor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14"/>
      <color theme="0"/>
      <name val="Times New Roman"/>
      <family val="1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5CFFF"/>
        <bgColor indexed="64"/>
      </patternFill>
    </fill>
    <fill>
      <patternFill patternType="solid">
        <fgColor rgb="FFFFD7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62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4E2EF"/>
        <bgColor indexed="64"/>
      </patternFill>
    </fill>
    <fill>
      <patternFill patternType="solid">
        <fgColor rgb="FFBBABF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4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14" fontId="4" fillId="10" borderId="2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2" xfId="0" applyFont="1" applyBorder="1"/>
    <xf numFmtId="6" fontId="2" fillId="13" borderId="2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 vertical="center" wrapText="1"/>
    </xf>
    <xf numFmtId="14" fontId="7" fillId="17" borderId="2" xfId="0" applyNumberFormat="1" applyFont="1" applyFill="1" applyBorder="1" applyAlignment="1">
      <alignment horizontal="center" vertical="center"/>
    </xf>
    <xf numFmtId="6" fontId="2" fillId="17" borderId="2" xfId="0" applyNumberFormat="1" applyFont="1" applyFill="1" applyBorder="1" applyAlignment="1">
      <alignment horizontal="center" vertical="center"/>
    </xf>
    <xf numFmtId="6" fontId="2" fillId="17" borderId="2" xfId="0" applyNumberFormat="1" applyFont="1" applyFill="1" applyBorder="1" applyAlignment="1">
      <alignment horizontal="center" vertical="center" wrapText="1"/>
    </xf>
    <xf numFmtId="14" fontId="7" fillId="18" borderId="2" xfId="0" applyNumberFormat="1" applyFont="1" applyFill="1" applyBorder="1" applyAlignment="1">
      <alignment horizontal="center" vertical="center"/>
    </xf>
    <xf numFmtId="6" fontId="2" fillId="18" borderId="2" xfId="0" applyNumberFormat="1" applyFont="1" applyFill="1" applyBorder="1" applyAlignment="1">
      <alignment horizontal="center" vertical="center"/>
    </xf>
    <xf numFmtId="6" fontId="2" fillId="18" borderId="2" xfId="0" applyNumberFormat="1" applyFont="1" applyFill="1" applyBorder="1" applyAlignment="1">
      <alignment horizontal="center" vertical="center" wrapText="1"/>
    </xf>
    <xf numFmtId="0" fontId="12" fillId="20" borderId="2" xfId="0" applyFont="1" applyFill="1" applyBorder="1" applyAlignment="1">
      <alignment horizontal="center" vertical="center" textRotation="45"/>
    </xf>
    <xf numFmtId="0" fontId="12" fillId="21" borderId="2" xfId="0" applyFont="1" applyFill="1" applyBorder="1" applyAlignment="1">
      <alignment horizontal="center" vertical="center" textRotation="45"/>
    </xf>
    <xf numFmtId="6" fontId="2" fillId="22" borderId="2" xfId="0" applyNumberFormat="1" applyFont="1" applyFill="1" applyBorder="1" applyAlignment="1">
      <alignment horizontal="center" vertical="center"/>
    </xf>
    <xf numFmtId="0" fontId="12" fillId="16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0" fontId="2" fillId="22" borderId="2" xfId="2" applyNumberFormat="1" applyFont="1" applyFill="1" applyBorder="1" applyAlignment="1">
      <alignment horizontal="center" vertical="center"/>
    </xf>
    <xf numFmtId="10" fontId="2" fillId="13" borderId="2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69" fontId="1" fillId="7" borderId="2" xfId="1" applyNumberFormat="1" applyFont="1" applyFill="1" applyBorder="1" applyAlignment="1">
      <alignment horizontal="left" vertical="top"/>
    </xf>
    <xf numFmtId="169" fontId="1" fillId="8" borderId="2" xfId="1" applyNumberFormat="1" applyFont="1" applyFill="1" applyBorder="1" applyAlignment="1">
      <alignment horizontal="left" vertical="top"/>
    </xf>
    <xf numFmtId="169" fontId="1" fillId="9" borderId="2" xfId="1" applyNumberFormat="1" applyFont="1" applyFill="1" applyBorder="1" applyAlignment="1">
      <alignment horizontal="left" vertical="top"/>
    </xf>
    <xf numFmtId="169" fontId="2" fillId="9" borderId="2" xfId="1" applyNumberFormat="1" applyFont="1" applyFill="1" applyBorder="1" applyAlignment="1">
      <alignment horizontal="left" vertical="top"/>
    </xf>
    <xf numFmtId="169" fontId="2" fillId="7" borderId="2" xfId="1" applyNumberFormat="1" applyFont="1" applyFill="1" applyBorder="1" applyAlignment="1">
      <alignment horizontal="left" vertical="top"/>
    </xf>
    <xf numFmtId="169" fontId="2" fillId="8" borderId="2" xfId="1" applyNumberFormat="1" applyFont="1" applyFill="1" applyBorder="1" applyAlignment="1">
      <alignment horizontal="left" vertical="top" wrapText="1"/>
    </xf>
    <xf numFmtId="169" fontId="2" fillId="8" borderId="2" xfId="1" applyNumberFormat="1" applyFont="1" applyFill="1" applyBorder="1" applyAlignment="1">
      <alignment horizontal="left" vertical="top"/>
    </xf>
    <xf numFmtId="169" fontId="2" fillId="9" borderId="2" xfId="1" applyNumberFormat="1" applyFont="1" applyFill="1" applyBorder="1" applyAlignment="1">
      <alignment horizontal="left" vertical="top" wrapText="1"/>
    </xf>
    <xf numFmtId="169" fontId="2" fillId="7" borderId="2" xfId="1" applyNumberFormat="1" applyFont="1" applyFill="1" applyBorder="1" applyAlignment="1">
      <alignment horizontal="left" vertical="top" wrapText="1"/>
    </xf>
    <xf numFmtId="169" fontId="2" fillId="0" borderId="0" xfId="0" applyNumberFormat="1" applyFont="1"/>
    <xf numFmtId="0" fontId="15" fillId="14" borderId="4" xfId="0" applyFont="1" applyFill="1" applyBorder="1" applyAlignment="1">
      <alignment horizontal="center" wrapText="1"/>
    </xf>
    <xf numFmtId="0" fontId="15" fillId="14" borderId="3" xfId="0" applyFont="1" applyFill="1" applyBorder="1" applyAlignment="1">
      <alignment horizontal="center" wrapText="1"/>
    </xf>
    <xf numFmtId="0" fontId="15" fillId="14" borderId="5" xfId="0" applyFont="1" applyFill="1" applyBorder="1" applyAlignment="1">
      <alignment horizontal="center" wrapText="1"/>
    </xf>
    <xf numFmtId="0" fontId="15" fillId="14" borderId="6" xfId="0" applyFont="1" applyFill="1" applyBorder="1" applyAlignment="1">
      <alignment horizontal="center" wrapText="1"/>
    </xf>
    <xf numFmtId="0" fontId="15" fillId="14" borderId="1" xfId="0" applyFont="1" applyFill="1" applyBorder="1" applyAlignment="1">
      <alignment horizontal="center" wrapText="1"/>
    </xf>
    <xf numFmtId="0" fontId="15" fillId="14" borderId="7" xfId="0" applyFont="1" applyFill="1" applyBorder="1" applyAlignment="1">
      <alignment horizontal="center" wrapText="1"/>
    </xf>
    <xf numFmtId="0" fontId="15" fillId="11" borderId="4" xfId="0" applyFont="1" applyFill="1" applyBorder="1" applyAlignment="1">
      <alignment horizontal="center" wrapText="1"/>
    </xf>
    <xf numFmtId="0" fontId="15" fillId="11" borderId="3" xfId="0" applyFont="1" applyFill="1" applyBorder="1" applyAlignment="1">
      <alignment horizontal="center" wrapText="1"/>
    </xf>
    <xf numFmtId="0" fontId="15" fillId="11" borderId="5" xfId="0" applyFont="1" applyFill="1" applyBorder="1" applyAlignment="1">
      <alignment horizontal="center" wrapText="1"/>
    </xf>
    <xf numFmtId="0" fontId="15" fillId="11" borderId="6" xfId="0" applyFont="1" applyFill="1" applyBorder="1" applyAlignment="1">
      <alignment horizontal="center" wrapText="1"/>
    </xf>
    <xf numFmtId="0" fontId="15" fillId="11" borderId="1" xfId="0" applyFont="1" applyFill="1" applyBorder="1" applyAlignment="1">
      <alignment horizontal="center" wrapText="1"/>
    </xf>
    <xf numFmtId="0" fontId="15" fillId="11" borderId="7" xfId="0" applyFont="1" applyFill="1" applyBorder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15" fillId="19" borderId="2" xfId="0" applyFont="1" applyFill="1" applyBorder="1" applyAlignment="1">
      <alignment horizontal="center" vertical="center"/>
    </xf>
    <xf numFmtId="0" fontId="15" fillId="19" borderId="2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7" fillId="24" borderId="8" xfId="0" applyFont="1" applyFill="1" applyBorder="1" applyAlignment="1">
      <alignment horizontal="center" vertical="center" wrapText="1"/>
    </xf>
    <xf numFmtId="0" fontId="17" fillId="24" borderId="10" xfId="0" applyFont="1" applyFill="1" applyBorder="1" applyAlignment="1">
      <alignment horizontal="center" vertical="center" wrapText="1"/>
    </xf>
    <xf numFmtId="0" fontId="17" fillId="24" borderId="9" xfId="0" applyFont="1" applyFill="1" applyBorder="1" applyAlignment="1">
      <alignment horizontal="center" vertical="center" wrapText="1"/>
    </xf>
    <xf numFmtId="6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6" fontId="2" fillId="0" borderId="2" xfId="0" applyNumberFormat="1" applyFont="1" applyBorder="1"/>
    <xf numFmtId="169" fontId="0" fillId="0" borderId="0" xfId="1" applyNumberFormat="1" applyFont="1"/>
    <xf numFmtId="0" fontId="0" fillId="0" borderId="0" xfId="0" applyFont="1" applyAlignment="1">
      <alignment horizontal="center"/>
    </xf>
    <xf numFmtId="174" fontId="0" fillId="0" borderId="0" xfId="1" applyNumberFormat="1" applyFont="1"/>
    <xf numFmtId="0" fontId="15" fillId="25" borderId="8" xfId="0" applyFont="1" applyFill="1" applyBorder="1" applyAlignment="1">
      <alignment horizontal="center" vertical="center" wrapText="1"/>
    </xf>
    <xf numFmtId="0" fontId="15" fillId="25" borderId="9" xfId="0" applyFont="1" applyFill="1" applyBorder="1" applyAlignment="1">
      <alignment horizontal="center" vertical="center" wrapText="1"/>
    </xf>
    <xf numFmtId="6" fontId="15" fillId="25" borderId="8" xfId="0" applyNumberFormat="1" applyFont="1" applyFill="1" applyBorder="1" applyAlignment="1">
      <alignment horizontal="center" vertical="center"/>
    </xf>
    <xf numFmtId="0" fontId="15" fillId="25" borderId="9" xfId="0" applyFont="1" applyFill="1" applyBorder="1" applyAlignment="1">
      <alignment horizontal="center" vertical="center"/>
    </xf>
    <xf numFmtId="172" fontId="15" fillId="25" borderId="8" xfId="0" applyNumberFormat="1" applyFont="1" applyFill="1" applyBorder="1" applyAlignment="1">
      <alignment horizontal="center" vertical="center" wrapText="1"/>
    </xf>
    <xf numFmtId="172" fontId="15" fillId="25" borderId="9" xfId="0" applyNumberFormat="1" applyFont="1" applyFill="1" applyBorder="1" applyAlignment="1">
      <alignment horizontal="center" vertical="center" wrapText="1"/>
    </xf>
    <xf numFmtId="6" fontId="15" fillId="25" borderId="9" xfId="0" applyNumberFormat="1" applyFont="1" applyFill="1" applyBorder="1" applyAlignment="1">
      <alignment horizontal="center" vertical="center"/>
    </xf>
    <xf numFmtId="10" fontId="15" fillId="25" borderId="8" xfId="0" applyNumberFormat="1" applyFont="1" applyFill="1" applyBorder="1" applyAlignment="1">
      <alignment horizontal="center" vertical="center"/>
    </xf>
    <xf numFmtId="10" fontId="15" fillId="25" borderId="9" xfId="0" applyNumberFormat="1" applyFont="1" applyFill="1" applyBorder="1" applyAlignment="1">
      <alignment horizontal="center" vertical="center"/>
    </xf>
    <xf numFmtId="169" fontId="15" fillId="25" borderId="8" xfId="0" applyNumberFormat="1" applyFont="1" applyFill="1" applyBorder="1" applyAlignment="1">
      <alignment horizontal="center" vertical="center" wrapText="1"/>
    </xf>
    <xf numFmtId="169" fontId="15" fillId="25" borderId="9" xfId="0" applyNumberFormat="1" applyFont="1" applyFill="1" applyBorder="1" applyAlignment="1">
      <alignment horizontal="center" vertical="center" wrapText="1"/>
    </xf>
    <xf numFmtId="6" fontId="15" fillId="25" borderId="8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 applyProtection="1">
      <alignment horizontal="left" vertical="center" wrapText="1"/>
      <protection locked="0"/>
    </xf>
    <xf numFmtId="0" fontId="8" fillId="3" borderId="9" xfId="0" applyFont="1" applyFill="1" applyBorder="1" applyAlignment="1" applyProtection="1">
      <alignment horizontal="left" vertical="center" wrapText="1"/>
      <protection locked="0"/>
    </xf>
    <xf numFmtId="0" fontId="8" fillId="3" borderId="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23" borderId="0" xfId="0" applyFont="1" applyFill="1" applyAlignment="1">
      <alignment horizontal="left" vertical="center" wrapText="1"/>
    </xf>
    <xf numFmtId="0" fontId="8" fillId="23" borderId="4" xfId="0" applyFont="1" applyFill="1" applyBorder="1" applyAlignment="1">
      <alignment horizontal="left" vertical="center" wrapText="1"/>
    </xf>
    <xf numFmtId="0" fontId="8" fillId="2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3EAFF"/>
      <color rgb="FFD5CFFF"/>
      <color rgb="FFF4E2EF"/>
      <color rgb="FFE6FDF9"/>
      <color rgb="FFC1F3FD"/>
      <color rgb="FFBBABFE"/>
      <color rgb="FFFC6260"/>
      <color rgb="FFFFD7ED"/>
      <color rgb="FFFF702C"/>
      <color rgb="FFFF7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all" spc="0" normalizeH="0" baseline="0">
                <a:solidFill>
                  <a:schemeClr val="bg1"/>
                </a:solidFill>
                <a:effectLst>
                  <a:outerShdw blurRad="50800" dist="38100" dir="18900000" sx="101000" sy="101000" algn="bl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 sz="2400" b="0" cap="all" baseline="0">
                <a:effectLst>
                  <a:outerShdw blurRad="50800" dist="38100" dir="18900000" sx="101000" sy="101000" algn="bl" rotWithShape="0">
                    <a:prstClr val="black">
                      <a:alpha val="40000"/>
                    </a:prstClr>
                  </a:outerShdw>
                </a:effectLst>
              </a:rPr>
              <a:t>Annual Net Income</a:t>
            </a:r>
          </a:p>
        </c:rich>
      </c:tx>
      <c:layout>
        <c:manualLayout>
          <c:xMode val="edge"/>
          <c:yMode val="edge"/>
          <c:x val="0.32556015494225921"/>
          <c:y val="2.053915275994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all" spc="0" normalizeH="0" baseline="0">
              <a:solidFill>
                <a:schemeClr val="bg1"/>
              </a:solidFill>
              <a:effectLst>
                <a:outerShdw blurRad="50800" dist="38100" dir="18900000" sx="101000" sy="101000" algn="b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7E-E34C-AE9D-B51F82AD54A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7E-E34C-AE9D-B51F82AD54A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7E-E34C-AE9D-B51F82AD54A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37E-E34C-AE9D-B51F82AD54A3}"/>
              </c:ext>
            </c:extLst>
          </c:dPt>
          <c:cat>
            <c:multiLvlStrRef>
              <c:f>'Annual Net Income'!$A$2:$B$9</c:f>
              <c:multiLvlStrCache>
                <c:ptCount val="8"/>
                <c:lvl>
                  <c:pt idx="0">
                    <c:v>12/31/22</c:v>
                  </c:pt>
                  <c:pt idx="1">
                    <c:v>12/31/21</c:v>
                  </c:pt>
                  <c:pt idx="2">
                    <c:v>12/31/20</c:v>
                  </c:pt>
                  <c:pt idx="3">
                    <c:v>12/31/19</c:v>
                  </c:pt>
                  <c:pt idx="4">
                    <c:v>9/30/23</c:v>
                  </c:pt>
                  <c:pt idx="5">
                    <c:v>9/30/22</c:v>
                  </c:pt>
                  <c:pt idx="6">
                    <c:v>9/30/21</c:v>
                  </c:pt>
                  <c:pt idx="7">
                    <c:v>9/30/20</c:v>
                  </c:pt>
                </c:lvl>
                <c:lvl>
                  <c:pt idx="0">
                    <c:v>Mastercard</c:v>
                  </c:pt>
                  <c:pt idx="4">
                    <c:v>Visa</c:v>
                  </c:pt>
                </c:lvl>
              </c:multiLvlStrCache>
            </c:multiLvlStrRef>
          </c:cat>
          <c:val>
            <c:numRef>
              <c:f>'Annual Net Income'!$C$2:$C$9</c:f>
              <c:numCache>
                <c:formatCode>_("$"* #,##0_);_("$"* \(#,##0\);_("$"* "-"??_);_(@_)</c:formatCode>
                <c:ptCount val="8"/>
                <c:pt idx="0">
                  <c:v>9930000000</c:v>
                </c:pt>
                <c:pt idx="1">
                  <c:v>8687000000</c:v>
                </c:pt>
                <c:pt idx="2">
                  <c:v>6411000000</c:v>
                </c:pt>
                <c:pt idx="3">
                  <c:v>8118000000</c:v>
                </c:pt>
                <c:pt idx="4">
                  <c:v>17273000000</c:v>
                </c:pt>
                <c:pt idx="5">
                  <c:v>14957000000</c:v>
                </c:pt>
                <c:pt idx="6">
                  <c:v>12311000000</c:v>
                </c:pt>
                <c:pt idx="7">
                  <c:v>10866000000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E-E34C-AE9D-B51F82AD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947803760"/>
        <c:axId val="947826848"/>
      </c:barChart>
      <c:catAx>
        <c:axId val="9478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7826848"/>
        <c:crossesAt val="0"/>
        <c:auto val="1"/>
        <c:lblAlgn val="ctr"/>
        <c:lblOffset val="100"/>
        <c:noMultiLvlLbl val="0"/>
      </c:catAx>
      <c:valAx>
        <c:axId val="9478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7803760"/>
        <c:crosses val="autoZero"/>
        <c:crossBetween val="between"/>
      </c:valAx>
      <c:spPr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 w="12700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prst="coolSlant"/>
    </a:sp3d>
  </c:spPr>
  <c:txPr>
    <a:bodyPr/>
    <a:lstStyle/>
    <a:p>
      <a:pPr>
        <a:defRPr>
          <a:solidFill>
            <a:schemeClr val="bg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cap="all" spc="0" normalizeH="0" baseline="0">
                <a:solidFill>
                  <a:schemeClr val="bg1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US" sz="2400">
                <a:effectLst>
                  <a:outerShdw blurRad="50800" dist="38100" dir="18900000" sx="101000" sy="101000" algn="bl" rotWithShape="0">
                    <a:prstClr val="black">
                      <a:alpha val="40000"/>
                    </a:prstClr>
                  </a:outerShdw>
                </a:effectLst>
              </a:rPr>
              <a:t>Annual Working Capital</a:t>
            </a:r>
          </a:p>
        </c:rich>
      </c:tx>
      <c:layout>
        <c:manualLayout>
          <c:xMode val="edge"/>
          <c:yMode val="edge"/>
          <c:x val="0.25043273850170111"/>
          <c:y val="4.9320632673724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cap="all" spc="0" normalizeH="0" baseline="0">
              <a:solidFill>
                <a:schemeClr val="bg1"/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94777327198997"/>
          <c:y val="0.15708507024857191"/>
          <c:w val="0.80032320440314486"/>
          <c:h val="0.691594668313519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'Annual Working Capital'!$C$1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22-484F-B440-0332432CBB5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22-484F-B440-0332432CBB5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22-484F-B440-0332432CBB5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B22-484F-B440-0332432CBB5B}"/>
              </c:ext>
            </c:extLst>
          </c:dPt>
          <c:cat>
            <c:multiLvlStrRef>
              <c:f>'Annual Working Capital'!$A$2:$B$9</c:f>
              <c:multiLvlStrCache>
                <c:ptCount val="8"/>
                <c:lvl>
                  <c:pt idx="0">
                    <c:v>12/31/22</c:v>
                  </c:pt>
                  <c:pt idx="1">
                    <c:v>12/31/21</c:v>
                  </c:pt>
                  <c:pt idx="2">
                    <c:v>12/31/20</c:v>
                  </c:pt>
                  <c:pt idx="3">
                    <c:v>12/31/19</c:v>
                  </c:pt>
                  <c:pt idx="4">
                    <c:v>9/30/23</c:v>
                  </c:pt>
                  <c:pt idx="5">
                    <c:v>9/30/22</c:v>
                  </c:pt>
                  <c:pt idx="6">
                    <c:v>9/30/21</c:v>
                  </c:pt>
                  <c:pt idx="7">
                    <c:v>9/30/20</c:v>
                  </c:pt>
                </c:lvl>
                <c:lvl>
                  <c:pt idx="0">
                    <c:v>Mastercard</c:v>
                  </c:pt>
                  <c:pt idx="4">
                    <c:v>Visa</c:v>
                  </c:pt>
                </c:lvl>
              </c:multiLvlStrCache>
            </c:multiLvlStrRef>
          </c:cat>
          <c:val>
            <c:numRef>
              <c:f>'Annual Working Capital'!$C$2:$C$9</c:f>
              <c:numCache>
                <c:formatCode>"$"#,##0</c:formatCode>
                <c:ptCount val="8"/>
                <c:pt idx="0">
                  <c:v>6377000000</c:v>
                </c:pt>
                <c:pt idx="1">
                  <c:v>7412000000</c:v>
                </c:pt>
                <c:pt idx="2">
                  <c:v>6517000000</c:v>
                </c:pt>
                <c:pt idx="3">
                  <c:v>5991000000</c:v>
                </c:pt>
                <c:pt idx="4">
                  <c:v>67401000000</c:v>
                </c:pt>
                <c:pt idx="5">
                  <c:v>64648000000</c:v>
                </c:pt>
                <c:pt idx="6">
                  <c:v>67157000000</c:v>
                </c:pt>
                <c:pt idx="7">
                  <c:v>66409000000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2-484F-B440-0332432CB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33271935"/>
        <c:axId val="1053209279"/>
      </c:barChart>
      <c:catAx>
        <c:axId val="153327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0" normalizeH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3209279"/>
        <c:crosses val="autoZero"/>
        <c:auto val="1"/>
        <c:lblAlgn val="ctr"/>
        <c:lblOffset val="100"/>
        <c:noMultiLvlLbl val="0"/>
      </c:catAx>
      <c:valAx>
        <c:axId val="10532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33271935"/>
        <c:crosses val="autoZero"/>
        <c:crossBetween val="between"/>
      </c:valAx>
      <c:spPr>
        <a:solidFill>
          <a:schemeClr val="accent6">
            <a:lumMod val="7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 w="12700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prst="coolSlant"/>
    </a:sp3d>
  </c:spPr>
  <c:txPr>
    <a:bodyPr/>
    <a:lstStyle/>
    <a:p>
      <a:pPr>
        <a:defRPr sz="1400" cap="all" baseline="0">
          <a:solidFill>
            <a:schemeClr val="bg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Cash Flow Frm Operations'!$C$1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18900000" sx="105000" sy="105000" algn="b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18900000" sx="105000" sy="105000" algn="b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C33-3D4E-8CCB-FEE055DF5D3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18900000" sx="105000" sy="105000" algn="b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33-3D4E-8CCB-FEE055DF5D3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18900000" sx="105000" sy="105000" algn="b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C33-3D4E-8CCB-FEE055DF5D3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38100" dir="18900000" sx="105000" sy="105000" algn="b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33-3D4E-8CCB-FEE055DF5D3E}"/>
              </c:ext>
            </c:extLst>
          </c:dPt>
          <c:cat>
            <c:multiLvlStrRef>
              <c:f>'Annual Cash Flow Frm Operations'!$A$2:$B$9</c:f>
              <c:multiLvlStrCache>
                <c:ptCount val="8"/>
                <c:lvl>
                  <c:pt idx="0">
                    <c:v>12/31/22</c:v>
                  </c:pt>
                  <c:pt idx="1">
                    <c:v>12/31/21</c:v>
                  </c:pt>
                  <c:pt idx="2">
                    <c:v>12/31/20</c:v>
                  </c:pt>
                  <c:pt idx="3">
                    <c:v>12/31/19</c:v>
                  </c:pt>
                  <c:pt idx="4">
                    <c:v>9/30/23</c:v>
                  </c:pt>
                  <c:pt idx="5">
                    <c:v>9/30/22</c:v>
                  </c:pt>
                  <c:pt idx="6">
                    <c:v>9/30/21</c:v>
                  </c:pt>
                  <c:pt idx="7">
                    <c:v>9/30/20</c:v>
                  </c:pt>
                </c:lvl>
                <c:lvl>
                  <c:pt idx="0">
                    <c:v>Mastercard</c:v>
                  </c:pt>
                  <c:pt idx="4">
                    <c:v>Visa</c:v>
                  </c:pt>
                </c:lvl>
              </c:multiLvlStrCache>
            </c:multiLvlStrRef>
          </c:cat>
          <c:val>
            <c:numRef>
              <c:f>'Annual Cash Flow Frm Operations'!$C$2:$C$9</c:f>
              <c:numCache>
                <c:formatCode>_("$"* #,##0_);_("$"* \(#,##0\);_("$"* "-"??_);_(@_)</c:formatCode>
                <c:ptCount val="8"/>
                <c:pt idx="0">
                  <c:v>11195000000</c:v>
                </c:pt>
                <c:pt idx="1">
                  <c:v>9463000000</c:v>
                </c:pt>
                <c:pt idx="2">
                  <c:v>7224000000</c:v>
                </c:pt>
                <c:pt idx="3">
                  <c:v>8183000000</c:v>
                </c:pt>
                <c:pt idx="4">
                  <c:v>20755000000</c:v>
                </c:pt>
                <c:pt idx="5">
                  <c:v>18849000000</c:v>
                </c:pt>
                <c:pt idx="6">
                  <c:v>15227000000</c:v>
                </c:pt>
                <c:pt idx="7">
                  <c:v>10440000000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3-3D4E-8CCB-FEE055DF5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929920752"/>
        <c:axId val="1827688960"/>
      </c:barChart>
      <c:catAx>
        <c:axId val="92992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0" normalizeH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88960"/>
        <c:crosses val="autoZero"/>
        <c:auto val="1"/>
        <c:lblAlgn val="ctr"/>
        <c:lblOffset val="100"/>
        <c:noMultiLvlLbl val="0"/>
      </c:catAx>
      <c:valAx>
        <c:axId val="18276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9920752"/>
        <c:crosses val="autoZero"/>
        <c:crossBetween val="between"/>
      </c:valAx>
      <c:spPr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 w="12700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prst="coolSlant"/>
    </a:sp3d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/>
                </a:solidFill>
                <a:effectLst>
                  <a:outerShdw blurRad="50800" dist="38100" dir="18900000" sx="101000" sy="101000" algn="bl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 cap="all" baseline="0">
                <a:effectLst>
                  <a:outerShdw blurRad="50800" dist="38100" dir="18900000" sx="101000" sy="101000" algn="bl" rotWithShape="0">
                    <a:prstClr val="black">
                      <a:alpha val="40000"/>
                    </a:prstClr>
                  </a:outerShdw>
                </a:effectLst>
              </a:rPr>
              <a:t>Quarterly Net Income</a:t>
            </a:r>
          </a:p>
        </c:rich>
      </c:tx>
      <c:layout>
        <c:manualLayout>
          <c:xMode val="edge"/>
          <c:yMode val="edge"/>
          <c:x val="0.22288201864614302"/>
          <c:y val="3.6630036630036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/>
              </a:solidFill>
              <a:effectLst>
                <a:outerShdw blurRad="50800" dist="38100" dir="18900000" sx="101000" sy="101000" algn="b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6">
            <a:lumMod val="75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6">
            <a:lumMod val="7500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493088363954506"/>
          <c:y val="0.17168999708369787"/>
          <c:w val="0.76451356080489941"/>
          <c:h val="0.5919200204141148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'Quarterly Net Income'!$B$2</c:f>
              <c:strCache>
                <c:ptCount val="1"/>
                <c:pt idx="0">
                  <c:v>Mastercard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'Quarterly Net Income'!$A$3:$A$6</c:f>
              <c:numCache>
                <c:formatCode>m/d/yy</c:formatCode>
                <c:ptCount val="4"/>
                <c:pt idx="0">
                  <c:v>45199</c:v>
                </c:pt>
                <c:pt idx="1">
                  <c:v>45107</c:v>
                </c:pt>
                <c:pt idx="2">
                  <c:v>45016</c:v>
                </c:pt>
                <c:pt idx="3">
                  <c:v>44926</c:v>
                </c:pt>
              </c:numCache>
            </c:numRef>
          </c:cat>
          <c:val>
            <c:numRef>
              <c:f>'Quarterly Net Income'!$B$3:$B$6</c:f>
              <c:numCache>
                <c:formatCode>"$"#,##0_);[Red]\("$"#,##0\)</c:formatCode>
                <c:ptCount val="4"/>
                <c:pt idx="0">
                  <c:v>3198000000</c:v>
                </c:pt>
                <c:pt idx="1">
                  <c:v>2845000000</c:v>
                </c:pt>
                <c:pt idx="2">
                  <c:v>2361000000</c:v>
                </c:pt>
                <c:pt idx="3">
                  <c:v>2525000000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B-9748-AC08-59D4663329AA}"/>
            </c:ext>
          </c:extLst>
        </c:ser>
        <c:ser>
          <c:idx val="1"/>
          <c:order val="1"/>
          <c:tx>
            <c:strRef>
              <c:f>'Quarterly Net Income'!$C$2</c:f>
              <c:strCache>
                <c:ptCount val="1"/>
                <c:pt idx="0">
                  <c:v>Visa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'Quarterly Net Income'!$A$3:$A$6</c:f>
              <c:numCache>
                <c:formatCode>m/d/yy</c:formatCode>
                <c:ptCount val="4"/>
                <c:pt idx="0">
                  <c:v>45199</c:v>
                </c:pt>
                <c:pt idx="1">
                  <c:v>45107</c:v>
                </c:pt>
                <c:pt idx="2">
                  <c:v>45016</c:v>
                </c:pt>
                <c:pt idx="3">
                  <c:v>44926</c:v>
                </c:pt>
              </c:numCache>
            </c:numRef>
          </c:cat>
          <c:val>
            <c:numRef>
              <c:f>'Quarterly Net Income'!$C$3:$C$6</c:f>
              <c:numCache>
                <c:formatCode>"$"#,##0_);[Red]\("$"#,##0\)</c:formatCode>
                <c:ptCount val="4"/>
                <c:pt idx="0">
                  <c:v>4681000000</c:v>
                </c:pt>
                <c:pt idx="1">
                  <c:v>4156000000</c:v>
                </c:pt>
                <c:pt idx="2">
                  <c:v>4257000000</c:v>
                </c:pt>
                <c:pt idx="3">
                  <c:v>4179000000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B-9748-AC08-59D466332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0043136"/>
        <c:axId val="929806304"/>
        <c:axId val="0"/>
      </c:bar3DChart>
      <c:catAx>
        <c:axId val="9300431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9806304"/>
        <c:crosses val="autoZero"/>
        <c:auto val="0"/>
        <c:lblAlgn val="ctr"/>
        <c:lblOffset val="100"/>
        <c:noMultiLvlLbl val="0"/>
      </c:catAx>
      <c:valAx>
        <c:axId val="9298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0043136"/>
        <c:crosses val="autoZero"/>
        <c:crossBetween val="between"/>
      </c:valAx>
      <c:spPr>
        <a:solidFill>
          <a:schemeClr val="accent6">
            <a:lumMod val="5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17346521134098"/>
          <c:y val="0.84784690375241556"/>
          <c:w val="0.35237166743352227"/>
          <c:h val="0.1155230596175478"/>
        </c:manualLayout>
      </c:layout>
      <c:overlay val="1"/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</a:schemeClr>
    </a:solidFill>
    <a:ln w="12700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90500" prst="coolSlant"/>
    </a:sp3d>
  </c:spPr>
  <c:txPr>
    <a:bodyPr/>
    <a:lstStyle/>
    <a:p>
      <a:pPr>
        <a:defRPr>
          <a:solidFill>
            <a:schemeClr val="bg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12700</xdr:rowOff>
    </xdr:from>
    <xdr:to>
      <xdr:col>14</xdr:col>
      <xdr:colOff>25400</xdr:colOff>
      <xdr:row>25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813953-DF24-92BE-F4E4-6A8D450CD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1</xdr:row>
      <xdr:rowOff>101600</xdr:rowOff>
    </xdr:from>
    <xdr:to>
      <xdr:col>14</xdr:col>
      <xdr:colOff>177800</xdr:colOff>
      <xdr:row>26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5F046-EC1E-3B86-148A-AAFA007FB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0.37644</cdr:x>
      <cdr:y>0.04444</cdr:y>
    </cdr:from>
    <cdr:to>
      <cdr:x>0.4873</cdr:x>
      <cdr:y>0.23268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A7100D-85E9-D615-1D5E-3C92765D91B7}"/>
            </a:ext>
          </a:extLst>
        </cdr:cNvPr>
        <cdr:cNvSpPr txBox="1"/>
      </cdr:nvSpPr>
      <cdr:spPr>
        <a:xfrm xmlns:a="http://schemas.openxmlformats.org/drawingml/2006/main">
          <a:off x="3105150" y="215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1</xdr:row>
      <xdr:rowOff>25400</xdr:rowOff>
    </xdr:from>
    <xdr:to>
      <xdr:col>14</xdr:col>
      <xdr:colOff>25400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D611F-7EAD-C730-FE34-EC9A9A4A1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0.21693</cdr:x>
      <cdr:y>0.01863</cdr:y>
    </cdr:from>
    <cdr:to>
      <cdr:x>0.51745</cdr:x>
      <cdr:y>0.08684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B62712-B825-FA88-DE16-C8E40DC988D6}"/>
            </a:ext>
          </a:extLst>
        </cdr:cNvPr>
        <cdr:cNvSpPr txBox="1"/>
      </cdr:nvSpPr>
      <cdr:spPr>
        <a:xfrm xmlns:a="http://schemas.openxmlformats.org/drawingml/2006/main">
          <a:off x="1691557" y="90615"/>
          <a:ext cx="2343380" cy="331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000" cap="all" baseline="0">
              <a:solidFill>
                <a:schemeClr val="bg1"/>
              </a:solidFill>
              <a:effectLst>
                <a:outerShdw blurRad="50800" dist="38100" dir="18900000" sx="101000" sy="101000" algn="b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Annual Cash Flow from Operations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692150</xdr:colOff>
      <xdr:row>5</xdr:row>
      <xdr:rowOff>38100</xdr:rowOff>
    </xdr:from>
    <xdr:to>
      <xdr:col>11</xdr:col>
      <xdr:colOff>673100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388FD1-C576-3A9F-3EF9-B8019A156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7E1-D869-4CD7-BF5E-57D565F0749D}">
  <dimension ref="A1:W43"/>
  <sheetViews>
    <sheetView zoomScale="61" zoomScaleNormal="95" workbookViewId="0">
      <selection sqref="A1:I19"/>
    </sheetView>
  </sheetViews>
  <sheetFormatPr baseColWidth="10" defaultColWidth="12.83203125" defaultRowHeight="16" x14ac:dyDescent="0.2"/>
  <cols>
    <col min="1" max="1" width="16.6640625" style="13" customWidth="1"/>
    <col min="2" max="9" width="19.83203125" style="7" customWidth="1"/>
    <col min="10" max="16384" width="12.83203125" style="7"/>
  </cols>
  <sheetData>
    <row r="1" spans="1:9" ht="17" customHeight="1" x14ac:dyDescent="0.2">
      <c r="A1" s="6" t="s">
        <v>36</v>
      </c>
      <c r="B1" s="6"/>
      <c r="C1" s="6"/>
      <c r="D1" s="6"/>
      <c r="E1" s="6"/>
      <c r="F1" s="6" t="s">
        <v>37</v>
      </c>
      <c r="G1" s="6"/>
      <c r="H1" s="6"/>
      <c r="I1" s="6"/>
    </row>
    <row r="2" spans="1:9" s="10" customFormat="1" ht="17" x14ac:dyDescent="0.2">
      <c r="A2" s="8" t="s">
        <v>9</v>
      </c>
      <c r="B2" s="9">
        <v>45199</v>
      </c>
      <c r="C2" s="9">
        <v>45107</v>
      </c>
      <c r="D2" s="9">
        <v>45016</v>
      </c>
      <c r="E2" s="9">
        <v>44926</v>
      </c>
      <c r="F2" s="9">
        <v>45199</v>
      </c>
      <c r="G2" s="9">
        <v>45107</v>
      </c>
      <c r="H2" s="9">
        <v>45016</v>
      </c>
      <c r="I2" s="9">
        <v>44926</v>
      </c>
    </row>
    <row r="3" spans="1:9" ht="17" x14ac:dyDescent="0.2">
      <c r="A3" s="11" t="s">
        <v>0</v>
      </c>
      <c r="B3" s="47">
        <v>4960000000</v>
      </c>
      <c r="C3" s="47">
        <v>4774000000</v>
      </c>
      <c r="D3" s="47">
        <v>4322000000</v>
      </c>
      <c r="E3" s="47">
        <v>4436000000</v>
      </c>
      <c r="F3" s="47">
        <v>6914000000</v>
      </c>
      <c r="G3" s="47">
        <v>6460000000</v>
      </c>
      <c r="H3" s="47">
        <v>6291000000</v>
      </c>
      <c r="I3" s="47">
        <v>6421000000</v>
      </c>
    </row>
    <row r="4" spans="1:9" ht="17" x14ac:dyDescent="0.2">
      <c r="A4" s="11" t="s">
        <v>1</v>
      </c>
      <c r="B4" s="48">
        <v>39674000000</v>
      </c>
      <c r="C4" s="48">
        <v>39004000000</v>
      </c>
      <c r="D4" s="48">
        <v>38936000000</v>
      </c>
      <c r="E4" s="48">
        <v>38724000000</v>
      </c>
      <c r="F4" s="48">
        <v>90499000000</v>
      </c>
      <c r="G4" s="48">
        <v>89234000000</v>
      </c>
      <c r="H4" s="48">
        <v>86755000000</v>
      </c>
      <c r="I4" s="48">
        <v>85387000000</v>
      </c>
    </row>
    <row r="5" spans="1:9" ht="17" x14ac:dyDescent="0.2">
      <c r="A5" s="11" t="s">
        <v>2</v>
      </c>
      <c r="B5" s="48">
        <v>33293000000</v>
      </c>
      <c r="C5" s="48">
        <v>33425000000</v>
      </c>
      <c r="D5" s="48">
        <v>33529000000</v>
      </c>
      <c r="E5" s="48">
        <v>32347000000</v>
      </c>
      <c r="F5" s="48">
        <v>51766000000</v>
      </c>
      <c r="G5" s="48">
        <v>50253000000</v>
      </c>
      <c r="H5" s="48">
        <v>48190000000</v>
      </c>
      <c r="I5" s="48">
        <v>48463000000</v>
      </c>
    </row>
    <row r="6" spans="1:9" ht="34" x14ac:dyDescent="0.2">
      <c r="A6" s="11" t="s">
        <v>3</v>
      </c>
      <c r="B6" s="48">
        <v>6311000000</v>
      </c>
      <c r="C6" s="48">
        <v>5504000000</v>
      </c>
      <c r="D6" s="48">
        <v>5330000000</v>
      </c>
      <c r="E6" s="48">
        <v>6298000000</v>
      </c>
      <c r="F6" s="48">
        <v>38733000000</v>
      </c>
      <c r="G6" s="48">
        <v>38981000000</v>
      </c>
      <c r="H6" s="48">
        <v>38565000000</v>
      </c>
      <c r="I6" s="48">
        <v>36924000000</v>
      </c>
    </row>
    <row r="7" spans="1:9" ht="51" x14ac:dyDescent="0.2">
      <c r="A7" s="11" t="s">
        <v>5</v>
      </c>
      <c r="B7" s="49">
        <v>3198000000</v>
      </c>
      <c r="C7" s="49">
        <v>2845000000</v>
      </c>
      <c r="D7" s="49">
        <v>2361000000</v>
      </c>
      <c r="E7" s="49">
        <v>2525000000</v>
      </c>
      <c r="F7" s="50">
        <v>4681000000</v>
      </c>
      <c r="G7" s="50">
        <v>4156000000</v>
      </c>
      <c r="H7" s="50">
        <v>4257000000</v>
      </c>
      <c r="I7" s="50">
        <v>4179000000</v>
      </c>
    </row>
    <row r="8" spans="1:9" ht="51" x14ac:dyDescent="0.2">
      <c r="A8" s="11" t="s">
        <v>4</v>
      </c>
      <c r="B8" s="47">
        <v>3198000000</v>
      </c>
      <c r="C8" s="47">
        <v>2845000000</v>
      </c>
      <c r="D8" s="47">
        <v>2361000000</v>
      </c>
      <c r="E8" s="47">
        <v>2525000000</v>
      </c>
      <c r="F8" s="51">
        <v>4681000000</v>
      </c>
      <c r="G8" s="51">
        <v>4156000000</v>
      </c>
      <c r="H8" s="51">
        <v>4257000000</v>
      </c>
      <c r="I8" s="51">
        <v>4179000000</v>
      </c>
    </row>
    <row r="9" spans="1:9" ht="51" x14ac:dyDescent="0.2">
      <c r="A9" s="11" t="s">
        <v>6</v>
      </c>
      <c r="B9" s="49">
        <v>3233000000</v>
      </c>
      <c r="C9" s="49">
        <v>2698000000</v>
      </c>
      <c r="D9" s="49">
        <v>1919000000</v>
      </c>
      <c r="E9" s="49">
        <v>3100000000</v>
      </c>
      <c r="F9" s="49">
        <v>6927000000</v>
      </c>
      <c r="G9" s="49">
        <v>5797000000</v>
      </c>
      <c r="H9" s="49">
        <v>3860000000</v>
      </c>
      <c r="I9" s="49">
        <v>4171000000</v>
      </c>
    </row>
    <row r="10" spans="1:9" ht="34" x14ac:dyDescent="0.2">
      <c r="A10" s="11" t="s">
        <v>7</v>
      </c>
      <c r="B10" s="50">
        <v>2999000000</v>
      </c>
      <c r="C10" s="50">
        <v>2465000000</v>
      </c>
      <c r="D10" s="50">
        <v>1567000000</v>
      </c>
      <c r="E10" s="50">
        <v>2761000000</v>
      </c>
      <c r="F10" s="50">
        <v>6622000000</v>
      </c>
      <c r="G10" s="50">
        <v>5502000000</v>
      </c>
      <c r="H10" s="50">
        <v>3650000000</v>
      </c>
      <c r="I10" s="50">
        <v>3922000000</v>
      </c>
    </row>
    <row r="11" spans="1:9" s="10" customFormat="1" ht="17" x14ac:dyDescent="0.2">
      <c r="A11" s="12" t="s">
        <v>8</v>
      </c>
      <c r="B11" s="9">
        <v>44926</v>
      </c>
      <c r="C11" s="9">
        <v>44561</v>
      </c>
      <c r="D11" s="9">
        <v>44196</v>
      </c>
      <c r="E11" s="9">
        <v>43830</v>
      </c>
      <c r="F11" s="9">
        <v>45199</v>
      </c>
      <c r="G11" s="9">
        <v>44834</v>
      </c>
      <c r="H11" s="9">
        <v>44469</v>
      </c>
      <c r="I11" s="9">
        <v>44104</v>
      </c>
    </row>
    <row r="12" spans="1:9" ht="17" x14ac:dyDescent="0.2">
      <c r="A12" s="11" t="s">
        <v>0</v>
      </c>
      <c r="B12" s="47">
        <v>16974000000</v>
      </c>
      <c r="C12" s="47">
        <v>14395000000</v>
      </c>
      <c r="D12" s="47">
        <v>11514000000</v>
      </c>
      <c r="E12" s="47">
        <v>13346000000</v>
      </c>
      <c r="F12" s="47">
        <v>26086000000</v>
      </c>
      <c r="G12" s="47">
        <v>23577000000</v>
      </c>
      <c r="H12" s="47">
        <v>19135000000</v>
      </c>
      <c r="I12" s="47">
        <v>17334000000</v>
      </c>
    </row>
    <row r="13" spans="1:9" ht="17" x14ac:dyDescent="0.2">
      <c r="A13" s="11" t="s">
        <v>1</v>
      </c>
      <c r="B13" s="48">
        <v>38724000000</v>
      </c>
      <c r="C13" s="48">
        <v>37669000000</v>
      </c>
      <c r="D13" s="48">
        <v>33584000000</v>
      </c>
      <c r="E13" s="48">
        <v>29236000000</v>
      </c>
      <c r="F13" s="48">
        <v>90499000000</v>
      </c>
      <c r="G13" s="48">
        <v>85501000000</v>
      </c>
      <c r="H13" s="48">
        <v>82896000000</v>
      </c>
      <c r="I13" s="48">
        <v>80919000000</v>
      </c>
    </row>
    <row r="14" spans="1:9" ht="17" x14ac:dyDescent="0.2">
      <c r="A14" s="11" t="s">
        <v>2</v>
      </c>
      <c r="B14" s="48">
        <v>32347000000</v>
      </c>
      <c r="C14" s="48">
        <v>30257000000</v>
      </c>
      <c r="D14" s="48">
        <v>27067000000</v>
      </c>
      <c r="E14" s="48">
        <v>23245000000</v>
      </c>
      <c r="F14" s="52">
        <v>23098000000</v>
      </c>
      <c r="G14" s="53">
        <v>20853000000</v>
      </c>
      <c r="H14" s="53">
        <v>15739000000</v>
      </c>
      <c r="I14" s="48">
        <v>14510000000</v>
      </c>
    </row>
    <row r="15" spans="1:9" ht="34" x14ac:dyDescent="0.2">
      <c r="A15" s="11" t="s">
        <v>3</v>
      </c>
      <c r="B15" s="48">
        <v>6298000000</v>
      </c>
      <c r="C15" s="48">
        <v>7312000000</v>
      </c>
      <c r="D15" s="48">
        <v>6391000000</v>
      </c>
      <c r="E15" s="48">
        <v>5893000000</v>
      </c>
      <c r="F15" s="48">
        <v>38733000000</v>
      </c>
      <c r="G15" s="48">
        <v>35581000000</v>
      </c>
      <c r="H15" s="48">
        <v>37589000000</v>
      </c>
      <c r="I15" s="48">
        <v>36210000000</v>
      </c>
    </row>
    <row r="16" spans="1:9" ht="51" x14ac:dyDescent="0.2">
      <c r="A16" s="11" t="s">
        <v>5</v>
      </c>
      <c r="B16" s="50">
        <v>9930000000</v>
      </c>
      <c r="C16" s="50">
        <v>8687000000</v>
      </c>
      <c r="D16" s="50">
        <v>6411000000</v>
      </c>
      <c r="E16" s="50">
        <v>8118000000</v>
      </c>
      <c r="F16" s="54">
        <v>17273000000</v>
      </c>
      <c r="G16" s="50">
        <v>14957000000</v>
      </c>
      <c r="H16" s="50">
        <v>12311000000</v>
      </c>
      <c r="I16" s="50">
        <v>10866000000</v>
      </c>
    </row>
    <row r="17" spans="1:9" ht="51" x14ac:dyDescent="0.2">
      <c r="A17" s="11" t="s">
        <v>4</v>
      </c>
      <c r="B17" s="51">
        <v>9930000000</v>
      </c>
      <c r="C17" s="51">
        <v>8687000000</v>
      </c>
      <c r="D17" s="51">
        <v>6411000000</v>
      </c>
      <c r="E17" s="51">
        <v>8118000000</v>
      </c>
      <c r="F17" s="55">
        <v>17273000000</v>
      </c>
      <c r="G17" s="51">
        <v>14957000000</v>
      </c>
      <c r="H17" s="51">
        <v>12311000000</v>
      </c>
      <c r="I17" s="51">
        <v>10866000000</v>
      </c>
    </row>
    <row r="18" spans="1:9" ht="51" x14ac:dyDescent="0.2">
      <c r="A18" s="11" t="s">
        <v>6</v>
      </c>
      <c r="B18" s="49">
        <v>11195000000</v>
      </c>
      <c r="C18" s="49">
        <v>9463000000</v>
      </c>
      <c r="D18" s="49">
        <v>7224000000</v>
      </c>
      <c r="E18" s="49">
        <v>8183000000</v>
      </c>
      <c r="F18" s="49">
        <v>20755000000</v>
      </c>
      <c r="G18" s="49">
        <v>18849000000</v>
      </c>
      <c r="H18" s="49">
        <v>15227000000</v>
      </c>
      <c r="I18" s="49">
        <v>10440000000</v>
      </c>
    </row>
    <row r="19" spans="1:9" ht="34" x14ac:dyDescent="0.2">
      <c r="A19" s="11" t="s">
        <v>7</v>
      </c>
      <c r="B19" s="50">
        <v>10098000000</v>
      </c>
      <c r="C19" s="50">
        <v>8649000000</v>
      </c>
      <c r="D19" s="50">
        <v>6516000000</v>
      </c>
      <c r="E19" s="50">
        <v>7455000000</v>
      </c>
      <c r="F19" s="54">
        <v>19696000000</v>
      </c>
      <c r="G19" s="50">
        <v>17879000000</v>
      </c>
      <c r="H19" s="50">
        <v>14522000000</v>
      </c>
      <c r="I19" s="50">
        <v>9704000000</v>
      </c>
    </row>
    <row r="21" spans="1:9" ht="17" customHeight="1" x14ac:dyDescent="0.2"/>
    <row r="31" spans="1:9" s="10" customFormat="1" x14ac:dyDescent="0.2"/>
    <row r="32" spans="1:9" x14ac:dyDescent="0.2">
      <c r="A32" s="7"/>
    </row>
    <row r="33" spans="1:23" x14ac:dyDescent="0.2">
      <c r="A33" s="7"/>
    </row>
    <row r="34" spans="1:23" x14ac:dyDescent="0.2">
      <c r="A34" s="7"/>
    </row>
    <row r="35" spans="1:23" x14ac:dyDescent="0.2">
      <c r="A35" s="7"/>
    </row>
    <row r="36" spans="1:23" x14ac:dyDescent="0.2">
      <c r="A36" s="7"/>
    </row>
    <row r="37" spans="1:23" x14ac:dyDescent="0.2">
      <c r="A37" s="7"/>
    </row>
    <row r="38" spans="1:23" x14ac:dyDescent="0.2">
      <c r="A38" s="7"/>
    </row>
    <row r="39" spans="1:23" x14ac:dyDescent="0.2">
      <c r="A39" s="7"/>
    </row>
    <row r="40" spans="1:23" x14ac:dyDescent="0.2">
      <c r="B40" s="14"/>
    </row>
    <row r="41" spans="1:23" x14ac:dyDescent="0.2">
      <c r="B41" s="14"/>
    </row>
    <row r="43" spans="1:23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  <c r="P43" s="17"/>
      <c r="Q43" s="17"/>
      <c r="R43" s="17"/>
      <c r="S43" s="17"/>
      <c r="T43" s="17"/>
      <c r="U43" s="17"/>
      <c r="V43" s="17"/>
      <c r="W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30AB-725A-454D-86D2-F5A2CCDE715E}">
  <dimension ref="A2:I22"/>
  <sheetViews>
    <sheetView tabSelected="1" zoomScale="87" workbookViewId="0">
      <selection activeCell="A2" sqref="A2:H21"/>
    </sheetView>
  </sheetViews>
  <sheetFormatPr baseColWidth="10" defaultRowHeight="16" x14ac:dyDescent="0.2"/>
  <cols>
    <col min="1" max="1" width="10.83203125" style="37"/>
    <col min="2" max="2" width="15.6640625" style="37" customWidth="1"/>
    <col min="3" max="4" width="10.83203125" style="1"/>
    <col min="5" max="5" width="16.83203125" style="1" customWidth="1"/>
    <col min="6" max="7" width="10.83203125" style="1"/>
    <col min="8" max="8" width="16.6640625" style="1" customWidth="1"/>
    <col min="9" max="16384" width="10.83203125" style="1"/>
  </cols>
  <sheetData>
    <row r="2" spans="1:9" ht="16" customHeight="1" x14ac:dyDescent="0.2">
      <c r="C2" s="41" t="s">
        <v>22</v>
      </c>
      <c r="D2" s="42"/>
      <c r="E2" s="42"/>
      <c r="F2" s="42"/>
      <c r="G2" s="42"/>
      <c r="H2" s="43"/>
    </row>
    <row r="3" spans="1:9" x14ac:dyDescent="0.2">
      <c r="B3" s="37" t="s">
        <v>35</v>
      </c>
      <c r="C3" s="44"/>
      <c r="D3" s="45"/>
      <c r="E3" s="45"/>
      <c r="F3" s="45"/>
      <c r="G3" s="45"/>
      <c r="H3" s="46"/>
    </row>
    <row r="4" spans="1:9" x14ac:dyDescent="0.2">
      <c r="C4" s="57" t="str">
        <f>Process!A2&amp;CHAR(10) &amp; COUNTIF(C8:C21,"Pass*" )&amp;" out of "&amp;COUNTIF(C8:C21,"Pass*")+COUNTIF(C8:C21,"Fail*")</f>
        <v>MASTERCARD 
7 out of 8</v>
      </c>
      <c r="D4" s="58"/>
      <c r="E4" s="59"/>
      <c r="F4" s="63" t="str">
        <f>Process!A10 &amp;CHAR(10) &amp; COUNTIF(F8:F21,"Pass*") &amp; " out of " &amp; COUNTIF(F8:F21,"Pass*")+COUNTIF(F8:F21,"Fail*")</f>
        <v>VISA 
7 out of 8</v>
      </c>
      <c r="G4" s="64"/>
      <c r="H4" s="65"/>
    </row>
    <row r="5" spans="1:9" x14ac:dyDescent="0.2">
      <c r="C5" s="60"/>
      <c r="D5" s="61"/>
      <c r="E5" s="62"/>
      <c r="F5" s="66"/>
      <c r="G5" s="67"/>
      <c r="H5" s="68"/>
    </row>
    <row r="6" spans="1:9" x14ac:dyDescent="0.2">
      <c r="C6" s="73" t="s">
        <v>10</v>
      </c>
      <c r="D6" s="74"/>
      <c r="E6" s="74"/>
      <c r="F6" s="74"/>
      <c r="G6" s="74"/>
      <c r="H6" s="75"/>
    </row>
    <row r="7" spans="1:9" ht="26" customHeight="1" x14ac:dyDescent="0.2">
      <c r="C7" s="76" t="s">
        <v>38</v>
      </c>
      <c r="D7" s="77"/>
      <c r="E7" s="77"/>
      <c r="F7" s="77"/>
      <c r="G7" s="77"/>
      <c r="H7" s="78"/>
    </row>
    <row r="8" spans="1:9" ht="23" customHeight="1" x14ac:dyDescent="0.2">
      <c r="A8" s="97" t="s">
        <v>14</v>
      </c>
      <c r="B8" s="98"/>
      <c r="C8" s="70" t="str">
        <f>IF(Process!E6&gt; 0,"Pass","Fail")</f>
        <v>Pass</v>
      </c>
      <c r="D8" s="87">
        <f>Process!E6</f>
        <v>3198000000</v>
      </c>
      <c r="E8" s="91"/>
      <c r="F8" s="70" t="str">
        <f xml:space="preserve"> IF(Process!E14&gt;0,"Pass","Fail")</f>
        <v>Pass</v>
      </c>
      <c r="G8" s="87">
        <f>Process!E14</f>
        <v>4681000000</v>
      </c>
      <c r="H8" s="91"/>
    </row>
    <row r="9" spans="1:9" ht="27" customHeight="1" x14ac:dyDescent="0.2">
      <c r="A9" s="99" t="s">
        <v>15</v>
      </c>
      <c r="B9" s="100"/>
      <c r="C9" s="70" t="str">
        <f>IF(Process!J6&gt; 0,"Pass","Fail")</f>
        <v>Pass</v>
      </c>
      <c r="D9" s="87">
        <f>Process!J6</f>
        <v>3233000000</v>
      </c>
      <c r="E9" s="91"/>
      <c r="F9" s="70" t="str">
        <f>IF(Process!J14&gt;0,"Pass","Fail")</f>
        <v>Pass</v>
      </c>
      <c r="G9" s="87">
        <f>Process!J14</f>
        <v>6927000000</v>
      </c>
      <c r="H9" s="91"/>
    </row>
    <row r="10" spans="1:9" ht="27" customHeight="1" x14ac:dyDescent="0.2">
      <c r="A10" s="99" t="s">
        <v>16</v>
      </c>
      <c r="B10" s="100"/>
      <c r="C10" s="70" t="str">
        <f>IF(Process!N6&gt; 0,"Pass","Fail")</f>
        <v>Pass</v>
      </c>
      <c r="D10" s="92">
        <f>Process!N6</f>
        <v>8.0606946614911523E-2</v>
      </c>
      <c r="E10" s="93"/>
      <c r="F10" s="70" t="str">
        <f>IF(Process!N14&gt;0,"Pass","Fail")</f>
        <v>Pass</v>
      </c>
      <c r="G10" s="92">
        <f>Process!N14</f>
        <v>5.1724328445618181E-2</v>
      </c>
      <c r="H10" s="93"/>
    </row>
    <row r="11" spans="1:9" ht="63" customHeight="1" x14ac:dyDescent="0.2">
      <c r="A11" s="99" t="s">
        <v>17</v>
      </c>
      <c r="B11" s="100"/>
      <c r="C11" s="70" t="str">
        <f>IF(Process!J6&gt;Process!E6,"Pass","Fail")</f>
        <v>Pass</v>
      </c>
      <c r="D11" s="85" t="str">
        <f>"Cash Flow = " &amp; DOLLAR(Process!J6,0) &amp;CHAR(10)&amp; " Net Income = " &amp;DOLLAR(Process!E6,0)</f>
        <v>Cash Flow = $3,233,000,000
 Net Income = $3,198,000,000</v>
      </c>
      <c r="E11" s="86"/>
      <c r="F11" s="70" t="str">
        <f>IF(Process!J14&gt;Process!E14,"Pass","Fail")</f>
        <v>Pass</v>
      </c>
      <c r="G11" s="85" t="str">
        <f>"Cash Flow = "&amp;DOLLAR(Process!J14,0)&amp;CHAR(10)&amp;" Net Income = "&amp;DOLLAR(Process!E14,0)</f>
        <v>Cash Flow = $6,927,000,000
 Net Income = $4,681,000,000</v>
      </c>
      <c r="H11" s="86"/>
    </row>
    <row r="12" spans="1:9" x14ac:dyDescent="0.2">
      <c r="A12" s="101"/>
      <c r="B12" s="101"/>
      <c r="C12" s="73" t="s">
        <v>11</v>
      </c>
      <c r="D12" s="74"/>
      <c r="E12" s="74"/>
      <c r="F12" s="74"/>
      <c r="G12" s="74"/>
      <c r="H12" s="75"/>
    </row>
    <row r="13" spans="1:9" ht="40" customHeight="1" x14ac:dyDescent="0.2">
      <c r="A13" s="101"/>
      <c r="B13" s="101"/>
      <c r="C13" s="76" t="s">
        <v>39</v>
      </c>
      <c r="D13" s="77"/>
      <c r="E13" s="77"/>
      <c r="F13" s="77"/>
      <c r="G13" s="77"/>
      <c r="H13" s="78"/>
    </row>
    <row r="14" spans="1:9" ht="50" customHeight="1" x14ac:dyDescent="0.2">
      <c r="A14" s="99" t="s">
        <v>18</v>
      </c>
      <c r="B14" s="100"/>
      <c r="C14" s="71" t="str">
        <f>IF(Process!G6&gt;Process!H6,"Pass","Fail")</f>
        <v>Pass</v>
      </c>
      <c r="D14" s="85" t="str">
        <f>"Assets = "&amp;DOLLAR(Process!G6,0)&amp;CHAR(10)&amp; " Liabilities = "&amp;DOLLAR(Process!H6,0)</f>
        <v>Assets = $39,674,000,000
 Liabilities = $33,293,000,000</v>
      </c>
      <c r="E14" s="86"/>
      <c r="F14" s="71" t="str">
        <f>IF(Process!G14&gt;Process!H14,"Pass","Fail")</f>
        <v>Pass</v>
      </c>
      <c r="G14" s="94" t="str">
        <f>"Assets = "&amp;DOLLAR(Process!G14,0)&amp;CHAR(10)&amp;"Liabilities = "&amp;DOLLAR(Process!H14,0)</f>
        <v>Assets = $90,499,000,000
Liabilities = $51,766,000,000</v>
      </c>
      <c r="H14" s="95"/>
      <c r="I14" s="56"/>
    </row>
    <row r="15" spans="1:9" ht="19" customHeight="1" x14ac:dyDescent="0.2">
      <c r="A15" s="99" t="s">
        <v>19</v>
      </c>
      <c r="B15" s="100"/>
      <c r="C15" s="71" t="str">
        <f>IF(Process!L6&gt;0,"Pass","Fail")</f>
        <v>Pass</v>
      </c>
      <c r="D15" s="96">
        <f>Process!L6</f>
        <v>6381000000</v>
      </c>
      <c r="E15" s="86"/>
      <c r="F15" s="71" t="str">
        <f>IF(Process!L14&gt;0,"Pass","Fail")</f>
        <v>Pass</v>
      </c>
      <c r="G15" s="96">
        <f>Process!L14</f>
        <v>38733000000</v>
      </c>
      <c r="H15" s="86"/>
    </row>
    <row r="16" spans="1:9" x14ac:dyDescent="0.2">
      <c r="A16" s="101"/>
      <c r="B16" s="101"/>
      <c r="C16" s="73" t="s">
        <v>12</v>
      </c>
      <c r="D16" s="74"/>
      <c r="E16" s="74"/>
      <c r="F16" s="74"/>
      <c r="G16" s="74"/>
      <c r="H16" s="75"/>
    </row>
    <row r="17" spans="1:8" ht="44" customHeight="1" x14ac:dyDescent="0.2">
      <c r="A17" s="101"/>
      <c r="B17" s="101"/>
      <c r="C17" s="76" t="s">
        <v>40</v>
      </c>
      <c r="D17" s="77"/>
      <c r="E17" s="77"/>
      <c r="F17" s="77"/>
      <c r="G17" s="77"/>
      <c r="H17" s="78"/>
    </row>
    <row r="18" spans="1:8" x14ac:dyDescent="0.2">
      <c r="A18" s="99" t="s">
        <v>20</v>
      </c>
      <c r="B18" s="100"/>
      <c r="C18" s="70" t="str">
        <f>IF(Process!F6&gt;0,"Pass","Fail")</f>
        <v>Pass</v>
      </c>
      <c r="D18" s="87">
        <f>Process!F6</f>
        <v>4960000000</v>
      </c>
      <c r="E18" s="88"/>
      <c r="F18" s="70" t="str">
        <f>IF(Process!F14&gt;0,"Pass","Fail")</f>
        <v>Pass</v>
      </c>
      <c r="G18" s="89">
        <f>Process!F14</f>
        <v>6914000000</v>
      </c>
      <c r="H18" s="90"/>
    </row>
    <row r="19" spans="1:8" x14ac:dyDescent="0.2">
      <c r="A19" s="102"/>
      <c r="B19" s="103"/>
      <c r="C19" s="73" t="s">
        <v>13</v>
      </c>
      <c r="D19" s="74"/>
      <c r="E19" s="74"/>
      <c r="F19" s="74"/>
      <c r="G19" s="74"/>
      <c r="H19" s="75"/>
    </row>
    <row r="20" spans="1:8" ht="26" customHeight="1" x14ac:dyDescent="0.2">
      <c r="A20" s="101"/>
      <c r="B20" s="101"/>
      <c r="C20" s="76" t="s">
        <v>41</v>
      </c>
      <c r="D20" s="77"/>
      <c r="E20" s="77"/>
      <c r="F20" s="77"/>
      <c r="G20" s="77"/>
      <c r="H20" s="78"/>
    </row>
    <row r="21" spans="1:8" ht="42" customHeight="1" x14ac:dyDescent="0.2">
      <c r="A21" s="104" t="s">
        <v>21</v>
      </c>
      <c r="B21" s="104"/>
      <c r="C21" s="72" t="str">
        <f>IF(Process!J6&gt;Process!H6,"Pass","Fail")</f>
        <v>Fail</v>
      </c>
      <c r="D21" s="85" t="str">
        <f>"Cash Flow = "&amp;DOLLAR(Process!J6,0)&amp;CHAR(10)&amp; " Liabilities = "&amp;DOLLAR(Process!H6,0)</f>
        <v>Cash Flow = $3,233,000,000
 Liabilities = $33,293,000,000</v>
      </c>
      <c r="E21" s="86"/>
      <c r="F21" s="72" t="str">
        <f>IF(Process!J14&gt;Process!H14,"Pass","Fail")</f>
        <v>Fail</v>
      </c>
      <c r="G21" s="85" t="str">
        <f>"Cash Flow = "&amp;DOLLAR(Process!J14,0)&amp;CHAR(10)&amp;" Liabilities = "&amp;DOLLAR(Process!H14,0)</f>
        <v>Cash Flow = $6,927,000,000
 Liabilities = $51,766,000,000</v>
      </c>
      <c r="H21" s="86"/>
    </row>
    <row r="22" spans="1:8" x14ac:dyDescent="0.2">
      <c r="A22" s="69"/>
      <c r="B22" s="69"/>
    </row>
  </sheetData>
  <mergeCells count="35">
    <mergeCell ref="C16:H16"/>
    <mergeCell ref="C2:H3"/>
    <mergeCell ref="C4:E5"/>
    <mergeCell ref="F4:H5"/>
    <mergeCell ref="C6:H6"/>
    <mergeCell ref="C7:H7"/>
    <mergeCell ref="A9:B9"/>
    <mergeCell ref="A10:B10"/>
    <mergeCell ref="A11:B11"/>
    <mergeCell ref="D8:E8"/>
    <mergeCell ref="G8:H8"/>
    <mergeCell ref="D9:E9"/>
    <mergeCell ref="D10:E10"/>
    <mergeCell ref="D11:E11"/>
    <mergeCell ref="G9:H9"/>
    <mergeCell ref="G10:H10"/>
    <mergeCell ref="A8:B8"/>
    <mergeCell ref="G11:H11"/>
    <mergeCell ref="C12:H12"/>
    <mergeCell ref="C13:H13"/>
    <mergeCell ref="A14:B14"/>
    <mergeCell ref="A15:B15"/>
    <mergeCell ref="D14:E14"/>
    <mergeCell ref="D15:E15"/>
    <mergeCell ref="G14:H14"/>
    <mergeCell ref="G15:H15"/>
    <mergeCell ref="C20:H20"/>
    <mergeCell ref="A21:B21"/>
    <mergeCell ref="C17:H17"/>
    <mergeCell ref="A18:B18"/>
    <mergeCell ref="D18:E18"/>
    <mergeCell ref="G18:H18"/>
    <mergeCell ref="C19:H19"/>
    <mergeCell ref="D21:E21"/>
    <mergeCell ref="G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5297-F5EE-674E-8256-8338383FCE47}">
  <dimension ref="A1:N18"/>
  <sheetViews>
    <sheetView topLeftCell="H1" zoomScale="175" zoomScaleNormal="170" workbookViewId="0">
      <selection activeCell="M6" sqref="M6"/>
    </sheetView>
  </sheetViews>
  <sheetFormatPr baseColWidth="10" defaultColWidth="18.83203125" defaultRowHeight="16" x14ac:dyDescent="0.2"/>
  <cols>
    <col min="3" max="4" width="12.83203125" customWidth="1"/>
    <col min="5" max="9" width="17.83203125" customWidth="1"/>
    <col min="10" max="10" width="17.83203125" style="5" customWidth="1"/>
    <col min="11" max="11" width="17.83203125" customWidth="1"/>
    <col min="13" max="14" width="10.83203125" customWidth="1"/>
  </cols>
  <sheetData>
    <row r="1" spans="1:14" s="34" customFormat="1" ht="57" x14ac:dyDescent="0.2">
      <c r="A1" s="33" t="s">
        <v>23</v>
      </c>
      <c r="B1" s="33"/>
      <c r="C1" s="22"/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3" t="s">
        <v>29</v>
      </c>
      <c r="J1" s="23" t="s">
        <v>30</v>
      </c>
      <c r="K1" s="23" t="s">
        <v>31</v>
      </c>
      <c r="L1" s="23" t="s">
        <v>32</v>
      </c>
      <c r="M1" s="23" t="s">
        <v>33</v>
      </c>
      <c r="N1" s="23" t="s">
        <v>34</v>
      </c>
    </row>
    <row r="2" spans="1:14" ht="18" x14ac:dyDescent="0.2">
      <c r="A2" s="20" t="str">
        <f>'Data Collection'!A1</f>
        <v xml:space="preserve">MASTERCARD </v>
      </c>
      <c r="B2" s="20"/>
      <c r="C2" s="30" t="str">
        <f>'Data Collection'!A11</f>
        <v>ANNUAL</v>
      </c>
      <c r="D2" s="27">
        <f>'Data Collection'!B11</f>
        <v>44926</v>
      </c>
      <c r="E2" s="28">
        <f>'Data Collection'!B17</f>
        <v>9930000000</v>
      </c>
      <c r="F2" s="28">
        <f>'Data Collection'!B12</f>
        <v>16974000000</v>
      </c>
      <c r="G2" s="28">
        <f>'Data Collection'!B13</f>
        <v>38724000000</v>
      </c>
      <c r="H2" s="28">
        <f>'Data Collection'!B14</f>
        <v>32347000000</v>
      </c>
      <c r="I2" s="28">
        <f>'Data Collection'!B15</f>
        <v>6298000000</v>
      </c>
      <c r="J2" s="29">
        <f>'Data Collection'!B18</f>
        <v>11195000000</v>
      </c>
      <c r="K2" s="28">
        <f>'Data Collection'!B19</f>
        <v>10098000000</v>
      </c>
      <c r="L2" s="32">
        <f>G2-H2</f>
        <v>6377000000</v>
      </c>
      <c r="M2" s="35">
        <f>IF(I2="",0,E2/I2)</f>
        <v>1.5766910130200062</v>
      </c>
      <c r="N2" s="35">
        <f>IF(G2="",0,E2/G2)</f>
        <v>0.25643012085528355</v>
      </c>
    </row>
    <row r="3" spans="1:14" ht="18" x14ac:dyDescent="0.2">
      <c r="A3" s="20"/>
      <c r="B3" s="20"/>
      <c r="C3" s="30"/>
      <c r="D3" s="27">
        <f>'Data Collection'!C11</f>
        <v>44561</v>
      </c>
      <c r="E3" s="28">
        <f>'Data Collection'!C17</f>
        <v>8687000000</v>
      </c>
      <c r="F3" s="28">
        <f>'Data Collection'!C12</f>
        <v>14395000000</v>
      </c>
      <c r="G3" s="28">
        <f>'Data Collection'!C13</f>
        <v>37669000000</v>
      </c>
      <c r="H3" s="28">
        <f>'Data Collection'!C14</f>
        <v>30257000000</v>
      </c>
      <c r="I3" s="28">
        <f>'Data Collection'!C15</f>
        <v>7312000000</v>
      </c>
      <c r="J3" s="29">
        <f>'Data Collection'!C18</f>
        <v>9463000000</v>
      </c>
      <c r="K3" s="28">
        <f>'Data Collection'!C19</f>
        <v>8649000000</v>
      </c>
      <c r="L3" s="32">
        <f>G3-H3</f>
        <v>7412000000</v>
      </c>
      <c r="M3" s="35">
        <f>IF(I3="",0,E3/I3)</f>
        <v>1.1880470459518599</v>
      </c>
      <c r="N3" s="35">
        <f>IF(G3="",0,E3/G3)</f>
        <v>0.23061403275903264</v>
      </c>
    </row>
    <row r="4" spans="1:14" ht="18" x14ac:dyDescent="0.2">
      <c r="A4" s="20"/>
      <c r="B4" s="20"/>
      <c r="C4" s="30"/>
      <c r="D4" s="27">
        <f>'Data Collection'!D11</f>
        <v>44196</v>
      </c>
      <c r="E4" s="28">
        <f>'Data Collection'!D17</f>
        <v>6411000000</v>
      </c>
      <c r="F4" s="28">
        <f>'Data Collection'!D12</f>
        <v>11514000000</v>
      </c>
      <c r="G4" s="28">
        <f>'Data Collection'!D13</f>
        <v>33584000000</v>
      </c>
      <c r="H4" s="28">
        <f>'Data Collection'!D14</f>
        <v>27067000000</v>
      </c>
      <c r="I4" s="28">
        <f>'Data Collection'!D15</f>
        <v>6391000000</v>
      </c>
      <c r="J4" s="29">
        <f>'Data Collection'!D18</f>
        <v>7224000000</v>
      </c>
      <c r="K4" s="28">
        <f>'Data Collection'!D19</f>
        <v>6516000000</v>
      </c>
      <c r="L4" s="32">
        <f>G4-H4</f>
        <v>6517000000</v>
      </c>
      <c r="M4" s="35">
        <f>IF(I4="",0,E4/I4)</f>
        <v>1.0031294007197622</v>
      </c>
      <c r="N4" s="35">
        <f>IF(G4="",0,E4/G4)</f>
        <v>0.19089447355883754</v>
      </c>
    </row>
    <row r="5" spans="1:14" ht="18" x14ac:dyDescent="0.2">
      <c r="A5" s="20"/>
      <c r="B5" s="20"/>
      <c r="C5" s="30"/>
      <c r="D5" s="27">
        <f>'Data Collection'!E11</f>
        <v>43830</v>
      </c>
      <c r="E5" s="28">
        <f>'Data Collection'!E17</f>
        <v>8118000000</v>
      </c>
      <c r="F5" s="28">
        <f>'Data Collection'!E12</f>
        <v>13346000000</v>
      </c>
      <c r="G5" s="28">
        <f>'Data Collection'!E13</f>
        <v>29236000000</v>
      </c>
      <c r="H5" s="28">
        <f>'Data Collection'!E14</f>
        <v>23245000000</v>
      </c>
      <c r="I5" s="28">
        <f>'Data Collection'!E15</f>
        <v>5893000000</v>
      </c>
      <c r="J5" s="29">
        <f>'Data Collection'!E18</f>
        <v>8183000000</v>
      </c>
      <c r="K5" s="28">
        <f>'Data Collection'!E19</f>
        <v>7455000000</v>
      </c>
      <c r="L5" s="32">
        <f>G5-H5</f>
        <v>5991000000</v>
      </c>
      <c r="M5" s="35">
        <f>IF(I5="",0,E5/I5)</f>
        <v>1.3775666044459529</v>
      </c>
      <c r="N5" s="35">
        <f>IF(G5="",0,E5/G5)</f>
        <v>0.27767136407169246</v>
      </c>
    </row>
    <row r="6" spans="1:14" ht="18" x14ac:dyDescent="0.2">
      <c r="A6" s="20"/>
      <c r="B6" s="20"/>
      <c r="C6" s="31" t="str">
        <f>'Data Collection'!A2</f>
        <v>QUARTER</v>
      </c>
      <c r="D6" s="24">
        <f>'Data Collection'!B2</f>
        <v>45199</v>
      </c>
      <c r="E6" s="25">
        <f>'Data Collection'!B8</f>
        <v>3198000000</v>
      </c>
      <c r="F6" s="25">
        <f>'Data Collection'!B3</f>
        <v>4960000000</v>
      </c>
      <c r="G6" s="25">
        <f>'Data Collection'!B4</f>
        <v>39674000000</v>
      </c>
      <c r="H6" s="25">
        <f>'Data Collection'!B5</f>
        <v>33293000000</v>
      </c>
      <c r="I6" s="25">
        <f>'Data Collection'!B6</f>
        <v>6311000000</v>
      </c>
      <c r="J6" s="26">
        <f>'Data Collection'!B9</f>
        <v>3233000000</v>
      </c>
      <c r="K6" s="25">
        <f>'Data Collection'!B10</f>
        <v>2999000000</v>
      </c>
      <c r="L6" s="19">
        <f>G6-H6</f>
        <v>6381000000</v>
      </c>
      <c r="M6" s="36">
        <f>IF(I6="",0,E6/I6)</f>
        <v>0.50673427349073052</v>
      </c>
      <c r="N6" s="36">
        <f>IF(G6="",0,E6/G6)</f>
        <v>8.0606946614911523E-2</v>
      </c>
    </row>
    <row r="7" spans="1:14" ht="18" x14ac:dyDescent="0.2">
      <c r="A7" s="20"/>
      <c r="B7" s="20"/>
      <c r="C7" s="31"/>
      <c r="D7" s="24">
        <f>'Data Collection'!C2</f>
        <v>45107</v>
      </c>
      <c r="E7" s="25">
        <f>'Data Collection'!C8</f>
        <v>2845000000</v>
      </c>
      <c r="F7" s="25">
        <f>'Data Collection'!C3</f>
        <v>4774000000</v>
      </c>
      <c r="G7" s="25">
        <f>'Data Collection'!C4</f>
        <v>39004000000</v>
      </c>
      <c r="H7" s="25">
        <f>'Data Collection'!C5</f>
        <v>33425000000</v>
      </c>
      <c r="I7" s="25">
        <f>'Data Collection'!C6</f>
        <v>5504000000</v>
      </c>
      <c r="J7" s="26">
        <f>'Data Collection'!C9</f>
        <v>2698000000</v>
      </c>
      <c r="K7" s="25">
        <f>'Data Collection'!C10</f>
        <v>2465000000</v>
      </c>
      <c r="L7" s="19">
        <f>G7-H7</f>
        <v>5579000000</v>
      </c>
      <c r="M7" s="36">
        <f>IF(I7="",0,E7/I7)</f>
        <v>0.51689680232558144</v>
      </c>
      <c r="N7" s="36">
        <f>IF(G7="",0,E7/G7)</f>
        <v>7.2941236796226022E-2</v>
      </c>
    </row>
    <row r="8" spans="1:14" ht="18" x14ac:dyDescent="0.2">
      <c r="A8" s="20"/>
      <c r="B8" s="20"/>
      <c r="C8" s="31"/>
      <c r="D8" s="24">
        <f>'Data Collection'!D2</f>
        <v>45016</v>
      </c>
      <c r="E8" s="25">
        <f>'Data Collection'!D8</f>
        <v>2361000000</v>
      </c>
      <c r="F8" s="25">
        <f>'Data Collection'!D3</f>
        <v>4322000000</v>
      </c>
      <c r="G8" s="25">
        <f>'Data Collection'!D4</f>
        <v>38936000000</v>
      </c>
      <c r="H8" s="25">
        <f>'Data Collection'!D5</f>
        <v>33529000000</v>
      </c>
      <c r="I8" s="25">
        <f>'Data Collection'!D6</f>
        <v>5330000000</v>
      </c>
      <c r="J8" s="26">
        <f>'Data Collection'!D9</f>
        <v>1919000000</v>
      </c>
      <c r="K8" s="25">
        <f>'Data Collection'!D10</f>
        <v>1567000000</v>
      </c>
      <c r="L8" s="19">
        <f>G8-H8</f>
        <v>5407000000</v>
      </c>
      <c r="M8" s="36">
        <f>IF(I8="",0,E8/I8)</f>
        <v>0.44296435272045026</v>
      </c>
      <c r="N8" s="36">
        <f>IF(G8="",0,E8/G8)</f>
        <v>6.0637970002054654E-2</v>
      </c>
    </row>
    <row r="9" spans="1:14" ht="18" x14ac:dyDescent="0.2">
      <c r="A9" s="20"/>
      <c r="B9" s="20"/>
      <c r="C9" s="31"/>
      <c r="D9" s="24">
        <f>'Data Collection'!E2</f>
        <v>44926</v>
      </c>
      <c r="E9" s="25">
        <f>'Data Collection'!E8</f>
        <v>2525000000</v>
      </c>
      <c r="F9" s="25">
        <f>'Data Collection'!E3</f>
        <v>4436000000</v>
      </c>
      <c r="G9" s="25">
        <f>'Data Collection'!E4</f>
        <v>38724000000</v>
      </c>
      <c r="H9" s="25">
        <f>'Data Collection'!E5</f>
        <v>32347000000</v>
      </c>
      <c r="I9" s="25">
        <f>'Data Collection'!E6</f>
        <v>6298000000</v>
      </c>
      <c r="J9" s="26">
        <f>'Data Collection'!E9</f>
        <v>3100000000</v>
      </c>
      <c r="K9" s="25">
        <f>'Data Collection'!E10</f>
        <v>2761000000</v>
      </c>
      <c r="L9" s="19">
        <f>G9-H9</f>
        <v>6377000000</v>
      </c>
      <c r="M9" s="36">
        <f>IF(I9="",0,E9/I9)</f>
        <v>0.40092092727850109</v>
      </c>
      <c r="N9" s="36">
        <f>IF(G9="",0,E9/G9)</f>
        <v>6.520504080157008E-2</v>
      </c>
    </row>
    <row r="10" spans="1:14" ht="18" x14ac:dyDescent="0.2">
      <c r="A10" s="21" t="str">
        <f>'Data Collection'!F1</f>
        <v xml:space="preserve">VISA </v>
      </c>
      <c r="B10" s="21"/>
      <c r="C10" s="30" t="str">
        <f>'Data Collection'!A11</f>
        <v>ANNUAL</v>
      </c>
      <c r="D10" s="27">
        <f>'Data Collection'!F11</f>
        <v>45199</v>
      </c>
      <c r="E10" s="28">
        <f>'Data Collection'!F17</f>
        <v>17273000000</v>
      </c>
      <c r="F10" s="28">
        <f>'Data Collection'!F12</f>
        <v>26086000000</v>
      </c>
      <c r="G10" s="28">
        <f>'Data Collection'!F13</f>
        <v>90499000000</v>
      </c>
      <c r="H10" s="28">
        <f>'Data Collection'!F14</f>
        <v>23098000000</v>
      </c>
      <c r="I10" s="28">
        <f>'Data Collection'!F15</f>
        <v>38733000000</v>
      </c>
      <c r="J10" s="29">
        <f>'Data Collection'!F18</f>
        <v>20755000000</v>
      </c>
      <c r="K10" s="28">
        <f>'Data Collection'!F19</f>
        <v>19696000000</v>
      </c>
      <c r="L10" s="32">
        <f>G10-H10</f>
        <v>67401000000</v>
      </c>
      <c r="M10" s="35">
        <f>IF(I10="",0,E10/I10)</f>
        <v>0.44595048150156197</v>
      </c>
      <c r="N10" s="35">
        <f>IF(G10="",0,E10/G10)</f>
        <v>0.19086398744737512</v>
      </c>
    </row>
    <row r="11" spans="1:14" ht="18" x14ac:dyDescent="0.2">
      <c r="A11" s="21"/>
      <c r="B11" s="21"/>
      <c r="C11" s="30"/>
      <c r="D11" s="27">
        <f>'Data Collection'!G11</f>
        <v>44834</v>
      </c>
      <c r="E11" s="28">
        <f>'Data Collection'!G17</f>
        <v>14957000000</v>
      </c>
      <c r="F11" s="28">
        <f>'Data Collection'!G12</f>
        <v>23577000000</v>
      </c>
      <c r="G11" s="28">
        <f>'Data Collection'!G13</f>
        <v>85501000000</v>
      </c>
      <c r="H11" s="28">
        <f>'Data Collection'!G14</f>
        <v>20853000000</v>
      </c>
      <c r="I11" s="28">
        <f>'Data Collection'!G15</f>
        <v>35581000000</v>
      </c>
      <c r="J11" s="29">
        <f>'Data Collection'!G18</f>
        <v>18849000000</v>
      </c>
      <c r="K11" s="28">
        <f>'Data Collection'!G19</f>
        <v>17879000000</v>
      </c>
      <c r="L11" s="32">
        <f>G11-H11</f>
        <v>64648000000</v>
      </c>
      <c r="M11" s="35">
        <f>IF(I11="",0,E11/I11)</f>
        <v>0.42036480143897026</v>
      </c>
      <c r="N11" s="35">
        <f>IF(G11="",0,E11/G11)</f>
        <v>0.1749336265072923</v>
      </c>
    </row>
    <row r="12" spans="1:14" ht="18" x14ac:dyDescent="0.2">
      <c r="A12" s="21"/>
      <c r="B12" s="21"/>
      <c r="C12" s="30"/>
      <c r="D12" s="27">
        <f>'Data Collection'!H11</f>
        <v>44469</v>
      </c>
      <c r="E12" s="28">
        <f>'Data Collection'!H17</f>
        <v>12311000000</v>
      </c>
      <c r="F12" s="28">
        <f>'Data Collection'!H12</f>
        <v>19135000000</v>
      </c>
      <c r="G12" s="28">
        <f>'Data Collection'!H13</f>
        <v>82896000000</v>
      </c>
      <c r="H12" s="28">
        <f>'Data Collection'!H14</f>
        <v>15739000000</v>
      </c>
      <c r="I12" s="28">
        <f>'Data Collection'!H15</f>
        <v>37589000000</v>
      </c>
      <c r="J12" s="29">
        <f>'Data Collection'!H18</f>
        <v>15227000000</v>
      </c>
      <c r="K12" s="28">
        <f>'Data Collection'!H19</f>
        <v>14522000000</v>
      </c>
      <c r="L12" s="32">
        <f>G12-H12</f>
        <v>67157000000</v>
      </c>
      <c r="M12" s="35">
        <f>IF(I12="",0,E12/I12)</f>
        <v>0.32751602862539575</v>
      </c>
      <c r="N12" s="35">
        <f>IF(G12="",0,E12/G12)</f>
        <v>0.14851138776298012</v>
      </c>
    </row>
    <row r="13" spans="1:14" ht="18" x14ac:dyDescent="0.2">
      <c r="A13" s="21"/>
      <c r="B13" s="21"/>
      <c r="C13" s="30"/>
      <c r="D13" s="27">
        <f>'Data Collection'!I11</f>
        <v>44104</v>
      </c>
      <c r="E13" s="28">
        <f>'Data Collection'!I17</f>
        <v>10866000000</v>
      </c>
      <c r="F13" s="28">
        <f>'Data Collection'!I12</f>
        <v>17334000000</v>
      </c>
      <c r="G13" s="28">
        <f>'Data Collection'!I13</f>
        <v>80919000000</v>
      </c>
      <c r="H13" s="28">
        <f>'Data Collection'!I14</f>
        <v>14510000000</v>
      </c>
      <c r="I13" s="28">
        <f>'Data Collection'!I15</f>
        <v>36210000000</v>
      </c>
      <c r="J13" s="29">
        <f>'Data Collection'!I18</f>
        <v>10440000000</v>
      </c>
      <c r="K13" s="28">
        <f>'Data Collection'!I19</f>
        <v>9704000000</v>
      </c>
      <c r="L13" s="32">
        <f>G13-H13</f>
        <v>66409000000</v>
      </c>
      <c r="M13" s="35">
        <f>IF(I13="",0,E13/I13)</f>
        <v>0.30008285004142504</v>
      </c>
      <c r="N13" s="35">
        <f>IF(G13="",0,E13/G13)</f>
        <v>0.13428243057872688</v>
      </c>
    </row>
    <row r="14" spans="1:14" ht="18" x14ac:dyDescent="0.2">
      <c r="A14" s="21"/>
      <c r="B14" s="21"/>
      <c r="C14" s="31" t="str">
        <f>'Data Collection'!A2</f>
        <v>QUARTER</v>
      </c>
      <c r="D14" s="24">
        <f>'Data Collection'!F2</f>
        <v>45199</v>
      </c>
      <c r="E14" s="25">
        <f>'Data Collection'!F8</f>
        <v>4681000000</v>
      </c>
      <c r="F14" s="25">
        <f>'Data Collection'!F3</f>
        <v>6914000000</v>
      </c>
      <c r="G14" s="25">
        <f>'Data Collection'!F4</f>
        <v>90499000000</v>
      </c>
      <c r="H14" s="25">
        <f>'Data Collection'!F5</f>
        <v>51766000000</v>
      </c>
      <c r="I14" s="25">
        <f>'Data Collection'!F6</f>
        <v>38733000000</v>
      </c>
      <c r="J14" s="26">
        <f>'Data Collection'!F9</f>
        <v>6927000000</v>
      </c>
      <c r="K14" s="25">
        <f>'Data Collection'!F10</f>
        <v>6622000000</v>
      </c>
      <c r="L14" s="19">
        <f>G14-H14</f>
        <v>38733000000</v>
      </c>
      <c r="M14" s="36">
        <f>IF(I14="",0,E14/I14)</f>
        <v>0.12085301938915137</v>
      </c>
      <c r="N14" s="36">
        <f>IF(G14="",0,E14/G14)</f>
        <v>5.1724328445618181E-2</v>
      </c>
    </row>
    <row r="15" spans="1:14" ht="18" x14ac:dyDescent="0.2">
      <c r="A15" s="21"/>
      <c r="B15" s="21"/>
      <c r="C15" s="31"/>
      <c r="D15" s="24">
        <f>'Data Collection'!G2</f>
        <v>45107</v>
      </c>
      <c r="E15" s="25">
        <f>'Data Collection'!G8</f>
        <v>4156000000</v>
      </c>
      <c r="F15" s="25">
        <f>'Data Collection'!G3</f>
        <v>6460000000</v>
      </c>
      <c r="G15" s="25">
        <f>'Data Collection'!G4</f>
        <v>89234000000</v>
      </c>
      <c r="H15" s="25">
        <f>'Data Collection'!G5</f>
        <v>50253000000</v>
      </c>
      <c r="I15" s="25">
        <f>'Data Collection'!G6</f>
        <v>38981000000</v>
      </c>
      <c r="J15" s="26">
        <f>'Data Collection'!G9</f>
        <v>5797000000</v>
      </c>
      <c r="K15" s="25">
        <f>'Data Collection'!G10</f>
        <v>5502000000</v>
      </c>
      <c r="L15" s="19">
        <f>G15-H15</f>
        <v>38981000000</v>
      </c>
      <c r="M15" s="36">
        <f>IF(I15="",0,E15/I15)</f>
        <v>0.10661604371360406</v>
      </c>
      <c r="N15" s="36">
        <f>IF(G15="",0,E15/G15)</f>
        <v>4.6574175762601699E-2</v>
      </c>
    </row>
    <row r="16" spans="1:14" ht="18" x14ac:dyDescent="0.2">
      <c r="A16" s="21"/>
      <c r="B16" s="21"/>
      <c r="C16" s="31"/>
      <c r="D16" s="24">
        <f>'Data Collection'!H2</f>
        <v>45016</v>
      </c>
      <c r="E16" s="25">
        <f>'Data Collection'!H8</f>
        <v>4257000000</v>
      </c>
      <c r="F16" s="25">
        <f>'Data Collection'!H3</f>
        <v>6291000000</v>
      </c>
      <c r="G16" s="25">
        <f>'Data Collection'!H4</f>
        <v>86755000000</v>
      </c>
      <c r="H16" s="25">
        <f>'Data Collection'!H5</f>
        <v>48190000000</v>
      </c>
      <c r="I16" s="25">
        <f>'Data Collection'!H6</f>
        <v>38565000000</v>
      </c>
      <c r="J16" s="26">
        <f>'Data Collection'!H9</f>
        <v>3860000000</v>
      </c>
      <c r="K16" s="25">
        <f>'Data Collection'!H10</f>
        <v>3650000000</v>
      </c>
      <c r="L16" s="19">
        <f>G16-H16</f>
        <v>38565000000</v>
      </c>
      <c r="M16" s="36">
        <f>IF(I16="",0,E16/I16)</f>
        <v>0.11038506417736289</v>
      </c>
      <c r="N16" s="36">
        <f>IF(G16="",0,E16/G16)</f>
        <v>4.9069217912512245E-2</v>
      </c>
    </row>
    <row r="17" spans="1:14" ht="18" x14ac:dyDescent="0.2">
      <c r="A17" s="21"/>
      <c r="B17" s="21"/>
      <c r="C17" s="31"/>
      <c r="D17" s="24">
        <f>'Data Collection'!I2</f>
        <v>44926</v>
      </c>
      <c r="E17" s="25">
        <f>'Data Collection'!I8</f>
        <v>4179000000</v>
      </c>
      <c r="F17" s="25">
        <f>'Data Collection'!I3</f>
        <v>6421000000</v>
      </c>
      <c r="G17" s="25">
        <f>'Data Collection'!I4</f>
        <v>85387000000</v>
      </c>
      <c r="H17" s="25">
        <f>'Data Collection'!I5</f>
        <v>48463000000</v>
      </c>
      <c r="I17" s="25">
        <f>'Data Collection'!I6</f>
        <v>36924000000</v>
      </c>
      <c r="J17" s="26">
        <f>'Data Collection'!I9</f>
        <v>4171000000</v>
      </c>
      <c r="K17" s="25">
        <f>'Data Collection'!I10</f>
        <v>3922000000</v>
      </c>
      <c r="L17" s="19">
        <f>G17-H17</f>
        <v>36924000000</v>
      </c>
      <c r="M17" s="36">
        <f>IF(I17="",0,E17/I17)</f>
        <v>0.11317842053948651</v>
      </c>
      <c r="N17" s="36">
        <f>IF(G17="",0,E17/G17)</f>
        <v>4.8941876398046542E-2</v>
      </c>
    </row>
    <row r="18" spans="1:14" x14ac:dyDescent="0.2">
      <c r="A18" s="4"/>
      <c r="B18" s="4"/>
      <c r="C18" s="4"/>
    </row>
  </sheetData>
  <mergeCells count="7">
    <mergeCell ref="A1:B1"/>
    <mergeCell ref="A2:B9"/>
    <mergeCell ref="C2:C5"/>
    <mergeCell ref="C6:C9"/>
    <mergeCell ref="C10:C13"/>
    <mergeCell ref="A10:B17"/>
    <mergeCell ref="C14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AFCC-8F25-474B-8F73-C6606AD67DD6}">
  <dimension ref="A1:D9"/>
  <sheetViews>
    <sheetView workbookViewId="0">
      <selection activeCell="I38" sqref="I38"/>
    </sheetView>
  </sheetViews>
  <sheetFormatPr baseColWidth="10" defaultRowHeight="16" x14ac:dyDescent="0.2"/>
  <cols>
    <col min="3" max="3" width="18.6640625" bestFit="1" customWidth="1"/>
  </cols>
  <sheetData>
    <row r="1" spans="1:4" ht="34" x14ac:dyDescent="0.2">
      <c r="B1" s="5" t="s">
        <v>45</v>
      </c>
    </row>
    <row r="2" spans="1:4" x14ac:dyDescent="0.2">
      <c r="A2" s="83" t="s">
        <v>43</v>
      </c>
      <c r="B2" s="3">
        <v>44926</v>
      </c>
      <c r="C2" s="82">
        <v>9930000000</v>
      </c>
      <c r="D2" s="4"/>
    </row>
    <row r="3" spans="1:4" x14ac:dyDescent="0.2">
      <c r="A3" s="83"/>
      <c r="B3" s="3">
        <v>44561</v>
      </c>
      <c r="C3" s="82">
        <v>8687000000</v>
      </c>
      <c r="D3" s="4"/>
    </row>
    <row r="4" spans="1:4" x14ac:dyDescent="0.2">
      <c r="A4" s="83"/>
      <c r="B4" s="3">
        <v>44196</v>
      </c>
      <c r="C4" s="82">
        <v>6411000000</v>
      </c>
      <c r="D4" s="4"/>
    </row>
    <row r="5" spans="1:4" x14ac:dyDescent="0.2">
      <c r="A5" s="83"/>
      <c r="B5" s="3">
        <v>43830</v>
      </c>
      <c r="C5" s="82">
        <v>8118000000</v>
      </c>
      <c r="D5" s="4"/>
    </row>
    <row r="6" spans="1:4" x14ac:dyDescent="0.2">
      <c r="A6" s="2" t="s">
        <v>44</v>
      </c>
      <c r="B6" s="3">
        <v>45199</v>
      </c>
      <c r="C6" s="82">
        <v>17273000000</v>
      </c>
      <c r="D6" s="4"/>
    </row>
    <row r="7" spans="1:4" x14ac:dyDescent="0.2">
      <c r="A7" s="2"/>
      <c r="B7" s="3">
        <v>44834</v>
      </c>
      <c r="C7" s="82">
        <v>14957000000</v>
      </c>
      <c r="D7" s="4"/>
    </row>
    <row r="8" spans="1:4" x14ac:dyDescent="0.2">
      <c r="A8" s="2"/>
      <c r="B8" s="3">
        <v>44469</v>
      </c>
      <c r="C8" s="82">
        <v>12311000000</v>
      </c>
      <c r="D8" s="4"/>
    </row>
    <row r="9" spans="1:4" x14ac:dyDescent="0.2">
      <c r="A9" s="2"/>
      <c r="B9" s="3">
        <v>44104</v>
      </c>
      <c r="C9" s="82">
        <v>10866000000</v>
      </c>
      <c r="D9" s="4"/>
    </row>
  </sheetData>
  <mergeCells count="2">
    <mergeCell ref="A2:A5"/>
    <mergeCell ref="A6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57D9-AF4F-6949-9EEA-D5FD718C0086}">
  <dimension ref="A1:C9"/>
  <sheetViews>
    <sheetView workbookViewId="0">
      <selection activeCell="L35" sqref="L35"/>
    </sheetView>
  </sheetViews>
  <sheetFormatPr baseColWidth="10" defaultRowHeight="16" x14ac:dyDescent="0.2"/>
  <cols>
    <col min="3" max="3" width="18.6640625" bestFit="1" customWidth="1"/>
  </cols>
  <sheetData>
    <row r="1" spans="1:3" x14ac:dyDescent="0.2">
      <c r="A1" s="2" t="s">
        <v>46</v>
      </c>
      <c r="B1" s="2"/>
      <c r="C1" s="2"/>
    </row>
    <row r="2" spans="1:3" x14ac:dyDescent="0.2">
      <c r="A2" s="2" t="s">
        <v>43</v>
      </c>
      <c r="B2" s="3">
        <v>44926</v>
      </c>
      <c r="C2" s="84">
        <v>6377000000</v>
      </c>
    </row>
    <row r="3" spans="1:3" x14ac:dyDescent="0.2">
      <c r="A3" s="2"/>
      <c r="B3" s="3">
        <v>44561</v>
      </c>
      <c r="C3" s="84">
        <v>7412000000</v>
      </c>
    </row>
    <row r="4" spans="1:3" x14ac:dyDescent="0.2">
      <c r="A4" s="2"/>
      <c r="B4" s="3">
        <v>44196</v>
      </c>
      <c r="C4" s="84">
        <v>6517000000</v>
      </c>
    </row>
    <row r="5" spans="1:3" x14ac:dyDescent="0.2">
      <c r="A5" s="2"/>
      <c r="B5" s="3">
        <v>43830</v>
      </c>
      <c r="C5" s="84">
        <v>5991000000</v>
      </c>
    </row>
    <row r="6" spans="1:3" x14ac:dyDescent="0.2">
      <c r="A6" s="2" t="s">
        <v>44</v>
      </c>
      <c r="B6" s="3">
        <v>45199</v>
      </c>
      <c r="C6" s="84">
        <v>67401000000</v>
      </c>
    </row>
    <row r="7" spans="1:3" x14ac:dyDescent="0.2">
      <c r="A7" s="2"/>
      <c r="B7" s="3">
        <v>44834</v>
      </c>
      <c r="C7" s="84">
        <v>64648000000</v>
      </c>
    </row>
    <row r="8" spans="1:3" x14ac:dyDescent="0.2">
      <c r="A8" s="2"/>
      <c r="B8" s="3">
        <v>44469</v>
      </c>
      <c r="C8" s="84">
        <v>67157000000</v>
      </c>
    </row>
    <row r="9" spans="1:3" x14ac:dyDescent="0.2">
      <c r="A9" s="2"/>
      <c r="B9" s="3">
        <v>44104</v>
      </c>
      <c r="C9" s="84">
        <v>66409000000</v>
      </c>
    </row>
  </sheetData>
  <mergeCells count="3">
    <mergeCell ref="A2:A5"/>
    <mergeCell ref="A6:A9"/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4C29-150A-794E-9FE8-3A8E01C44834}">
  <dimension ref="A1:C9"/>
  <sheetViews>
    <sheetView workbookViewId="0">
      <selection activeCell="K33" sqref="K33"/>
    </sheetView>
  </sheetViews>
  <sheetFormatPr baseColWidth="10" defaultRowHeight="16" x14ac:dyDescent="0.2"/>
  <cols>
    <col min="3" max="3" width="18.6640625" bestFit="1" customWidth="1"/>
  </cols>
  <sheetData>
    <row r="1" spans="1:3" ht="68" customHeight="1" x14ac:dyDescent="0.2">
      <c r="A1" s="2" t="s">
        <v>47</v>
      </c>
      <c r="B1" s="2"/>
      <c r="C1" s="2"/>
    </row>
    <row r="2" spans="1:3" x14ac:dyDescent="0.2">
      <c r="A2" s="2" t="s">
        <v>43</v>
      </c>
      <c r="B2" s="3">
        <v>44926</v>
      </c>
      <c r="C2" s="82">
        <v>11195000000</v>
      </c>
    </row>
    <row r="3" spans="1:3" x14ac:dyDescent="0.2">
      <c r="A3" s="2"/>
      <c r="B3" s="3">
        <v>44561</v>
      </c>
      <c r="C3" s="82">
        <v>9463000000</v>
      </c>
    </row>
    <row r="4" spans="1:3" x14ac:dyDescent="0.2">
      <c r="A4" s="2"/>
      <c r="B4" s="3">
        <v>44196</v>
      </c>
      <c r="C4" s="82">
        <v>7224000000</v>
      </c>
    </row>
    <row r="5" spans="1:3" x14ac:dyDescent="0.2">
      <c r="A5" s="2"/>
      <c r="B5" s="3">
        <v>43830</v>
      </c>
      <c r="C5" s="82">
        <v>8183000000</v>
      </c>
    </row>
    <row r="6" spans="1:3" x14ac:dyDescent="0.2">
      <c r="A6" s="2" t="s">
        <v>44</v>
      </c>
      <c r="B6" s="3">
        <v>45199</v>
      </c>
      <c r="C6" s="82">
        <v>20755000000</v>
      </c>
    </row>
    <row r="7" spans="1:3" x14ac:dyDescent="0.2">
      <c r="A7" s="2"/>
      <c r="B7" s="3">
        <v>44834</v>
      </c>
      <c r="C7" s="82">
        <v>18849000000</v>
      </c>
    </row>
    <row r="8" spans="1:3" x14ac:dyDescent="0.2">
      <c r="A8" s="2"/>
      <c r="B8" s="3">
        <v>44469</v>
      </c>
      <c r="C8" s="82">
        <v>15227000000</v>
      </c>
    </row>
    <row r="9" spans="1:3" x14ac:dyDescent="0.2">
      <c r="A9" s="2"/>
      <c r="B9" s="3">
        <v>44104</v>
      </c>
      <c r="C9" s="82">
        <v>10440000000</v>
      </c>
    </row>
  </sheetData>
  <mergeCells count="3">
    <mergeCell ref="A1:C1"/>
    <mergeCell ref="A2:A5"/>
    <mergeCell ref="A6:A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48B5-491D-334D-97C9-D561246BEC31}">
  <dimension ref="A1:C6"/>
  <sheetViews>
    <sheetView zoomScale="125" workbookViewId="0">
      <selection activeCell="I32" sqref="I32"/>
    </sheetView>
  </sheetViews>
  <sheetFormatPr baseColWidth="10" defaultRowHeight="16" x14ac:dyDescent="0.2"/>
  <cols>
    <col min="1" max="1" width="10.83203125" style="1"/>
    <col min="2" max="3" width="14.33203125" style="1" bestFit="1" customWidth="1"/>
    <col min="4" max="16384" width="10.83203125" style="1"/>
  </cols>
  <sheetData>
    <row r="1" spans="1:3" x14ac:dyDescent="0.2">
      <c r="A1" s="38" t="s">
        <v>42</v>
      </c>
      <c r="B1" s="39"/>
      <c r="C1" s="40"/>
    </row>
    <row r="2" spans="1:3" x14ac:dyDescent="0.2">
      <c r="A2" s="18"/>
      <c r="B2" s="18" t="s">
        <v>43</v>
      </c>
      <c r="C2" s="18" t="s">
        <v>44</v>
      </c>
    </row>
    <row r="3" spans="1:3" x14ac:dyDescent="0.2">
      <c r="A3" s="80">
        <v>45199</v>
      </c>
      <c r="B3" s="79">
        <v>3198000000</v>
      </c>
      <c r="C3" s="81">
        <v>4681000000</v>
      </c>
    </row>
    <row r="4" spans="1:3" x14ac:dyDescent="0.2">
      <c r="A4" s="80">
        <v>45107</v>
      </c>
      <c r="B4" s="79">
        <v>2845000000</v>
      </c>
      <c r="C4" s="81">
        <v>4156000000</v>
      </c>
    </row>
    <row r="5" spans="1:3" x14ac:dyDescent="0.2">
      <c r="A5" s="80">
        <v>45016</v>
      </c>
      <c r="B5" s="79">
        <v>2361000000</v>
      </c>
      <c r="C5" s="81">
        <v>4257000000</v>
      </c>
    </row>
    <row r="6" spans="1:3" x14ac:dyDescent="0.2">
      <c r="A6" s="80">
        <v>44926</v>
      </c>
      <c r="B6" s="79">
        <v>2525000000</v>
      </c>
      <c r="C6" s="81">
        <v>4179000000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Collection</vt:lpstr>
      <vt:lpstr>Written Information</vt:lpstr>
      <vt:lpstr>Process</vt:lpstr>
      <vt:lpstr>Annual Net Income</vt:lpstr>
      <vt:lpstr>Annual Working Capital</vt:lpstr>
      <vt:lpstr>Annual Cash Flow Frm Operations</vt:lpstr>
      <vt:lpstr>Quarterly Net Income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 Porfirio</dc:creator>
  <cp:keywords/>
  <dc:description/>
  <cp:lastModifiedBy>Gladys Porfirio</cp:lastModifiedBy>
  <cp:revision/>
  <dcterms:created xsi:type="dcterms:W3CDTF">2023-10-05T22:55:25Z</dcterms:created>
  <dcterms:modified xsi:type="dcterms:W3CDTF">2023-12-15T22:00:18Z</dcterms:modified>
  <cp:category/>
  <cp:contentStatus/>
</cp:coreProperties>
</file>