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/Downloads/"/>
    </mc:Choice>
  </mc:AlternateContent>
  <xr:revisionPtr revIDLastSave="0" documentId="13_ncr:1_{5D5A38E5-BADC-0A45-BF05-CDA5B2A914BC}" xr6:coauthVersionLast="47" xr6:coauthVersionMax="47" xr10:uidLastSave="{00000000-0000-0000-0000-000000000000}"/>
  <bookViews>
    <workbookView xWindow="6200" yWindow="1020" windowWidth="21760" windowHeight="16920" activeTab="2" xr2:uid="{30931A2F-3E23-4B9B-B9A2-3959A8B58993}"/>
  </bookViews>
  <sheets>
    <sheet name="1_book_type" sheetId="1" r:id="rId1"/>
    <sheet name="1_ttest_One Sample Estimation" sheetId="3" r:id="rId2"/>
    <sheet name="1_Ztest_One sample " sheetId="4" r:id="rId3"/>
    <sheet name="2_Mortgage" sheetId="5" r:id="rId4"/>
    <sheet name="3_usedcars_Reg" sheetId="6" r:id="rId5"/>
    <sheet name="3_usedcars_predic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7" l="1"/>
  <c r="D13" i="7"/>
  <c r="D14" i="7"/>
  <c r="D15" i="7"/>
  <c r="D16" i="7"/>
  <c r="H23" i="7" s="1"/>
  <c r="D17" i="7"/>
  <c r="D22" i="7"/>
  <c r="H22" i="7"/>
  <c r="H24" i="7" l="1"/>
  <c r="H25" i="7"/>
  <c r="D23" i="7"/>
  <c r="D24" i="7" s="1"/>
  <c r="A103" i="6"/>
  <c r="B103" i="6"/>
  <c r="A104" i="6"/>
  <c r="B104" i="6"/>
  <c r="D25" i="7" l="1"/>
  <c r="C2" i="5"/>
  <c r="C3" i="5"/>
  <c r="C4" i="5"/>
  <c r="C5" i="5"/>
  <c r="K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O20" i="5"/>
  <c r="P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A152" i="5"/>
  <c r="B152" i="5"/>
  <c r="G4" i="4"/>
  <c r="H4" i="4"/>
  <c r="G5" i="4"/>
  <c r="I5" i="5" l="1"/>
  <c r="J5" i="5" s="1"/>
  <c r="J7" i="5" s="1"/>
  <c r="J8" i="5"/>
  <c r="K8" i="5"/>
  <c r="D13" i="3"/>
  <c r="D7" i="3"/>
  <c r="D9" i="3" s="1"/>
  <c r="D5" i="3"/>
  <c r="D10" i="3" l="1"/>
  <c r="E13" i="3" s="1"/>
  <c r="E15" i="3" l="1"/>
  <c r="D15" i="3"/>
  <c r="A153" i="1" l="1"/>
  <c r="B153" i="1"/>
  <c r="C152" i="1"/>
  <c r="C14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4" i="1"/>
  <c r="C5" i="1"/>
  <c r="C6" i="1"/>
  <c r="C7" i="1"/>
  <c r="C2" i="1"/>
  <c r="B154" i="1"/>
  <c r="A154" i="1"/>
  <c r="A152" i="1"/>
</calcChain>
</file>

<file path=xl/sharedStrings.xml><?xml version="1.0" encoding="utf-8"?>
<sst xmlns="http://schemas.openxmlformats.org/spreadsheetml/2006/main" count="190" uniqueCount="121">
  <si>
    <t>Ebook</t>
  </si>
  <si>
    <t>Physbook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</si>
  <si>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</si>
  <si>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</si>
  <si>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</si>
  <si>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</si>
  <si>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</si>
  <si>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</si>
  <si>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</si>
  <si>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</si>
  <si>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</si>
  <si>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</si>
  <si>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</si>
  <si>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</si>
  <si>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</si>
  <si>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</si>
  <si>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</si>
  <si>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Physical book</t>
  </si>
  <si>
    <t>Physical book + ebook</t>
  </si>
  <si>
    <t>Data</t>
  </si>
  <si>
    <t>mean</t>
  </si>
  <si>
    <t>Use average(datarange)</t>
  </si>
  <si>
    <t>stdev</t>
  </si>
  <si>
    <t>Use stdev.s(datarange)</t>
  </si>
  <si>
    <t>n</t>
  </si>
  <si>
    <t>se</t>
  </si>
  <si>
    <t>se=stdev/sqrt(n)</t>
  </si>
  <si>
    <t>se =</t>
  </si>
  <si>
    <t>Conf level</t>
  </si>
  <si>
    <t>%</t>
  </si>
  <si>
    <t>alpha</t>
  </si>
  <si>
    <t>alpha=1-CL (as a decimal)</t>
  </si>
  <si>
    <t>One or two tailed:</t>
  </si>
  <si>
    <t>Enter 1 or 2 for whether the test is 1 or 2 tailed</t>
  </si>
  <si>
    <t>t_crit</t>
  </si>
  <si>
    <t>Use t.inv.2t(alpha,df) with df = n - 1</t>
  </si>
  <si>
    <t>me</t>
  </si>
  <si>
    <t>me=t_crit*se</t>
  </si>
  <si>
    <t>Confidence interval:</t>
  </si>
  <si>
    <t>LCL</t>
  </si>
  <si>
    <t>UCL</t>
  </si>
  <si>
    <t>One or Two Sided Test:</t>
  </si>
  <si>
    <r>
      <rPr>
        <i/>
        <sz val="12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-value:</t>
    </r>
  </si>
  <si>
    <t>Null Hypothesis Value:</t>
  </si>
  <si>
    <t>Confidence Interval:</t>
  </si>
  <si>
    <t>Confidence Level:</t>
  </si>
  <si>
    <t>Sample Size:</t>
  </si>
  <si>
    <t>Number of Successes:</t>
  </si>
  <si>
    <t>Enter the following values:</t>
  </si>
  <si>
    <t>33.05</t>
  </si>
  <si>
    <t>57.4</t>
  </si>
  <si>
    <t xml:space="preserve">45 - 12.4 </t>
  </si>
  <si>
    <t xml:space="preserve">45 + 12.4 </t>
  </si>
  <si>
    <t xml:space="preserve">Estimate = </t>
  </si>
  <si>
    <t>(1/n1 + 1/n2) = 2/150 = 0.0133</t>
  </si>
  <si>
    <t xml:space="preserve">Eastimate = </t>
  </si>
  <si>
    <t>22.89 * 1.968</t>
  </si>
  <si>
    <t xml:space="preserve">ME =  se * t_ctitical </t>
  </si>
  <si>
    <t>SE = 22.89</t>
  </si>
  <si>
    <t>22.89</t>
  </si>
  <si>
    <t>sqrt(524.225)</t>
  </si>
  <si>
    <t xml:space="preserve"> sqrt(0.0133 * 39415.45)</t>
  </si>
  <si>
    <t xml:space="preserve">  sqrt(0.0133 * Sp^2 )</t>
  </si>
  <si>
    <t>S.e = sqrt(Sp^2 (1/n1 + 1/n2))</t>
  </si>
  <si>
    <t>Pooled Variance</t>
  </si>
  <si>
    <t>Mean_diff</t>
  </si>
  <si>
    <t>5 years ago</t>
  </si>
  <si>
    <t>This Year</t>
  </si>
  <si>
    <t>t-Test: Two-Sample Assuming Equal Variances</t>
  </si>
  <si>
    <t xml:space="preserve">Estimate =Mean_diff +- ME </t>
  </si>
  <si>
    <t>Pooled Variance (Sp^2)</t>
  </si>
  <si>
    <t xml:space="preserve">ME </t>
  </si>
  <si>
    <t>Pearson Correlation</t>
  </si>
  <si>
    <t>Se = SD/sqrt(n)</t>
  </si>
  <si>
    <t>SD</t>
  </si>
  <si>
    <t>Null</t>
  </si>
  <si>
    <t>Diff</t>
  </si>
  <si>
    <t>t-Test: Paired Two Sample for Means</t>
  </si>
  <si>
    <t>Min</t>
  </si>
  <si>
    <t>Max</t>
  </si>
  <si>
    <t xml:space="preserve">is the variable coefficient equal to zero ? </t>
  </si>
  <si>
    <t>Odometer</t>
  </si>
  <si>
    <t>Intercept</t>
  </si>
  <si>
    <t>Upper 95,0%</t>
  </si>
  <si>
    <t>Lower 95,0%</t>
  </si>
  <si>
    <t>Upper 95%</t>
  </si>
  <si>
    <t>Lower 95%</t>
  </si>
  <si>
    <t>P-value</t>
  </si>
  <si>
    <t>Standard Error</t>
  </si>
  <si>
    <t>Coefficients</t>
  </si>
  <si>
    <t>Total</t>
  </si>
  <si>
    <t>Residual</t>
  </si>
  <si>
    <t xml:space="preserve">is the model statistically significant ? The value is much less than 0.05. so, we reject the null hypothesis </t>
  </si>
  <si>
    <t>Regression</t>
  </si>
  <si>
    <t>Significance F</t>
  </si>
  <si>
    <t>MS</t>
  </si>
  <si>
    <t>SS</t>
  </si>
  <si>
    <t>ANOVA</t>
  </si>
  <si>
    <t>Adjusted R Square</t>
  </si>
  <si>
    <t xml:space="preserve">61.4% of the variation in odometer is explained by the model </t>
  </si>
  <si>
    <t>R Square</t>
  </si>
  <si>
    <t>Multiple R</t>
  </si>
  <si>
    <t>Regression Statistics</t>
  </si>
  <si>
    <t>SUMMARY OUTPUT</t>
  </si>
  <si>
    <t>Price</t>
  </si>
  <si>
    <t>Margin of error</t>
  </si>
  <si>
    <t>Estimate</t>
  </si>
  <si>
    <t>Confidence interval</t>
  </si>
  <si>
    <t>Prediction interval</t>
  </si>
  <si>
    <t>Standard error of estimate</t>
  </si>
  <si>
    <t>Significance level</t>
  </si>
  <si>
    <t>Variance of x</t>
  </si>
  <si>
    <t>Mean of x</t>
  </si>
  <si>
    <r>
      <t>MS</t>
    </r>
    <r>
      <rPr>
        <sz val="11"/>
        <color theme="1"/>
        <rFont val="Calibri"/>
        <family val="2"/>
        <scheme val="minor"/>
      </rPr>
      <t xml:space="preserve"> of Residual:</t>
    </r>
  </si>
  <si>
    <t>Coefficient value:</t>
  </si>
  <si>
    <t>Intercept value:</t>
  </si>
  <si>
    <t>Enter the following values from the regression output</t>
  </si>
  <si>
    <t>Confidence level:</t>
  </si>
  <si>
    <t>x value of prediction:</t>
  </si>
  <si>
    <t>Enter the following values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</si>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</sst>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0" fontId="1" fillId="0" borderId="0" xfId="1"/>
    <xf numFmtId="0" fontId="1" fillId="0" borderId="0" xfId="1" applyAlignment="1">
      <alignment horizontal="right"/>
    </xf>
    <xf numFmtId="164" fontId="1" fillId="0" borderId="0" xfId="1" applyNumberFormat="1"/>
    <xf numFmtId="0" fontId="6" fillId="0" borderId="0" xfId="2"/>
    <xf numFmtId="0" fontId="6" fillId="2" borderId="0" xfId="2" applyFill="1"/>
    <xf numFmtId="0" fontId="6" fillId="0" borderId="0" xfId="2" applyAlignment="1">
      <alignment horizontal="center"/>
    </xf>
    <xf numFmtId="0" fontId="6" fillId="0" borderId="1" xfId="2" applyBorder="1"/>
    <xf numFmtId="3" fontId="6" fillId="0" borderId="0" xfId="2" applyNumberFormat="1"/>
    <xf numFmtId="0" fontId="7" fillId="0" borderId="2" xfId="2" applyFont="1" applyBorder="1" applyAlignment="1">
      <alignment horizontal="center"/>
    </xf>
    <xf numFmtId="0" fontId="8" fillId="0" borderId="0" xfId="2" applyFont="1" applyAlignment="1">
      <alignment horizontal="center"/>
    </xf>
    <xf numFmtId="11" fontId="0" fillId="0" borderId="1" xfId="0" applyNumberFormat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2" fillId="0" borderId="2" xfId="0" applyFont="1" applyBorder="1" applyAlignment="1">
      <alignment horizontal="centerContinuous"/>
    </xf>
    <xf numFmtId="0" fontId="2" fillId="0" borderId="0" xfId="0" applyFont="1"/>
  </cellXfs>
  <cellStyles count="3">
    <cellStyle name="Normal" xfId="0" builtinId="0"/>
    <cellStyle name="Normal 2" xfId="1" xr:uid="{5C62502D-8E40-A34A-A342-D50FF6E1EBA5}"/>
    <cellStyle name="Normal 3" xfId="2" xr:uid="{B763F146-580A-7E4E-8001-C100B83A00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983283833676777"/>
          <c:y val="5.2084168314258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Odometer (x-axis) vs Price (y-axis)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'3_usedcars_Reg'!$B$2:$B$101</c:f>
              <c:numCache>
                <c:formatCode>General</c:formatCode>
                <c:ptCount val="100"/>
                <c:pt idx="0">
                  <c:v>8755</c:v>
                </c:pt>
                <c:pt idx="1">
                  <c:v>18926</c:v>
                </c:pt>
                <c:pt idx="2">
                  <c:v>15039</c:v>
                </c:pt>
                <c:pt idx="3">
                  <c:v>12704</c:v>
                </c:pt>
                <c:pt idx="4">
                  <c:v>11933</c:v>
                </c:pt>
                <c:pt idx="5">
                  <c:v>15149</c:v>
                </c:pt>
                <c:pt idx="6">
                  <c:v>11858</c:v>
                </c:pt>
                <c:pt idx="7">
                  <c:v>8105</c:v>
                </c:pt>
                <c:pt idx="8">
                  <c:v>17650</c:v>
                </c:pt>
                <c:pt idx="9">
                  <c:v>19513</c:v>
                </c:pt>
                <c:pt idx="10">
                  <c:v>10746</c:v>
                </c:pt>
                <c:pt idx="11">
                  <c:v>14332</c:v>
                </c:pt>
                <c:pt idx="12">
                  <c:v>11622</c:v>
                </c:pt>
                <c:pt idx="13">
                  <c:v>7638</c:v>
                </c:pt>
                <c:pt idx="14">
                  <c:v>12935</c:v>
                </c:pt>
                <c:pt idx="15">
                  <c:v>14445</c:v>
                </c:pt>
                <c:pt idx="16">
                  <c:v>10287</c:v>
                </c:pt>
                <c:pt idx="17">
                  <c:v>8212</c:v>
                </c:pt>
                <c:pt idx="18">
                  <c:v>5939</c:v>
                </c:pt>
                <c:pt idx="19">
                  <c:v>6312</c:v>
                </c:pt>
                <c:pt idx="20">
                  <c:v>5132</c:v>
                </c:pt>
                <c:pt idx="21">
                  <c:v>6597</c:v>
                </c:pt>
                <c:pt idx="22">
                  <c:v>17119</c:v>
                </c:pt>
                <c:pt idx="23">
                  <c:v>12449</c:v>
                </c:pt>
                <c:pt idx="24">
                  <c:v>8879</c:v>
                </c:pt>
                <c:pt idx="25">
                  <c:v>13489</c:v>
                </c:pt>
                <c:pt idx="26">
                  <c:v>19134</c:v>
                </c:pt>
                <c:pt idx="27">
                  <c:v>8865</c:v>
                </c:pt>
                <c:pt idx="28">
                  <c:v>13842</c:v>
                </c:pt>
                <c:pt idx="29">
                  <c:v>11747</c:v>
                </c:pt>
                <c:pt idx="30">
                  <c:v>17553</c:v>
                </c:pt>
                <c:pt idx="31">
                  <c:v>9770</c:v>
                </c:pt>
                <c:pt idx="32">
                  <c:v>8730</c:v>
                </c:pt>
                <c:pt idx="33">
                  <c:v>15375</c:v>
                </c:pt>
                <c:pt idx="34">
                  <c:v>18307</c:v>
                </c:pt>
                <c:pt idx="35">
                  <c:v>14136</c:v>
                </c:pt>
                <c:pt idx="36">
                  <c:v>11076</c:v>
                </c:pt>
                <c:pt idx="37">
                  <c:v>27569</c:v>
                </c:pt>
                <c:pt idx="38">
                  <c:v>24786</c:v>
                </c:pt>
                <c:pt idx="39">
                  <c:v>23278</c:v>
                </c:pt>
                <c:pt idx="40">
                  <c:v>34136</c:v>
                </c:pt>
                <c:pt idx="41">
                  <c:v>17428</c:v>
                </c:pt>
                <c:pt idx="42">
                  <c:v>24050</c:v>
                </c:pt>
                <c:pt idx="43">
                  <c:v>28365</c:v>
                </c:pt>
                <c:pt idx="44">
                  <c:v>27120</c:v>
                </c:pt>
                <c:pt idx="45">
                  <c:v>20050</c:v>
                </c:pt>
                <c:pt idx="46">
                  <c:v>22054</c:v>
                </c:pt>
                <c:pt idx="47">
                  <c:v>14813</c:v>
                </c:pt>
                <c:pt idx="48">
                  <c:v>17676</c:v>
                </c:pt>
                <c:pt idx="49">
                  <c:v>26552</c:v>
                </c:pt>
                <c:pt idx="50">
                  <c:v>35510</c:v>
                </c:pt>
                <c:pt idx="51">
                  <c:v>16505</c:v>
                </c:pt>
                <c:pt idx="52">
                  <c:v>26340</c:v>
                </c:pt>
                <c:pt idx="53">
                  <c:v>17547</c:v>
                </c:pt>
                <c:pt idx="54">
                  <c:v>24129</c:v>
                </c:pt>
                <c:pt idx="55">
                  <c:v>21888</c:v>
                </c:pt>
                <c:pt idx="56">
                  <c:v>23064</c:v>
                </c:pt>
                <c:pt idx="57">
                  <c:v>17690</c:v>
                </c:pt>
                <c:pt idx="58">
                  <c:v>29330</c:v>
                </c:pt>
                <c:pt idx="59">
                  <c:v>19087</c:v>
                </c:pt>
                <c:pt idx="60">
                  <c:v>24982</c:v>
                </c:pt>
                <c:pt idx="61">
                  <c:v>29269</c:v>
                </c:pt>
                <c:pt idx="62">
                  <c:v>32733</c:v>
                </c:pt>
                <c:pt idx="63">
                  <c:v>26503</c:v>
                </c:pt>
                <c:pt idx="64">
                  <c:v>28555</c:v>
                </c:pt>
                <c:pt idx="65">
                  <c:v>24706</c:v>
                </c:pt>
                <c:pt idx="66">
                  <c:v>18771</c:v>
                </c:pt>
                <c:pt idx="67">
                  <c:v>23758</c:v>
                </c:pt>
                <c:pt idx="68">
                  <c:v>25117</c:v>
                </c:pt>
                <c:pt idx="69">
                  <c:v>30535</c:v>
                </c:pt>
                <c:pt idx="70">
                  <c:v>27420</c:v>
                </c:pt>
                <c:pt idx="71">
                  <c:v>18084</c:v>
                </c:pt>
                <c:pt idx="72">
                  <c:v>25606</c:v>
                </c:pt>
                <c:pt idx="73">
                  <c:v>17922</c:v>
                </c:pt>
                <c:pt idx="74">
                  <c:v>26817</c:v>
                </c:pt>
                <c:pt idx="75">
                  <c:v>29935</c:v>
                </c:pt>
                <c:pt idx="76">
                  <c:v>24096</c:v>
                </c:pt>
                <c:pt idx="77">
                  <c:v>26553</c:v>
                </c:pt>
                <c:pt idx="78">
                  <c:v>26635</c:v>
                </c:pt>
                <c:pt idx="79">
                  <c:v>24455</c:v>
                </c:pt>
                <c:pt idx="80">
                  <c:v>28956</c:v>
                </c:pt>
                <c:pt idx="81">
                  <c:v>37541</c:v>
                </c:pt>
                <c:pt idx="82">
                  <c:v>33752</c:v>
                </c:pt>
                <c:pt idx="83">
                  <c:v>35690</c:v>
                </c:pt>
                <c:pt idx="84">
                  <c:v>40614</c:v>
                </c:pt>
                <c:pt idx="85">
                  <c:v>32780</c:v>
                </c:pt>
                <c:pt idx="86">
                  <c:v>32556</c:v>
                </c:pt>
                <c:pt idx="87">
                  <c:v>49057</c:v>
                </c:pt>
                <c:pt idx="88">
                  <c:v>34626</c:v>
                </c:pt>
                <c:pt idx="89">
                  <c:v>56519</c:v>
                </c:pt>
                <c:pt idx="90">
                  <c:v>42322</c:v>
                </c:pt>
                <c:pt idx="91">
                  <c:v>45235</c:v>
                </c:pt>
                <c:pt idx="92">
                  <c:v>28580</c:v>
                </c:pt>
                <c:pt idx="93">
                  <c:v>31721</c:v>
                </c:pt>
                <c:pt idx="94">
                  <c:v>26942</c:v>
                </c:pt>
                <c:pt idx="95">
                  <c:v>37479</c:v>
                </c:pt>
                <c:pt idx="96">
                  <c:v>52658</c:v>
                </c:pt>
                <c:pt idx="97">
                  <c:v>42486</c:v>
                </c:pt>
                <c:pt idx="98">
                  <c:v>26400</c:v>
                </c:pt>
                <c:pt idx="99">
                  <c:v>29710</c:v>
                </c:pt>
              </c:numCache>
            </c:numRef>
          </c:xVal>
          <c:yVal>
            <c:numRef>
              <c:f>'3_usedcars_Reg'!$A$2:$A$101</c:f>
              <c:numCache>
                <c:formatCode>General</c:formatCode>
                <c:ptCount val="100"/>
                <c:pt idx="0">
                  <c:v>16668.32</c:v>
                </c:pt>
                <c:pt idx="1">
                  <c:v>14113.54</c:v>
                </c:pt>
                <c:pt idx="2">
                  <c:v>16247.17</c:v>
                </c:pt>
                <c:pt idx="3">
                  <c:v>15972.18</c:v>
                </c:pt>
                <c:pt idx="4">
                  <c:v>16158.79</c:v>
                </c:pt>
                <c:pt idx="5">
                  <c:v>15616.66</c:v>
                </c:pt>
                <c:pt idx="6">
                  <c:v>16801.93</c:v>
                </c:pt>
                <c:pt idx="7">
                  <c:v>17701.93</c:v>
                </c:pt>
                <c:pt idx="8">
                  <c:v>16923.38</c:v>
                </c:pt>
                <c:pt idx="9">
                  <c:v>15527.43</c:v>
                </c:pt>
                <c:pt idx="10">
                  <c:v>15609.84</c:v>
                </c:pt>
                <c:pt idx="11">
                  <c:v>16493.45</c:v>
                </c:pt>
                <c:pt idx="12">
                  <c:v>15298.23</c:v>
                </c:pt>
                <c:pt idx="13">
                  <c:v>16666.43</c:v>
                </c:pt>
                <c:pt idx="14">
                  <c:v>15530.26</c:v>
                </c:pt>
                <c:pt idx="15">
                  <c:v>16657.68</c:v>
                </c:pt>
                <c:pt idx="16">
                  <c:v>16794.02</c:v>
                </c:pt>
                <c:pt idx="17">
                  <c:v>15290.19</c:v>
                </c:pt>
                <c:pt idx="18">
                  <c:v>16424.25</c:v>
                </c:pt>
                <c:pt idx="19">
                  <c:v>16949.05</c:v>
                </c:pt>
                <c:pt idx="20">
                  <c:v>16432.990000000002</c:v>
                </c:pt>
                <c:pt idx="21">
                  <c:v>16949.099999999999</c:v>
                </c:pt>
                <c:pt idx="22">
                  <c:v>16475.37</c:v>
                </c:pt>
                <c:pt idx="23">
                  <c:v>15507.68</c:v>
                </c:pt>
                <c:pt idx="24">
                  <c:v>17816.259999999998</c:v>
                </c:pt>
                <c:pt idx="25">
                  <c:v>15614.73</c:v>
                </c:pt>
                <c:pt idx="26">
                  <c:v>15123.13</c:v>
                </c:pt>
                <c:pt idx="27">
                  <c:v>15302.88</c:v>
                </c:pt>
                <c:pt idx="28">
                  <c:v>16248.33</c:v>
                </c:pt>
                <c:pt idx="29">
                  <c:v>16822.41</c:v>
                </c:pt>
                <c:pt idx="30">
                  <c:v>15764.41</c:v>
                </c:pt>
                <c:pt idx="31">
                  <c:v>15665.09</c:v>
                </c:pt>
                <c:pt idx="32">
                  <c:v>16802.57</c:v>
                </c:pt>
                <c:pt idx="33">
                  <c:v>16180.57</c:v>
                </c:pt>
                <c:pt idx="34">
                  <c:v>15050.36</c:v>
                </c:pt>
                <c:pt idx="35">
                  <c:v>14883.48</c:v>
                </c:pt>
                <c:pt idx="36">
                  <c:v>16600.34</c:v>
                </c:pt>
                <c:pt idx="37">
                  <c:v>14154.06</c:v>
                </c:pt>
                <c:pt idx="38">
                  <c:v>15196.11</c:v>
                </c:pt>
                <c:pt idx="39">
                  <c:v>15014.58</c:v>
                </c:pt>
                <c:pt idx="40">
                  <c:v>13445.99</c:v>
                </c:pt>
                <c:pt idx="41">
                  <c:v>15911.37</c:v>
                </c:pt>
                <c:pt idx="42">
                  <c:v>15321.92</c:v>
                </c:pt>
                <c:pt idx="43">
                  <c:v>14877.78</c:v>
                </c:pt>
                <c:pt idx="44">
                  <c:v>15649.08</c:v>
                </c:pt>
                <c:pt idx="45">
                  <c:v>15640.32</c:v>
                </c:pt>
                <c:pt idx="46">
                  <c:v>13987.88</c:v>
                </c:pt>
                <c:pt idx="47">
                  <c:v>15442.1</c:v>
                </c:pt>
                <c:pt idx="48">
                  <c:v>14786.49</c:v>
                </c:pt>
                <c:pt idx="49">
                  <c:v>14510.82</c:v>
                </c:pt>
                <c:pt idx="50">
                  <c:v>14179.58</c:v>
                </c:pt>
                <c:pt idx="51">
                  <c:v>15659.53</c:v>
                </c:pt>
                <c:pt idx="52">
                  <c:v>14254.77</c:v>
                </c:pt>
                <c:pt idx="53">
                  <c:v>15909.76</c:v>
                </c:pt>
                <c:pt idx="54">
                  <c:v>15505.2</c:v>
                </c:pt>
                <c:pt idx="55">
                  <c:v>14637.29</c:v>
                </c:pt>
                <c:pt idx="56">
                  <c:v>14660.42</c:v>
                </c:pt>
                <c:pt idx="57">
                  <c:v>15686.9</c:v>
                </c:pt>
                <c:pt idx="58">
                  <c:v>14268.32</c:v>
                </c:pt>
                <c:pt idx="59">
                  <c:v>14383.47</c:v>
                </c:pt>
                <c:pt idx="60">
                  <c:v>14086.51</c:v>
                </c:pt>
                <c:pt idx="61">
                  <c:v>15273.26</c:v>
                </c:pt>
                <c:pt idx="62">
                  <c:v>13728.62</c:v>
                </c:pt>
                <c:pt idx="63">
                  <c:v>14315.54</c:v>
                </c:pt>
                <c:pt idx="64">
                  <c:v>15748.15</c:v>
                </c:pt>
                <c:pt idx="65">
                  <c:v>15073.59</c:v>
                </c:pt>
                <c:pt idx="66">
                  <c:v>16415.84</c:v>
                </c:pt>
                <c:pt idx="67">
                  <c:v>15005.86</c:v>
                </c:pt>
                <c:pt idx="68">
                  <c:v>16115.15</c:v>
                </c:pt>
                <c:pt idx="69">
                  <c:v>14206.81</c:v>
                </c:pt>
                <c:pt idx="70">
                  <c:v>15713.56</c:v>
                </c:pt>
                <c:pt idx="71">
                  <c:v>15428.66</c:v>
                </c:pt>
                <c:pt idx="72">
                  <c:v>14458.35</c:v>
                </c:pt>
                <c:pt idx="73">
                  <c:v>16819.759999999998</c:v>
                </c:pt>
                <c:pt idx="74">
                  <c:v>14256.32</c:v>
                </c:pt>
                <c:pt idx="75">
                  <c:v>15141.82</c:v>
                </c:pt>
                <c:pt idx="76">
                  <c:v>15192.82</c:v>
                </c:pt>
                <c:pt idx="77">
                  <c:v>15264.74</c:v>
                </c:pt>
                <c:pt idx="78">
                  <c:v>13496.23</c:v>
                </c:pt>
                <c:pt idx="79">
                  <c:v>14131.42</c:v>
                </c:pt>
                <c:pt idx="80">
                  <c:v>15604.32</c:v>
                </c:pt>
                <c:pt idx="81">
                  <c:v>14046.2</c:v>
                </c:pt>
                <c:pt idx="82">
                  <c:v>15772.27</c:v>
                </c:pt>
                <c:pt idx="83">
                  <c:v>13142.29</c:v>
                </c:pt>
                <c:pt idx="84">
                  <c:v>14703.99</c:v>
                </c:pt>
                <c:pt idx="85">
                  <c:v>14277.36</c:v>
                </c:pt>
                <c:pt idx="86">
                  <c:v>14899.23</c:v>
                </c:pt>
                <c:pt idx="87">
                  <c:v>14068.37</c:v>
                </c:pt>
                <c:pt idx="88">
                  <c:v>14044.67</c:v>
                </c:pt>
                <c:pt idx="89">
                  <c:v>12972.45</c:v>
                </c:pt>
                <c:pt idx="90">
                  <c:v>12083.32</c:v>
                </c:pt>
                <c:pt idx="91">
                  <c:v>12704.13</c:v>
                </c:pt>
                <c:pt idx="92">
                  <c:v>13379.59</c:v>
                </c:pt>
                <c:pt idx="93">
                  <c:v>15405.31</c:v>
                </c:pt>
                <c:pt idx="94">
                  <c:v>14965.57</c:v>
                </c:pt>
                <c:pt idx="95">
                  <c:v>13151.81</c:v>
                </c:pt>
                <c:pt idx="96">
                  <c:v>12267.2</c:v>
                </c:pt>
                <c:pt idx="97">
                  <c:v>13154.01</c:v>
                </c:pt>
                <c:pt idx="98">
                  <c:v>16723.48</c:v>
                </c:pt>
                <c:pt idx="99">
                  <c:v>13461.77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6-234C-9EC8-5184BD19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99264"/>
        <c:axId val="972682416"/>
      </c:scatterChart>
      <c:valAx>
        <c:axId val="18681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82416"/>
        <c:crosses val="autoZero"/>
        <c:crossBetween val="midCat"/>
      </c:valAx>
      <c:valAx>
        <c:axId val="9726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351175</xdr:colOff>
      <xdr:row>3</xdr:row>
      <xdr:rowOff>153940</xdr:rowOff>
    </xdr:from>
    <xdr:to>
      <xdr:col>10</xdr:col>
      <xdr:colOff>566778</xdr:colOff>
      <xdr:row>5</xdr:row>
      <xdr:rowOff>115455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381F5E-CF22-A04B-8AF5-286CC3F5F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2175" y="725440"/>
          <a:ext cx="215603" cy="342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195494</xdr:colOff>
      <xdr:row>1</xdr:row>
      <xdr:rowOff>102685</xdr:rowOff>
    </xdr:from>
    <xdr:to>
      <xdr:col>12</xdr:col>
      <xdr:colOff>56553</xdr:colOff>
      <xdr:row>15</xdr:row>
      <xdr:rowOff>54382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293FC-0250-A34B-B080-9494FCC9F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</xdr:colOff>
      <xdr:row>26</xdr:row>
      <xdr:rowOff>4764</xdr:rowOff>
    </xdr:from>
    <xdr:ext cx="1813014" cy="469733"/>
    <xdr:pic>
      <xdr:nvPicPr>
        <xdr:cNvPr id="2" name="Picture 1">
          <a:extLst>
            <a:ext uri="{FF2B5EF4-FFF2-40B4-BE49-F238E27FC236}">
              <a16:creationId xmlns:a16="http://schemas.microsoft.com/office/drawing/2014/main" id="{AE4CC9CC-7AE1-4C41-84C3-29F05B287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1" y="4957764"/>
          <a:ext cx="1813014" cy="469733"/>
        </a:xfrm>
        <a:prstGeom prst="rect">
          <a:avLst/>
        </a:prstGeom>
      </xdr:spPr>
    </xdr:pic>
    <xdr:clientData/>
  </xdr:oneCellAnchor>
  <xdr:oneCellAnchor>
    <xdr:from>
      <xdr:col>6</xdr:col>
      <xdr:colOff>14288</xdr:colOff>
      <xdr:row>26</xdr:row>
      <xdr:rowOff>4763</xdr:rowOff>
    </xdr:from>
    <xdr:ext cx="1531638" cy="465315"/>
    <xdr:pic>
      <xdr:nvPicPr>
        <xdr:cNvPr id="3" name="Picture 2">
          <a:extLst>
            <a:ext uri="{FF2B5EF4-FFF2-40B4-BE49-F238E27FC236}">
              <a16:creationId xmlns:a16="http://schemas.microsoft.com/office/drawing/2014/main" id="{F01320F6-9602-A643-A683-6D9176F2B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2888" y="4957763"/>
          <a:ext cx="1531638" cy="4653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CE50-352C-484B-947B-403D7965F231}">
  <dimension ref="A1:W154"/>
  <sheetViews>
    <sheetView zoomScale="87" workbookViewId="0">
      <pane ySplit="1" topLeftCell="A2" activePane="bottomLeft" state="frozen"/>
      <selection pane="bottomLeft" activeCell="P179" sqref="P179"/>
    </sheetView>
  </sheetViews>
  <sheetFormatPr baseColWidth="10" defaultColWidth="8.83203125" defaultRowHeight="15" x14ac:dyDescent="0.2"/>
  <cols>
    <col min="3" max="3" width="10" customWidth="1"/>
    <col min="4" max="4" width="3.33203125" customWidth="1"/>
    <col min="5" max="11" width="0.1640625" customWidth="1"/>
    <col min="12" max="12" width="6" hidden="1" customWidth="1"/>
    <col min="13" max="13" width="8.83203125" hidden="1" customWidth="1"/>
    <col min="14" max="14" width="19.6640625" customWidth="1"/>
    <col min="15" max="15" width="18" customWidth="1"/>
    <col min="16" max="16" width="29.5" customWidth="1"/>
    <col min="17" max="17" width="15.5" customWidth="1"/>
    <col min="21" max="21" width="19.33203125" customWidth="1"/>
    <col min="22" max="22" width="16.5" customWidth="1"/>
    <col min="23" max="23" width="15.83203125" customWidth="1"/>
  </cols>
  <sheetData>
    <row r="1" spans="1:23" x14ac:dyDescent="0.2">
      <c r="A1" t="s">
        <v>17</v>
      </c>
      <c r="B1" t="s">
        <v>0</v>
      </c>
      <c r="C1" t="s">
        <v>18</v>
      </c>
    </row>
    <row r="2" spans="1:23" x14ac:dyDescent="0.2">
      <c r="A2">
        <v>13</v>
      </c>
      <c r="B2">
        <v>7</v>
      </c>
      <c r="C2">
        <f>(A2+B2)</f>
        <v>20</v>
      </c>
    </row>
    <row r="3" spans="1:23" x14ac:dyDescent="0.2">
      <c r="A3">
        <v>10</v>
      </c>
      <c r="B3">
        <v>12</v>
      </c>
      <c r="C3">
        <f t="shared" ref="C3:C66" si="0">(A3+B3)</f>
        <v>22</v>
      </c>
    </row>
    <row r="4" spans="1:23" x14ac:dyDescent="0.2">
      <c r="A4">
        <v>11</v>
      </c>
      <c r="B4">
        <v>11</v>
      </c>
      <c r="C4">
        <f t="shared" si="0"/>
        <v>22</v>
      </c>
    </row>
    <row r="5" spans="1:23" x14ac:dyDescent="0.2">
      <c r="A5">
        <v>8</v>
      </c>
      <c r="B5">
        <v>12</v>
      </c>
      <c r="C5">
        <f t="shared" si="0"/>
        <v>20</v>
      </c>
    </row>
    <row r="6" spans="1:23" x14ac:dyDescent="0.2">
      <c r="A6">
        <v>12</v>
      </c>
      <c r="B6">
        <v>11</v>
      </c>
      <c r="C6">
        <f t="shared" si="0"/>
        <v>23</v>
      </c>
    </row>
    <row r="7" spans="1:23" x14ac:dyDescent="0.2">
      <c r="A7">
        <v>10</v>
      </c>
      <c r="B7">
        <v>14</v>
      </c>
      <c r="C7">
        <f t="shared" si="0"/>
        <v>24</v>
      </c>
    </row>
    <row r="8" spans="1:23" x14ac:dyDescent="0.2">
      <c r="A8">
        <v>8</v>
      </c>
      <c r="B8">
        <v>9</v>
      </c>
      <c r="C8">
        <f t="shared" si="0"/>
        <v>17</v>
      </c>
    </row>
    <row r="9" spans="1:23" x14ac:dyDescent="0.2">
      <c r="A9">
        <v>11</v>
      </c>
      <c r="B9">
        <v>14</v>
      </c>
      <c r="C9">
        <f t="shared" si="0"/>
        <v>25</v>
      </c>
      <c r="U9" t="s">
        <v>10</v>
      </c>
    </row>
    <row r="10" spans="1:23" ht="16" thickBot="1" x14ac:dyDescent="0.25">
      <c r="A10">
        <v>14</v>
      </c>
      <c r="B10">
        <v>9</v>
      </c>
      <c r="C10">
        <f t="shared" si="0"/>
        <v>23</v>
      </c>
      <c r="O10" t="s">
        <v>2</v>
      </c>
    </row>
    <row r="11" spans="1:23" ht="16" thickBot="1" x14ac:dyDescent="0.25">
      <c r="A11">
        <v>10</v>
      </c>
      <c r="B11">
        <v>16</v>
      </c>
      <c r="C11">
        <f t="shared" si="0"/>
        <v>26</v>
      </c>
      <c r="U11" s="2"/>
      <c r="V11" s="2" t="s">
        <v>1</v>
      </c>
      <c r="W11" s="2" t="s">
        <v>0</v>
      </c>
    </row>
    <row r="12" spans="1:23" x14ac:dyDescent="0.2">
      <c r="A12">
        <v>7</v>
      </c>
      <c r="B12">
        <v>11</v>
      </c>
      <c r="C12">
        <f t="shared" si="0"/>
        <v>18</v>
      </c>
      <c r="O12" s="2"/>
      <c r="P12" s="2" t="s">
        <v>1</v>
      </c>
      <c r="Q12" s="2" t="s">
        <v>0</v>
      </c>
      <c r="U12" t="s">
        <v>3</v>
      </c>
      <c r="V12">
        <v>10.226666666666667</v>
      </c>
      <c r="W12">
        <v>10.773333333333333</v>
      </c>
    </row>
    <row r="13" spans="1:23" x14ac:dyDescent="0.2">
      <c r="A13">
        <v>12</v>
      </c>
      <c r="B13">
        <v>15</v>
      </c>
      <c r="C13">
        <f t="shared" si="0"/>
        <v>27</v>
      </c>
      <c r="O13" t="s">
        <v>3</v>
      </c>
      <c r="P13">
        <v>10.226666666666667</v>
      </c>
      <c r="Q13">
        <v>10.773333333333333</v>
      </c>
      <c r="U13" t="s">
        <v>4</v>
      </c>
      <c r="V13">
        <v>3.8543176733780742</v>
      </c>
      <c r="W13">
        <v>7.3979418344519123</v>
      </c>
    </row>
    <row r="14" spans="1:23" x14ac:dyDescent="0.2">
      <c r="A14">
        <v>13</v>
      </c>
      <c r="B14">
        <v>12</v>
      </c>
      <c r="C14">
        <f t="shared" si="0"/>
        <v>25</v>
      </c>
      <c r="O14" t="s">
        <v>4</v>
      </c>
      <c r="P14">
        <v>3.8543176733780742</v>
      </c>
      <c r="Q14">
        <v>7.3979418344519123</v>
      </c>
      <c r="U14" t="s">
        <v>5</v>
      </c>
      <c r="V14">
        <v>150</v>
      </c>
      <c r="W14">
        <v>150</v>
      </c>
    </row>
    <row r="15" spans="1:23" x14ac:dyDescent="0.2">
      <c r="A15">
        <v>8</v>
      </c>
      <c r="B15">
        <v>8</v>
      </c>
      <c r="C15">
        <f t="shared" si="0"/>
        <v>16</v>
      </c>
      <c r="O15" t="s">
        <v>5</v>
      </c>
      <c r="P15">
        <v>150</v>
      </c>
      <c r="Q15">
        <v>150</v>
      </c>
      <c r="U15" t="s">
        <v>11</v>
      </c>
      <c r="V15">
        <v>0</v>
      </c>
    </row>
    <row r="16" spans="1:23" x14ac:dyDescent="0.2">
      <c r="A16">
        <v>10</v>
      </c>
      <c r="B16">
        <v>13</v>
      </c>
      <c r="C16">
        <f t="shared" si="0"/>
        <v>23</v>
      </c>
      <c r="O16" t="s">
        <v>6</v>
      </c>
      <c r="P16">
        <v>149</v>
      </c>
      <c r="Q16">
        <v>149</v>
      </c>
      <c r="U16" t="s">
        <v>6</v>
      </c>
      <c r="V16">
        <v>271</v>
      </c>
    </row>
    <row r="17" spans="1:23" x14ac:dyDescent="0.2">
      <c r="A17">
        <v>8</v>
      </c>
      <c r="B17">
        <v>14</v>
      </c>
      <c r="C17">
        <f t="shared" si="0"/>
        <v>22</v>
      </c>
      <c r="O17" t="s">
        <v>7</v>
      </c>
      <c r="P17">
        <v>0.52099864524869266</v>
      </c>
      <c r="U17" t="s">
        <v>12</v>
      </c>
      <c r="V17">
        <v>-1.9959440040329333</v>
      </c>
    </row>
    <row r="18" spans="1:23" x14ac:dyDescent="0.2">
      <c r="A18">
        <v>10</v>
      </c>
      <c r="B18">
        <v>11</v>
      </c>
      <c r="C18">
        <f t="shared" si="0"/>
        <v>21</v>
      </c>
      <c r="O18" t="s">
        <v>8</v>
      </c>
      <c r="P18">
        <v>4.1012635257686725E-5</v>
      </c>
      <c r="U18" t="s">
        <v>13</v>
      </c>
      <c r="V18">
        <v>2.3470336984425251E-2</v>
      </c>
    </row>
    <row r="19" spans="1:23" ht="16" thickBot="1" x14ac:dyDescent="0.25">
      <c r="A19">
        <v>11</v>
      </c>
      <c r="B19">
        <v>8</v>
      </c>
      <c r="C19">
        <f t="shared" si="0"/>
        <v>19</v>
      </c>
      <c r="O19" s="1" t="s">
        <v>9</v>
      </c>
      <c r="P19" s="1">
        <v>0.7631007311355047</v>
      </c>
      <c r="Q19" s="1"/>
      <c r="U19" t="s">
        <v>14</v>
      </c>
      <c r="V19">
        <v>1.6504957788176544</v>
      </c>
    </row>
    <row r="20" spans="1:23" x14ac:dyDescent="0.2">
      <c r="A20">
        <v>10</v>
      </c>
      <c r="B20">
        <v>11</v>
      </c>
      <c r="C20">
        <f t="shared" si="0"/>
        <v>21</v>
      </c>
      <c r="U20" t="s">
        <v>15</v>
      </c>
      <c r="V20">
        <v>4.6940673968850502E-2</v>
      </c>
    </row>
    <row r="21" spans="1:23" ht="16" thickBot="1" x14ac:dyDescent="0.25">
      <c r="A21">
        <v>13</v>
      </c>
      <c r="B21">
        <v>14</v>
      </c>
      <c r="C21">
        <f t="shared" si="0"/>
        <v>27</v>
      </c>
      <c r="U21" s="1" t="s">
        <v>16</v>
      </c>
      <c r="V21" s="1">
        <v>1.9687563138232445</v>
      </c>
      <c r="W21" s="1"/>
    </row>
    <row r="22" spans="1:23" x14ac:dyDescent="0.2">
      <c r="A22">
        <v>10</v>
      </c>
      <c r="B22">
        <v>14</v>
      </c>
      <c r="C22">
        <f t="shared" si="0"/>
        <v>24</v>
      </c>
    </row>
    <row r="23" spans="1:23" x14ac:dyDescent="0.2">
      <c r="A23">
        <v>8</v>
      </c>
      <c r="B23">
        <v>8</v>
      </c>
      <c r="C23">
        <f t="shared" si="0"/>
        <v>16</v>
      </c>
    </row>
    <row r="24" spans="1:23" x14ac:dyDescent="0.2">
      <c r="A24">
        <v>10</v>
      </c>
      <c r="B24">
        <v>13</v>
      </c>
      <c r="C24">
        <f t="shared" si="0"/>
        <v>23</v>
      </c>
    </row>
    <row r="25" spans="1:23" x14ac:dyDescent="0.2">
      <c r="A25">
        <v>11</v>
      </c>
      <c r="B25">
        <v>4</v>
      </c>
      <c r="C25">
        <f t="shared" si="0"/>
        <v>15</v>
      </c>
    </row>
    <row r="26" spans="1:23" x14ac:dyDescent="0.2">
      <c r="A26">
        <v>13</v>
      </c>
      <c r="B26">
        <v>11</v>
      </c>
      <c r="C26">
        <f t="shared" si="0"/>
        <v>24</v>
      </c>
    </row>
    <row r="27" spans="1:23" x14ac:dyDescent="0.2">
      <c r="A27">
        <v>11</v>
      </c>
      <c r="B27">
        <v>12</v>
      </c>
      <c r="C27">
        <f t="shared" si="0"/>
        <v>23</v>
      </c>
    </row>
    <row r="28" spans="1:23" x14ac:dyDescent="0.2">
      <c r="A28">
        <v>11</v>
      </c>
      <c r="B28">
        <v>10</v>
      </c>
      <c r="C28">
        <f t="shared" si="0"/>
        <v>21</v>
      </c>
    </row>
    <row r="29" spans="1:23" x14ac:dyDescent="0.2">
      <c r="A29">
        <v>8</v>
      </c>
      <c r="B29">
        <v>11</v>
      </c>
      <c r="C29">
        <f t="shared" si="0"/>
        <v>19</v>
      </c>
    </row>
    <row r="30" spans="1:23" x14ac:dyDescent="0.2">
      <c r="A30">
        <v>10</v>
      </c>
      <c r="B30">
        <v>13</v>
      </c>
      <c r="C30">
        <f t="shared" si="0"/>
        <v>23</v>
      </c>
    </row>
    <row r="31" spans="1:23" x14ac:dyDescent="0.2">
      <c r="A31">
        <v>11</v>
      </c>
      <c r="B31">
        <v>9</v>
      </c>
      <c r="C31">
        <f t="shared" si="0"/>
        <v>20</v>
      </c>
    </row>
    <row r="32" spans="1:23" x14ac:dyDescent="0.2">
      <c r="A32">
        <v>8</v>
      </c>
      <c r="B32">
        <v>9</v>
      </c>
      <c r="C32">
        <f t="shared" si="0"/>
        <v>17</v>
      </c>
    </row>
    <row r="33" spans="1:3" x14ac:dyDescent="0.2">
      <c r="A33">
        <v>13</v>
      </c>
      <c r="B33">
        <v>8</v>
      </c>
      <c r="C33">
        <f t="shared" si="0"/>
        <v>21</v>
      </c>
    </row>
    <row r="34" spans="1:3" x14ac:dyDescent="0.2">
      <c r="A34">
        <v>13</v>
      </c>
      <c r="B34">
        <v>11</v>
      </c>
      <c r="C34">
        <f t="shared" si="0"/>
        <v>24</v>
      </c>
    </row>
    <row r="35" spans="1:3" x14ac:dyDescent="0.2">
      <c r="A35">
        <v>8</v>
      </c>
      <c r="B35">
        <v>8</v>
      </c>
      <c r="C35">
        <f t="shared" si="0"/>
        <v>16</v>
      </c>
    </row>
    <row r="36" spans="1:3" x14ac:dyDescent="0.2">
      <c r="A36">
        <v>13</v>
      </c>
      <c r="B36">
        <v>7</v>
      </c>
      <c r="C36">
        <f t="shared" si="0"/>
        <v>20</v>
      </c>
    </row>
    <row r="37" spans="1:3" x14ac:dyDescent="0.2">
      <c r="A37">
        <v>10</v>
      </c>
      <c r="B37">
        <v>10</v>
      </c>
      <c r="C37">
        <f t="shared" si="0"/>
        <v>20</v>
      </c>
    </row>
    <row r="38" spans="1:3" x14ac:dyDescent="0.2">
      <c r="A38">
        <v>13</v>
      </c>
      <c r="B38">
        <v>8</v>
      </c>
      <c r="C38">
        <f t="shared" si="0"/>
        <v>21</v>
      </c>
    </row>
    <row r="39" spans="1:3" x14ac:dyDescent="0.2">
      <c r="A39">
        <v>13</v>
      </c>
      <c r="B39">
        <v>12</v>
      </c>
      <c r="C39">
        <f t="shared" si="0"/>
        <v>25</v>
      </c>
    </row>
    <row r="40" spans="1:3" x14ac:dyDescent="0.2">
      <c r="A40">
        <v>8</v>
      </c>
      <c r="B40">
        <v>8</v>
      </c>
      <c r="C40">
        <f t="shared" si="0"/>
        <v>16</v>
      </c>
    </row>
    <row r="41" spans="1:3" x14ac:dyDescent="0.2">
      <c r="A41">
        <v>10</v>
      </c>
      <c r="B41">
        <v>7</v>
      </c>
      <c r="C41">
        <f t="shared" si="0"/>
        <v>17</v>
      </c>
    </row>
    <row r="42" spans="1:3" x14ac:dyDescent="0.2">
      <c r="A42">
        <v>11</v>
      </c>
      <c r="B42">
        <v>13</v>
      </c>
      <c r="C42">
        <f t="shared" si="0"/>
        <v>24</v>
      </c>
    </row>
    <row r="43" spans="1:3" x14ac:dyDescent="0.2">
      <c r="A43">
        <v>8</v>
      </c>
      <c r="B43">
        <v>12</v>
      </c>
      <c r="C43">
        <f t="shared" si="0"/>
        <v>20</v>
      </c>
    </row>
    <row r="44" spans="1:3" x14ac:dyDescent="0.2">
      <c r="A44">
        <v>11</v>
      </c>
      <c r="B44">
        <v>14</v>
      </c>
      <c r="C44">
        <f t="shared" si="0"/>
        <v>25</v>
      </c>
    </row>
    <row r="45" spans="1:3" x14ac:dyDescent="0.2">
      <c r="A45">
        <v>9</v>
      </c>
      <c r="B45">
        <v>9</v>
      </c>
      <c r="C45">
        <f t="shared" si="0"/>
        <v>18</v>
      </c>
    </row>
    <row r="46" spans="1:3" x14ac:dyDescent="0.2">
      <c r="A46">
        <v>11</v>
      </c>
      <c r="B46">
        <v>8</v>
      </c>
      <c r="C46">
        <f t="shared" si="0"/>
        <v>19</v>
      </c>
    </row>
    <row r="47" spans="1:3" x14ac:dyDescent="0.2">
      <c r="A47">
        <v>11</v>
      </c>
      <c r="B47">
        <v>10</v>
      </c>
      <c r="C47">
        <f t="shared" si="0"/>
        <v>21</v>
      </c>
    </row>
    <row r="48" spans="1:3" x14ac:dyDescent="0.2">
      <c r="A48">
        <v>11</v>
      </c>
      <c r="B48">
        <v>13</v>
      </c>
      <c r="C48">
        <f t="shared" si="0"/>
        <v>24</v>
      </c>
    </row>
    <row r="49" spans="1:3" x14ac:dyDescent="0.2">
      <c r="A49">
        <v>13</v>
      </c>
      <c r="B49">
        <v>11</v>
      </c>
      <c r="C49">
        <f t="shared" si="0"/>
        <v>24</v>
      </c>
    </row>
    <row r="50" spans="1:3" x14ac:dyDescent="0.2">
      <c r="A50">
        <v>9</v>
      </c>
      <c r="B50">
        <v>11</v>
      </c>
      <c r="C50">
        <f t="shared" si="0"/>
        <v>20</v>
      </c>
    </row>
    <row r="51" spans="1:3" x14ac:dyDescent="0.2">
      <c r="A51">
        <v>10</v>
      </c>
      <c r="B51">
        <v>14</v>
      </c>
      <c r="C51">
        <f t="shared" si="0"/>
        <v>24</v>
      </c>
    </row>
    <row r="52" spans="1:3" x14ac:dyDescent="0.2">
      <c r="A52">
        <v>12</v>
      </c>
      <c r="B52">
        <v>14</v>
      </c>
      <c r="C52">
        <f t="shared" si="0"/>
        <v>26</v>
      </c>
    </row>
    <row r="53" spans="1:3" x14ac:dyDescent="0.2">
      <c r="A53">
        <v>12</v>
      </c>
      <c r="B53">
        <v>10</v>
      </c>
      <c r="C53">
        <f t="shared" si="0"/>
        <v>22</v>
      </c>
    </row>
    <row r="54" spans="1:3" x14ac:dyDescent="0.2">
      <c r="A54">
        <v>7</v>
      </c>
      <c r="B54">
        <v>10</v>
      </c>
      <c r="C54">
        <f t="shared" si="0"/>
        <v>17</v>
      </c>
    </row>
    <row r="55" spans="1:3" x14ac:dyDescent="0.2">
      <c r="A55">
        <v>10</v>
      </c>
      <c r="B55">
        <v>14</v>
      </c>
      <c r="C55">
        <f t="shared" si="0"/>
        <v>24</v>
      </c>
    </row>
    <row r="56" spans="1:3" x14ac:dyDescent="0.2">
      <c r="A56">
        <v>11</v>
      </c>
      <c r="B56">
        <v>8</v>
      </c>
      <c r="C56">
        <f t="shared" si="0"/>
        <v>19</v>
      </c>
    </row>
    <row r="57" spans="1:3" x14ac:dyDescent="0.2">
      <c r="A57">
        <v>10</v>
      </c>
      <c r="B57">
        <v>7</v>
      </c>
      <c r="C57">
        <f t="shared" si="0"/>
        <v>17</v>
      </c>
    </row>
    <row r="58" spans="1:3" x14ac:dyDescent="0.2">
      <c r="A58">
        <v>10</v>
      </c>
      <c r="B58">
        <v>11</v>
      </c>
      <c r="C58">
        <f t="shared" si="0"/>
        <v>21</v>
      </c>
    </row>
    <row r="59" spans="1:3" x14ac:dyDescent="0.2">
      <c r="A59">
        <v>11</v>
      </c>
      <c r="B59">
        <v>4</v>
      </c>
      <c r="C59">
        <f t="shared" si="0"/>
        <v>15</v>
      </c>
    </row>
    <row r="60" spans="1:3" x14ac:dyDescent="0.2">
      <c r="A60">
        <v>10</v>
      </c>
      <c r="B60">
        <v>10</v>
      </c>
      <c r="C60">
        <f t="shared" si="0"/>
        <v>20</v>
      </c>
    </row>
    <row r="61" spans="1:3" x14ac:dyDescent="0.2">
      <c r="A61">
        <v>8</v>
      </c>
      <c r="B61">
        <v>10</v>
      </c>
      <c r="C61">
        <f t="shared" si="0"/>
        <v>18</v>
      </c>
    </row>
    <row r="62" spans="1:3" x14ac:dyDescent="0.2">
      <c r="A62">
        <v>10</v>
      </c>
      <c r="B62">
        <v>8</v>
      </c>
      <c r="C62">
        <f t="shared" si="0"/>
        <v>18</v>
      </c>
    </row>
    <row r="63" spans="1:3" x14ac:dyDescent="0.2">
      <c r="A63">
        <v>11</v>
      </c>
      <c r="B63">
        <v>8</v>
      </c>
      <c r="C63">
        <f t="shared" si="0"/>
        <v>19</v>
      </c>
    </row>
    <row r="64" spans="1:3" x14ac:dyDescent="0.2">
      <c r="A64">
        <v>12</v>
      </c>
      <c r="B64">
        <v>11</v>
      </c>
      <c r="C64">
        <f t="shared" si="0"/>
        <v>23</v>
      </c>
    </row>
    <row r="65" spans="1:3" x14ac:dyDescent="0.2">
      <c r="A65">
        <v>14</v>
      </c>
      <c r="B65">
        <v>8</v>
      </c>
      <c r="C65">
        <f t="shared" si="0"/>
        <v>22</v>
      </c>
    </row>
    <row r="66" spans="1:3" x14ac:dyDescent="0.2">
      <c r="A66">
        <v>10</v>
      </c>
      <c r="B66">
        <v>13</v>
      </c>
      <c r="C66">
        <f t="shared" si="0"/>
        <v>23</v>
      </c>
    </row>
    <row r="67" spans="1:3" x14ac:dyDescent="0.2">
      <c r="A67">
        <v>11</v>
      </c>
      <c r="B67">
        <v>16</v>
      </c>
      <c r="C67">
        <f t="shared" ref="C67:C130" si="1">(A67+B67)</f>
        <v>27</v>
      </c>
    </row>
    <row r="68" spans="1:3" x14ac:dyDescent="0.2">
      <c r="A68">
        <v>11</v>
      </c>
      <c r="B68">
        <v>7</v>
      </c>
      <c r="C68">
        <f t="shared" si="1"/>
        <v>18</v>
      </c>
    </row>
    <row r="69" spans="1:3" x14ac:dyDescent="0.2">
      <c r="A69">
        <v>13</v>
      </c>
      <c r="B69">
        <v>10</v>
      </c>
      <c r="C69">
        <f t="shared" si="1"/>
        <v>23</v>
      </c>
    </row>
    <row r="70" spans="1:3" x14ac:dyDescent="0.2">
      <c r="A70">
        <v>12</v>
      </c>
      <c r="B70">
        <v>10</v>
      </c>
      <c r="C70">
        <f t="shared" si="1"/>
        <v>22</v>
      </c>
    </row>
    <row r="71" spans="1:3" x14ac:dyDescent="0.2">
      <c r="A71">
        <v>8</v>
      </c>
      <c r="B71">
        <v>15</v>
      </c>
      <c r="C71">
        <f t="shared" si="1"/>
        <v>23</v>
      </c>
    </row>
    <row r="72" spans="1:3" x14ac:dyDescent="0.2">
      <c r="A72">
        <v>12</v>
      </c>
      <c r="B72">
        <v>11</v>
      </c>
      <c r="C72">
        <f t="shared" si="1"/>
        <v>23</v>
      </c>
    </row>
    <row r="73" spans="1:3" x14ac:dyDescent="0.2">
      <c r="A73">
        <v>9</v>
      </c>
      <c r="B73">
        <v>14</v>
      </c>
      <c r="C73">
        <f t="shared" si="1"/>
        <v>23</v>
      </c>
    </row>
    <row r="74" spans="1:3" x14ac:dyDescent="0.2">
      <c r="A74">
        <v>11</v>
      </c>
      <c r="B74">
        <v>13</v>
      </c>
      <c r="C74">
        <f t="shared" si="1"/>
        <v>24</v>
      </c>
    </row>
    <row r="75" spans="1:3" x14ac:dyDescent="0.2">
      <c r="A75">
        <v>11</v>
      </c>
      <c r="B75">
        <v>9</v>
      </c>
      <c r="C75">
        <f t="shared" si="1"/>
        <v>20</v>
      </c>
    </row>
    <row r="76" spans="1:3" x14ac:dyDescent="0.2">
      <c r="A76">
        <v>7</v>
      </c>
      <c r="B76">
        <v>7</v>
      </c>
      <c r="C76">
        <f t="shared" si="1"/>
        <v>14</v>
      </c>
    </row>
    <row r="77" spans="1:3" x14ac:dyDescent="0.2">
      <c r="A77">
        <v>9</v>
      </c>
      <c r="B77">
        <v>8</v>
      </c>
      <c r="C77">
        <f t="shared" si="1"/>
        <v>17</v>
      </c>
    </row>
    <row r="78" spans="1:3" x14ac:dyDescent="0.2">
      <c r="A78">
        <v>10</v>
      </c>
      <c r="B78">
        <v>10</v>
      </c>
      <c r="C78">
        <f t="shared" si="1"/>
        <v>20</v>
      </c>
    </row>
    <row r="79" spans="1:3" x14ac:dyDescent="0.2">
      <c r="A79">
        <v>9</v>
      </c>
      <c r="B79">
        <v>11</v>
      </c>
      <c r="C79">
        <f t="shared" si="1"/>
        <v>20</v>
      </c>
    </row>
    <row r="80" spans="1:3" x14ac:dyDescent="0.2">
      <c r="A80">
        <v>9</v>
      </c>
      <c r="B80">
        <v>14</v>
      </c>
      <c r="C80">
        <f t="shared" si="1"/>
        <v>23</v>
      </c>
    </row>
    <row r="81" spans="1:3" x14ac:dyDescent="0.2">
      <c r="A81">
        <v>12</v>
      </c>
      <c r="B81">
        <v>10</v>
      </c>
      <c r="C81">
        <f t="shared" si="1"/>
        <v>22</v>
      </c>
    </row>
    <row r="82" spans="1:3" x14ac:dyDescent="0.2">
      <c r="A82">
        <v>10</v>
      </c>
      <c r="B82">
        <v>10</v>
      </c>
      <c r="C82">
        <f t="shared" si="1"/>
        <v>20</v>
      </c>
    </row>
    <row r="83" spans="1:3" x14ac:dyDescent="0.2">
      <c r="A83">
        <v>12</v>
      </c>
      <c r="B83">
        <v>12</v>
      </c>
      <c r="C83">
        <f t="shared" si="1"/>
        <v>24</v>
      </c>
    </row>
    <row r="84" spans="1:3" x14ac:dyDescent="0.2">
      <c r="A84">
        <v>10</v>
      </c>
      <c r="B84">
        <v>10</v>
      </c>
      <c r="C84">
        <f t="shared" si="1"/>
        <v>20</v>
      </c>
    </row>
    <row r="85" spans="1:3" x14ac:dyDescent="0.2">
      <c r="A85">
        <v>5</v>
      </c>
      <c r="B85">
        <v>6</v>
      </c>
      <c r="C85">
        <f t="shared" si="1"/>
        <v>11</v>
      </c>
    </row>
    <row r="86" spans="1:3" x14ac:dyDescent="0.2">
      <c r="A86">
        <v>9</v>
      </c>
      <c r="B86">
        <v>10</v>
      </c>
      <c r="C86">
        <f t="shared" si="1"/>
        <v>19</v>
      </c>
    </row>
    <row r="87" spans="1:3" x14ac:dyDescent="0.2">
      <c r="A87">
        <v>12</v>
      </c>
      <c r="B87">
        <v>12</v>
      </c>
      <c r="C87">
        <f t="shared" si="1"/>
        <v>24</v>
      </c>
    </row>
    <row r="88" spans="1:3" x14ac:dyDescent="0.2">
      <c r="A88">
        <v>8</v>
      </c>
      <c r="B88">
        <v>14</v>
      </c>
      <c r="C88">
        <f t="shared" si="1"/>
        <v>22</v>
      </c>
    </row>
    <row r="89" spans="1:3" x14ac:dyDescent="0.2">
      <c r="A89">
        <v>11</v>
      </c>
      <c r="B89">
        <v>10</v>
      </c>
      <c r="C89">
        <f t="shared" si="1"/>
        <v>21</v>
      </c>
    </row>
    <row r="90" spans="1:3" x14ac:dyDescent="0.2">
      <c r="A90">
        <v>13</v>
      </c>
      <c r="B90">
        <v>11</v>
      </c>
      <c r="C90">
        <f t="shared" si="1"/>
        <v>24</v>
      </c>
    </row>
    <row r="91" spans="1:3" x14ac:dyDescent="0.2">
      <c r="A91">
        <v>11</v>
      </c>
      <c r="B91">
        <v>16</v>
      </c>
      <c r="C91">
        <f t="shared" si="1"/>
        <v>27</v>
      </c>
    </row>
    <row r="92" spans="1:3" x14ac:dyDescent="0.2">
      <c r="A92">
        <v>9</v>
      </c>
      <c r="B92">
        <v>10</v>
      </c>
      <c r="C92">
        <f t="shared" si="1"/>
        <v>19</v>
      </c>
    </row>
    <row r="93" spans="1:3" x14ac:dyDescent="0.2">
      <c r="A93">
        <v>10</v>
      </c>
      <c r="B93">
        <v>13</v>
      </c>
      <c r="C93">
        <f t="shared" si="1"/>
        <v>23</v>
      </c>
    </row>
    <row r="94" spans="1:3" x14ac:dyDescent="0.2">
      <c r="A94">
        <v>8</v>
      </c>
      <c r="B94">
        <v>12</v>
      </c>
      <c r="C94">
        <f t="shared" si="1"/>
        <v>20</v>
      </c>
    </row>
    <row r="95" spans="1:3" x14ac:dyDescent="0.2">
      <c r="A95">
        <v>11</v>
      </c>
      <c r="B95">
        <v>9</v>
      </c>
      <c r="C95">
        <f t="shared" si="1"/>
        <v>20</v>
      </c>
    </row>
    <row r="96" spans="1:3" x14ac:dyDescent="0.2">
      <c r="A96">
        <v>9</v>
      </c>
      <c r="B96">
        <v>11</v>
      </c>
      <c r="C96">
        <f t="shared" si="1"/>
        <v>20</v>
      </c>
    </row>
    <row r="97" spans="1:3" x14ac:dyDescent="0.2">
      <c r="A97">
        <v>13</v>
      </c>
      <c r="B97">
        <v>9</v>
      </c>
      <c r="C97">
        <f t="shared" si="1"/>
        <v>22</v>
      </c>
    </row>
    <row r="98" spans="1:3" x14ac:dyDescent="0.2">
      <c r="A98">
        <v>10</v>
      </c>
      <c r="B98">
        <v>10</v>
      </c>
      <c r="C98">
        <f t="shared" si="1"/>
        <v>20</v>
      </c>
    </row>
    <row r="99" spans="1:3" x14ac:dyDescent="0.2">
      <c r="A99">
        <v>10</v>
      </c>
      <c r="B99">
        <v>15</v>
      </c>
      <c r="C99">
        <f t="shared" si="1"/>
        <v>25</v>
      </c>
    </row>
    <row r="100" spans="1:3" x14ac:dyDescent="0.2">
      <c r="A100">
        <v>12</v>
      </c>
      <c r="B100">
        <v>4</v>
      </c>
      <c r="C100">
        <f t="shared" si="1"/>
        <v>16</v>
      </c>
    </row>
    <row r="101" spans="1:3" x14ac:dyDescent="0.2">
      <c r="A101">
        <v>16</v>
      </c>
      <c r="B101">
        <v>14</v>
      </c>
      <c r="C101">
        <f t="shared" si="1"/>
        <v>30</v>
      </c>
    </row>
    <row r="102" spans="1:3" x14ac:dyDescent="0.2">
      <c r="A102">
        <v>12</v>
      </c>
      <c r="B102">
        <v>8</v>
      </c>
      <c r="C102">
        <f t="shared" si="1"/>
        <v>20</v>
      </c>
    </row>
    <row r="103" spans="1:3" x14ac:dyDescent="0.2">
      <c r="A103">
        <v>13</v>
      </c>
      <c r="B103">
        <v>7</v>
      </c>
      <c r="C103">
        <f t="shared" si="1"/>
        <v>20</v>
      </c>
    </row>
    <row r="104" spans="1:3" x14ac:dyDescent="0.2">
      <c r="A104">
        <v>10</v>
      </c>
      <c r="B104">
        <v>9</v>
      </c>
      <c r="C104">
        <f t="shared" si="1"/>
        <v>19</v>
      </c>
    </row>
    <row r="105" spans="1:3" x14ac:dyDescent="0.2">
      <c r="A105">
        <v>8</v>
      </c>
      <c r="B105">
        <v>7</v>
      </c>
      <c r="C105">
        <f t="shared" si="1"/>
        <v>15</v>
      </c>
    </row>
    <row r="106" spans="1:3" x14ac:dyDescent="0.2">
      <c r="A106">
        <v>12</v>
      </c>
      <c r="B106">
        <v>15</v>
      </c>
      <c r="C106">
        <f t="shared" si="1"/>
        <v>27</v>
      </c>
    </row>
    <row r="107" spans="1:3" x14ac:dyDescent="0.2">
      <c r="A107">
        <v>11</v>
      </c>
      <c r="B107">
        <v>9</v>
      </c>
      <c r="C107">
        <f t="shared" si="1"/>
        <v>20</v>
      </c>
    </row>
    <row r="108" spans="1:3" x14ac:dyDescent="0.2">
      <c r="A108">
        <v>13</v>
      </c>
      <c r="B108">
        <v>10</v>
      </c>
      <c r="C108">
        <f t="shared" si="1"/>
        <v>23</v>
      </c>
    </row>
    <row r="109" spans="1:3" x14ac:dyDescent="0.2">
      <c r="A109">
        <v>10</v>
      </c>
      <c r="B109">
        <v>16</v>
      </c>
      <c r="C109">
        <f t="shared" si="1"/>
        <v>26</v>
      </c>
    </row>
    <row r="110" spans="1:3" x14ac:dyDescent="0.2">
      <c r="A110">
        <v>10</v>
      </c>
      <c r="B110">
        <v>8</v>
      </c>
      <c r="C110">
        <f t="shared" si="1"/>
        <v>18</v>
      </c>
    </row>
    <row r="111" spans="1:3" x14ac:dyDescent="0.2">
      <c r="A111">
        <v>11</v>
      </c>
      <c r="B111">
        <v>11</v>
      </c>
      <c r="C111">
        <f t="shared" si="1"/>
        <v>22</v>
      </c>
    </row>
    <row r="112" spans="1:3" x14ac:dyDescent="0.2">
      <c r="A112">
        <v>7</v>
      </c>
      <c r="B112">
        <v>11</v>
      </c>
      <c r="C112">
        <f t="shared" si="1"/>
        <v>18</v>
      </c>
    </row>
    <row r="113" spans="1:3" x14ac:dyDescent="0.2">
      <c r="A113">
        <v>11</v>
      </c>
      <c r="B113">
        <v>11</v>
      </c>
      <c r="C113">
        <f t="shared" si="1"/>
        <v>22</v>
      </c>
    </row>
    <row r="114" spans="1:3" x14ac:dyDescent="0.2">
      <c r="A114">
        <v>11</v>
      </c>
      <c r="B114">
        <v>13</v>
      </c>
      <c r="C114">
        <f t="shared" si="1"/>
        <v>24</v>
      </c>
    </row>
    <row r="115" spans="1:3" x14ac:dyDescent="0.2">
      <c r="A115">
        <v>10</v>
      </c>
      <c r="B115">
        <v>10</v>
      </c>
      <c r="C115">
        <f t="shared" si="1"/>
        <v>20</v>
      </c>
    </row>
    <row r="116" spans="1:3" x14ac:dyDescent="0.2">
      <c r="A116">
        <v>7</v>
      </c>
      <c r="B116">
        <v>7</v>
      </c>
      <c r="C116">
        <f t="shared" si="1"/>
        <v>14</v>
      </c>
    </row>
    <row r="117" spans="1:3" x14ac:dyDescent="0.2">
      <c r="A117">
        <v>7</v>
      </c>
      <c r="B117">
        <v>11</v>
      </c>
      <c r="C117">
        <f t="shared" si="1"/>
        <v>18</v>
      </c>
    </row>
    <row r="118" spans="1:3" x14ac:dyDescent="0.2">
      <c r="A118">
        <v>8</v>
      </c>
      <c r="B118">
        <v>8</v>
      </c>
      <c r="C118">
        <f t="shared" si="1"/>
        <v>16</v>
      </c>
    </row>
    <row r="119" spans="1:3" x14ac:dyDescent="0.2">
      <c r="A119">
        <v>11</v>
      </c>
      <c r="B119">
        <v>9</v>
      </c>
      <c r="C119">
        <f t="shared" si="1"/>
        <v>20</v>
      </c>
    </row>
    <row r="120" spans="1:3" x14ac:dyDescent="0.2">
      <c r="A120">
        <v>9</v>
      </c>
      <c r="B120">
        <v>12</v>
      </c>
      <c r="C120">
        <f t="shared" si="1"/>
        <v>21</v>
      </c>
    </row>
    <row r="121" spans="1:3" x14ac:dyDescent="0.2">
      <c r="A121">
        <v>10</v>
      </c>
      <c r="B121">
        <v>8</v>
      </c>
      <c r="C121">
        <f t="shared" si="1"/>
        <v>18</v>
      </c>
    </row>
    <row r="122" spans="1:3" x14ac:dyDescent="0.2">
      <c r="A122">
        <v>11</v>
      </c>
      <c r="B122">
        <v>15</v>
      </c>
      <c r="C122">
        <f t="shared" si="1"/>
        <v>26</v>
      </c>
    </row>
    <row r="123" spans="1:3" x14ac:dyDescent="0.2">
      <c r="A123">
        <v>6</v>
      </c>
      <c r="B123">
        <v>8</v>
      </c>
      <c r="C123">
        <f t="shared" si="1"/>
        <v>14</v>
      </c>
    </row>
    <row r="124" spans="1:3" x14ac:dyDescent="0.2">
      <c r="A124">
        <v>12</v>
      </c>
      <c r="B124">
        <v>14</v>
      </c>
      <c r="C124">
        <f t="shared" si="1"/>
        <v>26</v>
      </c>
    </row>
    <row r="125" spans="1:3" x14ac:dyDescent="0.2">
      <c r="A125">
        <v>8</v>
      </c>
      <c r="B125">
        <v>13</v>
      </c>
      <c r="C125">
        <f t="shared" si="1"/>
        <v>21</v>
      </c>
    </row>
    <row r="126" spans="1:3" x14ac:dyDescent="0.2">
      <c r="A126">
        <v>9</v>
      </c>
      <c r="B126">
        <v>5</v>
      </c>
      <c r="C126">
        <f t="shared" si="1"/>
        <v>14</v>
      </c>
    </row>
    <row r="127" spans="1:3" x14ac:dyDescent="0.2">
      <c r="A127">
        <v>13</v>
      </c>
      <c r="B127">
        <v>10</v>
      </c>
      <c r="C127">
        <f t="shared" si="1"/>
        <v>23</v>
      </c>
    </row>
    <row r="128" spans="1:3" x14ac:dyDescent="0.2">
      <c r="A128">
        <v>5</v>
      </c>
      <c r="B128">
        <v>9</v>
      </c>
      <c r="C128">
        <f t="shared" si="1"/>
        <v>14</v>
      </c>
    </row>
    <row r="129" spans="1:3" x14ac:dyDescent="0.2">
      <c r="A129">
        <v>6</v>
      </c>
      <c r="B129">
        <v>9</v>
      </c>
      <c r="C129">
        <f t="shared" si="1"/>
        <v>15</v>
      </c>
    </row>
    <row r="130" spans="1:3" x14ac:dyDescent="0.2">
      <c r="A130">
        <v>12</v>
      </c>
      <c r="B130">
        <v>11</v>
      </c>
      <c r="C130">
        <f t="shared" si="1"/>
        <v>23</v>
      </c>
    </row>
    <row r="131" spans="1:3" x14ac:dyDescent="0.2">
      <c r="A131">
        <v>9</v>
      </c>
      <c r="B131">
        <v>11</v>
      </c>
      <c r="C131">
        <f t="shared" ref="C131:C151" si="2">(A131+B131)</f>
        <v>20</v>
      </c>
    </row>
    <row r="132" spans="1:3" x14ac:dyDescent="0.2">
      <c r="A132">
        <v>8</v>
      </c>
      <c r="B132">
        <v>16</v>
      </c>
      <c r="C132">
        <f t="shared" si="2"/>
        <v>24</v>
      </c>
    </row>
    <row r="133" spans="1:3" x14ac:dyDescent="0.2">
      <c r="A133">
        <v>7</v>
      </c>
      <c r="B133">
        <v>11</v>
      </c>
      <c r="C133">
        <f t="shared" si="2"/>
        <v>18</v>
      </c>
    </row>
    <row r="134" spans="1:3" x14ac:dyDescent="0.2">
      <c r="A134">
        <v>10</v>
      </c>
      <c r="B134">
        <v>14</v>
      </c>
      <c r="C134">
        <f t="shared" si="2"/>
        <v>24</v>
      </c>
    </row>
    <row r="135" spans="1:3" x14ac:dyDescent="0.2">
      <c r="A135">
        <v>8</v>
      </c>
      <c r="B135">
        <v>10</v>
      </c>
      <c r="C135">
        <f t="shared" si="2"/>
        <v>18</v>
      </c>
    </row>
    <row r="136" spans="1:3" x14ac:dyDescent="0.2">
      <c r="A136">
        <v>9</v>
      </c>
      <c r="B136">
        <v>12</v>
      </c>
      <c r="C136">
        <f t="shared" si="2"/>
        <v>21</v>
      </c>
    </row>
    <row r="137" spans="1:3" x14ac:dyDescent="0.2">
      <c r="A137">
        <v>15</v>
      </c>
      <c r="B137">
        <v>11</v>
      </c>
      <c r="C137">
        <f t="shared" si="2"/>
        <v>26</v>
      </c>
    </row>
    <row r="138" spans="1:3" x14ac:dyDescent="0.2">
      <c r="A138">
        <v>9</v>
      </c>
      <c r="B138">
        <v>15</v>
      </c>
      <c r="C138">
        <f t="shared" si="2"/>
        <v>24</v>
      </c>
    </row>
    <row r="139" spans="1:3" x14ac:dyDescent="0.2">
      <c r="A139">
        <v>8</v>
      </c>
      <c r="B139">
        <v>17</v>
      </c>
      <c r="C139">
        <f t="shared" si="2"/>
        <v>25</v>
      </c>
    </row>
    <row r="140" spans="1:3" x14ac:dyDescent="0.2">
      <c r="A140">
        <v>8</v>
      </c>
      <c r="B140">
        <v>17</v>
      </c>
      <c r="C140">
        <f>(A140+B140)</f>
        <v>25</v>
      </c>
    </row>
    <row r="141" spans="1:3" x14ac:dyDescent="0.2">
      <c r="A141">
        <v>10</v>
      </c>
      <c r="B141">
        <v>12</v>
      </c>
      <c r="C141">
        <f t="shared" si="2"/>
        <v>22</v>
      </c>
    </row>
    <row r="142" spans="1:3" x14ac:dyDescent="0.2">
      <c r="A142">
        <v>9</v>
      </c>
      <c r="B142">
        <v>11</v>
      </c>
      <c r="C142">
        <f t="shared" si="2"/>
        <v>20</v>
      </c>
    </row>
    <row r="143" spans="1:3" x14ac:dyDescent="0.2">
      <c r="A143">
        <v>12</v>
      </c>
      <c r="B143">
        <v>13</v>
      </c>
      <c r="C143">
        <f t="shared" si="2"/>
        <v>25</v>
      </c>
    </row>
    <row r="144" spans="1:3" x14ac:dyDescent="0.2">
      <c r="A144">
        <v>11</v>
      </c>
      <c r="B144">
        <v>11</v>
      </c>
      <c r="C144">
        <f t="shared" si="2"/>
        <v>22</v>
      </c>
    </row>
    <row r="145" spans="1:3" x14ac:dyDescent="0.2">
      <c r="A145">
        <v>10</v>
      </c>
      <c r="B145">
        <v>12</v>
      </c>
      <c r="C145">
        <f t="shared" si="2"/>
        <v>22</v>
      </c>
    </row>
    <row r="146" spans="1:3" x14ac:dyDescent="0.2">
      <c r="A146">
        <v>9</v>
      </c>
      <c r="B146">
        <v>9</v>
      </c>
      <c r="C146">
        <f t="shared" si="2"/>
        <v>18</v>
      </c>
    </row>
    <row r="147" spans="1:3" x14ac:dyDescent="0.2">
      <c r="A147">
        <v>11</v>
      </c>
      <c r="B147">
        <v>9</v>
      </c>
      <c r="C147">
        <f t="shared" si="2"/>
        <v>20</v>
      </c>
    </row>
    <row r="148" spans="1:3" x14ac:dyDescent="0.2">
      <c r="A148">
        <v>10</v>
      </c>
      <c r="B148">
        <v>12</v>
      </c>
      <c r="C148">
        <f t="shared" si="2"/>
        <v>22</v>
      </c>
    </row>
    <row r="149" spans="1:3" x14ac:dyDescent="0.2">
      <c r="A149">
        <v>9</v>
      </c>
      <c r="B149">
        <v>11</v>
      </c>
      <c r="C149">
        <f t="shared" si="2"/>
        <v>20</v>
      </c>
    </row>
    <row r="150" spans="1:3" x14ac:dyDescent="0.2">
      <c r="A150">
        <v>12</v>
      </c>
      <c r="B150">
        <v>6</v>
      </c>
      <c r="C150">
        <f t="shared" si="2"/>
        <v>18</v>
      </c>
    </row>
    <row r="151" spans="1:3" x14ac:dyDescent="0.2">
      <c r="A151">
        <v>11</v>
      </c>
      <c r="B151">
        <v>13</v>
      </c>
      <c r="C151">
        <f t="shared" si="2"/>
        <v>24</v>
      </c>
    </row>
    <row r="152" spans="1:3" x14ac:dyDescent="0.2">
      <c r="A152">
        <f>SUM(A2:A151)</f>
        <v>1534</v>
      </c>
      <c r="C152">
        <f>COUNTIF(C2:C151, "&gt;=20")</f>
        <v>107</v>
      </c>
    </row>
    <row r="153" spans="1:3" x14ac:dyDescent="0.2">
      <c r="A153">
        <f>AVERAGE(A2:A151)</f>
        <v>10.226666666666667</v>
      </c>
      <c r="B153">
        <f>AVERAGE(B2:B151)</f>
        <v>10.773333333333333</v>
      </c>
      <c r="C153" s="3"/>
    </row>
    <row r="154" spans="1:3" x14ac:dyDescent="0.2">
      <c r="A154">
        <f>STDEV(A2:A151)</f>
        <v>1.9632416237891031</v>
      </c>
      <c r="B154">
        <f>STDEV(B2:B151)</f>
        <v>2.7199157770879436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85AF-4C64-0241-822D-926CEB733DF0}">
  <dimension ref="A1:K15"/>
  <sheetViews>
    <sheetView zoomScale="99" zoomScaleNormal="99" workbookViewId="0">
      <selection activeCell="H37" sqref="H37"/>
    </sheetView>
  </sheetViews>
  <sheetFormatPr baseColWidth="10" defaultColWidth="8.83203125" defaultRowHeight="15" x14ac:dyDescent="0.2"/>
  <sheetData>
    <row r="1" spans="1:11" x14ac:dyDescent="0.2">
      <c r="A1" s="5" t="s">
        <v>19</v>
      </c>
    </row>
    <row r="2" spans="1:11" x14ac:dyDescent="0.2">
      <c r="C2" s="6" t="s">
        <v>20</v>
      </c>
      <c r="D2" s="3">
        <v>10.78</v>
      </c>
      <c r="E2" t="s">
        <v>21</v>
      </c>
    </row>
    <row r="3" spans="1:11" x14ac:dyDescent="0.2">
      <c r="C3" s="6" t="s">
        <v>22</v>
      </c>
      <c r="D3" s="7">
        <v>1.9630000000000001</v>
      </c>
      <c r="E3" t="s">
        <v>23</v>
      </c>
    </row>
    <row r="4" spans="1:11" x14ac:dyDescent="0.2">
      <c r="C4" s="6" t="s">
        <v>24</v>
      </c>
      <c r="D4">
        <v>150</v>
      </c>
    </row>
    <row r="5" spans="1:11" x14ac:dyDescent="0.2">
      <c r="C5" s="6" t="s">
        <v>25</v>
      </c>
      <c r="D5">
        <f>D3/SQRT(D4)</f>
        <v>0.16027827883611262</v>
      </c>
      <c r="E5" t="s">
        <v>26</v>
      </c>
      <c r="K5" t="s">
        <v>27</v>
      </c>
    </row>
    <row r="6" spans="1:11" x14ac:dyDescent="0.2">
      <c r="C6" s="6" t="s">
        <v>28</v>
      </c>
      <c r="D6">
        <v>95</v>
      </c>
      <c r="E6" t="s">
        <v>29</v>
      </c>
    </row>
    <row r="7" spans="1:11" x14ac:dyDescent="0.2">
      <c r="C7" s="6" t="s">
        <v>30</v>
      </c>
      <c r="D7">
        <f>1-D6/100</f>
        <v>5.0000000000000044E-2</v>
      </c>
      <c r="E7" t="s">
        <v>31</v>
      </c>
    </row>
    <row r="8" spans="1:11" x14ac:dyDescent="0.2">
      <c r="C8" s="6" t="s">
        <v>32</v>
      </c>
      <c r="D8">
        <v>1</v>
      </c>
      <c r="E8" t="s">
        <v>33</v>
      </c>
    </row>
    <row r="9" spans="1:11" ht="16" x14ac:dyDescent="0.2">
      <c r="C9" s="6" t="s">
        <v>34</v>
      </c>
      <c r="D9" s="4">
        <f>IF(D8=1,_xlfn.T.INV(1-D7,D4-1),_xlfn.T.INV.2T(D7,D4-1))</f>
        <v>1.6551445337979596</v>
      </c>
      <c r="E9" t="s">
        <v>35</v>
      </c>
    </row>
    <row r="10" spans="1:11" x14ac:dyDescent="0.2">
      <c r="C10" s="6" t="s">
        <v>36</v>
      </c>
      <c r="D10">
        <f>D5*D9</f>
        <v>0.265283717102137</v>
      </c>
      <c r="E10" t="s">
        <v>37</v>
      </c>
    </row>
    <row r="12" spans="1:11" x14ac:dyDescent="0.2">
      <c r="C12" t="s">
        <v>38</v>
      </c>
    </row>
    <row r="13" spans="1:11" x14ac:dyDescent="0.2">
      <c r="D13" s="8">
        <f>ROUND(D2,3)</f>
        <v>10.78</v>
      </c>
      <c r="E13" t="str">
        <f>"±"&amp;ROUND(D10,3)</f>
        <v>±0,265</v>
      </c>
    </row>
    <row r="14" spans="1:11" x14ac:dyDescent="0.2">
      <c r="D14" t="s">
        <v>39</v>
      </c>
      <c r="E14" t="s">
        <v>40</v>
      </c>
    </row>
    <row r="15" spans="1:11" x14ac:dyDescent="0.2">
      <c r="D15" s="8">
        <f>ROUND(D13-D10,3)</f>
        <v>10.515000000000001</v>
      </c>
      <c r="E15" s="8">
        <f>ROUND(D13+D10,3)</f>
        <v>11.045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83BD-1C48-CC4F-B0FF-9FD476E85AEC}">
  <dimension ref="A1:H6"/>
  <sheetViews>
    <sheetView tabSelected="1" workbookViewId="0">
      <selection activeCell="G36" sqref="G36"/>
    </sheetView>
  </sheetViews>
  <sheetFormatPr baseColWidth="10" defaultRowHeight="16" x14ac:dyDescent="0.2"/>
  <cols>
    <col min="1" max="16384" width="10.83203125" style="9"/>
  </cols>
  <sheetData>
    <row r="1" spans="1:8" x14ac:dyDescent="0.2">
      <c r="A1" s="9" t="s">
        <v>48</v>
      </c>
    </row>
    <row r="2" spans="1:8" x14ac:dyDescent="0.2">
      <c r="B2" s="10" t="s">
        <v>47</v>
      </c>
      <c r="C2" s="9">
        <v>107</v>
      </c>
    </row>
    <row r="3" spans="1:8" x14ac:dyDescent="0.2">
      <c r="B3" s="10" t="s">
        <v>46</v>
      </c>
      <c r="C3" s="9">
        <v>150</v>
      </c>
    </row>
    <row r="4" spans="1:8" x14ac:dyDescent="0.2">
      <c r="B4" s="10" t="s">
        <v>45</v>
      </c>
      <c r="C4" s="9">
        <v>95</v>
      </c>
      <c r="F4" s="10" t="s">
        <v>44</v>
      </c>
      <c r="G4" s="11">
        <f>ROUND(C2/C3,3)</f>
        <v>0.71299999999999997</v>
      </c>
      <c r="H4" s="9" t="str">
        <f>"±"&amp;ROUND(SQRT((C2/C3)*(1-C2/C3)/C3)*_xlfn.NORM.S.INV((1-C4/100)/2),3)</f>
        <v>±-0,072</v>
      </c>
    </row>
    <row r="5" spans="1:8" x14ac:dyDescent="0.2">
      <c r="B5" s="10" t="s">
        <v>43</v>
      </c>
      <c r="C5" s="9">
        <v>0.67</v>
      </c>
      <c r="F5" s="10" t="s">
        <v>42</v>
      </c>
      <c r="G5" s="9">
        <f>IF((C2/C3-C5)&gt;0,C6*(1-_xlfn.NORM.S.DIST((C2/C3-C5)/SQRT(C2/C3*(1-C2/C3)/C3),TRUE)),C6*(_xlfn.NORM.S.DIST((C2/C3-C5)/SQRT(C2/C3*(1-C2/C3)/C3),TRUE)))</f>
        <v>0.12027072699094621</v>
      </c>
    </row>
    <row r="6" spans="1:8" x14ac:dyDescent="0.2">
      <c r="B6" s="10" t="s">
        <v>41</v>
      </c>
      <c r="C6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BCC1-54A6-484B-A6BF-797B55483444}">
  <dimension ref="A1:W152"/>
  <sheetViews>
    <sheetView workbookViewId="0">
      <selection activeCell="H26" sqref="H26"/>
    </sheetView>
  </sheetViews>
  <sheetFormatPr baseColWidth="10" defaultColWidth="8.83203125" defaultRowHeight="13" x14ac:dyDescent="0.15"/>
  <cols>
    <col min="1" max="1" width="11.5" style="14" customWidth="1"/>
    <col min="2" max="2" width="15.33203125" style="14" customWidth="1"/>
    <col min="3" max="4" width="8.83203125" style="13"/>
    <col min="5" max="5" width="8.83203125" style="12"/>
    <col min="6" max="6" width="18.6640625" style="12" customWidth="1"/>
    <col min="7" max="7" width="17" style="12" customWidth="1"/>
    <col min="8" max="8" width="24" style="12" customWidth="1"/>
    <col min="9" max="10" width="8.83203125" style="12"/>
    <col min="11" max="11" width="14.6640625" style="12" customWidth="1"/>
    <col min="12" max="12" width="13.33203125" style="12" customWidth="1"/>
    <col min="13" max="13" width="13.83203125" style="12" customWidth="1"/>
    <col min="14" max="14" width="15.5" style="12" customWidth="1"/>
    <col min="15" max="16384" width="8.83203125" style="12"/>
  </cols>
  <sheetData>
    <row r="1" spans="1:23" x14ac:dyDescent="0.15">
      <c r="A1" s="18" t="s">
        <v>67</v>
      </c>
      <c r="B1" s="18" t="s">
        <v>66</v>
      </c>
      <c r="C1" s="13" t="s">
        <v>76</v>
      </c>
      <c r="D1" s="13" t="s">
        <v>75</v>
      </c>
      <c r="F1" s="12" t="s">
        <v>77</v>
      </c>
      <c r="L1" s="12" t="s">
        <v>2</v>
      </c>
      <c r="U1" s="12" t="s">
        <v>68</v>
      </c>
    </row>
    <row r="2" spans="1:23" ht="14" thickBot="1" x14ac:dyDescent="0.2">
      <c r="A2" s="14">
        <v>613.21</v>
      </c>
      <c r="B2" s="14">
        <v>783.31</v>
      </c>
      <c r="C2" s="13">
        <f t="shared" ref="C2:C33" si="0" xml:space="preserve"> (A2-B2)</f>
        <v>-170.09999999999991</v>
      </c>
      <c r="D2" s="13">
        <v>0</v>
      </c>
    </row>
    <row r="3" spans="1:23" x14ac:dyDescent="0.15">
      <c r="A3" s="14">
        <v>551.66</v>
      </c>
      <c r="B3" s="14">
        <v>498.33</v>
      </c>
      <c r="C3" s="13">
        <f t="shared" si="0"/>
        <v>53.329999999999984</v>
      </c>
      <c r="D3" s="13">
        <v>0</v>
      </c>
      <c r="F3" s="17"/>
      <c r="G3" s="17" t="s">
        <v>67</v>
      </c>
      <c r="H3" s="17" t="s">
        <v>66</v>
      </c>
      <c r="L3" s="17"/>
      <c r="M3" s="17" t="s">
        <v>67</v>
      </c>
      <c r="N3" s="17" t="s">
        <v>66</v>
      </c>
      <c r="U3" s="17"/>
      <c r="V3" s="17" t="s">
        <v>76</v>
      </c>
      <c r="W3" s="17" t="s">
        <v>75</v>
      </c>
    </row>
    <row r="4" spans="1:23" x14ac:dyDescent="0.15">
      <c r="A4" s="14">
        <v>633.4</v>
      </c>
      <c r="B4" s="14">
        <v>560.79999999999995</v>
      </c>
      <c r="C4" s="13">
        <f t="shared" si="0"/>
        <v>72.600000000000023</v>
      </c>
      <c r="F4" s="12" t="s">
        <v>3</v>
      </c>
      <c r="G4" s="12">
        <v>937.90986666666674</v>
      </c>
      <c r="H4" s="12">
        <v>925.50893333333352</v>
      </c>
      <c r="I4" s="12" t="s">
        <v>74</v>
      </c>
      <c r="J4" s="12" t="s">
        <v>73</v>
      </c>
      <c r="K4" s="12" t="s">
        <v>65</v>
      </c>
      <c r="L4" s="12" t="s">
        <v>3</v>
      </c>
      <c r="M4" s="12">
        <v>937.90986666666674</v>
      </c>
      <c r="N4" s="12">
        <v>925.50893333333352</v>
      </c>
      <c r="U4" s="12" t="s">
        <v>3</v>
      </c>
      <c r="V4" s="12">
        <v>12.400933333333336</v>
      </c>
      <c r="W4" s="12">
        <v>0</v>
      </c>
    </row>
    <row r="5" spans="1:23" x14ac:dyDescent="0.15">
      <c r="A5" s="14">
        <v>703.02</v>
      </c>
      <c r="B5" s="14">
        <v>745.84</v>
      </c>
      <c r="C5" s="13">
        <f t="shared" si="0"/>
        <v>-42.82000000000005</v>
      </c>
      <c r="F5" s="12" t="s">
        <v>4</v>
      </c>
      <c r="G5" s="12">
        <v>34193.133893941871</v>
      </c>
      <c r="H5" s="12">
        <v>44637.768510263537</v>
      </c>
      <c r="I5" s="12">
        <f>_xlfn.STDEV.S(C2:C151)</f>
        <v>99.140920274872101</v>
      </c>
      <c r="J5" s="12">
        <f>I5/SQRT(150)</f>
        <v>8.094822243446135</v>
      </c>
      <c r="K5" s="12">
        <f>G4-H4</f>
        <v>12.400933333333228</v>
      </c>
      <c r="L5" s="12" t="s">
        <v>4</v>
      </c>
      <c r="M5" s="12">
        <v>34193.133893941871</v>
      </c>
      <c r="N5" s="12">
        <v>44637.768510263537</v>
      </c>
      <c r="U5" s="12" t="s">
        <v>4</v>
      </c>
      <c r="V5" s="12">
        <v>9828.922072948546</v>
      </c>
      <c r="W5" s="12">
        <v>0</v>
      </c>
    </row>
    <row r="6" spans="1:23" x14ac:dyDescent="0.15">
      <c r="A6" s="14">
        <v>1158.98</v>
      </c>
      <c r="B6" s="14">
        <v>1135.76</v>
      </c>
      <c r="C6" s="13">
        <f t="shared" si="0"/>
        <v>23.220000000000027</v>
      </c>
      <c r="F6" s="12" t="s">
        <v>5</v>
      </c>
      <c r="G6" s="12">
        <v>150</v>
      </c>
      <c r="H6" s="12">
        <v>150</v>
      </c>
      <c r="L6" s="12" t="s">
        <v>5</v>
      </c>
      <c r="M6" s="12">
        <v>150</v>
      </c>
      <c r="N6" s="12">
        <v>150</v>
      </c>
      <c r="U6" s="12" t="s">
        <v>5</v>
      </c>
      <c r="V6" s="12">
        <v>150</v>
      </c>
      <c r="W6" s="12">
        <v>2</v>
      </c>
    </row>
    <row r="7" spans="1:23" x14ac:dyDescent="0.15">
      <c r="A7" s="14">
        <v>1203.77</v>
      </c>
      <c r="B7" s="14">
        <v>1342.59</v>
      </c>
      <c r="C7" s="13">
        <f t="shared" si="0"/>
        <v>-138.81999999999994</v>
      </c>
      <c r="F7" s="12" t="s">
        <v>72</v>
      </c>
      <c r="G7" s="12">
        <v>0.88310199949061241</v>
      </c>
      <c r="I7" s="12" t="s">
        <v>71</v>
      </c>
      <c r="J7" s="12">
        <f xml:space="preserve"> J5*G14</f>
        <v>15.995475424101183</v>
      </c>
      <c r="L7" s="12" t="s">
        <v>6</v>
      </c>
      <c r="M7" s="12">
        <v>149</v>
      </c>
      <c r="N7" s="12">
        <v>149</v>
      </c>
      <c r="U7" s="12" t="s">
        <v>70</v>
      </c>
      <c r="V7" s="12">
        <v>9763.3959257955557</v>
      </c>
    </row>
    <row r="8" spans="1:23" x14ac:dyDescent="0.15">
      <c r="A8" s="14">
        <v>958.4</v>
      </c>
      <c r="B8" s="14">
        <v>1003.81</v>
      </c>
      <c r="C8" s="13">
        <f t="shared" si="0"/>
        <v>-45.409999999999968</v>
      </c>
      <c r="F8" s="12" t="s">
        <v>11</v>
      </c>
      <c r="G8" s="12">
        <v>0</v>
      </c>
      <c r="I8" s="12" t="s">
        <v>69</v>
      </c>
      <c r="J8" s="12">
        <f>K5 +J7</f>
        <v>28.396408757434411</v>
      </c>
      <c r="K8" s="12">
        <f>K5-J7</f>
        <v>-3.5945420907679555</v>
      </c>
      <c r="L8" s="12" t="s">
        <v>7</v>
      </c>
      <c r="M8" s="12">
        <v>0.76601351355813996</v>
      </c>
      <c r="U8" s="12" t="s">
        <v>11</v>
      </c>
      <c r="V8" s="12">
        <v>0</v>
      </c>
    </row>
    <row r="9" spans="1:23" x14ac:dyDescent="0.15">
      <c r="A9" s="14">
        <v>872.57</v>
      </c>
      <c r="B9" s="14">
        <v>874.24</v>
      </c>
      <c r="C9" s="13">
        <f t="shared" si="0"/>
        <v>-1.6699999999999591</v>
      </c>
      <c r="F9" s="12" t="s">
        <v>6</v>
      </c>
      <c r="G9" s="12">
        <v>149</v>
      </c>
      <c r="L9" s="12" t="s">
        <v>8</v>
      </c>
      <c r="M9" s="12">
        <v>5.2429063495893713E-2</v>
      </c>
      <c r="U9" s="12" t="s">
        <v>6</v>
      </c>
      <c r="V9" s="12">
        <v>150</v>
      </c>
    </row>
    <row r="10" spans="1:23" ht="14" thickBot="1" x14ac:dyDescent="0.2">
      <c r="A10" s="14">
        <v>1086.69</v>
      </c>
      <c r="B10" s="14">
        <v>886.97</v>
      </c>
      <c r="C10" s="13">
        <f t="shared" si="0"/>
        <v>199.72000000000003</v>
      </c>
      <c r="F10" s="12" t="s">
        <v>12</v>
      </c>
      <c r="G10" s="12">
        <v>1.5319586966067833</v>
      </c>
      <c r="L10" s="15" t="s">
        <v>9</v>
      </c>
      <c r="M10" s="15">
        <v>0.7631007311355047</v>
      </c>
      <c r="N10" s="15"/>
      <c r="U10" s="12" t="s">
        <v>12</v>
      </c>
      <c r="V10" s="12">
        <v>0.17631641853026392</v>
      </c>
    </row>
    <row r="11" spans="1:23" x14ac:dyDescent="0.15">
      <c r="A11" s="14">
        <v>692.15</v>
      </c>
      <c r="B11" s="14">
        <v>760.52</v>
      </c>
      <c r="C11" s="13">
        <f t="shared" si="0"/>
        <v>-68.37</v>
      </c>
      <c r="F11" s="12" t="s">
        <v>13</v>
      </c>
      <c r="G11" s="12">
        <v>6.3826543172172331E-2</v>
      </c>
      <c r="U11" s="12" t="s">
        <v>13</v>
      </c>
      <c r="V11" s="12">
        <v>0.43014159337743185</v>
      </c>
    </row>
    <row r="12" spans="1:23" x14ac:dyDescent="0.15">
      <c r="A12" s="14">
        <v>785.58</v>
      </c>
      <c r="B12" s="14">
        <v>819.59</v>
      </c>
      <c r="C12" s="13">
        <f t="shared" si="0"/>
        <v>-34.009999999999991</v>
      </c>
      <c r="F12" s="12" t="s">
        <v>14</v>
      </c>
      <c r="G12" s="12">
        <v>1.6551445337979596</v>
      </c>
      <c r="U12" s="12" t="s">
        <v>14</v>
      </c>
      <c r="V12" s="12">
        <v>1.6550755001871769</v>
      </c>
    </row>
    <row r="13" spans="1:23" x14ac:dyDescent="0.15">
      <c r="A13" s="14">
        <v>1196.76</v>
      </c>
      <c r="B13" s="14">
        <v>1127.73</v>
      </c>
      <c r="C13" s="13">
        <f t="shared" si="0"/>
        <v>69.029999999999973</v>
      </c>
      <c r="F13" s="12" t="s">
        <v>15</v>
      </c>
      <c r="G13" s="12">
        <v>0.12765308634434466</v>
      </c>
      <c r="U13" s="12" t="s">
        <v>15</v>
      </c>
      <c r="V13" s="12">
        <v>0.8602831867548637</v>
      </c>
    </row>
    <row r="14" spans="1:23" ht="14" thickBot="1" x14ac:dyDescent="0.2">
      <c r="A14" s="14">
        <v>705.87</v>
      </c>
      <c r="B14" s="14">
        <v>614.28</v>
      </c>
      <c r="C14" s="13">
        <f t="shared" si="0"/>
        <v>91.590000000000032</v>
      </c>
      <c r="F14" s="15" t="s">
        <v>16</v>
      </c>
      <c r="G14" s="15">
        <v>1.976013177689196</v>
      </c>
      <c r="H14" s="15"/>
      <c r="U14" s="15" t="s">
        <v>16</v>
      </c>
      <c r="V14" s="15">
        <v>1.9759053308966197</v>
      </c>
      <c r="W14" s="15"/>
    </row>
    <row r="15" spans="1:23" x14ac:dyDescent="0.15">
      <c r="A15" s="14">
        <v>380.99</v>
      </c>
      <c r="B15" s="14">
        <v>318.20999999999998</v>
      </c>
      <c r="C15" s="13">
        <f t="shared" si="0"/>
        <v>62.78000000000003</v>
      </c>
    </row>
    <row r="16" spans="1:23" x14ac:dyDescent="0.15">
      <c r="A16" s="14">
        <v>964.1</v>
      </c>
      <c r="B16" s="14">
        <v>769.98</v>
      </c>
      <c r="C16" s="13">
        <f t="shared" si="0"/>
        <v>194.12</v>
      </c>
      <c r="L16" s="12" t="s">
        <v>68</v>
      </c>
    </row>
    <row r="17" spans="1:19" ht="14" thickBot="1" x14ac:dyDescent="0.2">
      <c r="A17" s="14">
        <v>1025.3399999999999</v>
      </c>
      <c r="B17" s="14">
        <v>1030.6199999999999</v>
      </c>
      <c r="C17" s="13">
        <f t="shared" si="0"/>
        <v>-5.2799999999999727</v>
      </c>
    </row>
    <row r="18" spans="1:19" x14ac:dyDescent="0.15">
      <c r="A18" s="14">
        <v>726.33</v>
      </c>
      <c r="B18" s="14">
        <v>593.46</v>
      </c>
      <c r="C18" s="13">
        <f t="shared" si="0"/>
        <v>132.87</v>
      </c>
      <c r="L18" s="17"/>
      <c r="M18" s="17" t="s">
        <v>67</v>
      </c>
      <c r="N18" s="17" t="s">
        <v>66</v>
      </c>
      <c r="Q18" s="12" t="s">
        <v>65</v>
      </c>
    </row>
    <row r="19" spans="1:19" x14ac:dyDescent="0.15">
      <c r="A19" s="14">
        <v>700.16</v>
      </c>
      <c r="B19" s="14">
        <v>731.64</v>
      </c>
      <c r="C19" s="13">
        <f t="shared" si="0"/>
        <v>-31.480000000000018</v>
      </c>
      <c r="L19" s="12" t="s">
        <v>3</v>
      </c>
      <c r="M19" s="12">
        <v>937.90986666666674</v>
      </c>
      <c r="N19" s="12">
        <v>925.50893333333352</v>
      </c>
      <c r="Q19" s="12">
        <v>12.4</v>
      </c>
    </row>
    <row r="20" spans="1:19" x14ac:dyDescent="0.15">
      <c r="A20" s="14">
        <v>847.21</v>
      </c>
      <c r="B20" s="14">
        <v>885.72</v>
      </c>
      <c r="C20" s="13">
        <f t="shared" si="0"/>
        <v>-38.509999999999991</v>
      </c>
      <c r="L20" s="12" t="s">
        <v>4</v>
      </c>
      <c r="M20" s="12">
        <v>34193.133893941871</v>
      </c>
      <c r="N20" s="12">
        <v>44637.768510263537</v>
      </c>
      <c r="O20" s="12">
        <f>SQRT(M20)</f>
        <v>184.91385533253552</v>
      </c>
      <c r="P20" s="12">
        <f>SQRT(N20)</f>
        <v>211.27652143639514</v>
      </c>
    </row>
    <row r="21" spans="1:19" x14ac:dyDescent="0.15">
      <c r="A21" s="14">
        <v>767.43</v>
      </c>
      <c r="B21" s="14">
        <v>813.06</v>
      </c>
      <c r="C21" s="13">
        <f t="shared" si="0"/>
        <v>-45.629999999999995</v>
      </c>
      <c r="L21" s="12" t="s">
        <v>5</v>
      </c>
      <c r="M21" s="12">
        <v>150</v>
      </c>
      <c r="N21" s="12">
        <v>150</v>
      </c>
    </row>
    <row r="22" spans="1:19" x14ac:dyDescent="0.15">
      <c r="A22" s="14">
        <v>858.47</v>
      </c>
      <c r="B22" s="14">
        <v>732.88</v>
      </c>
      <c r="C22" s="13">
        <f t="shared" si="0"/>
        <v>125.59000000000003</v>
      </c>
      <c r="L22" s="12" t="s">
        <v>64</v>
      </c>
      <c r="M22" s="12">
        <v>39415.451202102697</v>
      </c>
    </row>
    <row r="23" spans="1:19" x14ac:dyDescent="0.15">
      <c r="A23" s="14">
        <v>966.11</v>
      </c>
      <c r="B23" s="14">
        <v>922.84</v>
      </c>
      <c r="C23" s="13">
        <f t="shared" si="0"/>
        <v>43.269999999999982</v>
      </c>
      <c r="L23" s="12" t="s">
        <v>11</v>
      </c>
      <c r="M23" s="12">
        <v>0</v>
      </c>
      <c r="O23" s="12" t="s">
        <v>63</v>
      </c>
      <c r="P23" s="12" t="s">
        <v>62</v>
      </c>
      <c r="Q23" s="12" t="s">
        <v>61</v>
      </c>
      <c r="R23" s="16" t="s">
        <v>60</v>
      </c>
      <c r="S23" s="12" t="s">
        <v>59</v>
      </c>
    </row>
    <row r="24" spans="1:19" x14ac:dyDescent="0.15">
      <c r="A24" s="14">
        <v>501.64</v>
      </c>
      <c r="B24" s="14">
        <v>428.1</v>
      </c>
      <c r="C24" s="13">
        <f t="shared" si="0"/>
        <v>73.539999999999964</v>
      </c>
      <c r="L24" s="12" t="s">
        <v>6</v>
      </c>
      <c r="M24" s="12">
        <v>298</v>
      </c>
      <c r="O24" s="12" t="s">
        <v>58</v>
      </c>
    </row>
    <row r="25" spans="1:19" x14ac:dyDescent="0.15">
      <c r="A25" s="14">
        <v>921.37</v>
      </c>
      <c r="B25" s="14">
        <v>801.76</v>
      </c>
      <c r="C25" s="13">
        <f t="shared" si="0"/>
        <v>119.61000000000001</v>
      </c>
      <c r="L25" s="12" t="s">
        <v>12</v>
      </c>
      <c r="M25" s="12">
        <v>0.54094330890218134</v>
      </c>
      <c r="O25" s="12" t="s">
        <v>57</v>
      </c>
      <c r="P25" s="12" t="s">
        <v>56</v>
      </c>
      <c r="Q25" s="12">
        <v>45</v>
      </c>
    </row>
    <row r="26" spans="1:19" x14ac:dyDescent="0.15">
      <c r="A26" s="14">
        <v>747.42</v>
      </c>
      <c r="B26" s="14">
        <v>558.12</v>
      </c>
      <c r="C26" s="13">
        <f t="shared" si="0"/>
        <v>189.29999999999995</v>
      </c>
      <c r="L26" s="12" t="s">
        <v>13</v>
      </c>
      <c r="M26" s="12">
        <v>0.29447538895857706</v>
      </c>
      <c r="O26" s="12" t="s">
        <v>55</v>
      </c>
    </row>
    <row r="27" spans="1:19" x14ac:dyDescent="0.15">
      <c r="A27" s="14">
        <v>993.44</v>
      </c>
      <c r="B27" s="14">
        <v>1044.33</v>
      </c>
      <c r="C27" s="13">
        <f t="shared" si="0"/>
        <v>-50.889999999999873</v>
      </c>
      <c r="L27" s="12" t="s">
        <v>14</v>
      </c>
      <c r="M27" s="12">
        <v>1.6499829759956088</v>
      </c>
      <c r="O27" s="12" t="s">
        <v>54</v>
      </c>
    </row>
    <row r="28" spans="1:19" x14ac:dyDescent="0.15">
      <c r="A28" s="14">
        <v>872.8</v>
      </c>
      <c r="B28" s="14">
        <v>814.49</v>
      </c>
      <c r="C28" s="13">
        <f t="shared" si="0"/>
        <v>58.309999999999945</v>
      </c>
      <c r="L28" s="12" t="s">
        <v>15</v>
      </c>
      <c r="M28" s="12">
        <v>0.58895077791715411</v>
      </c>
      <c r="Q28" s="16"/>
    </row>
    <row r="29" spans="1:19" ht="14" thickBot="1" x14ac:dyDescent="0.2">
      <c r="A29" s="14">
        <v>1006.41</v>
      </c>
      <c r="B29" s="14">
        <v>981.71</v>
      </c>
      <c r="C29" s="13">
        <f t="shared" si="0"/>
        <v>24.699999999999932</v>
      </c>
      <c r="L29" s="15" t="s">
        <v>16</v>
      </c>
      <c r="M29" s="15">
        <v>1.9679565064968181</v>
      </c>
      <c r="N29" s="15"/>
    </row>
    <row r="30" spans="1:19" x14ac:dyDescent="0.15">
      <c r="A30" s="14">
        <v>957.56</v>
      </c>
      <c r="B30" s="14">
        <v>862.93</v>
      </c>
      <c r="C30" s="13">
        <f t="shared" si="0"/>
        <v>94.63</v>
      </c>
      <c r="O30" s="12" t="s">
        <v>53</v>
      </c>
      <c r="P30" s="12" t="s">
        <v>52</v>
      </c>
      <c r="Q30" s="12" t="s">
        <v>51</v>
      </c>
    </row>
    <row r="31" spans="1:19" x14ac:dyDescent="0.15">
      <c r="A31" s="14">
        <v>927.7</v>
      </c>
      <c r="B31" s="14">
        <v>981.66</v>
      </c>
      <c r="C31" s="13">
        <f t="shared" si="0"/>
        <v>-53.959999999999923</v>
      </c>
      <c r="P31" s="12" t="s">
        <v>50</v>
      </c>
      <c r="Q31" s="12" t="s">
        <v>49</v>
      </c>
    </row>
    <row r="32" spans="1:19" x14ac:dyDescent="0.15">
      <c r="A32" s="14">
        <v>791.51</v>
      </c>
      <c r="B32" s="14">
        <v>829.34</v>
      </c>
      <c r="C32" s="13">
        <f t="shared" si="0"/>
        <v>-37.830000000000041</v>
      </c>
    </row>
    <row r="33" spans="1:3" x14ac:dyDescent="0.15">
      <c r="A33" s="14">
        <v>926.52</v>
      </c>
      <c r="B33" s="14">
        <v>937.86</v>
      </c>
      <c r="C33" s="13">
        <f t="shared" si="0"/>
        <v>-11.340000000000032</v>
      </c>
    </row>
    <row r="34" spans="1:3" x14ac:dyDescent="0.15">
      <c r="A34" s="14">
        <v>916.45</v>
      </c>
      <c r="B34" s="14">
        <v>1022.83</v>
      </c>
      <c r="C34" s="13">
        <f t="shared" ref="C34:C65" si="1" xml:space="preserve"> (A34-B34)</f>
        <v>-106.38</v>
      </c>
    </row>
    <row r="35" spans="1:3" x14ac:dyDescent="0.15">
      <c r="A35" s="14">
        <v>790.54</v>
      </c>
      <c r="B35" s="14">
        <v>749.18</v>
      </c>
      <c r="C35" s="13">
        <f t="shared" si="1"/>
        <v>41.360000000000014</v>
      </c>
    </row>
    <row r="36" spans="1:3" x14ac:dyDescent="0.15">
      <c r="A36" s="14">
        <v>1026.06</v>
      </c>
      <c r="B36" s="14">
        <v>1053.49</v>
      </c>
      <c r="C36" s="13">
        <f t="shared" si="1"/>
        <v>-27.430000000000064</v>
      </c>
    </row>
    <row r="37" spans="1:3" x14ac:dyDescent="0.15">
      <c r="A37" s="14">
        <v>1071.33</v>
      </c>
      <c r="B37" s="14">
        <v>1046.71</v>
      </c>
      <c r="C37" s="13">
        <f t="shared" si="1"/>
        <v>24.619999999999891</v>
      </c>
    </row>
    <row r="38" spans="1:3" x14ac:dyDescent="0.15">
      <c r="A38" s="14">
        <v>954.09</v>
      </c>
      <c r="B38" s="14">
        <v>838.61</v>
      </c>
      <c r="C38" s="13">
        <f t="shared" si="1"/>
        <v>115.48000000000002</v>
      </c>
    </row>
    <row r="39" spans="1:3" x14ac:dyDescent="0.15">
      <c r="A39" s="14">
        <v>823.69</v>
      </c>
      <c r="B39" s="14">
        <v>966.36</v>
      </c>
      <c r="C39" s="13">
        <f t="shared" si="1"/>
        <v>-142.66999999999996</v>
      </c>
    </row>
    <row r="40" spans="1:3" x14ac:dyDescent="0.15">
      <c r="A40" s="14">
        <v>973.28</v>
      </c>
      <c r="B40" s="14">
        <v>901.78</v>
      </c>
      <c r="C40" s="13">
        <f t="shared" si="1"/>
        <v>71.5</v>
      </c>
    </row>
    <row r="41" spans="1:3" x14ac:dyDescent="0.15">
      <c r="A41" s="14">
        <v>851.19</v>
      </c>
      <c r="B41" s="14">
        <v>879.88</v>
      </c>
      <c r="C41" s="13">
        <f t="shared" si="1"/>
        <v>-28.689999999999941</v>
      </c>
    </row>
    <row r="42" spans="1:3" x14ac:dyDescent="0.15">
      <c r="A42" s="14">
        <v>829.46</v>
      </c>
      <c r="B42" s="14">
        <v>705.31</v>
      </c>
      <c r="C42" s="13">
        <f t="shared" si="1"/>
        <v>124.15000000000009</v>
      </c>
    </row>
    <row r="43" spans="1:3" x14ac:dyDescent="0.15">
      <c r="A43" s="14">
        <v>845.07</v>
      </c>
      <c r="B43" s="14">
        <v>597.36</v>
      </c>
      <c r="C43" s="13">
        <f t="shared" si="1"/>
        <v>247.71000000000004</v>
      </c>
    </row>
    <row r="44" spans="1:3" x14ac:dyDescent="0.15">
      <c r="A44" s="14">
        <v>1150.5899999999999</v>
      </c>
      <c r="B44" s="14">
        <v>817.73</v>
      </c>
      <c r="C44" s="13">
        <f t="shared" si="1"/>
        <v>332.8599999999999</v>
      </c>
    </row>
    <row r="45" spans="1:3" x14ac:dyDescent="0.15">
      <c r="A45" s="14">
        <v>865.7</v>
      </c>
      <c r="B45" s="14">
        <v>687.39</v>
      </c>
      <c r="C45" s="13">
        <f t="shared" si="1"/>
        <v>178.31000000000006</v>
      </c>
    </row>
    <row r="46" spans="1:3" x14ac:dyDescent="0.15">
      <c r="A46" s="14">
        <v>992.31</v>
      </c>
      <c r="B46" s="14">
        <v>1136.48</v>
      </c>
      <c r="C46" s="13">
        <f t="shared" si="1"/>
        <v>-144.17000000000007</v>
      </c>
    </row>
    <row r="47" spans="1:3" x14ac:dyDescent="0.15">
      <c r="A47" s="14">
        <v>1105.74</v>
      </c>
      <c r="B47" s="14">
        <v>1162.46</v>
      </c>
      <c r="C47" s="13">
        <f t="shared" si="1"/>
        <v>-56.720000000000027</v>
      </c>
    </row>
    <row r="48" spans="1:3" x14ac:dyDescent="0.15">
      <c r="A48" s="14">
        <v>1098.17</v>
      </c>
      <c r="B48" s="14">
        <v>1056.31</v>
      </c>
      <c r="C48" s="13">
        <f t="shared" si="1"/>
        <v>41.860000000000127</v>
      </c>
    </row>
    <row r="49" spans="1:3" x14ac:dyDescent="0.15">
      <c r="A49" s="14">
        <v>949.96</v>
      </c>
      <c r="B49" s="14">
        <v>971.49</v>
      </c>
      <c r="C49" s="13">
        <f t="shared" si="1"/>
        <v>-21.529999999999973</v>
      </c>
    </row>
    <row r="50" spans="1:3" x14ac:dyDescent="0.15">
      <c r="A50" s="14">
        <v>832.38</v>
      </c>
      <c r="B50" s="14">
        <v>723.45</v>
      </c>
      <c r="C50" s="13">
        <f t="shared" si="1"/>
        <v>108.92999999999995</v>
      </c>
    </row>
    <row r="51" spans="1:3" x14ac:dyDescent="0.15">
      <c r="A51" s="14">
        <v>706.99</v>
      </c>
      <c r="B51" s="14">
        <v>579.4</v>
      </c>
      <c r="C51" s="13">
        <f t="shared" si="1"/>
        <v>127.59000000000003</v>
      </c>
    </row>
    <row r="52" spans="1:3" x14ac:dyDescent="0.15">
      <c r="A52" s="14">
        <v>776.6</v>
      </c>
      <c r="B52" s="14">
        <v>712.53</v>
      </c>
      <c r="C52" s="13">
        <f t="shared" si="1"/>
        <v>64.07000000000005</v>
      </c>
    </row>
    <row r="53" spans="1:3" x14ac:dyDescent="0.15">
      <c r="A53" s="14">
        <v>914.53</v>
      </c>
      <c r="B53" s="14">
        <v>919.6</v>
      </c>
      <c r="C53" s="13">
        <f t="shared" si="1"/>
        <v>-5.07000000000005</v>
      </c>
    </row>
    <row r="54" spans="1:3" x14ac:dyDescent="0.15">
      <c r="A54" s="14">
        <v>950.93</v>
      </c>
      <c r="B54" s="14">
        <v>1000.64</v>
      </c>
      <c r="C54" s="13">
        <f t="shared" si="1"/>
        <v>-49.710000000000036</v>
      </c>
    </row>
    <row r="55" spans="1:3" x14ac:dyDescent="0.15">
      <c r="A55" s="14">
        <v>844.96</v>
      </c>
      <c r="B55" s="14">
        <v>943.07</v>
      </c>
      <c r="C55" s="13">
        <f t="shared" si="1"/>
        <v>-98.110000000000014</v>
      </c>
    </row>
    <row r="56" spans="1:3" x14ac:dyDescent="0.15">
      <c r="A56" s="14">
        <v>1272.33</v>
      </c>
      <c r="B56" s="14">
        <v>1177.3399999999999</v>
      </c>
      <c r="C56" s="13">
        <f t="shared" si="1"/>
        <v>94.990000000000009</v>
      </c>
    </row>
    <row r="57" spans="1:3" x14ac:dyDescent="0.15">
      <c r="A57" s="14">
        <v>1193.77</v>
      </c>
      <c r="B57" s="14">
        <v>1260.44</v>
      </c>
      <c r="C57" s="13">
        <f t="shared" si="1"/>
        <v>-66.670000000000073</v>
      </c>
    </row>
    <row r="58" spans="1:3" x14ac:dyDescent="0.15">
      <c r="A58" s="14">
        <v>1192.95</v>
      </c>
      <c r="B58" s="14">
        <v>1029.5899999999999</v>
      </c>
      <c r="C58" s="13">
        <f t="shared" si="1"/>
        <v>163.36000000000013</v>
      </c>
    </row>
    <row r="59" spans="1:3" x14ac:dyDescent="0.15">
      <c r="A59" s="14">
        <v>889.18</v>
      </c>
      <c r="B59" s="14">
        <v>932.37</v>
      </c>
      <c r="C59" s="13">
        <f t="shared" si="1"/>
        <v>-43.190000000000055</v>
      </c>
    </row>
    <row r="60" spans="1:3" x14ac:dyDescent="0.15">
      <c r="A60" s="14">
        <v>785.99</v>
      </c>
      <c r="B60" s="14">
        <v>891.97</v>
      </c>
      <c r="C60" s="13">
        <f t="shared" si="1"/>
        <v>-105.98000000000002</v>
      </c>
    </row>
    <row r="61" spans="1:3" x14ac:dyDescent="0.15">
      <c r="A61" s="14">
        <v>794.99</v>
      </c>
      <c r="B61" s="14">
        <v>786.56</v>
      </c>
      <c r="C61" s="13">
        <f t="shared" si="1"/>
        <v>8.4300000000000637</v>
      </c>
    </row>
    <row r="62" spans="1:3" x14ac:dyDescent="0.15">
      <c r="A62" s="14">
        <v>1420.67</v>
      </c>
      <c r="B62" s="14">
        <v>1359.69</v>
      </c>
      <c r="C62" s="13">
        <f t="shared" si="1"/>
        <v>60.980000000000018</v>
      </c>
    </row>
    <row r="63" spans="1:3" x14ac:dyDescent="0.15">
      <c r="A63" s="14">
        <v>769.54</v>
      </c>
      <c r="B63" s="14">
        <v>716.6</v>
      </c>
      <c r="C63" s="13">
        <f t="shared" si="1"/>
        <v>52.939999999999941</v>
      </c>
    </row>
    <row r="64" spans="1:3" x14ac:dyDescent="0.15">
      <c r="A64" s="14">
        <v>905</v>
      </c>
      <c r="B64" s="14">
        <v>1051.43</v>
      </c>
      <c r="C64" s="13">
        <f t="shared" si="1"/>
        <v>-146.43000000000006</v>
      </c>
    </row>
    <row r="65" spans="1:3" x14ac:dyDescent="0.15">
      <c r="A65" s="14">
        <v>937.82</v>
      </c>
      <c r="B65" s="14">
        <v>771.66</v>
      </c>
      <c r="C65" s="13">
        <f t="shared" si="1"/>
        <v>166.16000000000008</v>
      </c>
    </row>
    <row r="66" spans="1:3" x14ac:dyDescent="0.15">
      <c r="A66" s="14">
        <v>837.85</v>
      </c>
      <c r="B66" s="14">
        <v>691.59</v>
      </c>
      <c r="C66" s="13">
        <f t="shared" ref="C66:C97" si="2" xml:space="preserve"> (A66-B66)</f>
        <v>146.26</v>
      </c>
    </row>
    <row r="67" spans="1:3" x14ac:dyDescent="0.15">
      <c r="A67" s="14">
        <v>830.56</v>
      </c>
      <c r="B67" s="14">
        <v>862.17</v>
      </c>
      <c r="C67" s="13">
        <f t="shared" si="2"/>
        <v>-31.610000000000014</v>
      </c>
    </row>
    <row r="68" spans="1:3" x14ac:dyDescent="0.15">
      <c r="A68" s="14">
        <v>1006.75</v>
      </c>
      <c r="B68" s="14">
        <v>1011.87</v>
      </c>
      <c r="C68" s="13">
        <f t="shared" si="2"/>
        <v>-5.1200000000000045</v>
      </c>
    </row>
    <row r="69" spans="1:3" x14ac:dyDescent="0.15">
      <c r="A69" s="14">
        <v>1014.53</v>
      </c>
      <c r="B69" s="14">
        <v>970.39</v>
      </c>
      <c r="C69" s="13">
        <f t="shared" si="2"/>
        <v>44.139999999999986</v>
      </c>
    </row>
    <row r="70" spans="1:3" x14ac:dyDescent="0.15">
      <c r="A70" s="14">
        <v>859.22</v>
      </c>
      <c r="B70" s="14">
        <v>740.95</v>
      </c>
      <c r="C70" s="13">
        <f t="shared" si="2"/>
        <v>118.26999999999998</v>
      </c>
    </row>
    <row r="71" spans="1:3" x14ac:dyDescent="0.15">
      <c r="A71" s="14">
        <v>844.19</v>
      </c>
      <c r="B71" s="14">
        <v>837.66</v>
      </c>
      <c r="C71" s="13">
        <f t="shared" si="2"/>
        <v>6.5300000000000864</v>
      </c>
    </row>
    <row r="72" spans="1:3" x14ac:dyDescent="0.15">
      <c r="A72" s="14">
        <v>653.69000000000005</v>
      </c>
      <c r="B72" s="14">
        <v>713.55</v>
      </c>
      <c r="C72" s="13">
        <f t="shared" si="2"/>
        <v>-59.8599999999999</v>
      </c>
    </row>
    <row r="73" spans="1:3" x14ac:dyDescent="0.15">
      <c r="A73" s="14">
        <v>1036.43</v>
      </c>
      <c r="B73" s="14">
        <v>1083.54</v>
      </c>
      <c r="C73" s="13">
        <f t="shared" si="2"/>
        <v>-47.1099999999999</v>
      </c>
    </row>
    <row r="74" spans="1:3" x14ac:dyDescent="0.15">
      <c r="A74" s="14">
        <v>936.32</v>
      </c>
      <c r="B74" s="14">
        <v>993.66</v>
      </c>
      <c r="C74" s="13">
        <f t="shared" si="2"/>
        <v>-57.339999999999918</v>
      </c>
    </row>
    <row r="75" spans="1:3" x14ac:dyDescent="0.15">
      <c r="A75" s="14">
        <v>1067.83</v>
      </c>
      <c r="B75" s="14">
        <v>934.16</v>
      </c>
      <c r="C75" s="13">
        <f t="shared" si="2"/>
        <v>133.66999999999996</v>
      </c>
    </row>
    <row r="76" spans="1:3" x14ac:dyDescent="0.15">
      <c r="A76" s="14">
        <v>785.78</v>
      </c>
      <c r="B76" s="14">
        <v>734.07</v>
      </c>
      <c r="C76" s="13">
        <f t="shared" si="2"/>
        <v>51.709999999999923</v>
      </c>
    </row>
    <row r="77" spans="1:3" x14ac:dyDescent="0.15">
      <c r="A77" s="14">
        <v>1289.97</v>
      </c>
      <c r="B77" s="14">
        <v>1203.78</v>
      </c>
      <c r="C77" s="13">
        <f t="shared" si="2"/>
        <v>86.190000000000055</v>
      </c>
    </row>
    <row r="78" spans="1:3" x14ac:dyDescent="0.15">
      <c r="A78" s="14">
        <v>1019.45</v>
      </c>
      <c r="B78" s="14">
        <v>1084</v>
      </c>
      <c r="C78" s="13">
        <f t="shared" si="2"/>
        <v>-64.549999999999955</v>
      </c>
    </row>
    <row r="79" spans="1:3" x14ac:dyDescent="0.15">
      <c r="A79" s="14">
        <v>1154.3399999999999</v>
      </c>
      <c r="B79" s="14">
        <v>1220.97</v>
      </c>
      <c r="C79" s="13">
        <f t="shared" si="2"/>
        <v>-66.630000000000109</v>
      </c>
    </row>
    <row r="80" spans="1:3" x14ac:dyDescent="0.15">
      <c r="A80" s="14">
        <v>766</v>
      </c>
      <c r="B80" s="14">
        <v>849.81</v>
      </c>
      <c r="C80" s="13">
        <f t="shared" si="2"/>
        <v>-83.809999999999945</v>
      </c>
    </row>
    <row r="81" spans="1:3" x14ac:dyDescent="0.15">
      <c r="A81" s="14">
        <v>1064.6300000000001</v>
      </c>
      <c r="B81" s="14">
        <v>1065.69</v>
      </c>
      <c r="C81" s="13">
        <f t="shared" si="2"/>
        <v>-1.0599999999999454</v>
      </c>
    </row>
    <row r="82" spans="1:3" x14ac:dyDescent="0.15">
      <c r="A82" s="14">
        <v>1107.3399999999999</v>
      </c>
      <c r="B82" s="14">
        <v>986.74</v>
      </c>
      <c r="C82" s="13">
        <f t="shared" si="2"/>
        <v>120.59999999999991</v>
      </c>
    </row>
    <row r="83" spans="1:3" x14ac:dyDescent="0.15">
      <c r="A83" s="14">
        <v>1135.3900000000001</v>
      </c>
      <c r="B83" s="14">
        <v>1038.17</v>
      </c>
      <c r="C83" s="13">
        <f t="shared" si="2"/>
        <v>97.220000000000027</v>
      </c>
    </row>
    <row r="84" spans="1:3" x14ac:dyDescent="0.15">
      <c r="A84" s="14">
        <v>969.32</v>
      </c>
      <c r="B84" s="14">
        <v>924.85</v>
      </c>
      <c r="C84" s="13">
        <f t="shared" si="2"/>
        <v>44.470000000000027</v>
      </c>
    </row>
    <row r="85" spans="1:3" x14ac:dyDescent="0.15">
      <c r="A85" s="14">
        <v>679.52</v>
      </c>
      <c r="B85" s="14">
        <v>759.79</v>
      </c>
      <c r="C85" s="13">
        <f t="shared" si="2"/>
        <v>-80.269999999999982</v>
      </c>
    </row>
    <row r="86" spans="1:3" x14ac:dyDescent="0.15">
      <c r="A86" s="14">
        <v>1306.6500000000001</v>
      </c>
      <c r="B86" s="14">
        <v>1319.13</v>
      </c>
      <c r="C86" s="13">
        <f t="shared" si="2"/>
        <v>-12.480000000000018</v>
      </c>
    </row>
    <row r="87" spans="1:3" x14ac:dyDescent="0.15">
      <c r="A87" s="14">
        <v>882.13</v>
      </c>
      <c r="B87" s="14">
        <v>703.69</v>
      </c>
      <c r="C87" s="13">
        <f t="shared" si="2"/>
        <v>178.43999999999994</v>
      </c>
    </row>
    <row r="88" spans="1:3" x14ac:dyDescent="0.15">
      <c r="A88" s="14">
        <v>1156.1600000000001</v>
      </c>
      <c r="B88" s="14">
        <v>1285.6600000000001</v>
      </c>
      <c r="C88" s="13">
        <f t="shared" si="2"/>
        <v>-129.5</v>
      </c>
    </row>
    <row r="89" spans="1:3" x14ac:dyDescent="0.15">
      <c r="A89" s="14">
        <v>1058.55</v>
      </c>
      <c r="B89" s="14">
        <v>1130.93</v>
      </c>
      <c r="C89" s="13">
        <f t="shared" si="2"/>
        <v>-72.380000000000109</v>
      </c>
    </row>
    <row r="90" spans="1:3" x14ac:dyDescent="0.15">
      <c r="A90" s="14">
        <v>987.55</v>
      </c>
      <c r="B90" s="14">
        <v>901.81</v>
      </c>
      <c r="C90" s="13">
        <f t="shared" si="2"/>
        <v>85.740000000000009</v>
      </c>
    </row>
    <row r="91" spans="1:3" x14ac:dyDescent="0.15">
      <c r="A91" s="14">
        <v>1001.2</v>
      </c>
      <c r="B91" s="14">
        <v>999.7</v>
      </c>
      <c r="C91" s="13">
        <f t="shared" si="2"/>
        <v>1.5</v>
      </c>
    </row>
    <row r="92" spans="1:3" x14ac:dyDescent="0.15">
      <c r="A92" s="14">
        <v>1015.94</v>
      </c>
      <c r="B92" s="14">
        <v>1183.06</v>
      </c>
      <c r="C92" s="13">
        <f t="shared" si="2"/>
        <v>-167.11999999999989</v>
      </c>
    </row>
    <row r="93" spans="1:3" x14ac:dyDescent="0.15">
      <c r="A93" s="14">
        <v>1071.57</v>
      </c>
      <c r="B93" s="14">
        <v>1192.8900000000001</v>
      </c>
      <c r="C93" s="13">
        <f t="shared" si="2"/>
        <v>-121.32000000000016</v>
      </c>
    </row>
    <row r="94" spans="1:3" x14ac:dyDescent="0.15">
      <c r="A94" s="14">
        <v>873.11</v>
      </c>
      <c r="B94" s="14">
        <v>831.75</v>
      </c>
      <c r="C94" s="13">
        <f t="shared" si="2"/>
        <v>41.360000000000014</v>
      </c>
    </row>
    <row r="95" spans="1:3" x14ac:dyDescent="0.15">
      <c r="A95" s="14">
        <v>643.55999999999995</v>
      </c>
      <c r="B95" s="14">
        <v>577.35</v>
      </c>
      <c r="C95" s="13">
        <f t="shared" si="2"/>
        <v>66.209999999999923</v>
      </c>
    </row>
    <row r="96" spans="1:3" x14ac:dyDescent="0.15">
      <c r="A96" s="14">
        <v>1056.94</v>
      </c>
      <c r="B96" s="14">
        <v>903.02</v>
      </c>
      <c r="C96" s="13">
        <f t="shared" si="2"/>
        <v>153.92000000000007</v>
      </c>
    </row>
    <row r="97" spans="1:3" x14ac:dyDescent="0.15">
      <c r="A97" s="14">
        <v>882.3</v>
      </c>
      <c r="B97" s="14">
        <v>967.83</v>
      </c>
      <c r="C97" s="13">
        <f t="shared" si="2"/>
        <v>-85.530000000000086</v>
      </c>
    </row>
    <row r="98" spans="1:3" x14ac:dyDescent="0.15">
      <c r="A98" s="14">
        <v>1006.83</v>
      </c>
      <c r="B98" s="14">
        <v>1101.75</v>
      </c>
      <c r="C98" s="13">
        <f t="shared" ref="C98:C129" si="3" xml:space="preserve"> (A98-B98)</f>
        <v>-94.919999999999959</v>
      </c>
    </row>
    <row r="99" spans="1:3" x14ac:dyDescent="0.15">
      <c r="A99" s="14">
        <v>835.93</v>
      </c>
      <c r="B99" s="14">
        <v>857.67</v>
      </c>
      <c r="C99" s="13">
        <f t="shared" si="3"/>
        <v>-21.740000000000009</v>
      </c>
    </row>
    <row r="100" spans="1:3" x14ac:dyDescent="0.15">
      <c r="A100" s="14">
        <v>1161.75</v>
      </c>
      <c r="B100" s="14">
        <v>1224.46</v>
      </c>
      <c r="C100" s="13">
        <f t="shared" si="3"/>
        <v>-62.710000000000036</v>
      </c>
    </row>
    <row r="101" spans="1:3" x14ac:dyDescent="0.15">
      <c r="A101" s="14">
        <v>1031.69</v>
      </c>
      <c r="B101" s="14">
        <v>1102.1400000000001</v>
      </c>
      <c r="C101" s="13">
        <f t="shared" si="3"/>
        <v>-70.450000000000045</v>
      </c>
    </row>
    <row r="102" spans="1:3" x14ac:dyDescent="0.15">
      <c r="A102" s="14">
        <v>1078.51</v>
      </c>
      <c r="B102" s="14">
        <v>1210</v>
      </c>
      <c r="C102" s="13">
        <f t="shared" si="3"/>
        <v>-131.49</v>
      </c>
    </row>
    <row r="103" spans="1:3" x14ac:dyDescent="0.15">
      <c r="A103" s="14">
        <v>692.49</v>
      </c>
      <c r="B103" s="14">
        <v>724.34</v>
      </c>
      <c r="C103" s="13">
        <f t="shared" si="3"/>
        <v>-31.850000000000023</v>
      </c>
    </row>
    <row r="104" spans="1:3" x14ac:dyDescent="0.15">
      <c r="A104" s="14">
        <v>820.46</v>
      </c>
      <c r="B104" s="14">
        <v>824.06</v>
      </c>
      <c r="C104" s="13">
        <f t="shared" si="3"/>
        <v>-3.5999999999999091</v>
      </c>
    </row>
    <row r="105" spans="1:3" x14ac:dyDescent="0.15">
      <c r="A105" s="14">
        <v>1016.01</v>
      </c>
      <c r="B105" s="14">
        <v>969.14</v>
      </c>
      <c r="C105" s="13">
        <f t="shared" si="3"/>
        <v>46.870000000000005</v>
      </c>
    </row>
    <row r="106" spans="1:3" x14ac:dyDescent="0.15">
      <c r="A106" s="14">
        <v>678.78</v>
      </c>
      <c r="B106" s="14">
        <v>828.01</v>
      </c>
      <c r="C106" s="13">
        <f t="shared" si="3"/>
        <v>-149.23000000000002</v>
      </c>
    </row>
    <row r="107" spans="1:3" x14ac:dyDescent="0.15">
      <c r="A107" s="14">
        <v>1082.32</v>
      </c>
      <c r="B107" s="14">
        <v>1095.75</v>
      </c>
      <c r="C107" s="13">
        <f t="shared" si="3"/>
        <v>-13.430000000000064</v>
      </c>
    </row>
    <row r="108" spans="1:3" x14ac:dyDescent="0.15">
      <c r="A108" s="14">
        <v>984.96</v>
      </c>
      <c r="B108" s="14">
        <v>1006.39</v>
      </c>
      <c r="C108" s="13">
        <f t="shared" si="3"/>
        <v>-21.42999999999995</v>
      </c>
    </row>
    <row r="109" spans="1:3" x14ac:dyDescent="0.15">
      <c r="A109" s="14">
        <v>1267.3800000000001</v>
      </c>
      <c r="B109" s="14">
        <v>1461.02</v>
      </c>
      <c r="C109" s="13">
        <f t="shared" si="3"/>
        <v>-193.63999999999987</v>
      </c>
    </row>
    <row r="110" spans="1:3" x14ac:dyDescent="0.15">
      <c r="A110" s="14">
        <v>1022.35</v>
      </c>
      <c r="B110" s="14">
        <v>1012.31</v>
      </c>
      <c r="C110" s="13">
        <f t="shared" si="3"/>
        <v>10.040000000000077</v>
      </c>
    </row>
    <row r="111" spans="1:3" x14ac:dyDescent="0.15">
      <c r="A111" s="14">
        <v>753.21</v>
      </c>
      <c r="B111" s="14">
        <v>724.78</v>
      </c>
      <c r="C111" s="13">
        <f t="shared" si="3"/>
        <v>28.430000000000064</v>
      </c>
    </row>
    <row r="112" spans="1:3" x14ac:dyDescent="0.15">
      <c r="A112" s="14">
        <v>915.33</v>
      </c>
      <c r="B112" s="14">
        <v>959.13</v>
      </c>
      <c r="C112" s="13">
        <f t="shared" si="3"/>
        <v>-43.799999999999955</v>
      </c>
    </row>
    <row r="113" spans="1:3" x14ac:dyDescent="0.15">
      <c r="A113" s="14">
        <v>1051.46</v>
      </c>
      <c r="B113" s="14">
        <v>979.36</v>
      </c>
      <c r="C113" s="13">
        <f t="shared" si="3"/>
        <v>72.100000000000023</v>
      </c>
    </row>
    <row r="114" spans="1:3" x14ac:dyDescent="0.15">
      <c r="A114" s="14">
        <v>825.76</v>
      </c>
      <c r="B114" s="14">
        <v>703.88</v>
      </c>
      <c r="C114" s="13">
        <f t="shared" si="3"/>
        <v>121.88</v>
      </c>
    </row>
    <row r="115" spans="1:3" x14ac:dyDescent="0.15">
      <c r="A115" s="14">
        <v>1058.28</v>
      </c>
      <c r="B115" s="14">
        <v>990.9</v>
      </c>
      <c r="C115" s="13">
        <f t="shared" si="3"/>
        <v>67.38</v>
      </c>
    </row>
    <row r="116" spans="1:3" x14ac:dyDescent="0.15">
      <c r="A116" s="14">
        <v>891.43</v>
      </c>
      <c r="B116" s="14">
        <v>888.71</v>
      </c>
      <c r="C116" s="13">
        <f t="shared" si="3"/>
        <v>2.7199999999999136</v>
      </c>
    </row>
    <row r="117" spans="1:3" x14ac:dyDescent="0.15">
      <c r="A117" s="14">
        <v>768.28</v>
      </c>
      <c r="B117" s="14">
        <v>882.81</v>
      </c>
      <c r="C117" s="13">
        <f t="shared" si="3"/>
        <v>-114.52999999999997</v>
      </c>
    </row>
    <row r="118" spans="1:3" x14ac:dyDescent="0.15">
      <c r="A118" s="14">
        <v>830.71</v>
      </c>
      <c r="B118" s="14">
        <v>949.45</v>
      </c>
      <c r="C118" s="13">
        <f t="shared" si="3"/>
        <v>-118.74000000000001</v>
      </c>
    </row>
    <row r="119" spans="1:3" x14ac:dyDescent="0.15">
      <c r="A119" s="14">
        <v>1019.65</v>
      </c>
      <c r="B119" s="14">
        <v>1041.31</v>
      </c>
      <c r="C119" s="13">
        <f t="shared" si="3"/>
        <v>-21.659999999999968</v>
      </c>
    </row>
    <row r="120" spans="1:3" x14ac:dyDescent="0.15">
      <c r="A120" s="14">
        <v>1075.3599999999999</v>
      </c>
      <c r="B120" s="14">
        <v>998.78</v>
      </c>
      <c r="C120" s="13">
        <f t="shared" si="3"/>
        <v>76.579999999999927</v>
      </c>
    </row>
    <row r="121" spans="1:3" x14ac:dyDescent="0.15">
      <c r="A121" s="14">
        <v>1043.1199999999999</v>
      </c>
      <c r="B121" s="14">
        <v>929.16</v>
      </c>
      <c r="C121" s="13">
        <f t="shared" si="3"/>
        <v>113.95999999999992</v>
      </c>
    </row>
    <row r="122" spans="1:3" x14ac:dyDescent="0.15">
      <c r="A122" s="14">
        <v>1070.83</v>
      </c>
      <c r="B122" s="14">
        <v>1022.38</v>
      </c>
      <c r="C122" s="13">
        <f t="shared" si="3"/>
        <v>48.449999999999932</v>
      </c>
    </row>
    <row r="123" spans="1:3" x14ac:dyDescent="0.15">
      <c r="A123" s="14">
        <v>1027.8900000000001</v>
      </c>
      <c r="B123" s="14">
        <v>1099.1400000000001</v>
      </c>
      <c r="C123" s="13">
        <f t="shared" si="3"/>
        <v>-71.25</v>
      </c>
    </row>
    <row r="124" spans="1:3" x14ac:dyDescent="0.15">
      <c r="A124" s="14">
        <v>1225.82</v>
      </c>
      <c r="B124" s="14">
        <v>1170.8699999999999</v>
      </c>
      <c r="C124" s="13">
        <f t="shared" si="3"/>
        <v>54.950000000000045</v>
      </c>
    </row>
    <row r="125" spans="1:3" x14ac:dyDescent="0.15">
      <c r="A125" s="14">
        <v>889.68</v>
      </c>
      <c r="B125" s="14">
        <v>903.36</v>
      </c>
      <c r="C125" s="13">
        <f t="shared" si="3"/>
        <v>-13.680000000000064</v>
      </c>
    </row>
    <row r="126" spans="1:3" x14ac:dyDescent="0.15">
      <c r="A126" s="14">
        <v>735.47</v>
      </c>
      <c r="B126" s="14">
        <v>826.83</v>
      </c>
      <c r="C126" s="13">
        <f t="shared" si="3"/>
        <v>-91.360000000000014</v>
      </c>
    </row>
    <row r="127" spans="1:3" x14ac:dyDescent="0.15">
      <c r="A127" s="14">
        <v>727.6</v>
      </c>
      <c r="B127" s="14">
        <v>588.44000000000005</v>
      </c>
      <c r="C127" s="13">
        <f t="shared" si="3"/>
        <v>139.15999999999997</v>
      </c>
    </row>
    <row r="128" spans="1:3" x14ac:dyDescent="0.15">
      <c r="A128" s="14">
        <v>423.58</v>
      </c>
      <c r="B128" s="14">
        <v>447.92</v>
      </c>
      <c r="C128" s="13">
        <f t="shared" si="3"/>
        <v>-24.340000000000032</v>
      </c>
    </row>
    <row r="129" spans="1:3" x14ac:dyDescent="0.15">
      <c r="A129" s="14">
        <v>1028.21</v>
      </c>
      <c r="B129" s="14">
        <v>1188.22</v>
      </c>
      <c r="C129" s="13">
        <f t="shared" si="3"/>
        <v>-160.01</v>
      </c>
    </row>
    <row r="130" spans="1:3" x14ac:dyDescent="0.15">
      <c r="A130" s="14">
        <v>978.63</v>
      </c>
      <c r="B130" s="14">
        <v>1132.73</v>
      </c>
      <c r="C130" s="13">
        <f t="shared" ref="C130:C151" si="4" xml:space="preserve"> (A130-B130)</f>
        <v>-154.10000000000002</v>
      </c>
    </row>
    <row r="131" spans="1:3" x14ac:dyDescent="0.15">
      <c r="A131" s="14">
        <v>1249.6400000000001</v>
      </c>
      <c r="B131" s="14">
        <v>1347.06</v>
      </c>
      <c r="C131" s="13">
        <f t="shared" si="4"/>
        <v>-97.419999999999845</v>
      </c>
    </row>
    <row r="132" spans="1:3" x14ac:dyDescent="0.15">
      <c r="A132" s="14">
        <v>651.15</v>
      </c>
      <c r="B132" s="14">
        <v>623.05999999999995</v>
      </c>
      <c r="C132" s="13">
        <f t="shared" si="4"/>
        <v>28.090000000000032</v>
      </c>
    </row>
    <row r="133" spans="1:3" x14ac:dyDescent="0.15">
      <c r="A133" s="14">
        <v>887.56</v>
      </c>
      <c r="B133" s="14">
        <v>870.17</v>
      </c>
      <c r="C133" s="13">
        <f t="shared" si="4"/>
        <v>17.389999999999986</v>
      </c>
    </row>
    <row r="134" spans="1:3" x14ac:dyDescent="0.15">
      <c r="A134" s="14">
        <v>1265.1199999999999</v>
      </c>
      <c r="B134" s="14">
        <v>1217.68</v>
      </c>
      <c r="C134" s="13">
        <f t="shared" si="4"/>
        <v>47.439999999999827</v>
      </c>
    </row>
    <row r="135" spans="1:3" x14ac:dyDescent="0.15">
      <c r="A135" s="14">
        <v>977.6</v>
      </c>
      <c r="B135" s="14">
        <v>973.38</v>
      </c>
      <c r="C135" s="13">
        <f t="shared" si="4"/>
        <v>4.2200000000000273</v>
      </c>
    </row>
    <row r="136" spans="1:3" x14ac:dyDescent="0.15">
      <c r="A136" s="14">
        <v>696.85</v>
      </c>
      <c r="B136" s="14">
        <v>719.89</v>
      </c>
      <c r="C136" s="13">
        <f t="shared" si="4"/>
        <v>-23.039999999999964</v>
      </c>
    </row>
    <row r="137" spans="1:3" x14ac:dyDescent="0.15">
      <c r="A137" s="14">
        <v>1009.77</v>
      </c>
      <c r="B137" s="14">
        <v>884.88</v>
      </c>
      <c r="C137" s="13">
        <f t="shared" si="4"/>
        <v>124.88999999999999</v>
      </c>
    </row>
    <row r="138" spans="1:3" x14ac:dyDescent="0.15">
      <c r="A138" s="14">
        <v>1148.8800000000001</v>
      </c>
      <c r="B138" s="14">
        <v>1116.76</v>
      </c>
      <c r="C138" s="13">
        <f t="shared" si="4"/>
        <v>32.120000000000118</v>
      </c>
    </row>
    <row r="139" spans="1:3" x14ac:dyDescent="0.15">
      <c r="A139" s="14">
        <v>989.87</v>
      </c>
      <c r="B139" s="14">
        <v>912.95</v>
      </c>
      <c r="C139" s="13">
        <f t="shared" si="4"/>
        <v>76.919999999999959</v>
      </c>
    </row>
    <row r="140" spans="1:3" x14ac:dyDescent="0.15">
      <c r="A140" s="14">
        <v>1024.76</v>
      </c>
      <c r="B140" s="14">
        <v>1140.6400000000001</v>
      </c>
      <c r="C140" s="13">
        <f t="shared" si="4"/>
        <v>-115.88000000000011</v>
      </c>
    </row>
    <row r="141" spans="1:3" x14ac:dyDescent="0.15">
      <c r="A141" s="14">
        <v>825.51</v>
      </c>
      <c r="B141" s="14">
        <v>933.2</v>
      </c>
      <c r="C141" s="13">
        <f t="shared" si="4"/>
        <v>-107.69000000000005</v>
      </c>
    </row>
    <row r="142" spans="1:3" x14ac:dyDescent="0.15">
      <c r="A142" s="14">
        <v>1137.1099999999999</v>
      </c>
      <c r="B142" s="14">
        <v>1036.8399999999999</v>
      </c>
      <c r="C142" s="13">
        <f t="shared" si="4"/>
        <v>100.26999999999998</v>
      </c>
    </row>
    <row r="143" spans="1:3" x14ac:dyDescent="0.15">
      <c r="A143" s="14">
        <v>934.07</v>
      </c>
      <c r="B143" s="14">
        <v>829.58</v>
      </c>
      <c r="C143" s="13">
        <f t="shared" si="4"/>
        <v>104.49000000000001</v>
      </c>
    </row>
    <row r="144" spans="1:3" x14ac:dyDescent="0.15">
      <c r="A144" s="14">
        <v>1005.67</v>
      </c>
      <c r="B144" s="14">
        <v>732.09</v>
      </c>
      <c r="C144" s="13">
        <f t="shared" si="4"/>
        <v>273.57999999999993</v>
      </c>
    </row>
    <row r="145" spans="1:3" x14ac:dyDescent="0.15">
      <c r="A145" s="14">
        <v>1164.3599999999999</v>
      </c>
      <c r="B145" s="14">
        <v>1174.83</v>
      </c>
      <c r="C145" s="13">
        <f t="shared" si="4"/>
        <v>-10.470000000000027</v>
      </c>
    </row>
    <row r="146" spans="1:3" x14ac:dyDescent="0.15">
      <c r="A146" s="14">
        <v>1160.31</v>
      </c>
      <c r="B146" s="14">
        <v>1231.23</v>
      </c>
      <c r="C146" s="13">
        <f t="shared" si="4"/>
        <v>-70.920000000000073</v>
      </c>
    </row>
    <row r="147" spans="1:3" x14ac:dyDescent="0.15">
      <c r="A147" s="14">
        <v>652.57000000000005</v>
      </c>
      <c r="B147" s="14">
        <v>531.79</v>
      </c>
      <c r="C147" s="13">
        <f t="shared" si="4"/>
        <v>120.78000000000009</v>
      </c>
    </row>
    <row r="148" spans="1:3" x14ac:dyDescent="0.15">
      <c r="A148" s="14">
        <v>1290.54</v>
      </c>
      <c r="B148" s="14">
        <v>1257.28</v>
      </c>
      <c r="C148" s="13">
        <f t="shared" si="4"/>
        <v>33.259999999999991</v>
      </c>
    </row>
    <row r="149" spans="1:3" x14ac:dyDescent="0.15">
      <c r="A149" s="14">
        <v>1184.99</v>
      </c>
      <c r="B149" s="14">
        <v>1236.76</v>
      </c>
      <c r="C149" s="13">
        <f t="shared" si="4"/>
        <v>-51.769999999999982</v>
      </c>
    </row>
    <row r="150" spans="1:3" x14ac:dyDescent="0.15">
      <c r="A150" s="14">
        <v>1132.33</v>
      </c>
      <c r="B150" s="14">
        <v>1251.48</v>
      </c>
      <c r="C150" s="13">
        <f t="shared" si="4"/>
        <v>-119.15000000000009</v>
      </c>
    </row>
    <row r="151" spans="1:3" x14ac:dyDescent="0.15">
      <c r="A151" s="14">
        <v>806.46</v>
      </c>
      <c r="B151" s="14">
        <v>613.16999999999996</v>
      </c>
      <c r="C151" s="13">
        <f t="shared" si="4"/>
        <v>193.29000000000008</v>
      </c>
    </row>
    <row r="152" spans="1:3" x14ac:dyDescent="0.15">
      <c r="A152" s="14">
        <f>AVERAGE(A2:A151)</f>
        <v>937.90986666666674</v>
      </c>
      <c r="B152" s="14">
        <f>AVERAGE(B2:B151)</f>
        <v>925.50893333333352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80AF-22DC-B24B-8176-F90451DA31C2}">
  <dimension ref="A1:Y104"/>
  <sheetViews>
    <sheetView topLeftCell="K1" zoomScale="110" workbookViewId="0">
      <pane ySplit="1" topLeftCell="A2" activePane="bottomLeft" state="frozen"/>
      <selection pane="bottomLeft" activeCell="N23" sqref="N23"/>
    </sheetView>
  </sheetViews>
  <sheetFormatPr baseColWidth="10" defaultColWidth="8.83203125" defaultRowHeight="15" x14ac:dyDescent="0.2"/>
  <cols>
    <col min="17" max="17" width="14.83203125" customWidth="1"/>
    <col min="18" max="18" width="11.6640625" customWidth="1"/>
    <col min="19" max="19" width="15" customWidth="1"/>
  </cols>
  <sheetData>
    <row r="1" spans="1:25" x14ac:dyDescent="0.2">
      <c r="A1" t="s">
        <v>104</v>
      </c>
      <c r="B1" t="s">
        <v>81</v>
      </c>
      <c r="Q1" t="s">
        <v>103</v>
      </c>
    </row>
    <row r="2" spans="1:25" ht="16" thickBot="1" x14ac:dyDescent="0.25">
      <c r="A2">
        <v>16668.32</v>
      </c>
      <c r="B2">
        <v>8755</v>
      </c>
    </row>
    <row r="3" spans="1:25" x14ac:dyDescent="0.2">
      <c r="A3">
        <v>14113.54</v>
      </c>
      <c r="B3">
        <v>18926</v>
      </c>
      <c r="Q3" s="24" t="s">
        <v>102</v>
      </c>
      <c r="R3" s="24"/>
    </row>
    <row r="4" spans="1:25" x14ac:dyDescent="0.2">
      <c r="A4">
        <v>16247.17</v>
      </c>
      <c r="B4">
        <v>15039</v>
      </c>
      <c r="Q4" t="s">
        <v>101</v>
      </c>
      <c r="R4">
        <v>0.78387852337270802</v>
      </c>
    </row>
    <row r="5" spans="1:25" x14ac:dyDescent="0.2">
      <c r="A5">
        <v>15972.18</v>
      </c>
      <c r="B5">
        <v>12704</v>
      </c>
      <c r="Q5" t="s">
        <v>100</v>
      </c>
      <c r="R5" s="23">
        <v>0.61446553940497717</v>
      </c>
      <c r="S5" s="22" t="s">
        <v>99</v>
      </c>
    </row>
    <row r="6" spans="1:25" x14ac:dyDescent="0.2">
      <c r="A6">
        <v>16158.79</v>
      </c>
      <c r="B6">
        <v>11933</v>
      </c>
      <c r="Q6" t="s">
        <v>98</v>
      </c>
      <c r="R6">
        <v>0.6105315142968647</v>
      </c>
    </row>
    <row r="7" spans="1:25" x14ac:dyDescent="0.2">
      <c r="A7">
        <v>15616.66</v>
      </c>
      <c r="B7">
        <v>15149</v>
      </c>
      <c r="Q7" t="s">
        <v>88</v>
      </c>
      <c r="R7">
        <v>741.82072483265529</v>
      </c>
    </row>
    <row r="8" spans="1:25" ht="16" thickBot="1" x14ac:dyDescent="0.25">
      <c r="A8">
        <v>16801.93</v>
      </c>
      <c r="B8">
        <v>11858</v>
      </c>
      <c r="Q8" s="1" t="s">
        <v>5</v>
      </c>
      <c r="R8" s="1">
        <v>100</v>
      </c>
    </row>
    <row r="9" spans="1:25" x14ac:dyDescent="0.2">
      <c r="A9">
        <v>17701.93</v>
      </c>
      <c r="B9">
        <v>8105</v>
      </c>
    </row>
    <row r="10" spans="1:25" ht="16" thickBot="1" x14ac:dyDescent="0.25">
      <c r="A10">
        <v>16923.38</v>
      </c>
      <c r="B10">
        <v>17650</v>
      </c>
      <c r="Q10" t="s">
        <v>97</v>
      </c>
    </row>
    <row r="11" spans="1:25" x14ac:dyDescent="0.2">
      <c r="A11">
        <v>15527.43</v>
      </c>
      <c r="B11">
        <v>19513</v>
      </c>
      <c r="Q11" s="2"/>
      <c r="R11" s="2" t="s">
        <v>6</v>
      </c>
      <c r="S11" s="2" t="s">
        <v>96</v>
      </c>
      <c r="T11" s="2" t="s">
        <v>95</v>
      </c>
      <c r="U11" s="2" t="s">
        <v>7</v>
      </c>
      <c r="V11" s="2" t="s">
        <v>94</v>
      </c>
    </row>
    <row r="12" spans="1:25" x14ac:dyDescent="0.2">
      <c r="A12">
        <v>15609.84</v>
      </c>
      <c r="B12">
        <v>10746</v>
      </c>
      <c r="Q12" t="s">
        <v>93</v>
      </c>
      <c r="R12">
        <v>1</v>
      </c>
      <c r="S12">
        <v>85952463.59875387</v>
      </c>
      <c r="T12">
        <v>85952463.59875387</v>
      </c>
      <c r="U12">
        <v>156.19258202950161</v>
      </c>
      <c r="V12" s="21">
        <v>5.3135281587571927E-22</v>
      </c>
      <c r="W12" t="s">
        <v>92</v>
      </c>
    </row>
    <row r="13" spans="1:25" x14ac:dyDescent="0.2">
      <c r="A13">
        <v>16493.45</v>
      </c>
      <c r="B13">
        <v>14332</v>
      </c>
      <c r="Q13" t="s">
        <v>91</v>
      </c>
      <c r="R13">
        <v>98</v>
      </c>
      <c r="S13">
        <v>53929202.803542107</v>
      </c>
      <c r="T13">
        <v>550297.98779124604</v>
      </c>
    </row>
    <row r="14" spans="1:25" ht="16" thickBot="1" x14ac:dyDescent="0.25">
      <c r="A14">
        <v>15298.23</v>
      </c>
      <c r="B14">
        <v>11622</v>
      </c>
      <c r="Q14" s="1" t="s">
        <v>90</v>
      </c>
      <c r="R14" s="1">
        <v>99</v>
      </c>
      <c r="S14" s="1">
        <v>139881666.40229598</v>
      </c>
      <c r="T14" s="1"/>
      <c r="U14" s="1"/>
      <c r="V14" s="1"/>
    </row>
    <row r="15" spans="1:25" ht="16" thickBot="1" x14ac:dyDescent="0.25">
      <c r="A15">
        <v>16666.43</v>
      </c>
      <c r="B15">
        <v>7638</v>
      </c>
    </row>
    <row r="16" spans="1:25" x14ac:dyDescent="0.2">
      <c r="A16">
        <v>15530.26</v>
      </c>
      <c r="B16">
        <v>12935</v>
      </c>
      <c r="Q16" s="2"/>
      <c r="R16" s="2" t="s">
        <v>89</v>
      </c>
      <c r="S16" s="2" t="s">
        <v>88</v>
      </c>
      <c r="T16" s="2" t="s">
        <v>12</v>
      </c>
      <c r="U16" s="2" t="s">
        <v>87</v>
      </c>
      <c r="V16" s="2" t="s">
        <v>86</v>
      </c>
      <c r="W16" s="2" t="s">
        <v>85</v>
      </c>
      <c r="X16" s="2" t="s">
        <v>84</v>
      </c>
      <c r="Y16" s="2" t="s">
        <v>83</v>
      </c>
    </row>
    <row r="17" spans="1:25" x14ac:dyDescent="0.2">
      <c r="A17">
        <v>16657.68</v>
      </c>
      <c r="B17">
        <v>14445</v>
      </c>
      <c r="Q17" t="s">
        <v>82</v>
      </c>
      <c r="R17">
        <v>17160.811870400117</v>
      </c>
      <c r="S17">
        <v>173.20838393481122</v>
      </c>
      <c r="T17">
        <v>99.076104057750271</v>
      </c>
      <c r="U17">
        <v>4.5819903812840033E-100</v>
      </c>
      <c r="V17">
        <v>16817.085469633475</v>
      </c>
      <c r="W17">
        <v>17504.538271166759</v>
      </c>
      <c r="X17">
        <v>16817.085469633475</v>
      </c>
      <c r="Y17">
        <v>17504.538271166759</v>
      </c>
    </row>
    <row r="18" spans="1:25" ht="16" thickBot="1" x14ac:dyDescent="0.25">
      <c r="A18">
        <v>16794.02</v>
      </c>
      <c r="B18">
        <v>10287</v>
      </c>
      <c r="Q18" s="1" t="s">
        <v>81</v>
      </c>
      <c r="R18" s="1">
        <v>-8.6887101183609761E-2</v>
      </c>
      <c r="S18" s="1">
        <v>6.952245600327301E-3</v>
      </c>
      <c r="T18" s="1">
        <v>-12.497703070144595</v>
      </c>
      <c r="U18" s="20">
        <v>5.3135281587571156E-22</v>
      </c>
      <c r="V18" s="1">
        <v>-0.10068360631320905</v>
      </c>
      <c r="W18" s="1">
        <v>-7.309059605401047E-2</v>
      </c>
      <c r="X18" s="1">
        <v>-0.10068360631320905</v>
      </c>
      <c r="Y18" s="1">
        <v>-7.309059605401047E-2</v>
      </c>
    </row>
    <row r="19" spans="1:25" x14ac:dyDescent="0.2">
      <c r="A19">
        <v>15290.19</v>
      </c>
      <c r="B19">
        <v>8212</v>
      </c>
      <c r="U19" t="s">
        <v>80</v>
      </c>
    </row>
    <row r="20" spans="1:25" x14ac:dyDescent="0.2">
      <c r="A20">
        <v>16424.25</v>
      </c>
      <c r="B20">
        <v>5939</v>
      </c>
    </row>
    <row r="21" spans="1:25" x14ac:dyDescent="0.2">
      <c r="A21">
        <v>16949.05</v>
      </c>
      <c r="B21">
        <v>6312</v>
      </c>
    </row>
    <row r="22" spans="1:25" x14ac:dyDescent="0.2">
      <c r="A22">
        <v>16432.990000000002</v>
      </c>
      <c r="B22">
        <v>5132</v>
      </c>
    </row>
    <row r="23" spans="1:25" x14ac:dyDescent="0.2">
      <c r="A23">
        <v>16949.099999999999</v>
      </c>
      <c r="B23">
        <v>6597</v>
      </c>
    </row>
    <row r="24" spans="1:25" x14ac:dyDescent="0.2">
      <c r="A24">
        <v>16475.37</v>
      </c>
      <c r="B24">
        <v>17119</v>
      </c>
    </row>
    <row r="25" spans="1:25" x14ac:dyDescent="0.2">
      <c r="A25">
        <v>15507.68</v>
      </c>
      <c r="B25">
        <v>12449</v>
      </c>
    </row>
    <row r="26" spans="1:25" x14ac:dyDescent="0.2">
      <c r="A26">
        <v>17816.259999999998</v>
      </c>
      <c r="B26">
        <v>8879</v>
      </c>
    </row>
    <row r="27" spans="1:25" x14ac:dyDescent="0.2">
      <c r="A27">
        <v>15614.73</v>
      </c>
      <c r="B27">
        <v>13489</v>
      </c>
    </row>
    <row r="28" spans="1:25" ht="16" thickBot="1" x14ac:dyDescent="0.25">
      <c r="A28">
        <v>15123.13</v>
      </c>
      <c r="B28">
        <v>19134</v>
      </c>
    </row>
    <row r="29" spans="1:25" x14ac:dyDescent="0.2">
      <c r="A29">
        <v>15302.88</v>
      </c>
      <c r="B29">
        <v>8865</v>
      </c>
      <c r="G29" s="2"/>
    </row>
    <row r="30" spans="1:25" x14ac:dyDescent="0.2">
      <c r="A30">
        <v>16248.33</v>
      </c>
      <c r="B30">
        <v>13842</v>
      </c>
    </row>
    <row r="31" spans="1:25" ht="16" thickBot="1" x14ac:dyDescent="0.25">
      <c r="A31">
        <v>16822.41</v>
      </c>
      <c r="B31">
        <v>11747</v>
      </c>
      <c r="G31" s="19"/>
    </row>
    <row r="32" spans="1:25" x14ac:dyDescent="0.2">
      <c r="A32">
        <v>15764.41</v>
      </c>
      <c r="B32">
        <v>17553</v>
      </c>
    </row>
    <row r="33" spans="1:2" x14ac:dyDescent="0.2">
      <c r="A33">
        <v>15665.09</v>
      </c>
      <c r="B33">
        <v>9770</v>
      </c>
    </row>
    <row r="34" spans="1:2" x14ac:dyDescent="0.2">
      <c r="A34">
        <v>16802.57</v>
      </c>
      <c r="B34">
        <v>8730</v>
      </c>
    </row>
    <row r="35" spans="1:2" x14ac:dyDescent="0.2">
      <c r="A35">
        <v>16180.57</v>
      </c>
      <c r="B35">
        <v>15375</v>
      </c>
    </row>
    <row r="36" spans="1:2" x14ac:dyDescent="0.2">
      <c r="A36">
        <v>15050.36</v>
      </c>
      <c r="B36">
        <v>18307</v>
      </c>
    </row>
    <row r="37" spans="1:2" x14ac:dyDescent="0.2">
      <c r="A37">
        <v>14883.48</v>
      </c>
      <c r="B37">
        <v>14136</v>
      </c>
    </row>
    <row r="38" spans="1:2" x14ac:dyDescent="0.2">
      <c r="A38">
        <v>16600.34</v>
      </c>
      <c r="B38">
        <v>11076</v>
      </c>
    </row>
    <row r="39" spans="1:2" x14ac:dyDescent="0.2">
      <c r="A39">
        <v>14154.06</v>
      </c>
      <c r="B39">
        <v>27569</v>
      </c>
    </row>
    <row r="40" spans="1:2" x14ac:dyDescent="0.2">
      <c r="A40">
        <v>15196.11</v>
      </c>
      <c r="B40">
        <v>24786</v>
      </c>
    </row>
    <row r="41" spans="1:2" x14ac:dyDescent="0.2">
      <c r="A41">
        <v>15014.58</v>
      </c>
      <c r="B41">
        <v>23278</v>
      </c>
    </row>
    <row r="42" spans="1:2" x14ac:dyDescent="0.2">
      <c r="A42">
        <v>13445.99</v>
      </c>
      <c r="B42">
        <v>34136</v>
      </c>
    </row>
    <row r="43" spans="1:2" x14ac:dyDescent="0.2">
      <c r="A43">
        <v>15911.37</v>
      </c>
      <c r="B43">
        <v>17428</v>
      </c>
    </row>
    <row r="44" spans="1:2" x14ac:dyDescent="0.2">
      <c r="A44">
        <v>15321.92</v>
      </c>
      <c r="B44">
        <v>24050</v>
      </c>
    </row>
    <row r="45" spans="1:2" x14ac:dyDescent="0.2">
      <c r="A45">
        <v>14877.78</v>
      </c>
      <c r="B45">
        <v>28365</v>
      </c>
    </row>
    <row r="46" spans="1:2" x14ac:dyDescent="0.2">
      <c r="A46">
        <v>15649.08</v>
      </c>
      <c r="B46">
        <v>27120</v>
      </c>
    </row>
    <row r="47" spans="1:2" x14ac:dyDescent="0.2">
      <c r="A47">
        <v>15640.32</v>
      </c>
      <c r="B47">
        <v>20050</v>
      </c>
    </row>
    <row r="48" spans="1:2" x14ac:dyDescent="0.2">
      <c r="A48">
        <v>13987.88</v>
      </c>
      <c r="B48">
        <v>22054</v>
      </c>
    </row>
    <row r="49" spans="1:2" x14ac:dyDescent="0.2">
      <c r="A49">
        <v>15442.1</v>
      </c>
      <c r="B49">
        <v>14813</v>
      </c>
    </row>
    <row r="50" spans="1:2" x14ac:dyDescent="0.2">
      <c r="A50">
        <v>14786.49</v>
      </c>
      <c r="B50">
        <v>17676</v>
      </c>
    </row>
    <row r="51" spans="1:2" x14ac:dyDescent="0.2">
      <c r="A51">
        <v>14510.82</v>
      </c>
      <c r="B51">
        <v>26552</v>
      </c>
    </row>
    <row r="52" spans="1:2" x14ac:dyDescent="0.2">
      <c r="A52">
        <v>14179.58</v>
      </c>
      <c r="B52">
        <v>35510</v>
      </c>
    </row>
    <row r="53" spans="1:2" x14ac:dyDescent="0.2">
      <c r="A53">
        <v>15659.53</v>
      </c>
      <c r="B53">
        <v>16505</v>
      </c>
    </row>
    <row r="54" spans="1:2" x14ac:dyDescent="0.2">
      <c r="A54">
        <v>14254.77</v>
      </c>
      <c r="B54">
        <v>26340</v>
      </c>
    </row>
    <row r="55" spans="1:2" x14ac:dyDescent="0.2">
      <c r="A55">
        <v>15909.76</v>
      </c>
      <c r="B55">
        <v>17547</v>
      </c>
    </row>
    <row r="56" spans="1:2" x14ac:dyDescent="0.2">
      <c r="A56">
        <v>15505.2</v>
      </c>
      <c r="B56">
        <v>24129</v>
      </c>
    </row>
    <row r="57" spans="1:2" x14ac:dyDescent="0.2">
      <c r="A57">
        <v>14637.29</v>
      </c>
      <c r="B57">
        <v>21888</v>
      </c>
    </row>
    <row r="58" spans="1:2" x14ac:dyDescent="0.2">
      <c r="A58">
        <v>14660.42</v>
      </c>
      <c r="B58">
        <v>23064</v>
      </c>
    </row>
    <row r="59" spans="1:2" x14ac:dyDescent="0.2">
      <c r="A59">
        <v>15686.9</v>
      </c>
      <c r="B59">
        <v>17690</v>
      </c>
    </row>
    <row r="60" spans="1:2" x14ac:dyDescent="0.2">
      <c r="A60">
        <v>14268.32</v>
      </c>
      <c r="B60">
        <v>29330</v>
      </c>
    </row>
    <row r="61" spans="1:2" x14ac:dyDescent="0.2">
      <c r="A61">
        <v>14383.47</v>
      </c>
      <c r="B61">
        <v>19087</v>
      </c>
    </row>
    <row r="62" spans="1:2" x14ac:dyDescent="0.2">
      <c r="A62">
        <v>14086.51</v>
      </c>
      <c r="B62">
        <v>24982</v>
      </c>
    </row>
    <row r="63" spans="1:2" x14ac:dyDescent="0.2">
      <c r="A63">
        <v>15273.26</v>
      </c>
      <c r="B63">
        <v>29269</v>
      </c>
    </row>
    <row r="64" spans="1:2" x14ac:dyDescent="0.2">
      <c r="A64">
        <v>13728.62</v>
      </c>
      <c r="B64">
        <v>32733</v>
      </c>
    </row>
    <row r="65" spans="1:2" x14ac:dyDescent="0.2">
      <c r="A65">
        <v>14315.54</v>
      </c>
      <c r="B65">
        <v>26503</v>
      </c>
    </row>
    <row r="66" spans="1:2" x14ac:dyDescent="0.2">
      <c r="A66">
        <v>15748.15</v>
      </c>
      <c r="B66">
        <v>28555</v>
      </c>
    </row>
    <row r="67" spans="1:2" x14ac:dyDescent="0.2">
      <c r="A67">
        <v>15073.59</v>
      </c>
      <c r="B67">
        <v>24706</v>
      </c>
    </row>
    <row r="68" spans="1:2" x14ac:dyDescent="0.2">
      <c r="A68">
        <v>16415.84</v>
      </c>
      <c r="B68">
        <v>18771</v>
      </c>
    </row>
    <row r="69" spans="1:2" x14ac:dyDescent="0.2">
      <c r="A69">
        <v>15005.86</v>
      </c>
      <c r="B69">
        <v>23758</v>
      </c>
    </row>
    <row r="70" spans="1:2" x14ac:dyDescent="0.2">
      <c r="A70">
        <v>16115.15</v>
      </c>
      <c r="B70">
        <v>25117</v>
      </c>
    </row>
    <row r="71" spans="1:2" x14ac:dyDescent="0.2">
      <c r="A71">
        <v>14206.81</v>
      </c>
      <c r="B71">
        <v>30535</v>
      </c>
    </row>
    <row r="72" spans="1:2" x14ac:dyDescent="0.2">
      <c r="A72">
        <v>15713.56</v>
      </c>
      <c r="B72">
        <v>27420</v>
      </c>
    </row>
    <row r="73" spans="1:2" x14ac:dyDescent="0.2">
      <c r="A73">
        <v>15428.66</v>
      </c>
      <c r="B73">
        <v>18084</v>
      </c>
    </row>
    <row r="74" spans="1:2" x14ac:dyDescent="0.2">
      <c r="A74">
        <v>14458.35</v>
      </c>
      <c r="B74">
        <v>25606</v>
      </c>
    </row>
    <row r="75" spans="1:2" x14ac:dyDescent="0.2">
      <c r="A75">
        <v>16819.759999999998</v>
      </c>
      <c r="B75">
        <v>17922</v>
      </c>
    </row>
    <row r="76" spans="1:2" x14ac:dyDescent="0.2">
      <c r="A76">
        <v>14256.32</v>
      </c>
      <c r="B76">
        <v>26817</v>
      </c>
    </row>
    <row r="77" spans="1:2" x14ac:dyDescent="0.2">
      <c r="A77">
        <v>15141.82</v>
      </c>
      <c r="B77">
        <v>29935</v>
      </c>
    </row>
    <row r="78" spans="1:2" x14ac:dyDescent="0.2">
      <c r="A78">
        <v>15192.82</v>
      </c>
      <c r="B78">
        <v>24096</v>
      </c>
    </row>
    <row r="79" spans="1:2" x14ac:dyDescent="0.2">
      <c r="A79">
        <v>15264.74</v>
      </c>
      <c r="B79">
        <v>26553</v>
      </c>
    </row>
    <row r="80" spans="1:2" x14ac:dyDescent="0.2">
      <c r="A80">
        <v>13496.23</v>
      </c>
      <c r="B80">
        <v>26635</v>
      </c>
    </row>
    <row r="81" spans="1:2" x14ac:dyDescent="0.2">
      <c r="A81">
        <v>14131.42</v>
      </c>
      <c r="B81">
        <v>24455</v>
      </c>
    </row>
    <row r="82" spans="1:2" x14ac:dyDescent="0.2">
      <c r="A82">
        <v>15604.32</v>
      </c>
      <c r="B82">
        <v>28956</v>
      </c>
    </row>
    <row r="83" spans="1:2" x14ac:dyDescent="0.2">
      <c r="A83">
        <v>14046.2</v>
      </c>
      <c r="B83">
        <v>37541</v>
      </c>
    </row>
    <row r="84" spans="1:2" x14ac:dyDescent="0.2">
      <c r="A84">
        <v>15772.27</v>
      </c>
      <c r="B84">
        <v>33752</v>
      </c>
    </row>
    <row r="85" spans="1:2" x14ac:dyDescent="0.2">
      <c r="A85">
        <v>13142.29</v>
      </c>
      <c r="B85">
        <v>35690</v>
      </c>
    </row>
    <row r="86" spans="1:2" x14ac:dyDescent="0.2">
      <c r="A86">
        <v>14703.99</v>
      </c>
      <c r="B86">
        <v>40614</v>
      </c>
    </row>
    <row r="87" spans="1:2" x14ac:dyDescent="0.2">
      <c r="A87">
        <v>14277.36</v>
      </c>
      <c r="B87">
        <v>32780</v>
      </c>
    </row>
    <row r="88" spans="1:2" x14ac:dyDescent="0.2">
      <c r="A88">
        <v>14899.23</v>
      </c>
      <c r="B88">
        <v>32556</v>
      </c>
    </row>
    <row r="89" spans="1:2" x14ac:dyDescent="0.2">
      <c r="A89">
        <v>14068.37</v>
      </c>
      <c r="B89">
        <v>49057</v>
      </c>
    </row>
    <row r="90" spans="1:2" x14ac:dyDescent="0.2">
      <c r="A90">
        <v>14044.67</v>
      </c>
      <c r="B90">
        <v>34626</v>
      </c>
    </row>
    <row r="91" spans="1:2" x14ac:dyDescent="0.2">
      <c r="A91">
        <v>12972.45</v>
      </c>
      <c r="B91">
        <v>56519</v>
      </c>
    </row>
    <row r="92" spans="1:2" x14ac:dyDescent="0.2">
      <c r="A92">
        <v>12083.32</v>
      </c>
      <c r="B92">
        <v>42322</v>
      </c>
    </row>
    <row r="93" spans="1:2" x14ac:dyDescent="0.2">
      <c r="A93">
        <v>12704.13</v>
      </c>
      <c r="B93">
        <v>45235</v>
      </c>
    </row>
    <row r="94" spans="1:2" x14ac:dyDescent="0.2">
      <c r="A94">
        <v>13379.59</v>
      </c>
      <c r="B94">
        <v>28580</v>
      </c>
    </row>
    <row r="95" spans="1:2" x14ac:dyDescent="0.2">
      <c r="A95">
        <v>15405.31</v>
      </c>
      <c r="B95">
        <v>31721</v>
      </c>
    </row>
    <row r="96" spans="1:2" x14ac:dyDescent="0.2">
      <c r="A96">
        <v>14965.57</v>
      </c>
      <c r="B96">
        <v>26942</v>
      </c>
    </row>
    <row r="97" spans="1:3" x14ac:dyDescent="0.2">
      <c r="A97">
        <v>13151.81</v>
      </c>
      <c r="B97">
        <v>37479</v>
      </c>
    </row>
    <row r="98" spans="1:3" x14ac:dyDescent="0.2">
      <c r="A98">
        <v>12267.2</v>
      </c>
      <c r="B98">
        <v>52658</v>
      </c>
    </row>
    <row r="99" spans="1:3" x14ac:dyDescent="0.2">
      <c r="A99">
        <v>13154.01</v>
      </c>
      <c r="B99">
        <v>42486</v>
      </c>
    </row>
    <row r="100" spans="1:3" x14ac:dyDescent="0.2">
      <c r="A100">
        <v>16723.48</v>
      </c>
      <c r="B100">
        <v>26400</v>
      </c>
    </row>
    <row r="101" spans="1:3" x14ac:dyDescent="0.2">
      <c r="A101">
        <v>13461.77</v>
      </c>
      <c r="B101">
        <v>29710</v>
      </c>
    </row>
    <row r="103" spans="1:3" x14ac:dyDescent="0.2">
      <c r="A103">
        <f>MAX(A2:A101)</f>
        <v>17816.259999999998</v>
      </c>
      <c r="B103">
        <f>MAX(B2:B101)</f>
        <v>56519</v>
      </c>
      <c r="C103" t="s">
        <v>79</v>
      </c>
    </row>
    <row r="104" spans="1:3" x14ac:dyDescent="0.2">
      <c r="A104">
        <f>MIN(A2:A101)</f>
        <v>12083.32</v>
      </c>
      <c r="B104">
        <f>MIN(B2:B101)</f>
        <v>5132</v>
      </c>
      <c r="C104" t="s">
        <v>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C6B0-685C-3B4F-A428-F40A1FF43A51}">
  <dimension ref="A1:H101"/>
  <sheetViews>
    <sheetView zoomScale="106" workbookViewId="0">
      <selection activeCell="K21" sqref="K21"/>
    </sheetView>
  </sheetViews>
  <sheetFormatPr baseColWidth="10" defaultColWidth="8.83203125" defaultRowHeight="15" x14ac:dyDescent="0.2"/>
  <cols>
    <col min="1" max="1" width="9" bestFit="1" customWidth="1"/>
    <col min="3" max="3" width="21.83203125" bestFit="1" customWidth="1"/>
    <col min="4" max="4" width="12.1640625" bestFit="1" customWidth="1"/>
    <col min="7" max="7" width="16" bestFit="1" customWidth="1"/>
    <col min="8" max="8" width="9" bestFit="1" customWidth="1"/>
  </cols>
  <sheetData>
    <row r="1" spans="1:4" x14ac:dyDescent="0.2">
      <c r="A1" t="s">
        <v>120</v>
      </c>
      <c r="C1" s="5" t="s">
        <v>119</v>
      </c>
    </row>
    <row r="2" spans="1:4" x14ac:dyDescent="0.2">
      <c r="A2">
        <v>8755</v>
      </c>
      <c r="C2" t="s">
        <v>118</v>
      </c>
      <c r="D2">
        <v>30000</v>
      </c>
    </row>
    <row r="3" spans="1:4" x14ac:dyDescent="0.2">
      <c r="A3">
        <v>18926</v>
      </c>
      <c r="C3" t="s">
        <v>117</v>
      </c>
      <c r="D3">
        <v>95</v>
      </c>
    </row>
    <row r="4" spans="1:4" x14ac:dyDescent="0.2">
      <c r="A4">
        <v>15039</v>
      </c>
    </row>
    <row r="5" spans="1:4" x14ac:dyDescent="0.2">
      <c r="A5">
        <v>12704</v>
      </c>
      <c r="C5" s="5" t="s">
        <v>116</v>
      </c>
    </row>
    <row r="6" spans="1:4" x14ac:dyDescent="0.2">
      <c r="A6">
        <v>11933</v>
      </c>
      <c r="C6" t="s">
        <v>115</v>
      </c>
      <c r="D6">
        <v>17160.811870400117</v>
      </c>
    </row>
    <row r="7" spans="1:4" ht="16" thickBot="1" x14ac:dyDescent="0.25">
      <c r="A7">
        <v>15149</v>
      </c>
      <c r="C7" t="s">
        <v>114</v>
      </c>
      <c r="D7" s="1">
        <v>-8.6887101183609761E-2</v>
      </c>
    </row>
    <row r="8" spans="1:4" x14ac:dyDescent="0.2">
      <c r="A8">
        <v>11858</v>
      </c>
      <c r="C8" s="25" t="s">
        <v>113</v>
      </c>
      <c r="D8">
        <v>550297.98779124604</v>
      </c>
    </row>
    <row r="9" spans="1:4" x14ac:dyDescent="0.2">
      <c r="A9">
        <v>8105</v>
      </c>
    </row>
    <row r="10" spans="1:4" x14ac:dyDescent="0.2">
      <c r="A10">
        <v>17650</v>
      </c>
    </row>
    <row r="11" spans="1:4" x14ac:dyDescent="0.2">
      <c r="A11">
        <v>19513</v>
      </c>
    </row>
    <row r="12" spans="1:4" x14ac:dyDescent="0.2">
      <c r="A12">
        <v>10746</v>
      </c>
      <c r="C12" t="s">
        <v>24</v>
      </c>
      <c r="D12">
        <f>COUNTA(A:A)-1</f>
        <v>100</v>
      </c>
    </row>
    <row r="13" spans="1:4" x14ac:dyDescent="0.2">
      <c r="A13">
        <v>14332</v>
      </c>
      <c r="C13" t="s">
        <v>112</v>
      </c>
      <c r="D13">
        <f>AVERAGE(A:A)</f>
        <v>22513.43</v>
      </c>
    </row>
    <row r="14" spans="1:4" x14ac:dyDescent="0.2">
      <c r="A14">
        <v>11622</v>
      </c>
      <c r="C14" t="s">
        <v>111</v>
      </c>
      <c r="D14">
        <f>_xlfn.VAR.S(A:A)</f>
        <v>115003886.75262628</v>
      </c>
    </row>
    <row r="15" spans="1:4" x14ac:dyDescent="0.2">
      <c r="A15">
        <v>7638</v>
      </c>
      <c r="C15" t="s">
        <v>110</v>
      </c>
      <c r="D15">
        <f>1-D3/100</f>
        <v>5.0000000000000044E-2</v>
      </c>
    </row>
    <row r="16" spans="1:4" x14ac:dyDescent="0.2">
      <c r="A16">
        <v>12935</v>
      </c>
      <c r="C16" t="s">
        <v>34</v>
      </c>
      <c r="D16">
        <f>_xlfn.T.INV.2T(D15,D12)</f>
        <v>1.98397151852355</v>
      </c>
    </row>
    <row r="17" spans="1:8" x14ac:dyDescent="0.2">
      <c r="A17">
        <v>14445</v>
      </c>
      <c r="C17" t="s">
        <v>109</v>
      </c>
      <c r="D17">
        <f>SQRT(D8)</f>
        <v>741.82072483265529</v>
      </c>
    </row>
    <row r="18" spans="1:8" x14ac:dyDescent="0.2">
      <c r="A18">
        <v>10287</v>
      </c>
    </row>
    <row r="19" spans="1:8" x14ac:dyDescent="0.2">
      <c r="A19">
        <v>8212</v>
      </c>
    </row>
    <row r="20" spans="1:8" x14ac:dyDescent="0.2">
      <c r="A20">
        <v>5939</v>
      </c>
    </row>
    <row r="21" spans="1:8" x14ac:dyDescent="0.2">
      <c r="A21">
        <v>6312</v>
      </c>
      <c r="C21" t="s">
        <v>108</v>
      </c>
      <c r="G21" t="s">
        <v>107</v>
      </c>
    </row>
    <row r="22" spans="1:8" x14ac:dyDescent="0.2">
      <c r="A22">
        <v>5132</v>
      </c>
      <c r="C22" t="s">
        <v>106</v>
      </c>
      <c r="D22">
        <f>D6+D2*D7</f>
        <v>14554.198834891824</v>
      </c>
      <c r="G22" t="s">
        <v>106</v>
      </c>
      <c r="H22">
        <f>D6+D2*D7</f>
        <v>14554.198834891824</v>
      </c>
    </row>
    <row r="23" spans="1:8" x14ac:dyDescent="0.2">
      <c r="A23">
        <v>6597</v>
      </c>
      <c r="C23" t="s">
        <v>105</v>
      </c>
      <c r="D23">
        <f>D16*D17*SQRT(1+1/D12+(D2-D13)^2/((D12-1)*D14))</f>
        <v>1482.6918977163511</v>
      </c>
      <c r="G23" t="s">
        <v>105</v>
      </c>
      <c r="H23">
        <f>D16*D17*SQRT(1/D12+(D2-D13)^2/((D12-1)*D14))</f>
        <v>179.78792653357482</v>
      </c>
    </row>
    <row r="24" spans="1:8" x14ac:dyDescent="0.2">
      <c r="A24">
        <v>17119</v>
      </c>
      <c r="C24" t="s">
        <v>39</v>
      </c>
      <c r="D24">
        <f>D22-D23</f>
        <v>13071.506937175473</v>
      </c>
      <c r="G24" t="s">
        <v>39</v>
      </c>
      <c r="H24">
        <f>H22-H23</f>
        <v>14374.41090835825</v>
      </c>
    </row>
    <row r="25" spans="1:8" x14ac:dyDescent="0.2">
      <c r="A25">
        <v>12449</v>
      </c>
      <c r="C25" t="s">
        <v>40</v>
      </c>
      <c r="D25">
        <f>D22+D23</f>
        <v>16036.890732608175</v>
      </c>
      <c r="G25" t="s">
        <v>40</v>
      </c>
      <c r="H25">
        <f>H22+H23</f>
        <v>14733.986761425398</v>
      </c>
    </row>
    <row r="26" spans="1:8" x14ac:dyDescent="0.2">
      <c r="A26">
        <v>8879</v>
      </c>
    </row>
    <row r="27" spans="1:8" x14ac:dyDescent="0.2">
      <c r="A27">
        <v>13489</v>
      </c>
    </row>
    <row r="28" spans="1:8" x14ac:dyDescent="0.2">
      <c r="A28">
        <v>19134</v>
      </c>
    </row>
    <row r="29" spans="1:8" x14ac:dyDescent="0.2">
      <c r="A29">
        <v>8865</v>
      </c>
    </row>
    <row r="30" spans="1:8" x14ac:dyDescent="0.2">
      <c r="A30">
        <v>13842</v>
      </c>
    </row>
    <row r="31" spans="1:8" x14ac:dyDescent="0.2">
      <c r="A31">
        <v>11747</v>
      </c>
    </row>
    <row r="32" spans="1:8" x14ac:dyDescent="0.2">
      <c r="A32">
        <v>17553</v>
      </c>
    </row>
    <row r="33" spans="1:1" x14ac:dyDescent="0.2">
      <c r="A33">
        <v>9770</v>
      </c>
    </row>
    <row r="34" spans="1:1" x14ac:dyDescent="0.2">
      <c r="A34">
        <v>8730</v>
      </c>
    </row>
    <row r="35" spans="1:1" x14ac:dyDescent="0.2">
      <c r="A35">
        <v>15375</v>
      </c>
    </row>
    <row r="36" spans="1:1" x14ac:dyDescent="0.2">
      <c r="A36">
        <v>18307</v>
      </c>
    </row>
    <row r="37" spans="1:1" x14ac:dyDescent="0.2">
      <c r="A37">
        <v>14136</v>
      </c>
    </row>
    <row r="38" spans="1:1" x14ac:dyDescent="0.2">
      <c r="A38">
        <v>11076</v>
      </c>
    </row>
    <row r="39" spans="1:1" x14ac:dyDescent="0.2">
      <c r="A39">
        <v>27569</v>
      </c>
    </row>
    <row r="40" spans="1:1" x14ac:dyDescent="0.2">
      <c r="A40">
        <v>24786</v>
      </c>
    </row>
    <row r="41" spans="1:1" x14ac:dyDescent="0.2">
      <c r="A41">
        <v>23278</v>
      </c>
    </row>
    <row r="42" spans="1:1" x14ac:dyDescent="0.2">
      <c r="A42">
        <v>34136</v>
      </c>
    </row>
    <row r="43" spans="1:1" x14ac:dyDescent="0.2">
      <c r="A43">
        <v>17428</v>
      </c>
    </row>
    <row r="44" spans="1:1" x14ac:dyDescent="0.2">
      <c r="A44">
        <v>24050</v>
      </c>
    </row>
    <row r="45" spans="1:1" x14ac:dyDescent="0.2">
      <c r="A45">
        <v>28365</v>
      </c>
    </row>
    <row r="46" spans="1:1" x14ac:dyDescent="0.2">
      <c r="A46">
        <v>27120</v>
      </c>
    </row>
    <row r="47" spans="1:1" x14ac:dyDescent="0.2">
      <c r="A47">
        <v>20050</v>
      </c>
    </row>
    <row r="48" spans="1:1" x14ac:dyDescent="0.2">
      <c r="A48">
        <v>22054</v>
      </c>
    </row>
    <row r="49" spans="1:1" x14ac:dyDescent="0.2">
      <c r="A49">
        <v>14813</v>
      </c>
    </row>
    <row r="50" spans="1:1" x14ac:dyDescent="0.2">
      <c r="A50">
        <v>17676</v>
      </c>
    </row>
    <row r="51" spans="1:1" x14ac:dyDescent="0.2">
      <c r="A51">
        <v>26552</v>
      </c>
    </row>
    <row r="52" spans="1:1" x14ac:dyDescent="0.2">
      <c r="A52">
        <v>35510</v>
      </c>
    </row>
    <row r="53" spans="1:1" x14ac:dyDescent="0.2">
      <c r="A53">
        <v>16505</v>
      </c>
    </row>
    <row r="54" spans="1:1" x14ac:dyDescent="0.2">
      <c r="A54">
        <v>26340</v>
      </c>
    </row>
    <row r="55" spans="1:1" x14ac:dyDescent="0.2">
      <c r="A55">
        <v>17547</v>
      </c>
    </row>
    <row r="56" spans="1:1" x14ac:dyDescent="0.2">
      <c r="A56">
        <v>24129</v>
      </c>
    </row>
    <row r="57" spans="1:1" x14ac:dyDescent="0.2">
      <c r="A57">
        <v>21888</v>
      </c>
    </row>
    <row r="58" spans="1:1" x14ac:dyDescent="0.2">
      <c r="A58">
        <v>23064</v>
      </c>
    </row>
    <row r="59" spans="1:1" x14ac:dyDescent="0.2">
      <c r="A59">
        <v>17690</v>
      </c>
    </row>
    <row r="60" spans="1:1" x14ac:dyDescent="0.2">
      <c r="A60">
        <v>29330</v>
      </c>
    </row>
    <row r="61" spans="1:1" x14ac:dyDescent="0.2">
      <c r="A61">
        <v>19087</v>
      </c>
    </row>
    <row r="62" spans="1:1" x14ac:dyDescent="0.2">
      <c r="A62">
        <v>24982</v>
      </c>
    </row>
    <row r="63" spans="1:1" x14ac:dyDescent="0.2">
      <c r="A63">
        <v>29269</v>
      </c>
    </row>
    <row r="64" spans="1:1" x14ac:dyDescent="0.2">
      <c r="A64">
        <v>32733</v>
      </c>
    </row>
    <row r="65" spans="1:1" x14ac:dyDescent="0.2">
      <c r="A65">
        <v>26503</v>
      </c>
    </row>
    <row r="66" spans="1:1" x14ac:dyDescent="0.2">
      <c r="A66">
        <v>28555</v>
      </c>
    </row>
    <row r="67" spans="1:1" x14ac:dyDescent="0.2">
      <c r="A67">
        <v>24706</v>
      </c>
    </row>
    <row r="68" spans="1:1" x14ac:dyDescent="0.2">
      <c r="A68">
        <v>18771</v>
      </c>
    </row>
    <row r="69" spans="1:1" x14ac:dyDescent="0.2">
      <c r="A69">
        <v>23758</v>
      </c>
    </row>
    <row r="70" spans="1:1" x14ac:dyDescent="0.2">
      <c r="A70">
        <v>25117</v>
      </c>
    </row>
    <row r="71" spans="1:1" x14ac:dyDescent="0.2">
      <c r="A71">
        <v>30535</v>
      </c>
    </row>
    <row r="72" spans="1:1" x14ac:dyDescent="0.2">
      <c r="A72">
        <v>27420</v>
      </c>
    </row>
    <row r="73" spans="1:1" x14ac:dyDescent="0.2">
      <c r="A73">
        <v>18084</v>
      </c>
    </row>
    <row r="74" spans="1:1" x14ac:dyDescent="0.2">
      <c r="A74">
        <v>25606</v>
      </c>
    </row>
    <row r="75" spans="1:1" x14ac:dyDescent="0.2">
      <c r="A75">
        <v>17922</v>
      </c>
    </row>
    <row r="76" spans="1:1" x14ac:dyDescent="0.2">
      <c r="A76">
        <v>26817</v>
      </c>
    </row>
    <row r="77" spans="1:1" x14ac:dyDescent="0.2">
      <c r="A77">
        <v>29935</v>
      </c>
    </row>
    <row r="78" spans="1:1" x14ac:dyDescent="0.2">
      <c r="A78">
        <v>24096</v>
      </c>
    </row>
    <row r="79" spans="1:1" x14ac:dyDescent="0.2">
      <c r="A79">
        <v>26553</v>
      </c>
    </row>
    <row r="80" spans="1:1" x14ac:dyDescent="0.2">
      <c r="A80">
        <v>26635</v>
      </c>
    </row>
    <row r="81" spans="1:1" x14ac:dyDescent="0.2">
      <c r="A81">
        <v>24455</v>
      </c>
    </row>
    <row r="82" spans="1:1" x14ac:dyDescent="0.2">
      <c r="A82">
        <v>28956</v>
      </c>
    </row>
    <row r="83" spans="1:1" x14ac:dyDescent="0.2">
      <c r="A83">
        <v>37541</v>
      </c>
    </row>
    <row r="84" spans="1:1" x14ac:dyDescent="0.2">
      <c r="A84">
        <v>33752</v>
      </c>
    </row>
    <row r="85" spans="1:1" x14ac:dyDescent="0.2">
      <c r="A85">
        <v>35690</v>
      </c>
    </row>
    <row r="86" spans="1:1" x14ac:dyDescent="0.2">
      <c r="A86">
        <v>40614</v>
      </c>
    </row>
    <row r="87" spans="1:1" x14ac:dyDescent="0.2">
      <c r="A87">
        <v>32780</v>
      </c>
    </row>
    <row r="88" spans="1:1" x14ac:dyDescent="0.2">
      <c r="A88">
        <v>32556</v>
      </c>
    </row>
    <row r="89" spans="1:1" x14ac:dyDescent="0.2">
      <c r="A89">
        <v>49057</v>
      </c>
    </row>
    <row r="90" spans="1:1" x14ac:dyDescent="0.2">
      <c r="A90">
        <v>34626</v>
      </c>
    </row>
    <row r="91" spans="1:1" x14ac:dyDescent="0.2">
      <c r="A91">
        <v>56519</v>
      </c>
    </row>
    <row r="92" spans="1:1" x14ac:dyDescent="0.2">
      <c r="A92">
        <v>42322</v>
      </c>
    </row>
    <row r="93" spans="1:1" x14ac:dyDescent="0.2">
      <c r="A93">
        <v>45235</v>
      </c>
    </row>
    <row r="94" spans="1:1" x14ac:dyDescent="0.2">
      <c r="A94">
        <v>28580</v>
      </c>
    </row>
    <row r="95" spans="1:1" x14ac:dyDescent="0.2">
      <c r="A95">
        <v>31721</v>
      </c>
    </row>
    <row r="96" spans="1:1" x14ac:dyDescent="0.2">
      <c r="A96">
        <v>26942</v>
      </c>
    </row>
    <row r="97" spans="1:1" x14ac:dyDescent="0.2">
      <c r="A97">
        <v>37479</v>
      </c>
    </row>
    <row r="98" spans="1:1" x14ac:dyDescent="0.2">
      <c r="A98">
        <v>52658</v>
      </c>
    </row>
    <row r="99" spans="1:1" x14ac:dyDescent="0.2">
      <c r="A99">
        <v>42486</v>
      </c>
    </row>
    <row r="100" spans="1:1" x14ac:dyDescent="0.2">
      <c r="A100">
        <v>26400</v>
      </c>
    </row>
    <row r="101" spans="1:1" x14ac:dyDescent="0.2">
      <c r="A101">
        <v>29710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1_book_type</vt:lpstr>
      <vt:lpstr>1_ttest_One Sample Estimation</vt:lpstr>
      <vt:lpstr>1_Ztest_One sample </vt:lpstr>
      <vt:lpstr>2_Mortgage</vt:lpstr>
      <vt:lpstr>3_usedcars_Reg</vt:lpstr>
      <vt:lpstr>3_usedcars_prediction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Chastain, Raymond</dc:creator>
  <cp:lastModifiedBy>Microsoft Office User</cp:lastModifiedBy>
  <dcterms:created xsi:type="dcterms:W3CDTF">2023-08-22T17:56:14Z</dcterms:created>
  <dcterms:modified xsi:type="dcterms:W3CDTF">2023-09-06T02:37:09Z</dcterms:modified>
</cp:coreProperties>
</file>