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2"/>
  <workbookPr defaultThemeVersion="202300"/>
  <mc:AlternateContent xmlns:mc="http://schemas.openxmlformats.org/markup-compatibility/2006">
    <mc:Choice Requires="x15">
      <x15ac:absPath xmlns:x15ac="http://schemas.microsoft.com/office/spreadsheetml/2010/11/ac" url="/Users/krishnadamarla/Library/CloudStorage/OneDrive-TrineUniversity/Trine/Terms/Spring Term 1, 2025 - Financial Modelling/W2/"/>
    </mc:Choice>
  </mc:AlternateContent>
  <xr:revisionPtr revIDLastSave="0" documentId="13_ncr:1_{82B79729-55FA-7842-ADC5-5A9F9E4906AF}" xr6:coauthVersionLast="47" xr6:coauthVersionMax="47" xr10:uidLastSave="{00000000-0000-0000-0000-000000000000}"/>
  <bookViews>
    <workbookView xWindow="1840" yWindow="600" windowWidth="27700" windowHeight="16300" xr2:uid="{F7C07B8D-EB8F-FE48-A507-D77AA34D12F8}"/>
  </bookViews>
  <sheets>
    <sheet name="McD's Model " sheetId="1" r:id="rId1"/>
    <sheet name="a.Balance Sheet_Horizontal" sheetId="2" r:id="rId2"/>
    <sheet name="b.Income Statement_Horizontal" sheetId="3" r:id="rId3"/>
    <sheet name="c.Balance Sheet_Component %" sheetId="4" r:id="rId4"/>
    <sheet name="d.Income Statement_Component %" sheetId="5" r:id="rId5"/>
    <sheet name="e.Ratio Analysis " sheetId="6" r:id="rId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59" i="6" l="1"/>
  <c r="C16" i="6"/>
  <c r="C10" i="6"/>
  <c r="C7" i="6"/>
  <c r="M17" i="5"/>
  <c r="L15" i="5"/>
  <c r="K29" i="5"/>
  <c r="K22" i="5"/>
  <c r="F12" i="5"/>
  <c r="G32" i="4"/>
  <c r="G16" i="4"/>
  <c r="G19" i="4"/>
  <c r="N23" i="3"/>
  <c r="M23" i="3"/>
  <c r="K23" i="3"/>
  <c r="F23" i="3"/>
  <c r="F22" i="3"/>
  <c r="N9" i="3"/>
  <c r="L9" i="3"/>
  <c r="K12" i="3"/>
  <c r="M12" i="3"/>
  <c r="F12" i="3"/>
  <c r="G27" i="2"/>
  <c r="G19" i="2"/>
  <c r="C27" i="2"/>
  <c r="C19" i="2"/>
  <c r="C9" i="2"/>
  <c r="D59" i="6" l="1"/>
  <c r="C18" i="6"/>
  <c r="D18" i="6"/>
  <c r="C8" i="6"/>
  <c r="D27" i="6" l="1"/>
  <c r="C27" i="6"/>
  <c r="D50" i="6"/>
  <c r="C50" i="6"/>
  <c r="D49" i="6"/>
  <c r="C49" i="6"/>
  <c r="D48" i="6"/>
  <c r="C48" i="6"/>
  <c r="D47" i="6"/>
  <c r="C47" i="6"/>
  <c r="D46" i="6"/>
  <c r="C46" i="6"/>
  <c r="D45" i="6"/>
  <c r="C45" i="6"/>
  <c r="D37" i="6"/>
  <c r="C37" i="6"/>
  <c r="D36" i="6"/>
  <c r="C36" i="6"/>
  <c r="D8" i="6"/>
  <c r="D61" i="6"/>
  <c r="D28" i="6"/>
  <c r="D30" i="6" s="1"/>
  <c r="C30" i="6"/>
  <c r="D26" i="6"/>
  <c r="C26" i="6"/>
  <c r="D7" i="6"/>
  <c r="H36" i="4"/>
  <c r="H26" i="4"/>
  <c r="H16" i="4"/>
  <c r="H6" i="4"/>
  <c r="G39" i="4"/>
  <c r="G30" i="4"/>
  <c r="G22" i="4"/>
  <c r="G17" i="4"/>
  <c r="L20" i="3"/>
  <c r="K20" i="3"/>
  <c r="K32" i="5"/>
  <c r="K26" i="5"/>
  <c r="K18" i="5"/>
  <c r="K14" i="5"/>
  <c r="K12" i="5"/>
  <c r="K25" i="5"/>
  <c r="L25" i="5"/>
  <c r="M25" i="5"/>
  <c r="L26" i="5"/>
  <c r="M26" i="5"/>
  <c r="K27" i="5"/>
  <c r="L27" i="5"/>
  <c r="M27" i="5"/>
  <c r="K28" i="5"/>
  <c r="L28" i="5"/>
  <c r="M28" i="5"/>
  <c r="L29" i="5"/>
  <c r="M29" i="5"/>
  <c r="K30" i="5"/>
  <c r="L30" i="5"/>
  <c r="M30" i="5"/>
  <c r="K31" i="5"/>
  <c r="L31" i="5"/>
  <c r="M31" i="5"/>
  <c r="L32" i="5"/>
  <c r="M32" i="5"/>
  <c r="K33" i="5"/>
  <c r="L33" i="5"/>
  <c r="M33" i="5"/>
  <c r="K23" i="5"/>
  <c r="L23" i="5"/>
  <c r="M23" i="5"/>
  <c r="K24" i="5"/>
  <c r="L24" i="5"/>
  <c r="M24" i="5"/>
  <c r="L22" i="5"/>
  <c r="M22" i="5"/>
  <c r="K15" i="5"/>
  <c r="M15" i="5"/>
  <c r="K16" i="5"/>
  <c r="L16" i="5"/>
  <c r="M16" i="5"/>
  <c r="K17" i="5"/>
  <c r="L17" i="5"/>
  <c r="L18" i="5"/>
  <c r="M18" i="5"/>
  <c r="K19" i="5"/>
  <c r="L19" i="5"/>
  <c r="M19" i="5"/>
  <c r="K20" i="5"/>
  <c r="L20" i="5"/>
  <c r="M20" i="5"/>
  <c r="K21" i="5"/>
  <c r="L21" i="5"/>
  <c r="M21" i="5"/>
  <c r="M14" i="5"/>
  <c r="L14" i="5"/>
  <c r="M12" i="5"/>
  <c r="L12" i="5"/>
  <c r="M11" i="5"/>
  <c r="L11" i="5"/>
  <c r="K11" i="5"/>
  <c r="M10" i="5"/>
  <c r="L10" i="5"/>
  <c r="K10" i="5"/>
  <c r="M9" i="5"/>
  <c r="L9" i="5"/>
  <c r="K9" i="5"/>
  <c r="G29" i="4"/>
  <c r="G15" i="4"/>
  <c r="H28" i="5"/>
  <c r="G28" i="5"/>
  <c r="F28" i="5"/>
  <c r="F23" i="5"/>
  <c r="H22" i="5"/>
  <c r="H23" i="5" s="1"/>
  <c r="G22" i="5"/>
  <c r="G23" i="5" s="1"/>
  <c r="F22" i="5"/>
  <c r="H12" i="5"/>
  <c r="G12" i="5"/>
  <c r="F28" i="3"/>
  <c r="H12" i="3"/>
  <c r="G12" i="3"/>
  <c r="H28" i="3"/>
  <c r="G28" i="3"/>
  <c r="N26" i="3"/>
  <c r="M26" i="3"/>
  <c r="L26" i="3"/>
  <c r="K26" i="3"/>
  <c r="K25" i="3"/>
  <c r="K24" i="3"/>
  <c r="L24" i="3"/>
  <c r="M24" i="3"/>
  <c r="N24" i="3"/>
  <c r="L25" i="3"/>
  <c r="M25" i="3"/>
  <c r="N25" i="3"/>
  <c r="K27" i="3"/>
  <c r="L27" i="3"/>
  <c r="M27" i="3"/>
  <c r="N27" i="3"/>
  <c r="K28" i="3"/>
  <c r="L28" i="3"/>
  <c r="M28" i="3"/>
  <c r="N28" i="3"/>
  <c r="K22" i="3"/>
  <c r="K21" i="3"/>
  <c r="K18" i="3"/>
  <c r="K10" i="3"/>
  <c r="K9" i="3"/>
  <c r="H27" i="4"/>
  <c r="G27" i="4"/>
  <c r="D27" i="4"/>
  <c r="D42" i="4" s="1"/>
  <c r="C27" i="4"/>
  <c r="C43" i="4" s="1"/>
  <c r="C19" i="4"/>
  <c r="G13" i="4" s="1"/>
  <c r="D14" i="4"/>
  <c r="C14" i="4"/>
  <c r="D9" i="4"/>
  <c r="C9" i="4"/>
  <c r="G9" i="4" s="1"/>
  <c r="D27" i="2"/>
  <c r="D42" i="2" s="1"/>
  <c r="C43" i="2"/>
  <c r="D14" i="2"/>
  <c r="D19" i="2" s="1"/>
  <c r="C14" i="2"/>
  <c r="D9" i="2"/>
  <c r="G28" i="4"/>
  <c r="G36" i="4"/>
  <c r="G40" i="4"/>
  <c r="G5" i="2"/>
  <c r="G38" i="2"/>
  <c r="H38" i="2" s="1"/>
  <c r="G26" i="2"/>
  <c r="G8" i="2"/>
  <c r="D10" i="6" l="1"/>
  <c r="C42" i="4"/>
  <c r="G42" i="4" s="1"/>
  <c r="G20" i="4"/>
  <c r="G12" i="4"/>
  <c r="G35" i="4"/>
  <c r="G11" i="4"/>
  <c r="G7" i="4"/>
  <c r="G24" i="4"/>
  <c r="G8" i="4"/>
  <c r="G5" i="4"/>
  <c r="D19" i="4"/>
  <c r="G31" i="4"/>
  <c r="G23" i="4"/>
  <c r="G38" i="4"/>
  <c r="G26" i="4"/>
  <c r="G18" i="4"/>
  <c r="G14" i="4"/>
  <c r="G10" i="4"/>
  <c r="G6" i="4"/>
  <c r="G41" i="4"/>
  <c r="G37" i="4"/>
  <c r="G33" i="4"/>
  <c r="G25" i="4"/>
  <c r="G21" i="4"/>
  <c r="C42" i="2"/>
  <c r="D52" i="6"/>
  <c r="C52" i="6"/>
  <c r="D39" i="6"/>
  <c r="C39" i="6"/>
  <c r="D16" i="6"/>
  <c r="D20" i="6" s="1"/>
  <c r="C20" i="6"/>
  <c r="C61" i="6" s="1"/>
  <c r="G9" i="2"/>
  <c r="H9" i="2" s="1"/>
  <c r="M22" i="3"/>
  <c r="L22" i="3"/>
  <c r="K19" i="3"/>
  <c r="K17" i="3"/>
  <c r="K16" i="3"/>
  <c r="L23" i="3"/>
  <c r="G14" i="2"/>
  <c r="H14" i="2" s="1"/>
  <c r="G36" i="2"/>
  <c r="H36" i="2" s="1"/>
  <c r="G31" i="2"/>
  <c r="G23" i="3"/>
  <c r="H23" i="3"/>
  <c r="I35" i="3"/>
  <c r="H22" i="3"/>
  <c r="G22" i="3"/>
  <c r="N22" i="3"/>
  <c r="K14" i="3"/>
  <c r="L12" i="3"/>
  <c r="M14" i="3"/>
  <c r="N14" i="3" s="1"/>
  <c r="L14" i="3"/>
  <c r="N15" i="3"/>
  <c r="M15" i="3"/>
  <c r="L15" i="3"/>
  <c r="K15" i="3"/>
  <c r="L10" i="3"/>
  <c r="M10" i="3"/>
  <c r="N10" i="3"/>
  <c r="K11" i="3"/>
  <c r="L11" i="3"/>
  <c r="M11" i="3"/>
  <c r="N11" i="3"/>
  <c r="N12" i="3"/>
  <c r="M9" i="3"/>
  <c r="M21" i="3"/>
  <c r="N21" i="3" s="1"/>
  <c r="L21" i="3"/>
  <c r="M20" i="3"/>
  <c r="N20" i="3" s="1"/>
  <c r="M19" i="3"/>
  <c r="N19" i="3" s="1"/>
  <c r="L19" i="3"/>
  <c r="M18" i="3"/>
  <c r="N18" i="3" s="1"/>
  <c r="L18" i="3"/>
  <c r="M17" i="3"/>
  <c r="N17" i="3" s="1"/>
  <c r="L17" i="3"/>
  <c r="M16" i="3"/>
  <c r="N16" i="3" s="1"/>
  <c r="L16" i="3"/>
  <c r="H8" i="2"/>
  <c r="G18" i="2"/>
  <c r="H18" i="2" s="1"/>
  <c r="G17" i="2"/>
  <c r="G35" i="2"/>
  <c r="H35" i="2" s="1"/>
  <c r="G33" i="2"/>
  <c r="H33" i="2" s="1"/>
  <c r="G21" i="2"/>
  <c r="H21" i="2" s="1"/>
  <c r="G37" i="2"/>
  <c r="H37" i="2" s="1"/>
  <c r="G32" i="2"/>
  <c r="H32" i="2" s="1"/>
  <c r="H17" i="2"/>
  <c r="H5" i="2"/>
  <c r="G48" i="2"/>
  <c r="H48" i="2" s="1"/>
  <c r="G45" i="2"/>
  <c r="H45" i="2" s="1"/>
  <c r="G41" i="2"/>
  <c r="H41" i="2" s="1"/>
  <c r="G40" i="2"/>
  <c r="H40" i="2" s="1"/>
  <c r="G39" i="2"/>
  <c r="H39" i="2" s="1"/>
  <c r="H31" i="2"/>
  <c r="G30" i="2"/>
  <c r="H30" i="2" s="1"/>
  <c r="G29" i="2"/>
  <c r="H29" i="2" s="1"/>
  <c r="G28" i="2"/>
  <c r="H28" i="2" s="1"/>
  <c r="H26" i="2"/>
  <c r="G25" i="2"/>
  <c r="H25" i="2" s="1"/>
  <c r="G24" i="2"/>
  <c r="H24" i="2" s="1"/>
  <c r="G23" i="2"/>
  <c r="H23" i="2" s="1"/>
  <c r="G22" i="2"/>
  <c r="H22" i="2" s="1"/>
  <c r="H19" i="2"/>
  <c r="G16" i="2"/>
  <c r="H16" i="2" s="1"/>
  <c r="G13" i="2"/>
  <c r="H13" i="2" s="1"/>
  <c r="G12" i="2"/>
  <c r="H12" i="2" s="1"/>
  <c r="G11" i="2"/>
  <c r="H11" i="2" s="1"/>
  <c r="G7" i="2"/>
  <c r="H7" i="2" s="1"/>
  <c r="G6" i="2"/>
  <c r="H6" i="2" s="1"/>
  <c r="H9" i="4" l="1"/>
  <c r="H13" i="4"/>
  <c r="H17" i="4"/>
  <c r="H21" i="4"/>
  <c r="H25" i="4"/>
  <c r="H29" i="4"/>
  <c r="H33" i="4"/>
  <c r="H37" i="4"/>
  <c r="H41" i="4"/>
  <c r="H10" i="4"/>
  <c r="H18" i="4"/>
  <c r="H22" i="4"/>
  <c r="H38" i="4"/>
  <c r="H15" i="4"/>
  <c r="H23" i="4"/>
  <c r="H35" i="4"/>
  <c r="H12" i="4"/>
  <c r="H28" i="4"/>
  <c r="H40" i="4"/>
  <c r="H30" i="4"/>
  <c r="H5" i="4"/>
  <c r="H11" i="4"/>
  <c r="H19" i="4"/>
  <c r="H31" i="4"/>
  <c r="H39" i="4"/>
  <c r="H20" i="4"/>
  <c r="H7" i="4"/>
  <c r="H8" i="4"/>
  <c r="H24" i="4"/>
  <c r="H32" i="4"/>
  <c r="H42" i="4"/>
  <c r="H14" i="4"/>
  <c r="H27" i="2" l="1"/>
  <c r="G42" i="2"/>
  <c r="H42" i="2" s="1"/>
  <c r="G47" i="2" l="1"/>
  <c r="H47" i="2" s="1"/>
</calcChain>
</file>

<file path=xl/sharedStrings.xml><?xml version="1.0" encoding="utf-8"?>
<sst xmlns="http://schemas.openxmlformats.org/spreadsheetml/2006/main" count="248" uniqueCount="132">
  <si>
    <t>Return on Equity (ROE)</t>
  </si>
  <si>
    <t>Earnings per Share (EPS)</t>
  </si>
  <si>
    <t>Current Ratio</t>
  </si>
  <si>
    <t>Total Asset Turnover</t>
  </si>
  <si>
    <t>Debt-to-Equity Ratio</t>
  </si>
  <si>
    <t>Price/Earnings (P/E) Ratio</t>
  </si>
  <si>
    <t>Horizontal Analysis</t>
  </si>
  <si>
    <t>Ratio Analysis</t>
  </si>
  <si>
    <t>The below worksheet calculate financial ratios for liquidity, profitability, and market valuation.</t>
  </si>
  <si>
    <t>Current assets</t>
  </si>
  <si>
    <t>Cash and equivalents</t>
  </si>
  <si>
    <t>Accounts and notes receivable</t>
  </si>
  <si>
    <t>Inventories, at cost, not in excess of market</t>
  </si>
  <si>
    <t>Prepaid expenses and other current assets</t>
  </si>
  <si>
    <t>Total current assets</t>
  </si>
  <si>
    <t>Other assets</t>
  </si>
  <si>
    <t>Investments in and advances to affiliates</t>
  </si>
  <si>
    <t>Goodwill</t>
  </si>
  <si>
    <t>Miscellaneous</t>
  </si>
  <si>
    <t>Total other assets</t>
  </si>
  <si>
    <t>Lease right-of-use asset, net</t>
  </si>
  <si>
    <t>Property and equipment</t>
  </si>
  <si>
    <t>Property and equipment, at cost</t>
  </si>
  <si>
    <t>Accumulated depreciation and amortization</t>
  </si>
  <si>
    <t>Net property and equipment</t>
  </si>
  <si>
    <t>Total assets</t>
  </si>
  <si>
    <t>Current liabilities</t>
  </si>
  <si>
    <t>Accounts payable</t>
  </si>
  <si>
    <t>Lease liability</t>
  </si>
  <si>
    <t>Income taxes</t>
  </si>
  <si>
    <t>Other taxes</t>
  </si>
  <si>
    <t>Accrued interest</t>
  </si>
  <si>
    <t>Accrued payroll and other liabilities</t>
  </si>
  <si>
    <t>Total current liabilities</t>
  </si>
  <si>
    <t>Long-term debt</t>
  </si>
  <si>
    <t>Long-term lease liability</t>
  </si>
  <si>
    <t>Long-term income taxes</t>
  </si>
  <si>
    <t>Deferred revenues - initial franchise fees</t>
  </si>
  <si>
    <t>Other long-term liabilities</t>
  </si>
  <si>
    <t>Deferred income taxes</t>
  </si>
  <si>
    <t>Additional paid-in capital</t>
  </si>
  <si>
    <t>Retained earnings</t>
  </si>
  <si>
    <t>Accumulated other comprehensive income (loss)</t>
  </si>
  <si>
    <t>Increase or Decrease</t>
  </si>
  <si>
    <t>Amount</t>
  </si>
  <si>
    <t>%</t>
  </si>
  <si>
    <t>Consolidated Balance Sheet - USD ($) shares in Thousands</t>
  </si>
  <si>
    <t>Dec. 31, 2023</t>
  </si>
  <si>
    <t>Dec. 31, 2022</t>
  </si>
  <si>
    <t> </t>
  </si>
  <si>
    <t>Debt, Current</t>
  </si>
  <si>
    <t>Preferred stock, issued</t>
  </si>
  <si>
    <t>Shareholders' equity (deficit)</t>
  </si>
  <si>
    <t>Preferred stock, no par value; authorized – 165.0 million shares; issued – none</t>
  </si>
  <si>
    <t>Common stock, $.01 par value; authorized – 3.5 billion shares; issued – 1,660.6 million shares</t>
  </si>
  <si>
    <t>Common stock in treasury, at cost; 937.9 and 915.8 million shares</t>
  </si>
  <si>
    <t>Total shareholders' equity (deficit)</t>
  </si>
  <si>
    <t>Total liabilities and shareholders' equity (deficit)</t>
  </si>
  <si>
    <t>Revision of Prior Period, Adjustment [Member]</t>
  </si>
  <si>
    <t>Consolidated Statement of Income - USD ($) $ in Millions</t>
  </si>
  <si>
    <t>Dec. 31, 2021</t>
  </si>
  <si>
    <t>REVENUES</t>
  </si>
  <si>
    <t>Sales by Company-operated restaurants</t>
  </si>
  <si>
    <t>Revenues from franchised restaurants</t>
  </si>
  <si>
    <t>Other revenues</t>
  </si>
  <si>
    <t>Total revenues</t>
  </si>
  <si>
    <t>OPERATING COSTS AND EXPENSES</t>
  </si>
  <si>
    <t>Food &amp; paper</t>
  </si>
  <si>
    <t>Payroll &amp; employee benefits</t>
  </si>
  <si>
    <t>Occupancy &amp; other operating expenses</t>
  </si>
  <si>
    <t>Franchised restaurants-occupancy expenses</t>
  </si>
  <si>
    <t>Other restaurant expenses</t>
  </si>
  <si>
    <t>Depreciation and amortization</t>
  </si>
  <si>
    <t>Other</t>
  </si>
  <si>
    <t>Other operating (income) expense, net</t>
  </si>
  <si>
    <t>Total operating costs and expenses</t>
  </si>
  <si>
    <t>Operating income</t>
  </si>
  <si>
    <t>Interest expense-net of capitalized interest of $14.5, $9.5 and $6.8</t>
  </si>
  <si>
    <t>Nonoperating (income) expense, net</t>
  </si>
  <si>
    <t>Income before provision for income taxes</t>
  </si>
  <si>
    <t>Provision for income taxes</t>
  </si>
  <si>
    <t>Net income</t>
  </si>
  <si>
    <t>Earnings per common share–basic</t>
  </si>
  <si>
    <t>Earnings per common share–diluted</t>
  </si>
  <si>
    <t>Dividends declared per common share</t>
  </si>
  <si>
    <t>Weighted-average shares outstanding–basic</t>
  </si>
  <si>
    <t>Weighted-average shares outstanding–diluted</t>
  </si>
  <si>
    <t>2022 to 2023</t>
  </si>
  <si>
    <t>2021 to 2022</t>
  </si>
  <si>
    <t>Component Percentages</t>
  </si>
  <si>
    <t>Return on Equity</t>
  </si>
  <si>
    <t>ROE = Net Income / Shareholders' Equity</t>
  </si>
  <si>
    <t>Net Income</t>
  </si>
  <si>
    <t>Shareholder's equity</t>
  </si>
  <si>
    <t>Earnings per share</t>
  </si>
  <si>
    <t>EPS = (Net Income - Preferred Dividends) / Average Outstanding Shares</t>
  </si>
  <si>
    <t>Preferred Dividend</t>
  </si>
  <si>
    <t>Average outstanding shares</t>
  </si>
  <si>
    <t>EPS</t>
  </si>
  <si>
    <t>Total Asset turnover ratio</t>
  </si>
  <si>
    <t>Total Asset turnover ratio = Net sales/Average total assets</t>
  </si>
  <si>
    <t>Net sales</t>
  </si>
  <si>
    <t>Average total Assets</t>
  </si>
  <si>
    <t>-</t>
  </si>
  <si>
    <t>Current ratio</t>
  </si>
  <si>
    <t>Current Ratio = Current Assets / Current Liabilities</t>
  </si>
  <si>
    <t>Debt to equty ratio</t>
  </si>
  <si>
    <t>Debt to Equity Ratio = Total Debt / Total Equity</t>
  </si>
  <si>
    <t>Operating lease liabilites</t>
  </si>
  <si>
    <t>Other long term liabilities</t>
  </si>
  <si>
    <t>Total debt</t>
  </si>
  <si>
    <t>Total equity</t>
  </si>
  <si>
    <t>Price/Earning ratio</t>
  </si>
  <si>
    <t>P/E Ratio = Current Stock Price / Earnings Per Share (EPS)</t>
  </si>
  <si>
    <t>Current stock price</t>
  </si>
  <si>
    <t>(based on historical information)</t>
  </si>
  <si>
    <t>P/E ratio</t>
  </si>
  <si>
    <t>Ratio Analysis of McDonald's Corporation</t>
  </si>
  <si>
    <t>Analysis Overview</t>
  </si>
  <si>
    <t>Component Percentage Analysis or Vertical Analysis</t>
  </si>
  <si>
    <r>
      <t xml:space="preserve">b. </t>
    </r>
    <r>
      <rPr>
        <b/>
        <sz val="12"/>
        <color theme="1"/>
        <rFont val="Aptos Narrow"/>
        <scheme val="minor"/>
      </rPr>
      <t xml:space="preserve">Balance Sheet_Component % Worksheet </t>
    </r>
  </si>
  <si>
    <r>
      <t>d.</t>
    </r>
    <r>
      <rPr>
        <b/>
        <sz val="12"/>
        <color theme="1"/>
        <rFont val="Aptos Narrow"/>
        <scheme val="minor"/>
      </rPr>
      <t xml:space="preserve"> Income Statement_Component % Worksheet </t>
    </r>
    <r>
      <rPr>
        <sz val="12"/>
        <color theme="1"/>
        <rFont val="Aptos Narrow"/>
        <family val="2"/>
        <scheme val="minor"/>
      </rPr>
      <t xml:space="preserve">
</t>
    </r>
  </si>
  <si>
    <r>
      <t xml:space="preserve">e. </t>
    </r>
    <r>
      <rPr>
        <b/>
        <sz val="12"/>
        <color theme="1"/>
        <rFont val="Aptos Narrow"/>
        <scheme val="minor"/>
      </rPr>
      <t>Ratio Analysis Worksheet</t>
    </r>
  </si>
  <si>
    <r>
      <rPr>
        <b/>
        <sz val="12"/>
        <color theme="1"/>
        <rFont val="Aptos Narrow"/>
        <scheme val="minor"/>
      </rPr>
      <t>Note</t>
    </r>
    <r>
      <rPr>
        <sz val="12"/>
        <color theme="1"/>
        <rFont val="Aptos Narrow"/>
        <family val="2"/>
        <scheme val="minor"/>
      </rPr>
      <t xml:space="preserve">: To maintain consistency between Balance Sheet and Income Statement (in millions of dollars), I divided values of  Balance Sheet by  1 million for Ratio Analysis calculations. </t>
    </r>
  </si>
  <si>
    <t>The below two worksheets do the horizontal analysis (identifying trends and growth over time) on McDonald's Corporation's balance sheet and income statement data. </t>
  </si>
  <si>
    <t xml:space="preserve">   
The two worksheets below do the component percentage analysis (Shows the proportion of components as a percentage of a base figure) on the balance sheet data and income statement data of McDonald's  Corporation. Components are individual line items (such as revenues, expenses, assets, and liabilities) of financial statements.  
 The base figure could be total assets in the balance sheet (or) total revenue in the income statement. 	</t>
  </si>
  <si>
    <r>
      <t>c.</t>
    </r>
    <r>
      <rPr>
        <b/>
        <sz val="12"/>
        <color theme="1"/>
        <rFont val="Aptos Narrow"/>
        <scheme val="minor"/>
      </rPr>
      <t xml:space="preserve"> Income Statement_Horizontal Worksheet
</t>
    </r>
    <r>
      <rPr>
        <sz val="12"/>
        <color theme="1"/>
        <rFont val="Aptos Narrow"/>
        <scheme val="minor"/>
      </rPr>
      <t>An income statement discusses McDonald's revenue, expenses and other business activities. This worksheet checks:</t>
    </r>
    <r>
      <rPr>
        <b/>
        <sz val="12"/>
        <color theme="1"/>
        <rFont val="Aptos Narrow"/>
        <scheme val="minor"/>
      </rPr>
      <t xml:space="preserve">
</t>
    </r>
    <r>
      <rPr>
        <sz val="12"/>
        <color theme="1"/>
        <rFont val="Aptos Narrow"/>
        <scheme val="minor"/>
      </rPr>
      <t>1. Operating Income = Total Revenues - Total Operating Costs and Expenses</t>
    </r>
    <r>
      <rPr>
        <sz val="12"/>
        <color theme="1"/>
        <rFont val="Aptos Narrow"/>
        <family val="2"/>
        <scheme val="minor"/>
      </rPr>
      <t xml:space="preserve">
2. How each line item has changed over time (increase or decrease amount)</t>
    </r>
  </si>
  <si>
    <t>McDonald's Corporation Financial Statement Analysis Report</t>
  </si>
  <si>
    <t xml:space="preserve">McDonald's Corporation Financial Statement Analysis Report				</t>
  </si>
  <si>
    <t>McDonald’s Corporation Financial Statement Analysis Model</t>
  </si>
  <si>
    <t>McDonald's Corporation is a global leader in the fast-food restaurant industry. The financial statement analysis overview of McDonald's Corporation is detailed below. 
The latest financial statement data of McDonald's Corporation is referred from 
https://www.sec.gov/Archives/edgar/data/63908/000006390824000072/
(or)
https://www.sec.gov/Archives/edgar/data/63908/000006390824000072/mcd-20231231.htm</t>
  </si>
  <si>
    <r>
      <t xml:space="preserve">a. </t>
    </r>
    <r>
      <rPr>
        <b/>
        <sz val="12"/>
        <color theme="1"/>
        <rFont val="Aptos Narrow"/>
        <scheme val="minor"/>
      </rPr>
      <t xml:space="preserve">Balance Sheet_Horizontal Worksheet 
</t>
    </r>
    <r>
      <rPr>
        <sz val="12"/>
        <color theme="1"/>
        <rFont val="Aptos Narrow"/>
        <scheme val="minor"/>
      </rPr>
      <t>A balance sheet discusses McDonald's assets, liabilities, and equity details. This worksheet checks:</t>
    </r>
    <r>
      <rPr>
        <sz val="12"/>
        <color theme="1"/>
        <rFont val="Aptos Narrow"/>
        <family val="2"/>
        <scheme val="minor"/>
      </rPr>
      <t xml:space="preserve">
1. Total Assets = Total Liabilities + Equity
2. How each line item has changed over time (increase or decrease amount)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</si>
</sst>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2">
    <numFmt numFmtId="8" formatCode="&quot;$&quot;#,##0.00_);[Red]\(&quot;$&quot;#,##0.00\)"/>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quot;$ &quot;#,##0_);_(&quot;$ &quot;\(#,##0\)"/>
    <numFmt numFmtId="168" formatCode="_(&quot;$ &quot;#,##0.0_);_(&quot;$ &quot;\(#,##0.0\)"/>
    <numFmt numFmtId="169" formatCode="#,##0.0_);\(#,##0.0\)"/>
    <numFmt numFmtId="170" formatCode="_(&quot;$ &quot;#,##0.00_);_(&quot;$ &quot;\(#,##0.00\)"/>
    <numFmt numFmtId="171" formatCode="[$$-409]#,##0"/>
    <numFmt numFmtId="172" formatCode="[$$-409]#,##0.00"/>
  </numFmts>
  <fonts count="24">
    <font>
      <sz val="12"/>
      <color theme="1"/>
      <name val="Aptos Narrow"/>
      <family val="2"/>
      <scheme val="minor"/>
    </font>
    <font>
      <b/>
      <sz val="12"/>
      <color theme="1"/>
      <name val="Aptos Narrow"/>
      <family val="2"/>
      <scheme val="minor"/>
    </font>
    <font>
      <b/>
      <sz val="13.5"/>
      <color theme="1"/>
      <name val="Aptos Narrow"/>
      <family val="2"/>
      <scheme val="minor"/>
    </font>
    <font>
      <sz val="12"/>
      <color theme="1"/>
      <name val="Aptos Narrow"/>
      <scheme val="minor"/>
    </font>
    <font>
      <sz val="12"/>
      <color theme="1"/>
      <name val="Aptos Narrow"/>
      <family val="2"/>
      <scheme val="minor"/>
    </font>
    <font>
      <b/>
      <sz val="12"/>
      <color theme="1"/>
      <name val="Aptos Narrow"/>
      <scheme val="minor"/>
    </font>
    <font>
      <sz val="12"/>
      <color theme="1"/>
      <name val="Times"/>
    </font>
    <font>
      <i/>
      <sz val="8"/>
      <color rgb="FF000000"/>
      <name val="Arial"/>
      <family val="2"/>
    </font>
    <font>
      <i/>
      <sz val="10"/>
      <color rgb="FF000000"/>
      <name val="Arial"/>
      <family val="2"/>
    </font>
    <font>
      <sz val="10"/>
      <color rgb="FF000000"/>
      <name val="Arial"/>
      <family val="2"/>
    </font>
    <font>
      <b/>
      <sz val="10"/>
      <color rgb="FF000000"/>
      <name val="Arial"/>
      <family val="2"/>
    </font>
    <font>
      <b/>
      <sz val="10"/>
      <color rgb="FF0075C0"/>
      <name val="Arial"/>
      <family val="2"/>
    </font>
    <font>
      <b/>
      <sz val="16"/>
      <color rgb="FF000000"/>
      <name val="Times New Roman"/>
      <family val="1"/>
    </font>
    <font>
      <sz val="11"/>
      <color theme="1"/>
      <name val="ArialMT"/>
    </font>
    <font>
      <b/>
      <sz val="11"/>
      <color theme="1"/>
      <name val="ArialMT"/>
    </font>
    <font>
      <b/>
      <sz val="11"/>
      <name val="Calibri"/>
      <family val="2"/>
    </font>
    <font>
      <sz val="11"/>
      <name val="Calibri"/>
      <family val="2"/>
    </font>
    <font>
      <b/>
      <sz val="14"/>
      <name val="Calibri"/>
      <family val="2"/>
    </font>
    <font>
      <sz val="14"/>
      <color theme="1"/>
      <name val="Aptos Narrow"/>
      <family val="2"/>
      <scheme val="minor"/>
    </font>
    <font>
      <sz val="8"/>
      <name val="Aptos Narrow"/>
      <family val="2"/>
      <scheme val="minor"/>
    </font>
    <font>
      <sz val="11"/>
      <color theme="1"/>
      <name val="Aptos Narrow"/>
      <family val="2"/>
      <scheme val="minor"/>
    </font>
    <font>
      <b/>
      <sz val="14"/>
      <color theme="1"/>
      <name val="Aptos Narrow"/>
      <family val="2"/>
      <scheme val="minor"/>
    </font>
    <font>
      <b/>
      <sz val="11"/>
      <color theme="1"/>
      <name val="Aptos Narrow"/>
      <family val="2"/>
      <scheme val="minor"/>
    </font>
    <font>
      <b/>
      <sz val="20"/>
      <color theme="1"/>
      <name val="Aptos Narrow (Body)"/>
    </font>
  </fonts>
  <fills count="8">
    <fill>
      <patternFill patternType="none"/>
    </fill>
    <fill>
      <patternFill patternType="gray125"/>
    </fill>
    <fill>
      <patternFill patternType="solid">
        <fgColor rgb="FF92D050"/>
        <bgColor indexed="64"/>
      </patternFill>
    </fill>
    <fill>
      <patternFill patternType="solid">
        <fgColor rgb="FFFFFF00"/>
        <bgColor indexed="64"/>
      </patternFill>
    </fill>
    <fill>
      <patternFill patternType="solid">
        <fgColor theme="5" tint="0.79998168889431442"/>
        <bgColor indexed="64"/>
      </patternFill>
    </fill>
    <fill>
      <patternFill patternType="solid">
        <fgColor theme="0" tint="-0.249977111117893"/>
        <bgColor indexed="64"/>
      </patternFill>
    </fill>
    <fill>
      <patternFill patternType="solid">
        <fgColor theme="0" tint="-0.14999847407452621"/>
        <bgColor indexed="64"/>
      </patternFill>
    </fill>
    <fill>
      <patternFill patternType="solid">
        <fgColor rgb="FFFFFF00"/>
        <bgColor rgb="FF000000"/>
      </patternFill>
    </fill>
  </fills>
  <borders count="29">
    <border>
      <left/>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thin">
        <color indexed="64"/>
      </left>
      <right style="thin">
        <color indexed="64"/>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style="medium">
        <color indexed="64"/>
      </left>
      <right style="thin">
        <color indexed="64"/>
      </right>
      <top/>
      <bottom style="medium">
        <color indexed="64"/>
      </bottom>
      <diagonal/>
    </border>
    <border>
      <left/>
      <right style="medium">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bottom style="medium">
        <color indexed="64"/>
      </bottom>
      <diagonal/>
    </border>
    <border>
      <left/>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indexed="64"/>
      </left>
      <right/>
      <top style="thin">
        <color indexed="64"/>
      </top>
      <bottom style="thin">
        <color indexed="64"/>
      </bottom>
      <diagonal/>
    </border>
  </borders>
  <cellStyleXfs count="6">
    <xf numFmtId="0" fontId="0" fillId="0" borderId="0"/>
    <xf numFmtId="43" fontId="4" fillId="0" borderId="0" applyFont="0" applyFill="0" applyBorder="0" applyAlignment="0" applyProtection="0"/>
    <xf numFmtId="44" fontId="4" fillId="0" borderId="0" applyFont="0" applyFill="0" applyBorder="0" applyAlignment="0" applyProtection="0"/>
    <xf numFmtId="9" fontId="4" fillId="0" borderId="0" applyFont="0" applyFill="0" applyBorder="0" applyAlignment="0" applyProtection="0"/>
    <xf numFmtId="0" fontId="20" fillId="0" borderId="0"/>
    <xf numFmtId="9" fontId="20" fillId="0" borderId="0" applyFont="0" applyFill="0" applyBorder="0" applyAlignment="0" applyProtection="0"/>
  </cellStyleXfs>
  <cellXfs count="165">
    <xf numFmtId="0" fontId="0" fillId="0" borderId="0" xfId="0"/>
    <xf numFmtId="0" fontId="0" fillId="0" borderId="5" xfId="0" applyBorder="1"/>
    <xf numFmtId="0" fontId="0" fillId="0" borderId="7" xfId="0" applyBorder="1"/>
    <xf numFmtId="0" fontId="0" fillId="0" borderId="8" xfId="0" applyBorder="1"/>
    <xf numFmtId="0" fontId="6" fillId="0" borderId="0" xfId="0" applyFont="1"/>
    <xf numFmtId="0" fontId="7" fillId="0" borderId="0" xfId="0" applyFont="1"/>
    <xf numFmtId="0" fontId="9" fillId="0" borderId="0" xfId="0" applyFont="1"/>
    <xf numFmtId="0" fontId="10" fillId="0" borderId="0" xfId="0" applyFont="1"/>
    <xf numFmtId="4" fontId="0" fillId="0" borderId="0" xfId="0" applyNumberFormat="1"/>
    <xf numFmtId="0" fontId="0" fillId="0" borderId="0" xfId="0" applyAlignment="1">
      <alignment horizontal="right"/>
    </xf>
    <xf numFmtId="15" fontId="8" fillId="0" borderId="0" xfId="0" applyNumberFormat="1" applyFont="1" applyAlignment="1">
      <alignment horizontal="right"/>
    </xf>
    <xf numFmtId="0" fontId="9" fillId="0" borderId="0" xfId="0" applyFont="1" applyAlignment="1">
      <alignment horizontal="right"/>
    </xf>
    <xf numFmtId="4" fontId="11" fillId="0" borderId="0" xfId="0" applyNumberFormat="1" applyFont="1" applyAlignment="1">
      <alignment horizontal="right"/>
    </xf>
    <xf numFmtId="4" fontId="9" fillId="0" borderId="0" xfId="0" applyNumberFormat="1" applyFont="1" applyAlignment="1">
      <alignment horizontal="right"/>
    </xf>
    <xf numFmtId="166" fontId="13" fillId="6" borderId="13" xfId="0" applyNumberFormat="1" applyFont="1" applyFill="1" applyBorder="1"/>
    <xf numFmtId="0" fontId="13" fillId="0" borderId="0" xfId="0" applyFont="1"/>
    <xf numFmtId="165" fontId="13" fillId="0" borderId="0" xfId="3" applyNumberFormat="1" applyFont="1" applyFill="1" applyBorder="1"/>
    <xf numFmtId="165" fontId="14" fillId="0" borderId="0" xfId="3" applyNumberFormat="1" applyFont="1" applyFill="1" applyBorder="1"/>
    <xf numFmtId="166" fontId="13" fillId="0" borderId="0" xfId="0" applyNumberFormat="1" applyFont="1"/>
    <xf numFmtId="164" fontId="13" fillId="0" borderId="0" xfId="2" applyNumberFormat="1" applyFont="1" applyFill="1" applyBorder="1"/>
    <xf numFmtId="0" fontId="15" fillId="0" borderId="0" xfId="0" applyFont="1" applyAlignment="1">
      <alignment horizontal="center" vertical="center" wrapText="1"/>
    </xf>
    <xf numFmtId="0" fontId="15" fillId="0" borderId="0" xfId="0" applyFont="1" applyAlignment="1">
      <alignment vertical="top" wrapText="1"/>
    </xf>
    <xf numFmtId="0" fontId="16" fillId="0" borderId="0" xfId="0" applyFont="1" applyAlignment="1">
      <alignment vertical="top" wrapText="1"/>
    </xf>
    <xf numFmtId="167" fontId="16" fillId="0" borderId="0" xfId="0" applyNumberFormat="1" applyFont="1" applyAlignment="1">
      <alignment horizontal="right" vertical="top"/>
    </xf>
    <xf numFmtId="37" fontId="16" fillId="0" borderId="0" xfId="0" applyNumberFormat="1" applyFont="1" applyAlignment="1">
      <alignment horizontal="right" vertical="top"/>
    </xf>
    <xf numFmtId="3" fontId="0" fillId="0" borderId="0" xfId="0" applyNumberFormat="1"/>
    <xf numFmtId="0" fontId="17" fillId="0" borderId="0" xfId="0" applyFont="1" applyAlignment="1">
      <alignment horizontal="center" vertical="center" wrapText="1"/>
    </xf>
    <xf numFmtId="167" fontId="0" fillId="0" borderId="0" xfId="0" applyNumberFormat="1"/>
    <xf numFmtId="166" fontId="13" fillId="6" borderId="0" xfId="0" applyNumberFormat="1" applyFont="1" applyFill="1"/>
    <xf numFmtId="0" fontId="14" fillId="6" borderId="14" xfId="0" applyFont="1" applyFill="1" applyBorder="1" applyAlignment="1">
      <alignment horizontal="center"/>
    </xf>
    <xf numFmtId="0" fontId="14" fillId="6" borderId="4" xfId="0" applyFont="1" applyFill="1" applyBorder="1" applyAlignment="1">
      <alignment horizontal="center"/>
    </xf>
    <xf numFmtId="0" fontId="14" fillId="6" borderId="5" xfId="0" applyFont="1" applyFill="1" applyBorder="1" applyAlignment="1">
      <alignment horizontal="center"/>
    </xf>
    <xf numFmtId="0" fontId="13" fillId="6" borderId="4" xfId="0" applyFont="1" applyFill="1" applyBorder="1"/>
    <xf numFmtId="0" fontId="13" fillId="6" borderId="5" xfId="0" applyFont="1" applyFill="1" applyBorder="1"/>
    <xf numFmtId="164" fontId="13" fillId="6" borderId="4" xfId="0" applyNumberFormat="1" applyFont="1" applyFill="1" applyBorder="1"/>
    <xf numFmtId="165" fontId="13" fillId="6" borderId="5" xfId="3" applyNumberFormat="1" applyFont="1" applyFill="1" applyBorder="1"/>
    <xf numFmtId="166" fontId="13" fillId="6" borderId="4" xfId="1" applyNumberFormat="1" applyFont="1" applyFill="1" applyBorder="1"/>
    <xf numFmtId="166" fontId="13" fillId="6" borderId="15" xfId="1" applyNumberFormat="1" applyFont="1" applyFill="1" applyBorder="1"/>
    <xf numFmtId="165" fontId="13" fillId="6" borderId="16" xfId="3" applyNumberFormat="1" applyFont="1" applyFill="1" applyBorder="1"/>
    <xf numFmtId="165" fontId="14" fillId="6" borderId="5" xfId="3" applyNumberFormat="1" applyFont="1" applyFill="1" applyBorder="1"/>
    <xf numFmtId="166" fontId="13" fillId="6" borderId="4" xfId="0" applyNumberFormat="1" applyFont="1" applyFill="1" applyBorder="1"/>
    <xf numFmtId="166" fontId="13" fillId="6" borderId="15" xfId="0" applyNumberFormat="1" applyFont="1" applyFill="1" applyBorder="1"/>
    <xf numFmtId="166" fontId="14" fillId="6" borderId="4" xfId="0" applyNumberFormat="1" applyFont="1" applyFill="1" applyBorder="1"/>
    <xf numFmtId="166" fontId="13" fillId="6" borderId="6" xfId="0" applyNumberFormat="1" applyFont="1" applyFill="1" applyBorder="1"/>
    <xf numFmtId="165" fontId="13" fillId="6" borderId="8" xfId="3" applyNumberFormat="1" applyFont="1" applyFill="1" applyBorder="1"/>
    <xf numFmtId="167" fontId="16" fillId="0" borderId="0" xfId="0" applyNumberFormat="1" applyFont="1" applyAlignment="1">
      <alignment vertical="top" wrapText="1"/>
    </xf>
    <xf numFmtId="37" fontId="15" fillId="0" borderId="0" xfId="0" applyNumberFormat="1" applyFont="1" applyAlignment="1">
      <alignment horizontal="right" vertical="top"/>
    </xf>
    <xf numFmtId="37" fontId="16" fillId="0" borderId="0" xfId="0" applyNumberFormat="1" applyFont="1" applyAlignment="1">
      <alignment vertical="top" wrapText="1"/>
    </xf>
    <xf numFmtId="168" fontId="16" fillId="0" borderId="0" xfId="0" applyNumberFormat="1" applyFont="1" applyAlignment="1">
      <alignment horizontal="right" vertical="top"/>
    </xf>
    <xf numFmtId="169" fontId="16" fillId="0" borderId="0" xfId="0" applyNumberFormat="1" applyFont="1" applyAlignment="1">
      <alignment horizontal="right" vertical="top"/>
    </xf>
    <xf numFmtId="170" fontId="16" fillId="0" borderId="0" xfId="0" applyNumberFormat="1" applyFont="1" applyAlignment="1">
      <alignment horizontal="right" vertical="top"/>
    </xf>
    <xf numFmtId="39" fontId="16" fillId="0" borderId="0" xfId="0" applyNumberFormat="1" applyFont="1" applyAlignment="1">
      <alignment horizontal="right" vertical="top"/>
    </xf>
    <xf numFmtId="165" fontId="13" fillId="6" borderId="0" xfId="3" applyNumberFormat="1" applyFont="1" applyFill="1" applyBorder="1"/>
    <xf numFmtId="165" fontId="13" fillId="6" borderId="13" xfId="3" applyNumberFormat="1" applyFont="1" applyFill="1" applyBorder="1"/>
    <xf numFmtId="37" fontId="0" fillId="0" borderId="0" xfId="0" applyNumberFormat="1"/>
    <xf numFmtId="169" fontId="15" fillId="0" borderId="0" xfId="0" applyNumberFormat="1" applyFont="1" applyAlignment="1">
      <alignment horizontal="right" vertical="top"/>
    </xf>
    <xf numFmtId="169" fontId="0" fillId="0" borderId="0" xfId="0" applyNumberFormat="1"/>
    <xf numFmtId="168" fontId="15" fillId="0" borderId="0" xfId="0" applyNumberFormat="1" applyFont="1" applyAlignment="1">
      <alignment horizontal="right" vertical="top"/>
    </xf>
    <xf numFmtId="37" fontId="0" fillId="0" borderId="0" xfId="0" applyNumberFormat="1" applyAlignment="1">
      <alignment horizontal="right"/>
    </xf>
    <xf numFmtId="0" fontId="14" fillId="0" borderId="0" xfId="0" applyFont="1"/>
    <xf numFmtId="0" fontId="14" fillId="6" borderId="9" xfId="0" applyFont="1" applyFill="1" applyBorder="1"/>
    <xf numFmtId="0" fontId="14" fillId="6" borderId="11" xfId="0" applyFont="1" applyFill="1" applyBorder="1"/>
    <xf numFmtId="0" fontId="14" fillId="6" borderId="4" xfId="0" applyFont="1" applyFill="1" applyBorder="1"/>
    <xf numFmtId="0" fontId="14" fillId="6" borderId="5" xfId="0" applyFont="1" applyFill="1" applyBorder="1"/>
    <xf numFmtId="165" fontId="13" fillId="6" borderId="4" xfId="3" applyNumberFormat="1" applyFont="1" applyFill="1" applyBorder="1"/>
    <xf numFmtId="165" fontId="14" fillId="6" borderId="4" xfId="3" applyNumberFormat="1" applyFont="1" applyFill="1" applyBorder="1"/>
    <xf numFmtId="0" fontId="13" fillId="6" borderId="0" xfId="0" applyFont="1" applyFill="1"/>
    <xf numFmtId="0" fontId="14" fillId="6" borderId="0" xfId="0" applyFont="1" applyFill="1" applyAlignment="1">
      <alignment horizontal="center"/>
    </xf>
    <xf numFmtId="165" fontId="13" fillId="6" borderId="15" xfId="3" applyNumberFormat="1" applyFont="1" applyFill="1" applyBorder="1"/>
    <xf numFmtId="0" fontId="14" fillId="6" borderId="17" xfId="0" applyFont="1" applyFill="1" applyBorder="1" applyAlignment="1">
      <alignment horizontal="center"/>
    </xf>
    <xf numFmtId="165" fontId="13" fillId="6" borderId="7" xfId="3" applyNumberFormat="1" applyFont="1" applyFill="1" applyBorder="1"/>
    <xf numFmtId="0" fontId="13" fillId="6" borderId="18" xfId="0" applyFont="1" applyFill="1" applyBorder="1"/>
    <xf numFmtId="0" fontId="14" fillId="6" borderId="21" xfId="0" applyFont="1" applyFill="1" applyBorder="1" applyAlignment="1">
      <alignment horizontal="center"/>
    </xf>
    <xf numFmtId="0" fontId="13" fillId="6" borderId="12" xfId="0" applyFont="1" applyFill="1" applyBorder="1"/>
    <xf numFmtId="0" fontId="20" fillId="0" borderId="0" xfId="4"/>
    <xf numFmtId="0" fontId="22" fillId="0" borderId="0" xfId="4" applyFont="1"/>
    <xf numFmtId="171" fontId="20" fillId="0" borderId="0" xfId="4" applyNumberFormat="1"/>
    <xf numFmtId="10" fontId="22" fillId="3" borderId="0" xfId="5" applyNumberFormat="1" applyFont="1" applyFill="1"/>
    <xf numFmtId="3" fontId="20" fillId="0" borderId="0" xfId="4" applyNumberFormat="1"/>
    <xf numFmtId="172" fontId="22" fillId="3" borderId="0" xfId="4" applyNumberFormat="1" applyFont="1" applyFill="1"/>
    <xf numFmtId="0" fontId="22" fillId="3" borderId="0" xfId="4" applyFont="1" applyFill="1"/>
    <xf numFmtId="2" fontId="22" fillId="3" borderId="0" xfId="4" applyNumberFormat="1" applyFont="1" applyFill="1"/>
    <xf numFmtId="0" fontId="20" fillId="0" borderId="24" xfId="4" applyBorder="1"/>
    <xf numFmtId="171" fontId="20" fillId="0" borderId="24" xfId="4" applyNumberFormat="1" applyBorder="1"/>
    <xf numFmtId="37" fontId="11" fillId="0" borderId="0" xfId="0" applyNumberFormat="1" applyFont="1" applyAlignment="1">
      <alignment horizontal="right"/>
    </xf>
    <xf numFmtId="37" fontId="16" fillId="0" borderId="13" xfId="0" applyNumberFormat="1" applyFont="1" applyBorder="1" applyAlignment="1">
      <alignment horizontal="right" vertical="top"/>
    </xf>
    <xf numFmtId="0" fontId="0" fillId="5" borderId="17" xfId="0" applyFill="1" applyBorder="1" applyAlignment="1">
      <alignment wrapText="1"/>
    </xf>
    <xf numFmtId="0" fontId="0" fillId="5" borderId="17" xfId="0" applyFill="1" applyBorder="1"/>
    <xf numFmtId="165" fontId="14" fillId="6" borderId="26" xfId="3" applyNumberFormat="1" applyFont="1" applyFill="1" applyBorder="1"/>
    <xf numFmtId="165" fontId="14" fillId="6" borderId="27" xfId="3" applyNumberFormat="1" applyFont="1" applyFill="1" applyBorder="1"/>
    <xf numFmtId="166" fontId="13" fillId="6" borderId="7" xfId="0" applyNumberFormat="1" applyFont="1" applyFill="1" applyBorder="1"/>
    <xf numFmtId="169" fontId="16" fillId="0" borderId="13" xfId="0" applyNumberFormat="1" applyFont="1" applyBorder="1" applyAlignment="1">
      <alignment horizontal="right" vertical="top"/>
    </xf>
    <xf numFmtId="0" fontId="0" fillId="0" borderId="13" xfId="0" applyBorder="1"/>
    <xf numFmtId="164" fontId="13" fillId="6" borderId="0" xfId="0" applyNumberFormat="1" applyFont="1" applyFill="1"/>
    <xf numFmtId="168" fontId="16" fillId="0" borderId="0" xfId="0" applyNumberFormat="1" applyFont="1" applyAlignment="1">
      <alignment vertical="top" wrapText="1"/>
    </xf>
    <xf numFmtId="164" fontId="13" fillId="6" borderId="15" xfId="0" applyNumberFormat="1" applyFont="1" applyFill="1" applyBorder="1"/>
    <xf numFmtId="164" fontId="13" fillId="6" borderId="13" xfId="0" applyNumberFormat="1" applyFont="1" applyFill="1" applyBorder="1"/>
    <xf numFmtId="37" fontId="15" fillId="0" borderId="24" xfId="0" applyNumberFormat="1" applyFont="1" applyBorder="1" applyAlignment="1">
      <alignment horizontal="right" vertical="top"/>
    </xf>
    <xf numFmtId="166" fontId="13" fillId="6" borderId="28" xfId="0" applyNumberFormat="1" applyFont="1" applyFill="1" applyBorder="1"/>
    <xf numFmtId="165" fontId="13" fillId="6" borderId="24" xfId="3" applyNumberFormat="1" applyFont="1" applyFill="1" applyBorder="1"/>
    <xf numFmtId="166" fontId="13" fillId="6" borderId="24" xfId="0" applyNumberFormat="1" applyFont="1" applyFill="1" applyBorder="1"/>
    <xf numFmtId="165" fontId="13" fillId="6" borderId="21" xfId="3" applyNumberFormat="1" applyFont="1" applyFill="1" applyBorder="1"/>
    <xf numFmtId="9" fontId="13" fillId="6" borderId="18" xfId="3" applyFont="1" applyFill="1" applyBorder="1"/>
    <xf numFmtId="9" fontId="13" fillId="6" borderId="12" xfId="3" applyFont="1" applyFill="1" applyBorder="1"/>
    <xf numFmtId="9" fontId="13" fillId="6" borderId="5" xfId="3" applyFont="1" applyFill="1" applyBorder="1"/>
    <xf numFmtId="9" fontId="13" fillId="6" borderId="19" xfId="3" applyFont="1" applyFill="1" applyBorder="1"/>
    <xf numFmtId="9" fontId="13" fillId="6" borderId="22" xfId="3" applyFont="1" applyFill="1" applyBorder="1"/>
    <xf numFmtId="9" fontId="13" fillId="6" borderId="16" xfId="3" applyFont="1" applyFill="1" applyBorder="1"/>
    <xf numFmtId="9" fontId="13" fillId="6" borderId="17" xfId="3" applyFont="1" applyFill="1" applyBorder="1"/>
    <xf numFmtId="9" fontId="13" fillId="6" borderId="14" xfId="3" applyFont="1" applyFill="1" applyBorder="1"/>
    <xf numFmtId="9" fontId="13" fillId="6" borderId="21" xfId="3" applyFont="1" applyFill="1" applyBorder="1"/>
    <xf numFmtId="9" fontId="13" fillId="6" borderId="20" xfId="3" applyFont="1" applyFill="1" applyBorder="1"/>
    <xf numFmtId="9" fontId="13" fillId="6" borderId="23" xfId="3" applyFont="1" applyFill="1" applyBorder="1"/>
    <xf numFmtId="9" fontId="13" fillId="6" borderId="8" xfId="3" applyFont="1" applyFill="1" applyBorder="1"/>
    <xf numFmtId="0" fontId="3" fillId="0" borderId="0" xfId="0" applyFont="1" applyAlignment="1">
      <alignment horizontal="center"/>
    </xf>
    <xf numFmtId="0" fontId="0" fillId="6" borderId="25" xfId="0" applyFill="1" applyBorder="1"/>
    <xf numFmtId="0" fontId="0" fillId="6" borderId="18" xfId="0" applyFill="1" applyBorder="1"/>
    <xf numFmtId="0" fontId="0" fillId="6" borderId="20" xfId="0" applyFill="1" applyBorder="1"/>
    <xf numFmtId="171" fontId="0" fillId="0" borderId="0" xfId="0" applyNumberFormat="1"/>
    <xf numFmtId="172" fontId="20" fillId="0" borderId="0" xfId="4" applyNumberFormat="1"/>
    <xf numFmtId="8" fontId="0" fillId="0" borderId="0" xfId="0" applyNumberFormat="1"/>
    <xf numFmtId="172" fontId="0" fillId="0" borderId="0" xfId="0" applyNumberFormat="1"/>
    <xf numFmtId="0" fontId="23" fillId="2" borderId="9" xfId="0" applyFont="1" applyFill="1" applyBorder="1" applyAlignment="1">
      <alignment horizontal="center" vertical="center"/>
    </xf>
    <xf numFmtId="0" fontId="2" fillId="2" borderId="10" xfId="0" applyFont="1" applyFill="1" applyBorder="1" applyAlignment="1">
      <alignment horizontal="center" vertical="center"/>
    </xf>
    <xf numFmtId="0" fontId="2" fillId="2" borderId="11" xfId="0" applyFont="1" applyFill="1" applyBorder="1" applyAlignment="1">
      <alignment horizontal="center" vertical="center"/>
    </xf>
    <xf numFmtId="0" fontId="2" fillId="2" borderId="4" xfId="0" applyFont="1" applyFill="1" applyBorder="1" applyAlignment="1">
      <alignment horizontal="center" vertical="center"/>
    </xf>
    <xf numFmtId="0" fontId="2" fillId="2" borderId="0" xfId="0" applyFont="1" applyFill="1" applyAlignment="1">
      <alignment horizontal="center" vertical="center"/>
    </xf>
    <xf numFmtId="0" fontId="2" fillId="2" borderId="5" xfId="0" applyFont="1" applyFill="1" applyBorder="1" applyAlignment="1">
      <alignment horizontal="center" vertical="center"/>
    </xf>
    <xf numFmtId="0" fontId="2" fillId="2" borderId="6" xfId="0" applyFont="1" applyFill="1" applyBorder="1" applyAlignment="1">
      <alignment horizontal="center" vertical="center"/>
    </xf>
    <xf numFmtId="0" fontId="2" fillId="2" borderId="7" xfId="0" applyFont="1" applyFill="1" applyBorder="1" applyAlignment="1">
      <alignment horizontal="center" vertical="center"/>
    </xf>
    <xf numFmtId="0" fontId="2" fillId="2" borderId="8" xfId="0" applyFont="1" applyFill="1" applyBorder="1" applyAlignment="1">
      <alignment horizontal="center" vertical="center"/>
    </xf>
    <xf numFmtId="0" fontId="0" fillId="0" borderId="4" xfId="0" applyBorder="1" applyAlignment="1">
      <alignment horizontal="center" wrapText="1"/>
    </xf>
    <xf numFmtId="0" fontId="0" fillId="0" borderId="0" xfId="0" applyAlignment="1">
      <alignment horizontal="center" wrapText="1"/>
    </xf>
    <xf numFmtId="0" fontId="0" fillId="0" borderId="5" xfId="0" applyBorder="1" applyAlignment="1">
      <alignment horizontal="center" wrapText="1"/>
    </xf>
    <xf numFmtId="0" fontId="1" fillId="4" borderId="4" xfId="0" applyFont="1" applyFill="1" applyBorder="1" applyAlignment="1">
      <alignment horizontal="center"/>
    </xf>
    <xf numFmtId="0" fontId="1" fillId="4" borderId="10" xfId="0" applyFont="1" applyFill="1" applyBorder="1" applyAlignment="1">
      <alignment horizontal="center"/>
    </xf>
    <xf numFmtId="0" fontId="1" fillId="4" borderId="11" xfId="0" applyFont="1" applyFill="1" applyBorder="1" applyAlignment="1">
      <alignment horizontal="center"/>
    </xf>
    <xf numFmtId="0" fontId="0" fillId="0" borderId="4" xfId="0" applyBorder="1" applyAlignment="1">
      <alignment horizontal="center"/>
    </xf>
    <xf numFmtId="0" fontId="0" fillId="0" borderId="0" xfId="0" applyAlignment="1">
      <alignment horizontal="center"/>
    </xf>
    <xf numFmtId="0" fontId="0" fillId="0" borderId="5" xfId="0" applyBorder="1" applyAlignment="1">
      <alignment horizontal="center"/>
    </xf>
    <xf numFmtId="0" fontId="3" fillId="0" borderId="4" xfId="0" applyFont="1" applyBorder="1" applyAlignment="1">
      <alignment horizontal="center" wrapText="1"/>
    </xf>
    <xf numFmtId="0" fontId="1" fillId="0" borderId="0" xfId="0" applyFont="1" applyAlignment="1">
      <alignment horizontal="center" wrapText="1"/>
    </xf>
    <xf numFmtId="0" fontId="1" fillId="0" borderId="5" xfId="0" applyFont="1" applyBorder="1" applyAlignment="1">
      <alignment horizontal="center" wrapText="1"/>
    </xf>
    <xf numFmtId="0" fontId="1" fillId="3" borderId="1" xfId="0" applyFont="1" applyFill="1" applyBorder="1" applyAlignment="1">
      <alignment horizontal="center"/>
    </xf>
    <xf numFmtId="0" fontId="1" fillId="3" borderId="2" xfId="0" applyFont="1" applyFill="1" applyBorder="1" applyAlignment="1">
      <alignment horizontal="center"/>
    </xf>
    <xf numFmtId="0" fontId="1" fillId="3" borderId="3" xfId="0" applyFont="1" applyFill="1" applyBorder="1" applyAlignment="1">
      <alignment horizontal="center"/>
    </xf>
    <xf numFmtId="0" fontId="1" fillId="4" borderId="9" xfId="0" applyFont="1" applyFill="1" applyBorder="1" applyAlignment="1">
      <alignment horizontal="center" wrapText="1"/>
    </xf>
    <xf numFmtId="0" fontId="1" fillId="4" borderId="10" xfId="0" applyFont="1" applyFill="1" applyBorder="1" applyAlignment="1">
      <alignment horizontal="center" wrapText="1"/>
    </xf>
    <xf numFmtId="0" fontId="1" fillId="4" borderId="11" xfId="0" applyFont="1" applyFill="1" applyBorder="1" applyAlignment="1">
      <alignment horizontal="center" wrapText="1"/>
    </xf>
    <xf numFmtId="0" fontId="1" fillId="4" borderId="4" xfId="0" applyFont="1" applyFill="1" applyBorder="1" applyAlignment="1">
      <alignment horizontal="center" wrapText="1"/>
    </xf>
    <xf numFmtId="0" fontId="14" fillId="6" borderId="9" xfId="0" applyFont="1" applyFill="1" applyBorder="1" applyAlignment="1">
      <alignment horizontal="center"/>
    </xf>
    <xf numFmtId="0" fontId="14" fillId="6" borderId="11" xfId="0" applyFont="1" applyFill="1" applyBorder="1" applyAlignment="1">
      <alignment horizontal="center"/>
    </xf>
    <xf numFmtId="0" fontId="12" fillId="3" borderId="0" xfId="0" applyFont="1" applyFill="1" applyAlignment="1">
      <alignment horizontal="center" wrapText="1"/>
    </xf>
    <xf numFmtId="0" fontId="17" fillId="0" borderId="0" xfId="0" applyFont="1" applyAlignment="1">
      <alignment horizontal="center" vertical="center" wrapText="1"/>
    </xf>
    <xf numFmtId="0" fontId="18" fillId="0" borderId="0" xfId="0" applyFont="1"/>
    <xf numFmtId="0" fontId="16" fillId="0" borderId="0" xfId="0" applyFont="1" applyAlignment="1">
      <alignment horizontal="center" vertical="center" wrapText="1"/>
    </xf>
    <xf numFmtId="0" fontId="0" fillId="0" borderId="0" xfId="0"/>
    <xf numFmtId="0" fontId="14" fillId="6" borderId="10" xfId="0" applyFont="1" applyFill="1" applyBorder="1" applyAlignment="1">
      <alignment horizontal="center"/>
    </xf>
    <xf numFmtId="0" fontId="14" fillId="6" borderId="4" xfId="0" applyFont="1" applyFill="1" applyBorder="1" applyAlignment="1">
      <alignment horizontal="center"/>
    </xf>
    <xf numFmtId="0" fontId="14" fillId="6" borderId="0" xfId="0" applyFont="1" applyFill="1" applyAlignment="1">
      <alignment horizontal="center"/>
    </xf>
    <xf numFmtId="0" fontId="14" fillId="6" borderId="5" xfId="0" applyFont="1" applyFill="1" applyBorder="1" applyAlignment="1">
      <alignment horizontal="center"/>
    </xf>
    <xf numFmtId="0" fontId="12" fillId="7" borderId="0" xfId="0" applyFont="1" applyFill="1" applyAlignment="1">
      <alignment horizontal="center" wrapText="1"/>
    </xf>
    <xf numFmtId="0" fontId="14" fillId="0" borderId="0" xfId="0" applyFont="1" applyAlignment="1">
      <alignment horizontal="center"/>
    </xf>
    <xf numFmtId="0" fontId="21" fillId="3" borderId="0" xfId="4" applyFont="1" applyFill="1" applyAlignment="1">
      <alignment horizontal="center"/>
    </xf>
    <xf numFmtId="0" fontId="3" fillId="0" borderId="0" xfId="0" applyFont="1" applyAlignment="1">
      <alignment horizontal="center" wrapText="1"/>
    </xf>
  </cellXfs>
  <cellStyles count="6">
    <cellStyle name="Comma" xfId="1" builtinId="3"/>
    <cellStyle name="Currency" xfId="2" builtinId="4"/>
    <cellStyle name="Normal" xfId="0" builtinId="0"/>
    <cellStyle name="Normal 2" xfId="4" xr:uid="{7403F049-5967-4D4D-A00A-3B0A572BA756}"/>
    <cellStyle name="Percent" xfId="3" builtinId="5"/>
    <cellStyle name="Percent 2" xfId="5" xr:uid="{C80BC8DB-5855-C048-9D41-3B0747FF087A}"/>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A7759C-249E-B84E-9824-41BB1223130E}">
  <dimension ref="C3:F25"/>
  <sheetViews>
    <sheetView tabSelected="1" zoomScale="86" zoomScaleNormal="93" workbookViewId="0">
      <selection activeCell="J11" sqref="J11"/>
    </sheetView>
  </sheetViews>
  <sheetFormatPr baseColWidth="10" defaultRowHeight="16"/>
  <cols>
    <col min="3" max="3" width="107" customWidth="1"/>
    <col min="6" max="6" width="18.6640625" customWidth="1"/>
  </cols>
  <sheetData>
    <row r="3" spans="3:6" ht="17" thickBot="1"/>
    <row r="4" spans="3:6" ht="20" customHeight="1">
      <c r="C4" s="122" t="s">
        <v>129</v>
      </c>
      <c r="D4" s="123"/>
      <c r="E4" s="123"/>
      <c r="F4" s="124"/>
    </row>
    <row r="5" spans="3:6">
      <c r="C5" s="125"/>
      <c r="D5" s="126"/>
      <c r="E5" s="126"/>
      <c r="F5" s="127"/>
    </row>
    <row r="6" spans="3:6" ht="17" thickBot="1">
      <c r="C6" s="128"/>
      <c r="D6" s="129"/>
      <c r="E6" s="129"/>
      <c r="F6" s="130"/>
    </row>
    <row r="7" spans="3:6" ht="107" customHeight="1" thickBot="1">
      <c r="C7" s="140" t="s">
        <v>130</v>
      </c>
      <c r="D7" s="141"/>
      <c r="E7" s="141"/>
      <c r="F7" s="142"/>
    </row>
    <row r="8" spans="3:6" ht="17" thickBot="1">
      <c r="C8" s="143" t="s">
        <v>118</v>
      </c>
      <c r="D8" s="144"/>
      <c r="E8" s="144"/>
      <c r="F8" s="145"/>
    </row>
    <row r="9" spans="3:6" ht="17" customHeight="1">
      <c r="C9" s="146" t="s">
        <v>6</v>
      </c>
      <c r="D9" s="147"/>
      <c r="E9" s="147"/>
      <c r="F9" s="148"/>
    </row>
    <row r="10" spans="3:6" ht="33" customHeight="1">
      <c r="C10" s="131" t="s">
        <v>124</v>
      </c>
      <c r="D10" s="132"/>
      <c r="E10" s="132"/>
      <c r="F10" s="133"/>
    </row>
    <row r="11" spans="3:6" ht="70" customHeight="1">
      <c r="C11" s="86" t="s">
        <v>131</v>
      </c>
      <c r="F11" s="1"/>
    </row>
    <row r="12" spans="3:6" ht="73" customHeight="1" thickBot="1">
      <c r="C12" s="86" t="s">
        <v>126</v>
      </c>
      <c r="F12" s="1"/>
    </row>
    <row r="13" spans="3:6" ht="16" customHeight="1">
      <c r="C13" s="149" t="s">
        <v>119</v>
      </c>
      <c r="D13" s="147"/>
      <c r="E13" s="147"/>
      <c r="F13" s="148"/>
    </row>
    <row r="14" spans="3:6" ht="63" customHeight="1">
      <c r="C14" s="131" t="s">
        <v>125</v>
      </c>
      <c r="D14" s="132"/>
      <c r="E14" s="132"/>
      <c r="F14" s="133"/>
    </row>
    <row r="15" spans="3:6">
      <c r="C15" s="87" t="s">
        <v>120</v>
      </c>
      <c r="F15" s="1"/>
    </row>
    <row r="16" spans="3:6" ht="35" thickBot="1">
      <c r="C16" s="86" t="s">
        <v>121</v>
      </c>
      <c r="F16" s="1"/>
    </row>
    <row r="17" spans="3:6">
      <c r="C17" s="134" t="s">
        <v>7</v>
      </c>
      <c r="D17" s="135"/>
      <c r="E17" s="135"/>
      <c r="F17" s="136"/>
    </row>
    <row r="18" spans="3:6" ht="29" customHeight="1">
      <c r="C18" s="137" t="s">
        <v>8</v>
      </c>
      <c r="D18" s="138"/>
      <c r="E18" s="138"/>
      <c r="F18" s="139"/>
    </row>
    <row r="19" spans="3:6">
      <c r="C19" s="115" t="s">
        <v>122</v>
      </c>
      <c r="F19" s="1"/>
    </row>
    <row r="20" spans="3:6">
      <c r="C20" s="116" t="s">
        <v>0</v>
      </c>
      <c r="F20" s="1"/>
    </row>
    <row r="21" spans="3:6">
      <c r="C21" s="116" t="s">
        <v>1</v>
      </c>
      <c r="F21" s="1"/>
    </row>
    <row r="22" spans="3:6">
      <c r="C22" s="116" t="s">
        <v>3</v>
      </c>
      <c r="F22" s="1"/>
    </row>
    <row r="23" spans="3:6">
      <c r="C23" s="116" t="s">
        <v>2</v>
      </c>
      <c r="F23" s="1"/>
    </row>
    <row r="24" spans="3:6">
      <c r="C24" s="116" t="s">
        <v>4</v>
      </c>
      <c r="F24" s="1"/>
    </row>
    <row r="25" spans="3:6" ht="17" thickBot="1">
      <c r="C25" s="117" t="s">
        <v>5</v>
      </c>
      <c r="D25" s="2"/>
      <c r="E25" s="2"/>
      <c r="F25" s="3"/>
    </row>
  </sheetData>
  <mergeCells count="9">
    <mergeCell ref="C4:F6"/>
    <mergeCell ref="C14:F14"/>
    <mergeCell ref="C17:F17"/>
    <mergeCell ref="C18:F18"/>
    <mergeCell ref="C7:F7"/>
    <mergeCell ref="C8:F8"/>
    <mergeCell ref="C10:F10"/>
    <mergeCell ref="C9:F9"/>
    <mergeCell ref="C13:F13"/>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5873E-A17C-9947-8CF6-5D70A29EE946}">
  <dimension ref="A1:J53"/>
  <sheetViews>
    <sheetView topLeftCell="A8" zoomScale="89" zoomScaleNormal="90" workbookViewId="0">
      <selection activeCell="G9" sqref="G9"/>
    </sheetView>
  </sheetViews>
  <sheetFormatPr baseColWidth="10" defaultRowHeight="16"/>
  <cols>
    <col min="1" max="1" width="10.83203125" customWidth="1"/>
    <col min="2" max="2" width="50.33203125" customWidth="1"/>
    <col min="3" max="3" width="28.5" style="9" customWidth="1"/>
    <col min="4" max="4" width="30.5" style="9" customWidth="1"/>
    <col min="5" max="5" width="2.1640625" customWidth="1"/>
    <col min="6" max="6" width="3.33203125" customWidth="1"/>
    <col min="7" max="7" width="21.1640625" customWidth="1"/>
    <col min="8" max="8" width="20.1640625" customWidth="1"/>
    <col min="10" max="10" width="16.1640625" bestFit="1" customWidth="1"/>
  </cols>
  <sheetData>
    <row r="1" spans="1:10" ht="44" customHeight="1" thickBot="1">
      <c r="B1" s="152" t="s">
        <v>127</v>
      </c>
      <c r="C1" s="152"/>
      <c r="D1" s="152"/>
      <c r="E1" s="152"/>
      <c r="F1" s="152"/>
    </row>
    <row r="2" spans="1:10">
      <c r="A2" s="5"/>
      <c r="B2" s="5"/>
      <c r="C2" s="10"/>
      <c r="G2" s="150" t="s">
        <v>43</v>
      </c>
      <c r="H2" s="151"/>
    </row>
    <row r="3" spans="1:10" ht="40">
      <c r="A3" s="6"/>
      <c r="B3" s="26" t="s">
        <v>46</v>
      </c>
      <c r="C3" s="20" t="s">
        <v>47</v>
      </c>
      <c r="D3" s="20" t="s">
        <v>48</v>
      </c>
      <c r="G3" s="30" t="s">
        <v>44</v>
      </c>
      <c r="H3" s="31" t="s">
        <v>45</v>
      </c>
    </row>
    <row r="4" spans="1:10">
      <c r="A4" s="7"/>
      <c r="B4" s="21" t="s">
        <v>9</v>
      </c>
      <c r="C4" s="22"/>
      <c r="D4" s="22"/>
      <c r="G4" s="32"/>
      <c r="H4" s="33"/>
    </row>
    <row r="5" spans="1:10">
      <c r="A5" s="6"/>
      <c r="B5" s="22" t="s">
        <v>10</v>
      </c>
      <c r="C5" s="23">
        <v>4579300000</v>
      </c>
      <c r="D5" s="23">
        <v>2583800000</v>
      </c>
      <c r="F5" s="6"/>
      <c r="G5" s="34">
        <f>C5-D5</f>
        <v>1995500000</v>
      </c>
      <c r="H5" s="35">
        <f>G5/D5</f>
        <v>0.77231209845963311</v>
      </c>
      <c r="J5" s="27"/>
    </row>
    <row r="6" spans="1:10">
      <c r="A6" s="6"/>
      <c r="B6" s="22" t="s">
        <v>11</v>
      </c>
      <c r="C6" s="24">
        <v>2488000000</v>
      </c>
      <c r="D6" s="24">
        <v>2115000000</v>
      </c>
      <c r="E6" s="4"/>
      <c r="G6" s="36">
        <f t="shared" ref="G6:G16" si="0">C6-D6</f>
        <v>373000000</v>
      </c>
      <c r="H6" s="35">
        <f t="shared" ref="H6:H32" si="1">G6/D6</f>
        <v>0.17635933806146573</v>
      </c>
    </row>
    <row r="7" spans="1:10">
      <c r="A7" s="6"/>
      <c r="B7" s="22" t="s">
        <v>12</v>
      </c>
      <c r="C7" s="24">
        <v>52800000</v>
      </c>
      <c r="D7" s="24">
        <v>52000000</v>
      </c>
      <c r="E7" s="4"/>
      <c r="G7" s="36">
        <f t="shared" si="0"/>
        <v>800000</v>
      </c>
      <c r="H7" s="35">
        <f t="shared" si="1"/>
        <v>1.5384615384615385E-2</v>
      </c>
    </row>
    <row r="8" spans="1:10">
      <c r="A8" s="6"/>
      <c r="B8" s="22" t="s">
        <v>13</v>
      </c>
      <c r="C8" s="85">
        <v>866300000</v>
      </c>
      <c r="D8" s="85">
        <v>673400000</v>
      </c>
      <c r="E8" s="4"/>
      <c r="G8" s="37">
        <f>C8-D8</f>
        <v>192900000</v>
      </c>
      <c r="H8" s="38">
        <f>G8/D8</f>
        <v>0.28645678645678646</v>
      </c>
    </row>
    <row r="9" spans="1:10">
      <c r="B9" s="22" t="s">
        <v>14</v>
      </c>
      <c r="C9" s="24">
        <f>SUM(C5:C8)</f>
        <v>7986400000</v>
      </c>
      <c r="D9" s="24">
        <f>SUM(D5:D8)</f>
        <v>5424200000</v>
      </c>
      <c r="G9" s="36">
        <f>C9-D9</f>
        <v>2562200000</v>
      </c>
      <c r="H9" s="35">
        <f>G9/D9</f>
        <v>0.47236458832638917</v>
      </c>
    </row>
    <row r="10" spans="1:10">
      <c r="A10" s="7"/>
      <c r="B10" s="21" t="s">
        <v>15</v>
      </c>
      <c r="C10" s="45"/>
      <c r="D10" s="45"/>
      <c r="E10" s="4"/>
      <c r="G10" s="36"/>
      <c r="H10" s="35"/>
    </row>
    <row r="11" spans="1:10">
      <c r="A11" s="7"/>
      <c r="B11" s="22" t="s">
        <v>16</v>
      </c>
      <c r="C11" s="24">
        <v>1080200000</v>
      </c>
      <c r="D11" s="24">
        <v>1064500000</v>
      </c>
      <c r="G11" s="34">
        <f t="shared" si="0"/>
        <v>15700000</v>
      </c>
      <c r="H11" s="35">
        <f t="shared" si="1"/>
        <v>1.474870831376233E-2</v>
      </c>
    </row>
    <row r="12" spans="1:10">
      <c r="A12" s="6"/>
      <c r="B12" s="22" t="s">
        <v>17</v>
      </c>
      <c r="C12" s="24">
        <v>3040400000</v>
      </c>
      <c r="D12" s="24">
        <v>2900400000</v>
      </c>
      <c r="E12" s="4"/>
      <c r="G12" s="36">
        <f t="shared" si="0"/>
        <v>140000000</v>
      </c>
      <c r="H12" s="35">
        <f t="shared" si="1"/>
        <v>4.8269204247689976E-2</v>
      </c>
    </row>
    <row r="13" spans="1:10">
      <c r="A13" s="6"/>
      <c r="B13" s="22" t="s">
        <v>18</v>
      </c>
      <c r="C13" s="24">
        <v>5617800000</v>
      </c>
      <c r="D13" s="24">
        <v>4707200000</v>
      </c>
      <c r="E13" s="4"/>
      <c r="G13" s="36">
        <f t="shared" si="0"/>
        <v>910600000</v>
      </c>
      <c r="H13" s="35">
        <f t="shared" si="1"/>
        <v>0.19344833446634943</v>
      </c>
    </row>
    <row r="14" spans="1:10">
      <c r="A14" s="6"/>
      <c r="B14" s="21" t="s">
        <v>19</v>
      </c>
      <c r="C14" s="24">
        <f>SUM(C11:C13)</f>
        <v>9738400000</v>
      </c>
      <c r="D14" s="24">
        <f>SUM(D11:D13)</f>
        <v>8672100000</v>
      </c>
      <c r="E14" s="4"/>
      <c r="G14" s="36">
        <f>C14-D14</f>
        <v>1066300000</v>
      </c>
      <c r="H14" s="35">
        <f t="shared" si="1"/>
        <v>0.12295753047128147</v>
      </c>
    </row>
    <row r="15" spans="1:10">
      <c r="A15" s="6"/>
      <c r="B15" s="21" t="s">
        <v>21</v>
      </c>
      <c r="C15" s="47"/>
      <c r="D15" s="47"/>
      <c r="E15" s="4"/>
      <c r="G15" s="36"/>
      <c r="H15" s="35"/>
    </row>
    <row r="16" spans="1:10">
      <c r="A16" s="7"/>
      <c r="B16" s="22" t="s">
        <v>22</v>
      </c>
      <c r="C16" s="24">
        <v>43570000000</v>
      </c>
      <c r="D16" s="24">
        <v>41037600000</v>
      </c>
      <c r="E16" s="4"/>
      <c r="G16" s="37">
        <f t="shared" si="0"/>
        <v>2532400000</v>
      </c>
      <c r="H16" s="38">
        <f t="shared" si="1"/>
        <v>6.1709261750199813E-2</v>
      </c>
    </row>
    <row r="17" spans="1:8">
      <c r="A17" s="7"/>
      <c r="B17" s="22" t="s">
        <v>23</v>
      </c>
      <c r="C17" s="24">
        <v>-18662400000</v>
      </c>
      <c r="D17" s="24">
        <v>-17264000000</v>
      </c>
      <c r="E17" s="4"/>
      <c r="G17" s="34">
        <f>C17-D17</f>
        <v>-1398400000</v>
      </c>
      <c r="H17" s="35">
        <f t="shared" si="1"/>
        <v>8.1000926784059318E-2</v>
      </c>
    </row>
    <row r="18" spans="1:8">
      <c r="A18" s="7"/>
      <c r="B18" s="22" t="s">
        <v>24</v>
      </c>
      <c r="C18" s="85">
        <v>24907600000</v>
      </c>
      <c r="D18" s="85">
        <v>23773600000</v>
      </c>
      <c r="G18" s="34">
        <f>C18-D18</f>
        <v>1134000000</v>
      </c>
      <c r="H18" s="35">
        <f>G18/D18</f>
        <v>4.7699969714304943E-2</v>
      </c>
    </row>
    <row r="19" spans="1:8">
      <c r="A19" s="6"/>
      <c r="B19" s="21" t="s">
        <v>25</v>
      </c>
      <c r="C19" s="46">
        <f>C9+C14+C18+C45</f>
        <v>56146800000</v>
      </c>
      <c r="D19" s="46">
        <f>D9+D14+D18+D45</f>
        <v>50435600000</v>
      </c>
      <c r="E19" s="4"/>
      <c r="G19" s="42">
        <f>C19-D19</f>
        <v>5711200000</v>
      </c>
      <c r="H19" s="39">
        <f t="shared" si="1"/>
        <v>0.11323747511678259</v>
      </c>
    </row>
    <row r="20" spans="1:8">
      <c r="A20" s="6"/>
      <c r="B20" s="21" t="s">
        <v>26</v>
      </c>
      <c r="C20" s="47"/>
      <c r="D20" s="47"/>
      <c r="E20" s="4"/>
      <c r="G20" s="40"/>
      <c r="H20" s="35"/>
    </row>
    <row r="21" spans="1:8">
      <c r="A21" s="6"/>
      <c r="B21" s="22" t="s">
        <v>50</v>
      </c>
      <c r="C21" s="24">
        <v>2192400000</v>
      </c>
      <c r="D21" s="24">
        <v>0</v>
      </c>
      <c r="E21" s="4"/>
      <c r="G21" s="40">
        <f>C21-D21</f>
        <v>2192400000</v>
      </c>
      <c r="H21" s="35" t="e">
        <f t="shared" si="1"/>
        <v>#DIV/0!</v>
      </c>
    </row>
    <row r="22" spans="1:8">
      <c r="A22" s="7"/>
      <c r="B22" s="22" t="s">
        <v>27</v>
      </c>
      <c r="C22" s="24">
        <v>1102900000</v>
      </c>
      <c r="D22" s="24">
        <v>980200000</v>
      </c>
      <c r="E22" s="4"/>
      <c r="G22" s="40">
        <f t="shared" ref="G22:G30" si="2">C22-D22</f>
        <v>122700000</v>
      </c>
      <c r="H22" s="35">
        <f t="shared" si="1"/>
        <v>0.12517853499285861</v>
      </c>
    </row>
    <row r="23" spans="1:8">
      <c r="A23" s="7"/>
      <c r="B23" s="22" t="s">
        <v>29</v>
      </c>
      <c r="C23" s="24">
        <v>705100000</v>
      </c>
      <c r="D23" s="24">
        <v>274900000</v>
      </c>
      <c r="F23" s="6"/>
      <c r="G23" s="40">
        <f t="shared" si="2"/>
        <v>430200000</v>
      </c>
      <c r="H23" s="35">
        <f t="shared" si="1"/>
        <v>1.5649327028010185</v>
      </c>
    </row>
    <row r="24" spans="1:8">
      <c r="A24" s="6"/>
      <c r="B24" s="22" t="s">
        <v>30</v>
      </c>
      <c r="C24" s="24">
        <v>268000000</v>
      </c>
      <c r="D24" s="24">
        <v>255100000</v>
      </c>
      <c r="G24" s="40">
        <f t="shared" si="2"/>
        <v>12900000</v>
      </c>
      <c r="H24" s="35">
        <f t="shared" si="1"/>
        <v>5.0568404547236379E-2</v>
      </c>
    </row>
    <row r="25" spans="1:8">
      <c r="A25" s="7"/>
      <c r="B25" s="22" t="s">
        <v>31</v>
      </c>
      <c r="C25" s="24">
        <v>468900000</v>
      </c>
      <c r="D25" s="24">
        <v>393400000</v>
      </c>
      <c r="G25" s="40">
        <f t="shared" si="2"/>
        <v>75500000</v>
      </c>
      <c r="H25" s="35">
        <f t="shared" si="1"/>
        <v>0.19191662430096593</v>
      </c>
    </row>
    <row r="26" spans="1:8">
      <c r="A26" s="6"/>
      <c r="B26" s="22" t="s">
        <v>32</v>
      </c>
      <c r="C26" s="85">
        <v>1433600000</v>
      </c>
      <c r="D26" s="85">
        <v>1237400000</v>
      </c>
      <c r="F26" s="6"/>
      <c r="G26" s="41">
        <f>C26-D26</f>
        <v>196200000</v>
      </c>
      <c r="H26" s="38">
        <f t="shared" si="1"/>
        <v>0.15855826733473413</v>
      </c>
    </row>
    <row r="27" spans="1:8">
      <c r="A27" s="6"/>
      <c r="B27" s="21" t="s">
        <v>33</v>
      </c>
      <c r="C27" s="46">
        <f>SUM(C21:C26)+C47</f>
        <v>6859000000</v>
      </c>
      <c r="D27" s="46">
        <f>SUM(D21:D26)+D47</f>
        <v>3802100000</v>
      </c>
      <c r="E27" s="4"/>
      <c r="G27" s="42">
        <f>C27-D27</f>
        <v>3056900000</v>
      </c>
      <c r="H27" s="39">
        <f t="shared" si="1"/>
        <v>0.80400305094553015</v>
      </c>
    </row>
    <row r="28" spans="1:8">
      <c r="A28" s="6"/>
      <c r="B28" s="22" t="s">
        <v>34</v>
      </c>
      <c r="C28" s="24">
        <v>37152900000</v>
      </c>
      <c r="D28" s="24">
        <v>35903500000</v>
      </c>
      <c r="E28" s="4"/>
      <c r="G28" s="40">
        <f t="shared" si="2"/>
        <v>1249400000</v>
      </c>
      <c r="H28" s="35">
        <f t="shared" si="1"/>
        <v>3.4798835768100604E-2</v>
      </c>
    </row>
    <row r="29" spans="1:8">
      <c r="A29" s="6"/>
      <c r="B29" s="22" t="s">
        <v>36</v>
      </c>
      <c r="C29" s="24">
        <v>363200000</v>
      </c>
      <c r="D29" s="24">
        <v>791900000</v>
      </c>
      <c r="E29" s="4"/>
      <c r="G29" s="40">
        <f t="shared" si="2"/>
        <v>-428700000</v>
      </c>
      <c r="H29" s="35">
        <f t="shared" si="1"/>
        <v>-0.54135623184745552</v>
      </c>
    </row>
    <row r="30" spans="1:8">
      <c r="A30" s="6"/>
      <c r="B30" s="22" t="s">
        <v>37</v>
      </c>
      <c r="C30" s="24">
        <v>790100000</v>
      </c>
      <c r="D30" s="24">
        <v>757800000</v>
      </c>
      <c r="E30" s="4"/>
      <c r="G30" s="40">
        <f t="shared" si="2"/>
        <v>32300000</v>
      </c>
      <c r="H30" s="35">
        <f t="shared" si="1"/>
        <v>4.2623383478490366E-2</v>
      </c>
    </row>
    <row r="31" spans="1:8">
      <c r="A31" s="6"/>
      <c r="B31" s="22" t="s">
        <v>38</v>
      </c>
      <c r="C31" s="24">
        <v>949700000</v>
      </c>
      <c r="D31" s="24">
        <v>1051800000</v>
      </c>
      <c r="E31" s="4"/>
      <c r="G31" s="40">
        <f>C31-D31</f>
        <v>-102100000</v>
      </c>
      <c r="H31" s="35">
        <f t="shared" si="1"/>
        <v>-9.7071686632439633E-2</v>
      </c>
    </row>
    <row r="32" spans="1:8">
      <c r="A32" s="6"/>
      <c r="B32" s="22" t="s">
        <v>39</v>
      </c>
      <c r="C32" s="23">
        <v>1680900000</v>
      </c>
      <c r="D32" s="24">
        <v>1997500000</v>
      </c>
      <c r="E32" s="4"/>
      <c r="G32" s="40">
        <f>C32-D32</f>
        <v>-316600000</v>
      </c>
      <c r="H32" s="35">
        <f t="shared" si="1"/>
        <v>-0.15849812265331664</v>
      </c>
    </row>
    <row r="33" spans="1:8">
      <c r="B33" s="22" t="s">
        <v>51</v>
      </c>
      <c r="C33" s="24">
        <v>0</v>
      </c>
      <c r="D33" s="22"/>
      <c r="G33" s="40">
        <f>C33-D33</f>
        <v>0</v>
      </c>
      <c r="H33" s="35" t="e">
        <f>G33/D33</f>
        <v>#DIV/0!</v>
      </c>
    </row>
    <row r="34" spans="1:8">
      <c r="B34" s="21" t="s">
        <v>52</v>
      </c>
      <c r="C34" s="47"/>
      <c r="D34" s="22"/>
      <c r="G34" s="40"/>
      <c r="H34" s="35"/>
    </row>
    <row r="35" spans="1:8" ht="32">
      <c r="A35" s="7"/>
      <c r="B35" s="22" t="s">
        <v>53</v>
      </c>
      <c r="C35" s="23">
        <v>0</v>
      </c>
      <c r="D35" s="24">
        <v>0</v>
      </c>
      <c r="E35" s="4"/>
      <c r="G35" s="42">
        <f>C35-D35</f>
        <v>0</v>
      </c>
      <c r="H35" s="35" t="e">
        <f>G35/D35</f>
        <v>#DIV/0!</v>
      </c>
    </row>
    <row r="36" spans="1:8" ht="32">
      <c r="A36" s="7"/>
      <c r="B36" s="22" t="s">
        <v>54</v>
      </c>
      <c r="C36" s="24">
        <v>16600000</v>
      </c>
      <c r="D36" s="24">
        <v>16600000</v>
      </c>
      <c r="E36" s="4"/>
      <c r="G36" s="40">
        <f>C36-D36</f>
        <v>0</v>
      </c>
      <c r="H36" s="35">
        <f t="shared" ref="H36" si="3">G36/D36</f>
        <v>0</v>
      </c>
    </row>
    <row r="37" spans="1:8">
      <c r="A37" s="7"/>
      <c r="B37" s="22" t="s">
        <v>40</v>
      </c>
      <c r="C37" s="24">
        <v>8892900000</v>
      </c>
      <c r="D37" s="24">
        <v>8547100000</v>
      </c>
      <c r="E37" s="4"/>
      <c r="G37" s="40">
        <f>C37-D37</f>
        <v>345800000</v>
      </c>
      <c r="H37" s="35">
        <f>G37/D37</f>
        <v>4.0458167097612054E-2</v>
      </c>
    </row>
    <row r="38" spans="1:8">
      <c r="A38" s="7"/>
      <c r="B38" s="22" t="s">
        <v>41</v>
      </c>
      <c r="C38" s="24">
        <v>63479900000</v>
      </c>
      <c r="D38" s="24">
        <v>59543900000</v>
      </c>
      <c r="E38" s="4"/>
      <c r="G38" s="40">
        <f>C38-D38</f>
        <v>3936000000</v>
      </c>
      <c r="H38" s="35">
        <f>G38/D38</f>
        <v>6.6102489087883062E-2</v>
      </c>
    </row>
    <row r="39" spans="1:8">
      <c r="A39" s="7"/>
      <c r="B39" s="22" t="s">
        <v>42</v>
      </c>
      <c r="C39" s="24">
        <v>-2456000000</v>
      </c>
      <c r="D39" s="24">
        <v>-2486600000</v>
      </c>
      <c r="E39" s="4"/>
      <c r="G39" s="40">
        <f t="shared" ref="G39:G42" si="4">C39-D39</f>
        <v>30600000</v>
      </c>
      <c r="H39" s="35">
        <f t="shared" ref="H39:H48" si="5">G39/D39</f>
        <v>-1.2305959945306845E-2</v>
      </c>
    </row>
    <row r="40" spans="1:8" ht="32">
      <c r="A40" s="7"/>
      <c r="B40" s="22" t="s">
        <v>55</v>
      </c>
      <c r="C40" s="24">
        <v>-74640100000</v>
      </c>
      <c r="D40" s="24">
        <v>-71624400000</v>
      </c>
      <c r="E40" s="4"/>
      <c r="G40" s="40">
        <f t="shared" si="4"/>
        <v>-3015700000</v>
      </c>
      <c r="H40" s="35">
        <f t="shared" si="5"/>
        <v>4.2104366668342073E-2</v>
      </c>
    </row>
    <row r="41" spans="1:8">
      <c r="A41" s="7"/>
      <c r="B41" s="22" t="s">
        <v>56</v>
      </c>
      <c r="C41" s="85">
        <v>-4706700000</v>
      </c>
      <c r="D41" s="85">
        <v>-6003400000</v>
      </c>
      <c r="E41" s="4"/>
      <c r="G41" s="41">
        <f t="shared" si="4"/>
        <v>1296700000</v>
      </c>
      <c r="H41" s="38">
        <f t="shared" si="5"/>
        <v>-0.21599426991371556</v>
      </c>
    </row>
    <row r="42" spans="1:8">
      <c r="A42" s="7"/>
      <c r="B42" s="21" t="s">
        <v>57</v>
      </c>
      <c r="C42" s="46">
        <f>SUM(C27:C32)+C48+C41</f>
        <v>56146800000</v>
      </c>
      <c r="D42" s="46">
        <f>SUM(D27:D32)+D48+D41</f>
        <v>50435600000</v>
      </c>
      <c r="G42" s="42">
        <f t="shared" si="4"/>
        <v>5711200000</v>
      </c>
      <c r="H42" s="39">
        <f t="shared" si="5"/>
        <v>0.11323747511678259</v>
      </c>
    </row>
    <row r="43" spans="1:8">
      <c r="A43" s="6"/>
      <c r="B43" s="22" t="s">
        <v>58</v>
      </c>
      <c r="C43" s="47">
        <f>C27+C41</f>
        <v>2152300000</v>
      </c>
      <c r="D43" s="22"/>
      <c r="E43" s="4"/>
      <c r="G43" s="42"/>
      <c r="H43" s="39"/>
    </row>
    <row r="44" spans="1:8">
      <c r="A44" s="6"/>
      <c r="B44" s="21" t="s">
        <v>15</v>
      </c>
      <c r="C44" s="22"/>
      <c r="D44" s="22"/>
      <c r="E44" s="4"/>
      <c r="G44" s="32"/>
      <c r="H44" s="33"/>
    </row>
    <row r="45" spans="1:8">
      <c r="A45" s="6"/>
      <c r="B45" s="22" t="s">
        <v>20</v>
      </c>
      <c r="C45" s="24">
        <v>13514400000</v>
      </c>
      <c r="D45" s="24">
        <v>12565700000</v>
      </c>
      <c r="E45" s="4"/>
      <c r="G45" s="40">
        <f>C45-D45</f>
        <v>948700000</v>
      </c>
      <c r="H45" s="35">
        <f t="shared" si="5"/>
        <v>7.5499176329213658E-2</v>
      </c>
    </row>
    <row r="46" spans="1:8">
      <c r="A46" s="6"/>
      <c r="B46" s="21" t="s">
        <v>26</v>
      </c>
      <c r="C46" s="22"/>
      <c r="D46" s="22"/>
      <c r="E46" s="4"/>
      <c r="G46" s="40"/>
      <c r="H46" s="35"/>
    </row>
    <row r="47" spans="1:8">
      <c r="A47" s="6"/>
      <c r="B47" s="22" t="s">
        <v>28</v>
      </c>
      <c r="C47" s="24">
        <v>688100000</v>
      </c>
      <c r="D47" s="24">
        <v>661100000</v>
      </c>
      <c r="E47" s="4"/>
      <c r="G47" s="40">
        <f t="shared" ref="G47" si="6">C47-D47</f>
        <v>27000000</v>
      </c>
      <c r="H47" s="35">
        <f t="shared" ref="H47" si="7">G47/D47</f>
        <v>4.0841022538193918E-2</v>
      </c>
    </row>
    <row r="48" spans="1:8" ht="17" thickBot="1">
      <c r="A48" s="6"/>
      <c r="B48" s="22" t="s">
        <v>35</v>
      </c>
      <c r="C48" s="23">
        <v>13057700000</v>
      </c>
      <c r="D48" s="23">
        <v>12134400000</v>
      </c>
      <c r="E48" s="4"/>
      <c r="G48" s="43">
        <f>C48-D48</f>
        <v>923300000</v>
      </c>
      <c r="H48" s="44">
        <f t="shared" si="5"/>
        <v>7.6089464662447259E-2</v>
      </c>
    </row>
    <row r="49" spans="1:8">
      <c r="A49" s="6"/>
      <c r="B49" s="6"/>
      <c r="C49" s="12"/>
      <c r="D49" s="13"/>
      <c r="E49" s="4"/>
      <c r="G49" s="18"/>
      <c r="H49" s="16"/>
    </row>
    <row r="50" spans="1:8">
      <c r="A50" s="7"/>
      <c r="B50" s="7"/>
      <c r="C50" s="12"/>
      <c r="D50" s="12"/>
      <c r="E50" s="12"/>
      <c r="F50" s="12"/>
      <c r="G50" s="15"/>
      <c r="H50" s="15"/>
    </row>
    <row r="51" spans="1:8">
      <c r="A51" s="7"/>
      <c r="B51" s="7"/>
      <c r="C51" s="84"/>
      <c r="D51" s="11"/>
      <c r="F51" s="6"/>
      <c r="G51" s="15"/>
      <c r="H51" s="15"/>
    </row>
    <row r="52" spans="1:8">
      <c r="A52" s="5"/>
      <c r="B52" s="5"/>
      <c r="C52" s="58"/>
      <c r="G52" s="15"/>
      <c r="H52" s="15"/>
    </row>
    <row r="53" spans="1:8">
      <c r="G53" s="19"/>
      <c r="H53" s="16"/>
    </row>
  </sheetData>
  <mergeCells count="2">
    <mergeCell ref="G2:H2"/>
    <mergeCell ref="B1:F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DD4FF1A-4B5B-2B4F-BDD4-7BEA7ECA6837}">
  <dimension ref="B1:N36"/>
  <sheetViews>
    <sheetView topLeftCell="A4" zoomScale="107" workbookViewId="0">
      <selection activeCell="M28" sqref="M28"/>
    </sheetView>
  </sheetViews>
  <sheetFormatPr baseColWidth="10" defaultRowHeight="16"/>
  <cols>
    <col min="2" max="2" width="35.83203125" customWidth="1"/>
    <col min="3" max="5" width="0" hidden="1" customWidth="1"/>
    <col min="6" max="6" width="12.83203125" customWidth="1"/>
    <col min="7" max="7" width="15" customWidth="1"/>
    <col min="8" max="8" width="12" customWidth="1"/>
    <col min="9" max="9" width="0" hidden="1" customWidth="1"/>
    <col min="10" max="10" width="1.83203125" customWidth="1"/>
  </cols>
  <sheetData>
    <row r="1" spans="2:14" ht="38" customHeight="1">
      <c r="B1" s="152" t="s">
        <v>128</v>
      </c>
      <c r="C1" s="152"/>
      <c r="D1" s="152"/>
      <c r="E1" s="152"/>
      <c r="F1" s="152"/>
      <c r="G1" s="152"/>
      <c r="H1" s="152"/>
      <c r="I1" s="152"/>
      <c r="J1" s="152"/>
      <c r="K1" s="152"/>
    </row>
    <row r="3" spans="2:14" ht="17" thickBot="1"/>
    <row r="4" spans="2:14">
      <c r="K4" s="150" t="s">
        <v>43</v>
      </c>
      <c r="L4" s="157"/>
      <c r="M4" s="157" t="s">
        <v>43</v>
      </c>
      <c r="N4" s="151"/>
    </row>
    <row r="5" spans="2:14">
      <c r="K5" s="158" t="s">
        <v>87</v>
      </c>
      <c r="L5" s="159"/>
      <c r="M5" s="159" t="s">
        <v>88</v>
      </c>
      <c r="N5" s="160"/>
    </row>
    <row r="6" spans="2:14">
      <c r="B6" s="153" t="s">
        <v>59</v>
      </c>
      <c r="C6" s="20"/>
      <c r="D6" s="20"/>
      <c r="E6" s="20"/>
      <c r="F6" s="155"/>
      <c r="G6" s="156"/>
      <c r="H6" s="156"/>
      <c r="K6" s="30" t="s">
        <v>44</v>
      </c>
      <c r="L6" s="67" t="s">
        <v>45</v>
      </c>
      <c r="M6" s="67" t="s">
        <v>44</v>
      </c>
      <c r="N6" s="31" t="s">
        <v>45</v>
      </c>
    </row>
    <row r="7" spans="2:14">
      <c r="B7" s="154"/>
      <c r="F7" s="20" t="s">
        <v>47</v>
      </c>
      <c r="G7" s="20" t="s">
        <v>48</v>
      </c>
      <c r="H7" s="20" t="s">
        <v>60</v>
      </c>
      <c r="K7" s="32"/>
      <c r="L7" s="66"/>
      <c r="M7" s="66"/>
      <c r="N7" s="33"/>
    </row>
    <row r="8" spans="2:14">
      <c r="B8" s="21" t="s">
        <v>61</v>
      </c>
      <c r="C8" s="21"/>
      <c r="D8" s="21"/>
      <c r="E8" s="21"/>
      <c r="F8" s="22" t="s">
        <v>49</v>
      </c>
      <c r="G8" s="22" t="s">
        <v>49</v>
      </c>
      <c r="H8" s="22" t="s">
        <v>49</v>
      </c>
      <c r="K8" s="32"/>
      <c r="L8" s="66"/>
      <c r="M8" s="66"/>
      <c r="N8" s="33"/>
    </row>
    <row r="9" spans="2:14">
      <c r="B9" s="22" t="s">
        <v>62</v>
      </c>
      <c r="C9" s="22"/>
      <c r="D9" s="22"/>
      <c r="E9" s="22"/>
      <c r="F9" s="48">
        <v>9741.6</v>
      </c>
      <c r="G9" s="48">
        <v>8748.4</v>
      </c>
      <c r="H9" s="48">
        <v>9787.4</v>
      </c>
      <c r="K9" s="34">
        <f>F9-G9</f>
        <v>993.20000000000073</v>
      </c>
      <c r="L9" s="52">
        <f>K9/G9</f>
        <v>0.11352933107768286</v>
      </c>
      <c r="M9" s="93">
        <f>G9-H9</f>
        <v>-1039</v>
      </c>
      <c r="N9" s="35">
        <f>M9/H9</f>
        <v>-0.10615689560046591</v>
      </c>
    </row>
    <row r="10" spans="2:14">
      <c r="B10" s="22" t="s">
        <v>63</v>
      </c>
      <c r="C10" s="22"/>
      <c r="D10" s="22"/>
      <c r="E10" s="22"/>
      <c r="F10" s="49">
        <v>15436.5</v>
      </c>
      <c r="G10" s="49">
        <v>14105.8</v>
      </c>
      <c r="H10" s="49">
        <v>13085.4</v>
      </c>
      <c r="K10" s="34">
        <f>F10-G10</f>
        <v>1330.7000000000007</v>
      </c>
      <c r="L10" s="52">
        <f t="shared" ref="L10:L12" si="0">K10/G10</f>
        <v>9.4337081200640924E-2</v>
      </c>
      <c r="M10" s="93">
        <f t="shared" ref="M10:M11" si="1">G10-H10</f>
        <v>1020.3999999999996</v>
      </c>
      <c r="N10" s="35">
        <f t="shared" ref="N10:N12" si="2">M10/H10</f>
        <v>7.7980038821893083E-2</v>
      </c>
    </row>
    <row r="11" spans="2:14">
      <c r="B11" s="22" t="s">
        <v>64</v>
      </c>
      <c r="C11" s="22"/>
      <c r="D11" s="22"/>
      <c r="E11" s="22"/>
      <c r="F11" s="91">
        <v>315.60000000000002</v>
      </c>
      <c r="G11" s="91">
        <v>328.4</v>
      </c>
      <c r="H11" s="91">
        <v>350.1</v>
      </c>
      <c r="K11" s="95">
        <f t="shared" ref="K11" si="3">F11-G11</f>
        <v>-12.799999999999955</v>
      </c>
      <c r="L11" s="53">
        <f t="shared" si="0"/>
        <v>-3.8976857490864665E-2</v>
      </c>
      <c r="M11" s="96">
        <f t="shared" si="1"/>
        <v>-21.700000000000045</v>
      </c>
      <c r="N11" s="38">
        <f t="shared" si="2"/>
        <v>-6.1982290774064676E-2</v>
      </c>
    </row>
    <row r="12" spans="2:14">
      <c r="B12" s="22" t="s">
        <v>65</v>
      </c>
      <c r="C12" s="22"/>
      <c r="D12" s="22"/>
      <c r="E12" s="22"/>
      <c r="F12" s="55">
        <f>SUM(F9:F11)</f>
        <v>25493.699999999997</v>
      </c>
      <c r="G12" s="55">
        <f>SUM(G9:G11)</f>
        <v>23182.6</v>
      </c>
      <c r="H12" s="55">
        <f>SUM(H9:H11)</f>
        <v>23222.899999999998</v>
      </c>
      <c r="K12" s="34">
        <f>F12-G12</f>
        <v>2311.0999999999985</v>
      </c>
      <c r="L12" s="52">
        <f t="shared" si="0"/>
        <v>9.9691147671098101E-2</v>
      </c>
      <c r="M12" s="93">
        <f>G12-H12</f>
        <v>-40.299999999999272</v>
      </c>
      <c r="N12" s="35">
        <f t="shared" si="2"/>
        <v>-1.7353560494167083E-3</v>
      </c>
    </row>
    <row r="13" spans="2:14">
      <c r="B13" s="21" t="s">
        <v>66</v>
      </c>
      <c r="C13" s="21"/>
      <c r="D13" s="21"/>
      <c r="E13" s="21"/>
      <c r="F13" s="94"/>
      <c r="G13" s="22" t="s">
        <v>49</v>
      </c>
      <c r="H13" s="22" t="s">
        <v>49</v>
      </c>
      <c r="K13" s="40"/>
      <c r="L13" s="52"/>
      <c r="M13" s="28"/>
      <c r="N13" s="35"/>
    </row>
    <row r="14" spans="2:14">
      <c r="B14" s="22" t="s">
        <v>67</v>
      </c>
      <c r="C14" s="22"/>
      <c r="D14" s="22"/>
      <c r="E14" s="22"/>
      <c r="F14" s="24">
        <v>3039</v>
      </c>
      <c r="G14" s="49">
        <v>2737.3</v>
      </c>
      <c r="H14" s="49">
        <v>3096.8</v>
      </c>
      <c r="K14" s="40">
        <f t="shared" ref="K14:K26" si="4">F14-G14</f>
        <v>301.69999999999982</v>
      </c>
      <c r="L14" s="52">
        <f>K14/G14</f>
        <v>0.1102180981258904</v>
      </c>
      <c r="M14" s="28">
        <f>G14-H14</f>
        <v>-359.5</v>
      </c>
      <c r="N14" s="35">
        <f>M14/H14</f>
        <v>-0.11608757427021441</v>
      </c>
    </row>
    <row r="15" spans="2:14">
      <c r="B15" s="22" t="s">
        <v>68</v>
      </c>
      <c r="C15" s="22"/>
      <c r="D15" s="22"/>
      <c r="E15" s="22"/>
      <c r="F15" s="49">
        <v>2885.8</v>
      </c>
      <c r="G15" s="49">
        <v>2617.4</v>
      </c>
      <c r="H15" s="49">
        <v>2677.2</v>
      </c>
      <c r="K15" s="40">
        <f t="shared" si="4"/>
        <v>268.40000000000009</v>
      </c>
      <c r="L15" s="52">
        <f>K15/G15</f>
        <v>0.10254450981890428</v>
      </c>
      <c r="M15" s="28">
        <f>G15-H15</f>
        <v>-59.799999999999727</v>
      </c>
      <c r="N15" s="35">
        <f>M15/H15</f>
        <v>-2.2336769759450072E-2</v>
      </c>
    </row>
    <row r="16" spans="2:14">
      <c r="B16" s="22" t="s">
        <v>69</v>
      </c>
      <c r="C16" s="22"/>
      <c r="D16" s="22"/>
      <c r="E16" s="22"/>
      <c r="F16" s="49">
        <v>2299.3000000000002</v>
      </c>
      <c r="G16" s="49">
        <v>2026.2</v>
      </c>
      <c r="H16" s="49">
        <v>2273.3000000000002</v>
      </c>
      <c r="K16" s="40">
        <f t="shared" si="4"/>
        <v>273.10000000000014</v>
      </c>
      <c r="L16" s="52">
        <f t="shared" ref="L16:L21" si="5">K16/G16</f>
        <v>0.13478432533807133</v>
      </c>
      <c r="M16" s="28">
        <f t="shared" ref="M16:M19" si="6">G16-H16</f>
        <v>-247.10000000000014</v>
      </c>
      <c r="N16" s="35">
        <f t="shared" ref="N16:N21" si="7">M16/H16</f>
        <v>-0.10869660845466947</v>
      </c>
    </row>
    <row r="17" spans="2:14">
      <c r="B17" s="22" t="s">
        <v>70</v>
      </c>
      <c r="C17" s="22"/>
      <c r="D17" s="22"/>
      <c r="E17" s="22"/>
      <c r="F17" s="49">
        <v>2474.6</v>
      </c>
      <c r="G17" s="49">
        <v>2349.6999999999998</v>
      </c>
      <c r="H17" s="24">
        <v>2335</v>
      </c>
      <c r="K17" s="40">
        <f t="shared" si="4"/>
        <v>124.90000000000009</v>
      </c>
      <c r="L17" s="52">
        <f t="shared" si="5"/>
        <v>5.3155722007064775E-2</v>
      </c>
      <c r="M17" s="28">
        <f t="shared" si="6"/>
        <v>14.699999999999818</v>
      </c>
      <c r="N17" s="35">
        <f t="shared" si="7"/>
        <v>6.2955032119913568E-3</v>
      </c>
    </row>
    <row r="18" spans="2:14">
      <c r="B18" s="22" t="s">
        <v>71</v>
      </c>
      <c r="C18" s="22"/>
      <c r="D18" s="22"/>
      <c r="E18" s="22"/>
      <c r="F18" s="49">
        <v>232.5</v>
      </c>
      <c r="G18" s="49">
        <v>244.8</v>
      </c>
      <c r="H18" s="49">
        <v>260.39999999999998</v>
      </c>
      <c r="K18" s="40">
        <f t="shared" si="4"/>
        <v>-12.300000000000011</v>
      </c>
      <c r="L18" s="52">
        <f t="shared" si="5"/>
        <v>-5.024509803921573E-2</v>
      </c>
      <c r="M18" s="28">
        <f t="shared" si="6"/>
        <v>-15.599999999999966</v>
      </c>
      <c r="N18" s="35">
        <f t="shared" si="7"/>
        <v>-5.9907834101382361E-2</v>
      </c>
    </row>
    <row r="19" spans="2:14">
      <c r="B19" s="22" t="s">
        <v>72</v>
      </c>
      <c r="C19" s="22"/>
      <c r="D19" s="22"/>
      <c r="E19" s="22"/>
      <c r="F19" s="49">
        <v>381.7</v>
      </c>
      <c r="G19" s="49">
        <v>370.4</v>
      </c>
      <c r="H19" s="49">
        <v>329.7</v>
      </c>
      <c r="K19" s="40">
        <f t="shared" si="4"/>
        <v>11.300000000000011</v>
      </c>
      <c r="L19" s="52">
        <f t="shared" si="5"/>
        <v>3.0507559395248414E-2</v>
      </c>
      <c r="M19" s="28">
        <f t="shared" si="6"/>
        <v>40.699999999999989</v>
      </c>
      <c r="N19" s="35">
        <f t="shared" si="7"/>
        <v>0.12344555656657565</v>
      </c>
    </row>
    <row r="20" spans="2:14">
      <c r="B20" s="21" t="s">
        <v>73</v>
      </c>
      <c r="C20" s="22"/>
      <c r="D20" s="22"/>
      <c r="E20" s="22"/>
      <c r="F20" s="49">
        <v>2435.1999999999998</v>
      </c>
      <c r="G20" s="49">
        <v>2492.1999999999998</v>
      </c>
      <c r="H20" s="49">
        <v>2377.8000000000002</v>
      </c>
      <c r="K20" s="40">
        <f t="shared" si="4"/>
        <v>-57</v>
      </c>
      <c r="L20" s="52">
        <f>K20/G20</f>
        <v>-2.2871358638953537E-2</v>
      </c>
      <c r="M20" s="28">
        <f>G20-H20</f>
        <v>114.39999999999964</v>
      </c>
      <c r="N20" s="35">
        <f t="shared" si="7"/>
        <v>4.8111699890655071E-2</v>
      </c>
    </row>
    <row r="21" spans="2:14">
      <c r="B21" s="22" t="s">
        <v>74</v>
      </c>
      <c r="C21" s="22"/>
      <c r="D21" s="22"/>
      <c r="E21" s="22"/>
      <c r="F21" s="91">
        <v>98.9</v>
      </c>
      <c r="G21" s="91">
        <v>973.6</v>
      </c>
      <c r="H21" s="91">
        <v>-483.3</v>
      </c>
      <c r="I21" s="92"/>
      <c r="K21" s="41">
        <f t="shared" si="4"/>
        <v>-874.7</v>
      </c>
      <c r="L21" s="53">
        <f t="shared" si="5"/>
        <v>-0.89841824157764993</v>
      </c>
      <c r="M21" s="14">
        <f>G21-H21</f>
        <v>1456.9</v>
      </c>
      <c r="N21" s="38">
        <f t="shared" si="7"/>
        <v>-3.0144837575005172</v>
      </c>
    </row>
    <row r="22" spans="2:14">
      <c r="B22" s="22" t="s">
        <v>75</v>
      </c>
      <c r="C22" s="22"/>
      <c r="D22" s="22"/>
      <c r="E22" s="22"/>
      <c r="F22" s="97">
        <f>SUM(F14:F21)</f>
        <v>13847.000000000002</v>
      </c>
      <c r="G22" s="97">
        <f>SUM(G14:G21)</f>
        <v>13811.6</v>
      </c>
      <c r="H22" s="97">
        <f>SUM(H14:H21)</f>
        <v>12866.900000000001</v>
      </c>
      <c r="K22" s="98">
        <f t="shared" si="4"/>
        <v>35.400000000001455</v>
      </c>
      <c r="L22" s="99">
        <f t="shared" ref="L22" si="8">K22/G22</f>
        <v>2.5630629326074787E-3</v>
      </c>
      <c r="M22" s="100">
        <f>G22-H22</f>
        <v>944.69999999999891</v>
      </c>
      <c r="N22" s="101">
        <f t="shared" ref="N22" si="9">M22/H22</f>
        <v>7.3420948324771224E-2</v>
      </c>
    </row>
    <row r="23" spans="2:14">
      <c r="B23" s="22" t="s">
        <v>76</v>
      </c>
      <c r="C23" s="22"/>
      <c r="D23" s="22"/>
      <c r="E23" s="22"/>
      <c r="F23" s="55">
        <f>F12-F22</f>
        <v>11646.699999999995</v>
      </c>
      <c r="G23" s="55">
        <f t="shared" ref="G23:H23" si="10">G12-G22</f>
        <v>9370.9999999999982</v>
      </c>
      <c r="H23" s="55">
        <f t="shared" si="10"/>
        <v>10355.999999999996</v>
      </c>
      <c r="K23" s="40">
        <f>F23-G23</f>
        <v>2275.6999999999971</v>
      </c>
      <c r="L23" s="52">
        <f>K23/G23</f>
        <v>0.24284494717746213</v>
      </c>
      <c r="M23" s="28">
        <f>G23-H23</f>
        <v>-984.99999999999818</v>
      </c>
      <c r="N23" s="35">
        <f>M23/H23</f>
        <v>-9.5113943607570348E-2</v>
      </c>
    </row>
    <row r="24" spans="2:14" ht="32">
      <c r="B24" s="22" t="s">
        <v>77</v>
      </c>
      <c r="C24" s="22"/>
      <c r="D24" s="22"/>
      <c r="E24" s="22"/>
      <c r="F24" s="49">
        <v>1360.8</v>
      </c>
      <c r="G24" s="24">
        <v>1207</v>
      </c>
      <c r="H24" s="49">
        <v>1185.8</v>
      </c>
      <c r="K24" s="40">
        <f t="shared" si="4"/>
        <v>153.79999999999995</v>
      </c>
      <c r="L24" s="52">
        <f t="shared" ref="L24:L28" si="11">K24/G24</f>
        <v>0.12742336371168181</v>
      </c>
      <c r="M24" s="28">
        <f t="shared" ref="M24:M28" si="12">G24-H24</f>
        <v>21.200000000000045</v>
      </c>
      <c r="N24" s="35">
        <f t="shared" ref="N24:N28" si="13">M24/H24</f>
        <v>1.7878225670433501E-2</v>
      </c>
    </row>
    <row r="25" spans="2:14">
      <c r="B25" s="22" t="s">
        <v>78</v>
      </c>
      <c r="C25" s="22"/>
      <c r="D25" s="22"/>
      <c r="E25" s="22"/>
      <c r="F25" s="49">
        <v>-236.3</v>
      </c>
      <c r="G25" s="49">
        <v>338.6</v>
      </c>
      <c r="H25" s="49">
        <v>42.3</v>
      </c>
      <c r="K25" s="40">
        <f t="shared" si="4"/>
        <v>-574.90000000000009</v>
      </c>
      <c r="L25" s="52">
        <f t="shared" si="11"/>
        <v>-1.6978735971647965</v>
      </c>
      <c r="M25" s="28">
        <f t="shared" si="12"/>
        <v>296.3</v>
      </c>
      <c r="N25" s="35">
        <f t="shared" si="13"/>
        <v>7.004728132387708</v>
      </c>
    </row>
    <row r="26" spans="2:14">
      <c r="B26" s="22" t="s">
        <v>79</v>
      </c>
      <c r="C26" s="22"/>
      <c r="D26" s="22"/>
      <c r="E26" s="22"/>
      <c r="F26" s="49">
        <v>10522.2</v>
      </c>
      <c r="G26" s="49">
        <v>7825.4</v>
      </c>
      <c r="H26" s="49">
        <v>9127.9</v>
      </c>
      <c r="K26" s="40">
        <f t="shared" si="4"/>
        <v>2696.8000000000011</v>
      </c>
      <c r="L26" s="52">
        <f>K26/G26</f>
        <v>0.34462136120837289</v>
      </c>
      <c r="M26" s="28">
        <f>G26-H26</f>
        <v>-1302.5</v>
      </c>
      <c r="N26" s="35">
        <f>M26/H26</f>
        <v>-0.14269437658168913</v>
      </c>
    </row>
    <row r="27" spans="2:14">
      <c r="B27" s="22" t="s">
        <v>80</v>
      </c>
      <c r="C27" s="22"/>
      <c r="D27" s="22"/>
      <c r="E27" s="22"/>
      <c r="F27" s="91">
        <v>2053.4</v>
      </c>
      <c r="G27" s="85">
        <v>1648</v>
      </c>
      <c r="H27" s="91">
        <v>1582.7</v>
      </c>
      <c r="I27" s="92"/>
      <c r="K27" s="41">
        <f t="shared" ref="K27:K28" si="14">F27-G27</f>
        <v>405.40000000000009</v>
      </c>
      <c r="L27" s="53">
        <f t="shared" si="11"/>
        <v>0.24599514563106803</v>
      </c>
      <c r="M27" s="14">
        <f t="shared" si="12"/>
        <v>65.299999999999955</v>
      </c>
      <c r="N27" s="38">
        <f t="shared" si="13"/>
        <v>4.1258608706640519E-2</v>
      </c>
    </row>
    <row r="28" spans="2:14" ht="17" thickBot="1">
      <c r="B28" s="22" t="s">
        <v>81</v>
      </c>
      <c r="C28" s="22"/>
      <c r="D28" s="22"/>
      <c r="E28" s="22"/>
      <c r="F28" s="57">
        <f>F26-F27</f>
        <v>8468.8000000000011</v>
      </c>
      <c r="G28" s="57">
        <f>G26-G27</f>
        <v>6177.4</v>
      </c>
      <c r="H28" s="57">
        <f>H26-H27</f>
        <v>7545.2</v>
      </c>
      <c r="K28" s="43">
        <f t="shared" si="14"/>
        <v>2291.4000000000015</v>
      </c>
      <c r="L28" s="70">
        <f t="shared" si="11"/>
        <v>0.37093275488069438</v>
      </c>
      <c r="M28" s="90">
        <f t="shared" si="12"/>
        <v>-1367.8000000000002</v>
      </c>
      <c r="N28" s="44">
        <f t="shared" si="13"/>
        <v>-0.18128081429253037</v>
      </c>
    </row>
    <row r="29" spans="2:14">
      <c r="B29" s="22" t="s">
        <v>82</v>
      </c>
      <c r="C29" s="22"/>
      <c r="D29" s="22"/>
      <c r="E29" s="22"/>
      <c r="F29" s="50">
        <v>11.63</v>
      </c>
      <c r="G29" s="50">
        <v>8.39</v>
      </c>
      <c r="H29" s="50">
        <v>10.11</v>
      </c>
      <c r="K29" s="18"/>
      <c r="L29" s="16"/>
      <c r="M29" s="18"/>
      <c r="N29" s="16"/>
    </row>
    <row r="30" spans="2:14">
      <c r="B30" s="22" t="s">
        <v>83</v>
      </c>
      <c r="C30" s="22"/>
      <c r="D30" s="22"/>
      <c r="E30" s="22"/>
      <c r="F30" s="51">
        <v>11.56</v>
      </c>
      <c r="G30" s="51">
        <v>8.33</v>
      </c>
      <c r="H30" s="51">
        <v>10.039999999999999</v>
      </c>
      <c r="K30" s="18"/>
      <c r="L30" s="16"/>
      <c r="M30" s="18"/>
      <c r="N30" s="16"/>
    </row>
    <row r="31" spans="2:14">
      <c r="B31" s="22" t="s">
        <v>84</v>
      </c>
      <c r="C31" s="22"/>
      <c r="D31" s="22"/>
      <c r="E31" s="22"/>
      <c r="F31" s="50">
        <v>6.23</v>
      </c>
      <c r="G31" s="50">
        <v>5.66</v>
      </c>
      <c r="H31" s="50">
        <v>5.25</v>
      </c>
      <c r="K31" s="18"/>
      <c r="L31" s="16"/>
      <c r="M31" s="18"/>
      <c r="N31" s="16"/>
    </row>
    <row r="32" spans="2:14">
      <c r="B32" s="22" t="s">
        <v>85</v>
      </c>
      <c r="C32" s="22"/>
      <c r="D32" s="22"/>
      <c r="E32" s="22"/>
      <c r="F32" s="49">
        <v>727.9</v>
      </c>
      <c r="G32" s="49">
        <v>736.5</v>
      </c>
      <c r="H32" s="49">
        <v>746.3</v>
      </c>
      <c r="K32" s="18"/>
      <c r="L32" s="16"/>
      <c r="M32" s="18"/>
      <c r="N32" s="16"/>
    </row>
    <row r="33" spans="2:14" ht="32">
      <c r="B33" s="21" t="s">
        <v>86</v>
      </c>
      <c r="C33" s="22"/>
      <c r="D33" s="22"/>
      <c r="E33" s="22"/>
      <c r="F33" s="49">
        <v>732.3</v>
      </c>
      <c r="G33" s="49">
        <v>741.3</v>
      </c>
      <c r="H33" s="49">
        <v>751.8</v>
      </c>
      <c r="K33" s="18"/>
      <c r="L33" s="16"/>
      <c r="M33" s="18"/>
      <c r="N33" s="16"/>
    </row>
    <row r="34" spans="2:14">
      <c r="F34" s="56"/>
      <c r="G34" s="56"/>
      <c r="H34" s="56"/>
    </row>
    <row r="35" spans="2:14">
      <c r="F35" s="56"/>
      <c r="G35" s="56"/>
      <c r="H35" s="56"/>
      <c r="I35" s="56">
        <f t="shared" ref="I35" si="15">I12-I22</f>
        <v>0</v>
      </c>
      <c r="J35" s="56"/>
    </row>
    <row r="36" spans="2:14">
      <c r="F36" s="54"/>
    </row>
  </sheetData>
  <mergeCells count="7">
    <mergeCell ref="B1:K1"/>
    <mergeCell ref="B6:B7"/>
    <mergeCell ref="F6:H6"/>
    <mergeCell ref="K4:L4"/>
    <mergeCell ref="M4:N4"/>
    <mergeCell ref="K5:L5"/>
    <mergeCell ref="M5:N5"/>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30FF17-38E5-7040-9BF5-75AB7BD07AA5}">
  <dimension ref="B1:K51"/>
  <sheetViews>
    <sheetView topLeftCell="A2" zoomScale="75" workbookViewId="0">
      <selection activeCell="G32" sqref="G32"/>
    </sheetView>
  </sheetViews>
  <sheetFormatPr baseColWidth="10" defaultRowHeight="16"/>
  <cols>
    <col min="2" max="2" width="42.6640625" customWidth="1"/>
    <col min="3" max="3" width="29" customWidth="1"/>
    <col min="4" max="4" width="24.6640625" customWidth="1"/>
    <col min="5" max="5" width="3.6640625" customWidth="1"/>
    <col min="6" max="6" width="4.5" customWidth="1"/>
    <col min="7" max="7" width="16.6640625" customWidth="1"/>
    <col min="8" max="8" width="16.83203125" customWidth="1"/>
  </cols>
  <sheetData>
    <row r="1" spans="2:11" ht="31" customHeight="1" thickBot="1">
      <c r="B1" s="161" t="s">
        <v>127</v>
      </c>
      <c r="C1" s="161"/>
      <c r="D1" s="161"/>
      <c r="E1" s="161"/>
      <c r="F1" s="161"/>
    </row>
    <row r="2" spans="2:11">
      <c r="B2" s="5"/>
      <c r="C2" s="10"/>
      <c r="D2" s="9"/>
      <c r="G2" s="60" t="s">
        <v>89</v>
      </c>
      <c r="H2" s="61"/>
      <c r="J2" s="162"/>
      <c r="K2" s="162"/>
    </row>
    <row r="3" spans="2:11" ht="30" customHeight="1">
      <c r="B3" s="26" t="s">
        <v>46</v>
      </c>
      <c r="C3" s="20" t="s">
        <v>47</v>
      </c>
      <c r="D3" s="20" t="s">
        <v>48</v>
      </c>
      <c r="G3" s="62" t="s">
        <v>47</v>
      </c>
      <c r="H3" s="63" t="s">
        <v>48</v>
      </c>
      <c r="J3" s="59"/>
      <c r="K3" s="59"/>
    </row>
    <row r="4" spans="2:11">
      <c r="B4" s="21" t="s">
        <v>9</v>
      </c>
      <c r="C4" s="22"/>
      <c r="D4" s="22"/>
      <c r="G4" s="32"/>
      <c r="H4" s="33"/>
      <c r="J4" s="15"/>
      <c r="K4" s="15"/>
    </row>
    <row r="5" spans="2:11">
      <c r="B5" s="22" t="s">
        <v>10</v>
      </c>
      <c r="C5" s="23">
        <v>4579300000</v>
      </c>
      <c r="D5" s="23">
        <v>2583800000</v>
      </c>
      <c r="F5" s="6"/>
      <c r="G5" s="64">
        <f>C5/C$19</f>
        <v>8.1559412112533577E-2</v>
      </c>
      <c r="H5" s="35">
        <f>D5/D$19</f>
        <v>5.1229686967142259E-2</v>
      </c>
      <c r="J5" s="16"/>
      <c r="K5" s="16"/>
    </row>
    <row r="6" spans="2:11">
      <c r="B6" s="22" t="s">
        <v>11</v>
      </c>
      <c r="C6" s="24">
        <v>2488000000</v>
      </c>
      <c r="D6" s="24">
        <v>2115000000</v>
      </c>
      <c r="E6" s="4"/>
      <c r="G6" s="64">
        <f t="shared" ref="G6:G42" si="0">C6/C$19</f>
        <v>4.4312409611945824E-2</v>
      </c>
      <c r="H6" s="35">
        <f>D6/D$19</f>
        <v>4.1934665196805429E-2</v>
      </c>
      <c r="J6" s="16"/>
      <c r="K6" s="16"/>
    </row>
    <row r="7" spans="2:11">
      <c r="B7" s="22" t="s">
        <v>12</v>
      </c>
      <c r="C7" s="24">
        <v>52800000</v>
      </c>
      <c r="D7" s="24">
        <v>52000000</v>
      </c>
      <c r="E7" s="4"/>
      <c r="G7" s="64">
        <f t="shared" si="0"/>
        <v>9.4039197247216221E-4</v>
      </c>
      <c r="H7" s="35">
        <f t="shared" ref="H7:H42" si="1">D7/D$19</f>
        <v>1.0310177731602281E-3</v>
      </c>
      <c r="J7" s="16"/>
      <c r="K7" s="16"/>
    </row>
    <row r="8" spans="2:11">
      <c r="B8" s="22" t="s">
        <v>13</v>
      </c>
      <c r="C8" s="85">
        <v>866300000</v>
      </c>
      <c r="D8" s="85">
        <v>673400000</v>
      </c>
      <c r="E8" s="4"/>
      <c r="G8" s="68">
        <f t="shared" si="0"/>
        <v>1.5429196321072617E-2</v>
      </c>
      <c r="H8" s="38">
        <f t="shared" si="1"/>
        <v>1.3351680162424953E-2</v>
      </c>
      <c r="J8" s="16"/>
      <c r="K8" s="16"/>
    </row>
    <row r="9" spans="2:11">
      <c r="B9" s="22" t="s">
        <v>14</v>
      </c>
      <c r="C9" s="24">
        <f>SUM(C5:C8)</f>
        <v>7986400000</v>
      </c>
      <c r="D9" s="24">
        <f>SUM(D5:D8)</f>
        <v>5424200000</v>
      </c>
      <c r="G9" s="64">
        <f t="shared" si="0"/>
        <v>0.14224141001802418</v>
      </c>
      <c r="H9" s="35">
        <f t="shared" si="1"/>
        <v>0.10754705009953287</v>
      </c>
      <c r="J9" s="16"/>
      <c r="K9" s="16"/>
    </row>
    <row r="10" spans="2:11">
      <c r="B10" s="21" t="s">
        <v>15</v>
      </c>
      <c r="C10" s="45"/>
      <c r="D10" s="45"/>
      <c r="E10" s="4"/>
      <c r="G10" s="64">
        <f t="shared" si="0"/>
        <v>0</v>
      </c>
      <c r="H10" s="35">
        <f t="shared" si="1"/>
        <v>0</v>
      </c>
      <c r="J10" s="16"/>
      <c r="K10" s="16"/>
    </row>
    <row r="11" spans="2:11">
      <c r="B11" s="22" t="s">
        <v>16</v>
      </c>
      <c r="C11" s="24">
        <v>1080200000</v>
      </c>
      <c r="D11" s="24">
        <v>1064500000</v>
      </c>
      <c r="G11" s="64">
        <f t="shared" si="0"/>
        <v>1.9238852436826319E-2</v>
      </c>
      <c r="H11" s="35">
        <f t="shared" si="1"/>
        <v>2.1106123452481976E-2</v>
      </c>
      <c r="J11" s="16"/>
      <c r="K11" s="16"/>
    </row>
    <row r="12" spans="2:11">
      <c r="B12" s="22" t="s">
        <v>17</v>
      </c>
      <c r="C12" s="24">
        <v>3040400000</v>
      </c>
      <c r="D12" s="24">
        <v>2900400000</v>
      </c>
      <c r="E12" s="4"/>
      <c r="G12" s="64">
        <f t="shared" si="0"/>
        <v>5.4150904414855344E-2</v>
      </c>
      <c r="H12" s="35">
        <f t="shared" si="1"/>
        <v>5.7506999024498566E-2</v>
      </c>
      <c r="J12" s="16"/>
      <c r="K12" s="16"/>
    </row>
    <row r="13" spans="2:11">
      <c r="B13" s="22" t="s">
        <v>18</v>
      </c>
      <c r="C13" s="24">
        <v>5617800000</v>
      </c>
      <c r="D13" s="24">
        <v>4707200000</v>
      </c>
      <c r="E13" s="4"/>
      <c r="G13" s="64">
        <f t="shared" si="0"/>
        <v>0.10005556861655518</v>
      </c>
      <c r="H13" s="35">
        <f t="shared" si="1"/>
        <v>9.3330901188842796E-2</v>
      </c>
      <c r="J13" s="16"/>
      <c r="K13" s="16"/>
    </row>
    <row r="14" spans="2:11">
      <c r="B14" s="21" t="s">
        <v>19</v>
      </c>
      <c r="C14" s="24">
        <f>SUM(C11:C13)</f>
        <v>9738400000</v>
      </c>
      <c r="D14" s="24">
        <f>SUM(D11:D13)</f>
        <v>8672100000</v>
      </c>
      <c r="E14" s="4"/>
      <c r="G14" s="64">
        <f t="shared" si="0"/>
        <v>0.17344532546823685</v>
      </c>
      <c r="H14" s="35">
        <f t="shared" si="1"/>
        <v>0.17194402366582334</v>
      </c>
      <c r="J14" s="16"/>
      <c r="K14" s="16"/>
    </row>
    <row r="15" spans="2:11">
      <c r="B15" s="21" t="s">
        <v>21</v>
      </c>
      <c r="C15" s="47"/>
      <c r="D15" s="47"/>
      <c r="E15" s="4"/>
      <c r="G15" s="64">
        <f>C15/C$19</f>
        <v>0</v>
      </c>
      <c r="H15" s="35">
        <f t="shared" si="1"/>
        <v>0</v>
      </c>
      <c r="J15" s="16"/>
      <c r="K15" s="16"/>
    </row>
    <row r="16" spans="2:11">
      <c r="B16" s="22" t="s">
        <v>22</v>
      </c>
      <c r="C16" s="24">
        <v>43570000000</v>
      </c>
      <c r="D16" s="24">
        <v>41037600000</v>
      </c>
      <c r="E16" s="4"/>
      <c r="G16" s="64">
        <f>C16/C$19</f>
        <v>0.7760014818297748</v>
      </c>
      <c r="H16" s="35">
        <f>D16/D$19</f>
        <v>0.81366336476615719</v>
      </c>
      <c r="J16" s="16"/>
      <c r="K16" s="16"/>
    </row>
    <row r="17" spans="2:11">
      <c r="B17" s="22" t="s">
        <v>23</v>
      </c>
      <c r="C17" s="24">
        <v>-18662400000</v>
      </c>
      <c r="D17" s="24">
        <v>-17264000000</v>
      </c>
      <c r="E17" s="4"/>
      <c r="G17" s="64">
        <f>C17/C$19</f>
        <v>-0.33238581717925153</v>
      </c>
      <c r="H17" s="35">
        <f t="shared" si="1"/>
        <v>-0.34229790068919574</v>
      </c>
      <c r="J17" s="17"/>
      <c r="K17" s="17"/>
    </row>
    <row r="18" spans="2:11">
      <c r="B18" s="22" t="s">
        <v>24</v>
      </c>
      <c r="C18" s="85">
        <v>24907600000</v>
      </c>
      <c r="D18" s="85">
        <v>23773600000</v>
      </c>
      <c r="G18" s="68">
        <f t="shared" si="0"/>
        <v>0.44361566465052327</v>
      </c>
      <c r="H18" s="38">
        <f t="shared" si="1"/>
        <v>0.4713654640769615</v>
      </c>
      <c r="J18" s="16"/>
      <c r="K18" s="16"/>
    </row>
    <row r="19" spans="2:11">
      <c r="B19" s="21" t="s">
        <v>25</v>
      </c>
      <c r="C19" s="46">
        <f>C9+C14+C18+C45</f>
        <v>56146800000</v>
      </c>
      <c r="D19" s="46">
        <f>D9+D14+D18+D45</f>
        <v>50435600000</v>
      </c>
      <c r="E19" s="4"/>
      <c r="G19" s="65">
        <f>C19/C$19</f>
        <v>1</v>
      </c>
      <c r="H19" s="39">
        <f t="shared" si="1"/>
        <v>1</v>
      </c>
      <c r="J19" s="16"/>
      <c r="K19" s="16"/>
    </row>
    <row r="20" spans="2:11">
      <c r="B20" s="21" t="s">
        <v>26</v>
      </c>
      <c r="C20" s="47"/>
      <c r="D20" s="47"/>
      <c r="E20" s="4"/>
      <c r="G20" s="64">
        <f t="shared" si="0"/>
        <v>0</v>
      </c>
      <c r="H20" s="35">
        <f t="shared" si="1"/>
        <v>0</v>
      </c>
      <c r="J20" s="16"/>
      <c r="K20" s="16"/>
    </row>
    <row r="21" spans="2:11">
      <c r="B21" s="22" t="s">
        <v>50</v>
      </c>
      <c r="C21" s="24">
        <v>2192400000</v>
      </c>
      <c r="D21" s="24">
        <v>0</v>
      </c>
      <c r="E21" s="4"/>
      <c r="G21" s="64">
        <f t="shared" si="0"/>
        <v>3.9047639402423645E-2</v>
      </c>
      <c r="H21" s="35">
        <f t="shared" si="1"/>
        <v>0</v>
      </c>
      <c r="J21" s="16"/>
      <c r="K21" s="16"/>
    </row>
    <row r="22" spans="2:11">
      <c r="B22" s="22" t="s">
        <v>27</v>
      </c>
      <c r="C22" s="24">
        <v>1102900000</v>
      </c>
      <c r="D22" s="24">
        <v>980200000</v>
      </c>
      <c r="E22" s="4"/>
      <c r="G22" s="64">
        <f>C22/C$19</f>
        <v>1.9643149743173254E-2</v>
      </c>
      <c r="H22" s="35">
        <f t="shared" si="1"/>
        <v>1.9434685024070298E-2</v>
      </c>
      <c r="J22" s="16"/>
      <c r="K22" s="16"/>
    </row>
    <row r="23" spans="2:11">
      <c r="B23" s="22" t="s">
        <v>29</v>
      </c>
      <c r="C23" s="24">
        <v>705100000</v>
      </c>
      <c r="D23" s="24">
        <v>274900000</v>
      </c>
      <c r="F23" s="6"/>
      <c r="G23" s="64">
        <f t="shared" si="0"/>
        <v>1.2558151132388666E-2</v>
      </c>
      <c r="H23" s="35">
        <f t="shared" si="1"/>
        <v>5.4505151123412825E-3</v>
      </c>
      <c r="J23" s="16"/>
      <c r="K23" s="16"/>
    </row>
    <row r="24" spans="2:11">
      <c r="B24" s="22" t="s">
        <v>30</v>
      </c>
      <c r="C24" s="24">
        <v>268000000</v>
      </c>
      <c r="D24" s="24">
        <v>255100000</v>
      </c>
      <c r="G24" s="64">
        <f t="shared" si="0"/>
        <v>4.7732016784571875E-3</v>
      </c>
      <c r="H24" s="35">
        <f t="shared" si="1"/>
        <v>5.0579352679456574E-3</v>
      </c>
      <c r="J24" s="16"/>
      <c r="K24" s="16"/>
    </row>
    <row r="25" spans="2:11">
      <c r="B25" s="22" t="s">
        <v>31</v>
      </c>
      <c r="C25" s="24">
        <v>468900000</v>
      </c>
      <c r="D25" s="24">
        <v>393400000</v>
      </c>
      <c r="G25" s="64">
        <f t="shared" si="0"/>
        <v>8.3513218918976687E-3</v>
      </c>
      <c r="H25" s="35">
        <f t="shared" si="1"/>
        <v>7.8000459992544945E-3</v>
      </c>
      <c r="J25" s="16"/>
      <c r="K25" s="16"/>
    </row>
    <row r="26" spans="2:11">
      <c r="B26" s="22" t="s">
        <v>32</v>
      </c>
      <c r="C26" s="85">
        <v>1433600000</v>
      </c>
      <c r="D26" s="85">
        <v>1237400000</v>
      </c>
      <c r="F26" s="6"/>
      <c r="G26" s="68">
        <f t="shared" si="0"/>
        <v>2.5533066888941133E-2</v>
      </c>
      <c r="H26" s="38">
        <f>D26/D$19</f>
        <v>2.4534257548239735E-2</v>
      </c>
      <c r="J26" s="16"/>
      <c r="K26" s="16"/>
    </row>
    <row r="27" spans="2:11">
      <c r="B27" s="21" t="s">
        <v>33</v>
      </c>
      <c r="C27" s="46">
        <f>SUM(C21:C26)+C47</f>
        <v>6859000000</v>
      </c>
      <c r="D27" s="46">
        <f>SUM(D21:D26)+D47</f>
        <v>3802100000</v>
      </c>
      <c r="E27" s="4"/>
      <c r="G27" s="65">
        <f>C27/C$19</f>
        <v>0.12216190415126063</v>
      </c>
      <c r="H27" s="39">
        <f>D27/D$19</f>
        <v>7.5385243756394299E-2</v>
      </c>
      <c r="J27" s="16"/>
      <c r="K27" s="16"/>
    </row>
    <row r="28" spans="2:11">
      <c r="B28" s="22" t="s">
        <v>34</v>
      </c>
      <c r="C28" s="24">
        <v>37152900000</v>
      </c>
      <c r="D28" s="24">
        <v>35903500000</v>
      </c>
      <c r="E28" s="4"/>
      <c r="G28" s="64">
        <f t="shared" si="0"/>
        <v>0.66171001731176127</v>
      </c>
      <c r="H28" s="35">
        <f t="shared" si="1"/>
        <v>0.71186820420496633</v>
      </c>
      <c r="J28" s="16"/>
      <c r="K28" s="16"/>
    </row>
    <row r="29" spans="2:11">
      <c r="B29" s="22" t="s">
        <v>36</v>
      </c>
      <c r="C29" s="24">
        <v>363200000</v>
      </c>
      <c r="D29" s="24">
        <v>791900000</v>
      </c>
      <c r="E29" s="4"/>
      <c r="G29" s="64">
        <f>C29/C$19</f>
        <v>6.4687569015509346E-3</v>
      </c>
      <c r="H29" s="35">
        <f t="shared" si="1"/>
        <v>1.5701211049338165E-2</v>
      </c>
      <c r="J29" s="16"/>
      <c r="K29" s="16"/>
    </row>
    <row r="30" spans="2:11">
      <c r="B30" s="22" t="s">
        <v>37</v>
      </c>
      <c r="C30" s="24">
        <v>790100000</v>
      </c>
      <c r="D30" s="24">
        <v>757800000</v>
      </c>
      <c r="E30" s="4"/>
      <c r="G30" s="64">
        <f>C30/C$19</f>
        <v>1.4072039724436654E-2</v>
      </c>
      <c r="H30" s="35">
        <f t="shared" si="1"/>
        <v>1.5025101317323477E-2</v>
      </c>
      <c r="J30" s="16"/>
      <c r="K30" s="16"/>
    </row>
    <row r="31" spans="2:11">
      <c r="B31" s="22" t="s">
        <v>38</v>
      </c>
      <c r="C31" s="24">
        <v>949700000</v>
      </c>
      <c r="D31" s="24">
        <v>1051800000</v>
      </c>
      <c r="E31" s="4"/>
      <c r="G31" s="64">
        <f t="shared" si="0"/>
        <v>1.6914588186682056E-2</v>
      </c>
      <c r="H31" s="35">
        <f t="shared" si="1"/>
        <v>2.0854317188652459E-2</v>
      </c>
      <c r="J31" s="16"/>
      <c r="K31" s="16"/>
    </row>
    <row r="32" spans="2:11">
      <c r="B32" s="22" t="s">
        <v>39</v>
      </c>
      <c r="C32" s="23">
        <v>1680900000</v>
      </c>
      <c r="D32" s="24">
        <v>1997500000</v>
      </c>
      <c r="E32" s="4"/>
      <c r="G32" s="64">
        <f>C32/C$19</f>
        <v>2.9937592169099574E-2</v>
      </c>
      <c r="H32" s="35">
        <f t="shared" si="1"/>
        <v>3.9604961574760685E-2</v>
      </c>
      <c r="J32" s="16"/>
      <c r="K32" s="16"/>
    </row>
    <row r="33" spans="2:11">
      <c r="B33" s="22" t="s">
        <v>51</v>
      </c>
      <c r="C33" s="24">
        <v>0</v>
      </c>
      <c r="D33" s="22"/>
      <c r="G33" s="64">
        <f t="shared" si="0"/>
        <v>0</v>
      </c>
      <c r="H33" s="35">
        <f t="shared" si="1"/>
        <v>0</v>
      </c>
      <c r="J33" s="16"/>
      <c r="K33" s="16"/>
    </row>
    <row r="34" spans="2:11">
      <c r="B34" s="21" t="s">
        <v>52</v>
      </c>
      <c r="C34" s="47"/>
      <c r="D34" s="22"/>
      <c r="G34" s="64"/>
      <c r="H34" s="35"/>
      <c r="J34" s="16"/>
      <c r="K34" s="16"/>
    </row>
    <row r="35" spans="2:11" ht="32">
      <c r="B35" s="22" t="s">
        <v>53</v>
      </c>
      <c r="C35" s="23">
        <v>0</v>
      </c>
      <c r="D35" s="24">
        <v>0</v>
      </c>
      <c r="E35" s="4"/>
      <c r="G35" s="64">
        <f t="shared" si="0"/>
        <v>0</v>
      </c>
      <c r="H35" s="35">
        <f t="shared" si="1"/>
        <v>0</v>
      </c>
      <c r="J35" s="17"/>
      <c r="K35" s="17"/>
    </row>
    <row r="36" spans="2:11" ht="32">
      <c r="B36" s="22" t="s">
        <v>54</v>
      </c>
      <c r="C36" s="24">
        <v>16600000</v>
      </c>
      <c r="D36" s="24">
        <v>16600000</v>
      </c>
      <c r="E36" s="4"/>
      <c r="G36" s="64">
        <f t="shared" si="0"/>
        <v>2.9565353679996011E-4</v>
      </c>
      <c r="H36" s="35">
        <f>D36/D$19</f>
        <v>3.2913259681653434E-4</v>
      </c>
      <c r="J36" s="16"/>
      <c r="K36" s="16"/>
    </row>
    <row r="37" spans="2:11">
      <c r="B37" s="22" t="s">
        <v>40</v>
      </c>
      <c r="C37" s="24">
        <v>8892900000</v>
      </c>
      <c r="D37" s="24">
        <v>8547100000</v>
      </c>
      <c r="E37" s="4"/>
      <c r="G37" s="64">
        <f t="shared" si="0"/>
        <v>0.15838658659086538</v>
      </c>
      <c r="H37" s="35">
        <f t="shared" si="1"/>
        <v>0.16946561555726511</v>
      </c>
      <c r="J37" s="16"/>
      <c r="K37" s="16"/>
    </row>
    <row r="38" spans="2:11">
      <c r="B38" s="22" t="s">
        <v>41</v>
      </c>
      <c r="C38" s="24">
        <v>63479900000</v>
      </c>
      <c r="D38" s="24">
        <v>59543900000</v>
      </c>
      <c r="E38" s="4"/>
      <c r="G38" s="64">
        <f t="shared" si="0"/>
        <v>1.1306058404040835</v>
      </c>
      <c r="H38" s="35">
        <f t="shared" si="1"/>
        <v>1.1805926766014483</v>
      </c>
      <c r="J38" s="16"/>
      <c r="K38" s="16"/>
    </row>
    <row r="39" spans="2:11">
      <c r="B39" s="22" t="s">
        <v>42</v>
      </c>
      <c r="C39" s="24">
        <v>-2456000000</v>
      </c>
      <c r="D39" s="24">
        <v>-2486600000</v>
      </c>
      <c r="E39" s="4"/>
      <c r="G39" s="64">
        <f>C39/C$19</f>
        <v>-4.3742475083174817E-2</v>
      </c>
      <c r="H39" s="35">
        <f t="shared" si="1"/>
        <v>-4.9302476821927371E-2</v>
      </c>
      <c r="J39" s="16"/>
      <c r="K39" s="16"/>
    </row>
    <row r="40" spans="2:11" ht="32">
      <c r="B40" s="22" t="s">
        <v>55</v>
      </c>
      <c r="C40" s="24">
        <v>-74640100000</v>
      </c>
      <c r="D40" s="24">
        <v>-71624400000</v>
      </c>
      <c r="E40" s="4"/>
      <c r="G40" s="64">
        <f t="shared" si="0"/>
        <v>-1.3293740694037772</v>
      </c>
      <c r="H40" s="35">
        <f t="shared" si="1"/>
        <v>-1.4201159498449507</v>
      </c>
      <c r="J40" s="16"/>
      <c r="K40" s="16"/>
    </row>
    <row r="41" spans="2:11">
      <c r="B41" s="22" t="s">
        <v>56</v>
      </c>
      <c r="C41" s="85">
        <v>-4706700000</v>
      </c>
      <c r="D41" s="85">
        <v>-6003400000</v>
      </c>
      <c r="E41" s="4"/>
      <c r="G41" s="68">
        <f t="shared" si="0"/>
        <v>-8.3828463955203145E-2</v>
      </c>
      <c r="H41" s="38">
        <f t="shared" si="1"/>
        <v>-0.11903100191134833</v>
      </c>
      <c r="J41" s="16"/>
      <c r="K41" s="16"/>
    </row>
    <row r="42" spans="2:11" ht="17" thickBot="1">
      <c r="B42" s="21" t="s">
        <v>57</v>
      </c>
      <c r="C42" s="46">
        <f>SUM(C27:C32)+C48+C41</f>
        <v>56146800000</v>
      </c>
      <c r="D42" s="46">
        <f>SUM(D27:D32)+D48+D41</f>
        <v>50435600000</v>
      </c>
      <c r="G42" s="88">
        <f t="shared" si="0"/>
        <v>1</v>
      </c>
      <c r="H42" s="89">
        <f t="shared" si="1"/>
        <v>1</v>
      </c>
      <c r="J42" s="16"/>
      <c r="K42" s="16"/>
    </row>
    <row r="43" spans="2:11">
      <c r="B43" s="22" t="s">
        <v>58</v>
      </c>
      <c r="C43" s="47">
        <f>C27+C41</f>
        <v>2152300000</v>
      </c>
      <c r="D43" s="22"/>
      <c r="E43" s="4"/>
      <c r="G43" s="16"/>
      <c r="H43" s="16"/>
      <c r="J43" s="17"/>
      <c r="K43" s="17"/>
    </row>
    <row r="44" spans="2:11">
      <c r="B44" s="21" t="s">
        <v>15</v>
      </c>
      <c r="C44" s="22"/>
      <c r="D44" s="22"/>
      <c r="E44" s="4"/>
    </row>
    <row r="45" spans="2:11">
      <c r="B45" s="22" t="s">
        <v>20</v>
      </c>
      <c r="C45" s="24">
        <v>13514400000</v>
      </c>
      <c r="D45" s="24">
        <v>12565700000</v>
      </c>
      <c r="E45" s="4"/>
    </row>
    <row r="46" spans="2:11">
      <c r="B46" s="21" t="s">
        <v>26</v>
      </c>
      <c r="C46" s="22"/>
      <c r="D46" s="22"/>
      <c r="E46" s="4"/>
    </row>
    <row r="47" spans="2:11">
      <c r="B47" s="22" t="s">
        <v>28</v>
      </c>
      <c r="C47" s="24">
        <v>688100000</v>
      </c>
      <c r="D47" s="24">
        <v>661100000</v>
      </c>
      <c r="E47" s="4"/>
    </row>
    <row r="48" spans="2:11">
      <c r="B48" s="22" t="s">
        <v>35</v>
      </c>
      <c r="C48" s="23">
        <v>13057700000</v>
      </c>
      <c r="D48" s="23">
        <v>12134400000</v>
      </c>
      <c r="E48" s="4"/>
    </row>
    <row r="51" spans="3:3">
      <c r="C51" s="54"/>
    </row>
  </sheetData>
  <mergeCells count="2">
    <mergeCell ref="B1:F1"/>
    <mergeCell ref="J2:K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6EE933-B59C-A940-9C5E-E13F843DC91C}">
  <dimension ref="B1:M36"/>
  <sheetViews>
    <sheetView zoomScale="87" workbookViewId="0">
      <selection activeCell="M24" sqref="M24"/>
    </sheetView>
  </sheetViews>
  <sheetFormatPr baseColWidth="10" defaultRowHeight="16"/>
  <cols>
    <col min="2" max="2" width="35.83203125" customWidth="1"/>
    <col min="3" max="5" width="0" hidden="1" customWidth="1"/>
    <col min="6" max="6" width="34.83203125" customWidth="1"/>
    <col min="9" max="9" width="2.33203125" customWidth="1"/>
    <col min="10" max="10" width="1.83203125" customWidth="1"/>
    <col min="11" max="11" width="13.83203125" customWidth="1"/>
    <col min="12" max="12" width="15.1640625" customWidth="1"/>
    <col min="13" max="13" width="20.1640625" customWidth="1"/>
  </cols>
  <sheetData>
    <row r="1" spans="2:13" ht="51" customHeight="1">
      <c r="B1" s="161" t="s">
        <v>127</v>
      </c>
      <c r="C1" s="161"/>
      <c r="D1" s="161"/>
      <c r="E1" s="161"/>
      <c r="F1" s="161"/>
      <c r="G1" s="161"/>
      <c r="H1" s="161"/>
    </row>
    <row r="4" spans="2:13" ht="17" thickBot="1"/>
    <row r="5" spans="2:13">
      <c r="K5" s="150" t="s">
        <v>89</v>
      </c>
      <c r="L5" s="157"/>
      <c r="M5" s="151"/>
    </row>
    <row r="6" spans="2:13" ht="16" customHeight="1">
      <c r="B6" s="153" t="s">
        <v>59</v>
      </c>
      <c r="C6" s="20"/>
      <c r="D6" s="20"/>
      <c r="E6" s="20"/>
      <c r="F6" s="155"/>
      <c r="G6" s="156"/>
      <c r="H6" s="156"/>
      <c r="K6" s="69" t="s">
        <v>47</v>
      </c>
      <c r="L6" s="29" t="s">
        <v>48</v>
      </c>
      <c r="M6" s="72" t="s">
        <v>60</v>
      </c>
    </row>
    <row r="7" spans="2:13" ht="32">
      <c r="B7" s="154"/>
      <c r="F7" s="20" t="s">
        <v>47</v>
      </c>
      <c r="G7" s="20" t="s">
        <v>48</v>
      </c>
      <c r="H7" s="20" t="s">
        <v>60</v>
      </c>
      <c r="K7" s="71"/>
      <c r="L7" s="73"/>
      <c r="M7" s="33"/>
    </row>
    <row r="8" spans="2:13">
      <c r="B8" s="21" t="s">
        <v>61</v>
      </c>
      <c r="C8" s="21"/>
      <c r="D8" s="21"/>
      <c r="E8" s="21"/>
      <c r="F8" s="22" t="s">
        <v>49</v>
      </c>
      <c r="G8" s="22" t="s">
        <v>49</v>
      </c>
      <c r="H8" s="22" t="s">
        <v>49</v>
      </c>
      <c r="K8" s="71"/>
      <c r="L8" s="73"/>
      <c r="M8" s="33"/>
    </row>
    <row r="9" spans="2:13">
      <c r="B9" s="22" t="s">
        <v>62</v>
      </c>
      <c r="C9" s="22"/>
      <c r="D9" s="22"/>
      <c r="E9" s="22"/>
      <c r="F9" s="48">
        <v>9741.6</v>
      </c>
      <c r="G9" s="48">
        <v>8748.4</v>
      </c>
      <c r="H9" s="48">
        <v>9787.4</v>
      </c>
      <c r="K9" s="102">
        <f>F9/$F$12</f>
        <v>0.38211793501924013</v>
      </c>
      <c r="L9" s="103">
        <f>G9/$G$12</f>
        <v>0.37736923382191817</v>
      </c>
      <c r="M9" s="104">
        <f>H9/$H$12</f>
        <v>0.42145468481541931</v>
      </c>
    </row>
    <row r="10" spans="2:13">
      <c r="B10" s="22" t="s">
        <v>63</v>
      </c>
      <c r="C10" s="22"/>
      <c r="D10" s="22"/>
      <c r="E10" s="22"/>
      <c r="F10" s="49">
        <v>15436.5</v>
      </c>
      <c r="G10" s="49">
        <v>14105.8</v>
      </c>
      <c r="H10" s="49">
        <v>13085.4</v>
      </c>
      <c r="K10" s="102">
        <f t="shared" ref="K10:K11" si="0">F10/$F$12</f>
        <v>0.6055025359206393</v>
      </c>
      <c r="L10" s="103">
        <f t="shared" ref="L10:L12" si="1">G10/$G$12</f>
        <v>0.60846496941671768</v>
      </c>
      <c r="M10" s="104">
        <f t="shared" ref="M10:M12" si="2">H10/$H$12</f>
        <v>0.56346967863617381</v>
      </c>
    </row>
    <row r="11" spans="2:13">
      <c r="B11" s="22" t="s">
        <v>64</v>
      </c>
      <c r="C11" s="22"/>
      <c r="D11" s="22"/>
      <c r="E11" s="22"/>
      <c r="F11" s="91">
        <v>315.60000000000002</v>
      </c>
      <c r="G11" s="91">
        <v>328.4</v>
      </c>
      <c r="H11" s="91">
        <v>350.1</v>
      </c>
      <c r="K11" s="105">
        <f t="shared" si="0"/>
        <v>1.2379529060120738E-2</v>
      </c>
      <c r="L11" s="106">
        <f t="shared" si="1"/>
        <v>1.4165796761364126E-2</v>
      </c>
      <c r="M11" s="107">
        <f t="shared" si="2"/>
        <v>1.5075636548406962E-2</v>
      </c>
    </row>
    <row r="12" spans="2:13">
      <c r="B12" s="22" t="s">
        <v>65</v>
      </c>
      <c r="C12" s="22"/>
      <c r="D12" s="22"/>
      <c r="E12" s="22"/>
      <c r="F12" s="55">
        <f>SUM(F9:F11)</f>
        <v>25493.699999999997</v>
      </c>
      <c r="G12" s="55">
        <f>SUM(G9:G11)</f>
        <v>23182.6</v>
      </c>
      <c r="H12" s="55">
        <f>SUM(H9:H11)</f>
        <v>23222.899999999998</v>
      </c>
      <c r="K12" s="102">
        <f>F12/$F$12</f>
        <v>1</v>
      </c>
      <c r="L12" s="103">
        <f t="shared" si="1"/>
        <v>1</v>
      </c>
      <c r="M12" s="104">
        <f t="shared" si="2"/>
        <v>1</v>
      </c>
    </row>
    <row r="13" spans="2:13">
      <c r="B13" s="21" t="s">
        <v>66</v>
      </c>
      <c r="C13" s="21"/>
      <c r="D13" s="21"/>
      <c r="E13" s="21"/>
      <c r="F13" s="94"/>
      <c r="G13" s="22" t="s">
        <v>49</v>
      </c>
      <c r="H13" s="22" t="s">
        <v>49</v>
      </c>
      <c r="K13" s="102"/>
      <c r="L13" s="103"/>
      <c r="M13" s="104"/>
    </row>
    <row r="14" spans="2:13">
      <c r="B14" s="22" t="s">
        <v>67</v>
      </c>
      <c r="C14" s="22"/>
      <c r="D14" s="22"/>
      <c r="E14" s="22"/>
      <c r="F14" s="24">
        <v>3039</v>
      </c>
      <c r="G14" s="49">
        <v>2737.3</v>
      </c>
      <c r="H14" s="49">
        <v>3096.8</v>
      </c>
      <c r="K14" s="102">
        <f>F14/$F$12</f>
        <v>0.11920592146294968</v>
      </c>
      <c r="L14" s="103">
        <f t="shared" ref="L14" si="3">G14/$G$12</f>
        <v>0.11807562568478085</v>
      </c>
      <c r="M14" s="104">
        <f t="shared" ref="M14" si="4">H14/$H$12</f>
        <v>0.1333511318569171</v>
      </c>
    </row>
    <row r="15" spans="2:13">
      <c r="B15" s="22" t="s">
        <v>68</v>
      </c>
      <c r="C15" s="22"/>
      <c r="D15" s="22"/>
      <c r="E15" s="22"/>
      <c r="F15" s="49">
        <v>2885.8</v>
      </c>
      <c r="G15" s="49">
        <v>2617.4</v>
      </c>
      <c r="H15" s="49">
        <v>2677.2</v>
      </c>
      <c r="K15" s="102">
        <f t="shared" ref="K15:K21" si="5">F15/$F$12</f>
        <v>0.11319659366823963</v>
      </c>
      <c r="L15" s="103">
        <f>G15/$G$12</f>
        <v>0.11290364324967865</v>
      </c>
      <c r="M15" s="104">
        <f t="shared" ref="M15:M23" si="6">H15/$H$12</f>
        <v>0.11528275968978896</v>
      </c>
    </row>
    <row r="16" spans="2:13">
      <c r="B16" s="22" t="s">
        <v>69</v>
      </c>
      <c r="C16" s="22"/>
      <c r="D16" s="22"/>
      <c r="E16" s="22"/>
      <c r="F16" s="49">
        <v>2299.3000000000002</v>
      </c>
      <c r="G16" s="49">
        <v>2026.2</v>
      </c>
      <c r="H16" s="49">
        <v>2273.3000000000002</v>
      </c>
      <c r="K16" s="102">
        <f t="shared" si="5"/>
        <v>9.0190909911076089E-2</v>
      </c>
      <c r="L16" s="103">
        <f t="shared" ref="L16:L23" si="7">G16/$G$12</f>
        <v>8.7401758215213135E-2</v>
      </c>
      <c r="M16" s="104">
        <f t="shared" si="6"/>
        <v>9.7890444345882746E-2</v>
      </c>
    </row>
    <row r="17" spans="2:13">
      <c r="B17" s="22" t="s">
        <v>70</v>
      </c>
      <c r="C17" s="22"/>
      <c r="D17" s="22"/>
      <c r="E17" s="22"/>
      <c r="F17" s="49">
        <v>2474.6</v>
      </c>
      <c r="G17" s="49">
        <v>2349.6999999999998</v>
      </c>
      <c r="H17" s="24">
        <v>2335</v>
      </c>
      <c r="K17" s="102">
        <f t="shared" si="5"/>
        <v>9.7067118543012601E-2</v>
      </c>
      <c r="L17" s="103">
        <f t="shared" si="7"/>
        <v>0.10135618955596007</v>
      </c>
      <c r="M17" s="104">
        <f>H17/$H$12</f>
        <v>0.10054730460020067</v>
      </c>
    </row>
    <row r="18" spans="2:13">
      <c r="B18" s="22" t="s">
        <v>71</v>
      </c>
      <c r="C18" s="22"/>
      <c r="D18" s="22"/>
      <c r="E18" s="22"/>
      <c r="F18" s="49">
        <v>232.5</v>
      </c>
      <c r="G18" s="49">
        <v>244.8</v>
      </c>
      <c r="H18" s="49">
        <v>260.39999999999998</v>
      </c>
      <c r="K18" s="102">
        <f>F18/$F$12</f>
        <v>9.1199002106402763E-3</v>
      </c>
      <c r="L18" s="103">
        <f t="shared" si="7"/>
        <v>1.055964387083416E-2</v>
      </c>
      <c r="M18" s="104">
        <f t="shared" si="6"/>
        <v>1.1213069857769702E-2</v>
      </c>
    </row>
    <row r="19" spans="2:13">
      <c r="B19" s="22" t="s">
        <v>72</v>
      </c>
      <c r="C19" s="22"/>
      <c r="D19" s="22"/>
      <c r="E19" s="22"/>
      <c r="F19" s="49">
        <v>381.7</v>
      </c>
      <c r="G19" s="49">
        <v>370.4</v>
      </c>
      <c r="H19" s="49">
        <v>329.7</v>
      </c>
      <c r="K19" s="102">
        <f t="shared" si="5"/>
        <v>1.497232649635008E-2</v>
      </c>
      <c r="L19" s="103">
        <f t="shared" si="7"/>
        <v>1.5977500366654303E-2</v>
      </c>
      <c r="M19" s="104">
        <f t="shared" si="6"/>
        <v>1.4197193287660026E-2</v>
      </c>
    </row>
    <row r="20" spans="2:13">
      <c r="B20" s="21" t="s">
        <v>73</v>
      </c>
      <c r="C20" s="22"/>
      <c r="D20" s="22"/>
      <c r="E20" s="22"/>
      <c r="F20" s="49">
        <v>2435.1999999999998</v>
      </c>
      <c r="G20" s="49">
        <v>2492.1999999999998</v>
      </c>
      <c r="H20" s="49">
        <v>2377.8000000000002</v>
      </c>
      <c r="K20" s="102">
        <f t="shared" si="5"/>
        <v>9.5521638679360005E-2</v>
      </c>
      <c r="L20" s="103">
        <f t="shared" si="7"/>
        <v>0.10750304107390887</v>
      </c>
      <c r="M20" s="104">
        <f t="shared" si="6"/>
        <v>0.10239031301000308</v>
      </c>
    </row>
    <row r="21" spans="2:13">
      <c r="B21" s="22" t="s">
        <v>74</v>
      </c>
      <c r="C21" s="22"/>
      <c r="D21" s="22"/>
      <c r="E21" s="22"/>
      <c r="F21" s="91">
        <v>98.9</v>
      </c>
      <c r="G21" s="91">
        <v>973.6</v>
      </c>
      <c r="H21" s="91">
        <v>-483.3</v>
      </c>
      <c r="K21" s="105">
        <f t="shared" si="5"/>
        <v>3.8793898100314985E-3</v>
      </c>
      <c r="L21" s="106">
        <f t="shared" si="7"/>
        <v>4.199701500263129E-2</v>
      </c>
      <c r="M21" s="107">
        <f t="shared" si="6"/>
        <v>-2.0811354309754598E-2</v>
      </c>
    </row>
    <row r="22" spans="2:13">
      <c r="B22" s="22" t="s">
        <v>75</v>
      </c>
      <c r="C22" s="22"/>
      <c r="D22" s="22"/>
      <c r="E22" s="22"/>
      <c r="F22" s="97">
        <f>SUM(F14:F21)</f>
        <v>13847.000000000002</v>
      </c>
      <c r="G22" s="97">
        <f>SUM(G14:G21)</f>
        <v>13811.6</v>
      </c>
      <c r="H22" s="97">
        <f>SUM(H14:H21)</f>
        <v>12866.900000000001</v>
      </c>
      <c r="K22" s="108">
        <f>F22/$F$12</f>
        <v>0.54315379878165992</v>
      </c>
      <c r="L22" s="109">
        <f t="shared" si="7"/>
        <v>0.59577441701966138</v>
      </c>
      <c r="M22" s="110">
        <f t="shared" si="6"/>
        <v>0.55406086233846774</v>
      </c>
    </row>
    <row r="23" spans="2:13">
      <c r="B23" s="22" t="s">
        <v>76</v>
      </c>
      <c r="C23" s="22"/>
      <c r="D23" s="22"/>
      <c r="E23" s="22"/>
      <c r="F23" s="55">
        <f>F12-F22</f>
        <v>11646.699999999995</v>
      </c>
      <c r="G23" s="55">
        <f t="shared" ref="G23:H23" si="8">G12-G22</f>
        <v>9370.9999999999982</v>
      </c>
      <c r="H23" s="55">
        <f t="shared" si="8"/>
        <v>10355.999999999996</v>
      </c>
      <c r="K23" s="102">
        <f>F23/$F$12</f>
        <v>0.45684620121834008</v>
      </c>
      <c r="L23" s="103">
        <f t="shared" si="7"/>
        <v>0.40422558298033867</v>
      </c>
      <c r="M23" s="104">
        <f t="shared" si="6"/>
        <v>0.44593913766153226</v>
      </c>
    </row>
    <row r="24" spans="2:13" ht="32">
      <c r="B24" s="22" t="s">
        <v>77</v>
      </c>
      <c r="C24" s="22"/>
      <c r="D24" s="22"/>
      <c r="E24" s="22"/>
      <c r="F24" s="49">
        <v>1360.8</v>
      </c>
      <c r="G24" s="24">
        <v>1207</v>
      </c>
      <c r="H24" s="49">
        <v>1185.8</v>
      </c>
      <c r="K24" s="102">
        <f t="shared" ref="K24" si="9">F24/$F$12</f>
        <v>5.337789336188941E-2</v>
      </c>
      <c r="L24" s="103">
        <f t="shared" ref="L24:L33" si="10">G24/$G$12</f>
        <v>5.2064910752029542E-2</v>
      </c>
      <c r="M24" s="104">
        <f t="shared" ref="M24:M33" si="11">H24/$H$12</f>
        <v>5.1061667578123318E-2</v>
      </c>
    </row>
    <row r="25" spans="2:13">
      <c r="B25" s="22" t="s">
        <v>78</v>
      </c>
      <c r="C25" s="22"/>
      <c r="D25" s="22"/>
      <c r="E25" s="22"/>
      <c r="F25" s="49">
        <v>-236.3</v>
      </c>
      <c r="G25" s="49">
        <v>338.6</v>
      </c>
      <c r="H25" s="49">
        <v>42.3</v>
      </c>
      <c r="K25" s="102">
        <f>F25/$F$12</f>
        <v>-9.2689566441905274E-3</v>
      </c>
      <c r="L25" s="103">
        <f t="shared" si="10"/>
        <v>1.4605781922648884E-2</v>
      </c>
      <c r="M25" s="104">
        <f t="shared" si="11"/>
        <v>1.8214779377252626E-3</v>
      </c>
    </row>
    <row r="26" spans="2:13">
      <c r="B26" s="22" t="s">
        <v>79</v>
      </c>
      <c r="C26" s="22"/>
      <c r="D26" s="22"/>
      <c r="E26" s="22"/>
      <c r="F26" s="49">
        <v>10522.2</v>
      </c>
      <c r="G26" s="49">
        <v>7825.4</v>
      </c>
      <c r="H26" s="49">
        <v>9127.9</v>
      </c>
      <c r="K26" s="102">
        <f>F26/$F$12</f>
        <v>0.41273726450064141</v>
      </c>
      <c r="L26" s="103">
        <f t="shared" si="10"/>
        <v>0.33755489030566027</v>
      </c>
      <c r="M26" s="104">
        <f t="shared" si="11"/>
        <v>0.39305599214568382</v>
      </c>
    </row>
    <row r="27" spans="2:13">
      <c r="B27" s="22" t="s">
        <v>80</v>
      </c>
      <c r="C27" s="22"/>
      <c r="D27" s="22"/>
      <c r="E27" s="22"/>
      <c r="F27" s="91">
        <v>2053.4</v>
      </c>
      <c r="G27" s="85">
        <v>1648</v>
      </c>
      <c r="H27" s="91">
        <v>1582.7</v>
      </c>
      <c r="K27" s="105">
        <f t="shared" ref="K27:K31" si="12">F27/$F$12</f>
        <v>8.0545389645284932E-2</v>
      </c>
      <c r="L27" s="106">
        <f t="shared" si="10"/>
        <v>7.1087798607576372E-2</v>
      </c>
      <c r="M27" s="107">
        <f t="shared" si="11"/>
        <v>6.8152556312949725E-2</v>
      </c>
    </row>
    <row r="28" spans="2:13">
      <c r="B28" s="22" t="s">
        <v>81</v>
      </c>
      <c r="C28" s="22"/>
      <c r="D28" s="22"/>
      <c r="E28" s="22"/>
      <c r="F28" s="57">
        <f>F26-F27</f>
        <v>8468.8000000000011</v>
      </c>
      <c r="G28" s="57">
        <f>G26-G27</f>
        <v>6177.4</v>
      </c>
      <c r="H28" s="57">
        <f>H26-H27</f>
        <v>7545.2</v>
      </c>
      <c r="K28" s="102">
        <f t="shared" si="12"/>
        <v>0.33219187485535651</v>
      </c>
      <c r="L28" s="103">
        <f t="shared" si="10"/>
        <v>0.26646709169808391</v>
      </c>
      <c r="M28" s="104">
        <f t="shared" si="11"/>
        <v>0.32490343583273407</v>
      </c>
    </row>
    <row r="29" spans="2:13">
      <c r="B29" s="22" t="s">
        <v>82</v>
      </c>
      <c r="C29" s="22"/>
      <c r="D29" s="22"/>
      <c r="E29" s="22"/>
      <c r="F29" s="50">
        <v>11.63</v>
      </c>
      <c r="G29" s="50">
        <v>8.39</v>
      </c>
      <c r="H29" s="50">
        <v>10.11</v>
      </c>
      <c r="K29" s="102">
        <f>F29/$F$12</f>
        <v>4.5619113741826421E-4</v>
      </c>
      <c r="L29" s="103">
        <f t="shared" si="10"/>
        <v>3.6190936305677539E-4</v>
      </c>
      <c r="M29" s="104">
        <f t="shared" si="11"/>
        <v>4.3534614539958406E-4</v>
      </c>
    </row>
    <row r="30" spans="2:13">
      <c r="B30" s="22" t="s">
        <v>83</v>
      </c>
      <c r="C30" s="22"/>
      <c r="D30" s="22"/>
      <c r="E30" s="22"/>
      <c r="F30" s="51">
        <v>11.56</v>
      </c>
      <c r="G30" s="51">
        <v>8.33</v>
      </c>
      <c r="H30" s="51">
        <v>10.039999999999999</v>
      </c>
      <c r="K30" s="102">
        <f t="shared" si="12"/>
        <v>4.5344536101075961E-4</v>
      </c>
      <c r="L30" s="103">
        <f t="shared" si="10"/>
        <v>3.5932121504921797E-4</v>
      </c>
      <c r="M30" s="104">
        <f t="shared" si="11"/>
        <v>4.3233187930878571E-4</v>
      </c>
    </row>
    <row r="31" spans="2:13">
      <c r="B31" s="22" t="s">
        <v>84</v>
      </c>
      <c r="C31" s="22"/>
      <c r="D31" s="22"/>
      <c r="E31" s="22"/>
      <c r="F31" s="50">
        <v>6.23</v>
      </c>
      <c r="G31" s="50">
        <v>5.66</v>
      </c>
      <c r="H31" s="50">
        <v>5.25</v>
      </c>
      <c r="K31" s="102">
        <f t="shared" si="12"/>
        <v>2.4437410026790937E-4</v>
      </c>
      <c r="L31" s="103">
        <f t="shared" si="10"/>
        <v>2.44148628712914E-4</v>
      </c>
      <c r="M31" s="104">
        <f t="shared" si="11"/>
        <v>2.2606995680987302E-4</v>
      </c>
    </row>
    <row r="32" spans="2:13">
      <c r="B32" s="22" t="s">
        <v>85</v>
      </c>
      <c r="C32" s="22"/>
      <c r="D32" s="22"/>
      <c r="E32" s="22"/>
      <c r="F32" s="49">
        <v>727.9</v>
      </c>
      <c r="G32" s="49">
        <v>736.5</v>
      </c>
      <c r="H32" s="49">
        <v>746.3</v>
      </c>
      <c r="K32" s="102">
        <f>F32/$F$12</f>
        <v>2.8552152100322827E-2</v>
      </c>
      <c r="L32" s="103">
        <f t="shared" si="10"/>
        <v>3.1769516792766989E-2</v>
      </c>
      <c r="M32" s="104">
        <f t="shared" si="11"/>
        <v>3.2136382622325377E-2</v>
      </c>
    </row>
    <row r="33" spans="2:13" ht="33" thickBot="1">
      <c r="B33" s="21" t="s">
        <v>86</v>
      </c>
      <c r="C33" s="22"/>
      <c r="D33" s="22"/>
      <c r="E33" s="22"/>
      <c r="F33" s="49">
        <v>732.3</v>
      </c>
      <c r="G33" s="49">
        <v>741.3</v>
      </c>
      <c r="H33" s="49">
        <v>751.8</v>
      </c>
      <c r="K33" s="111">
        <f>F33/$F$12</f>
        <v>2.8724743760223114E-2</v>
      </c>
      <c r="L33" s="112">
        <f t="shared" si="10"/>
        <v>3.1976568633371581E-2</v>
      </c>
      <c r="M33" s="113">
        <f t="shared" si="11"/>
        <v>3.2373217815173813E-2</v>
      </c>
    </row>
    <row r="34" spans="2:13">
      <c r="F34" s="56"/>
      <c r="G34" s="56"/>
      <c r="H34" s="56"/>
    </row>
    <row r="35" spans="2:13">
      <c r="F35" s="56"/>
      <c r="G35" s="56"/>
      <c r="H35" s="56"/>
    </row>
    <row r="36" spans="2:13">
      <c r="F36" s="54"/>
    </row>
  </sheetData>
  <mergeCells count="4">
    <mergeCell ref="B6:B7"/>
    <mergeCell ref="F6:H6"/>
    <mergeCell ref="K5:M5"/>
    <mergeCell ref="B1:H1"/>
  </mergeCells>
  <phoneticPr fontId="19"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5C3688-F14E-B947-9DB6-203A342AC18D}">
  <dimension ref="A1:I61"/>
  <sheetViews>
    <sheetView topLeftCell="A47" zoomScale="107" workbookViewId="0">
      <selection activeCell="D72" sqref="D72"/>
    </sheetView>
  </sheetViews>
  <sheetFormatPr baseColWidth="10" defaultRowHeight="16"/>
  <cols>
    <col min="2" max="2" width="22" customWidth="1"/>
    <col min="3" max="3" width="14.1640625" bestFit="1" customWidth="1"/>
    <col min="4" max="4" width="24" customWidth="1"/>
    <col min="7" max="7" width="14.33203125" bestFit="1" customWidth="1"/>
    <col min="8" max="9" width="14.83203125" customWidth="1"/>
  </cols>
  <sheetData>
    <row r="1" spans="1:9" ht="19">
      <c r="A1" s="74"/>
      <c r="B1" s="163" t="s">
        <v>117</v>
      </c>
      <c r="C1" s="163"/>
      <c r="D1" s="163"/>
      <c r="E1" s="163"/>
      <c r="F1" s="163"/>
    </row>
    <row r="2" spans="1:9">
      <c r="A2" s="74"/>
      <c r="B2" s="74"/>
      <c r="C2" s="74"/>
      <c r="D2" s="74"/>
      <c r="E2" s="74"/>
    </row>
    <row r="3" spans="1:9">
      <c r="A3" s="74">
        <v>1</v>
      </c>
      <c r="B3" s="74" t="s">
        <v>90</v>
      </c>
      <c r="C3" s="74"/>
      <c r="D3" s="74"/>
      <c r="E3" s="74"/>
    </row>
    <row r="4" spans="1:9">
      <c r="A4" s="74"/>
      <c r="B4" s="75" t="s">
        <v>91</v>
      </c>
      <c r="C4" s="74"/>
      <c r="D4" s="74"/>
      <c r="E4" s="74"/>
    </row>
    <row r="5" spans="1:9">
      <c r="A5" s="74"/>
      <c r="B5" s="74"/>
      <c r="C5" s="74"/>
      <c r="D5" s="74"/>
      <c r="E5" s="74"/>
    </row>
    <row r="6" spans="1:9">
      <c r="A6" s="74"/>
      <c r="B6" s="74"/>
      <c r="C6" s="75">
        <v>2023</v>
      </c>
      <c r="D6" s="75">
        <v>2022</v>
      </c>
      <c r="E6" s="75"/>
    </row>
    <row r="7" spans="1:9">
      <c r="A7" s="74"/>
      <c r="B7" s="74" t="s">
        <v>92</v>
      </c>
      <c r="C7" s="76">
        <f>('b.Income Statement_Horizontal'!F28)</f>
        <v>8468.8000000000011</v>
      </c>
      <c r="D7" s="76">
        <f>('b.Income Statement_Horizontal'!G28)</f>
        <v>6177.4</v>
      </c>
      <c r="E7" s="74"/>
      <c r="F7" s="114"/>
    </row>
    <row r="8" spans="1:9">
      <c r="A8" s="74"/>
      <c r="B8" s="74" t="s">
        <v>93</v>
      </c>
      <c r="C8" s="76">
        <f>'a.Balance Sheet_Horizontal'!C41 / 1000000</f>
        <v>-4706.7</v>
      </c>
      <c r="D8" s="76">
        <f>'a.Balance Sheet_Horizontal'!D41 / 1000000</f>
        <v>-6003.4</v>
      </c>
      <c r="E8" s="74"/>
    </row>
    <row r="9" spans="1:9">
      <c r="A9" s="74"/>
      <c r="B9" s="74"/>
      <c r="C9" s="74"/>
      <c r="D9" s="74"/>
      <c r="E9" s="74"/>
      <c r="G9" s="164" t="s">
        <v>123</v>
      </c>
      <c r="H9" s="132"/>
      <c r="I9" s="132"/>
    </row>
    <row r="10" spans="1:9">
      <c r="A10" s="74"/>
      <c r="B10" s="75" t="s">
        <v>90</v>
      </c>
      <c r="C10" s="77">
        <f>C7/C8</f>
        <v>-1.7993073703444029</v>
      </c>
      <c r="D10" s="77">
        <f>D7/D8</f>
        <v>-1.028983575973615</v>
      </c>
      <c r="E10" s="74"/>
      <c r="G10" s="132"/>
      <c r="H10" s="132"/>
      <c r="I10" s="132"/>
    </row>
    <row r="11" spans="1:9">
      <c r="A11" s="74"/>
      <c r="B11" s="74"/>
      <c r="C11" s="74"/>
      <c r="D11" s="74"/>
      <c r="E11" s="74"/>
      <c r="G11" s="132"/>
      <c r="H11" s="132"/>
      <c r="I11" s="132"/>
    </row>
    <row r="12" spans="1:9">
      <c r="A12" s="74">
        <v>2</v>
      </c>
      <c r="B12" s="74" t="s">
        <v>94</v>
      </c>
      <c r="C12" s="74"/>
      <c r="D12" s="74"/>
      <c r="E12" s="74"/>
      <c r="G12" s="132"/>
      <c r="H12" s="132"/>
      <c r="I12" s="132"/>
    </row>
    <row r="13" spans="1:9" ht="16" customHeight="1">
      <c r="A13" s="74"/>
      <c r="B13" s="75" t="s">
        <v>95</v>
      </c>
      <c r="C13" s="74"/>
      <c r="D13" s="74"/>
      <c r="E13" s="74"/>
    </row>
    <row r="14" spans="1:9">
      <c r="A14" s="74"/>
      <c r="B14" s="74"/>
      <c r="C14" s="74"/>
      <c r="D14" s="74"/>
      <c r="E14" s="74"/>
    </row>
    <row r="15" spans="1:9">
      <c r="A15" s="74"/>
      <c r="B15" s="74"/>
      <c r="C15" s="75">
        <v>2023</v>
      </c>
      <c r="D15" s="75">
        <v>2022</v>
      </c>
      <c r="E15" s="74"/>
    </row>
    <row r="16" spans="1:9">
      <c r="A16" s="74"/>
      <c r="B16" s="74" t="s">
        <v>92</v>
      </c>
      <c r="C16" s="76">
        <f>C7</f>
        <v>8468.8000000000011</v>
      </c>
      <c r="D16" s="76">
        <f>D7</f>
        <v>6177.4</v>
      </c>
      <c r="E16" s="74"/>
      <c r="F16" s="76"/>
      <c r="G16" s="76"/>
    </row>
    <row r="17" spans="1:7">
      <c r="A17" s="74"/>
      <c r="B17" s="74" t="s">
        <v>96</v>
      </c>
      <c r="C17" s="74">
        <v>0</v>
      </c>
      <c r="D17" s="74">
        <v>0</v>
      </c>
      <c r="E17" s="74"/>
    </row>
    <row r="18" spans="1:7">
      <c r="A18" s="74"/>
      <c r="B18" s="74" t="s">
        <v>97</v>
      </c>
      <c r="C18" s="78">
        <f>'b.Income Statement_Horizontal'!F33</f>
        <v>732.3</v>
      </c>
      <c r="D18" s="78">
        <f>'b.Income Statement_Horizontal'!G33</f>
        <v>741.3</v>
      </c>
      <c r="E18" s="74"/>
      <c r="F18" s="8"/>
      <c r="G18" s="25"/>
    </row>
    <row r="19" spans="1:7">
      <c r="A19" s="74"/>
      <c r="B19" s="74"/>
      <c r="C19" s="74"/>
      <c r="D19" s="74"/>
      <c r="E19" s="74"/>
    </row>
    <row r="20" spans="1:7">
      <c r="A20" s="74"/>
      <c r="B20" s="75" t="s">
        <v>98</v>
      </c>
      <c r="C20" s="79">
        <f>(C16-C17)/C18</f>
        <v>11.564659292639631</v>
      </c>
      <c r="D20" s="79">
        <f>(D16-D17)/D18</f>
        <v>8.3331984351814388</v>
      </c>
      <c r="E20" s="74"/>
      <c r="F20" s="121"/>
      <c r="G20" s="121"/>
    </row>
    <row r="21" spans="1:7">
      <c r="A21" s="74"/>
      <c r="B21" s="74"/>
      <c r="C21" s="74"/>
      <c r="D21" s="74"/>
      <c r="E21" s="74"/>
    </row>
    <row r="22" spans="1:7">
      <c r="A22" s="74">
        <v>3</v>
      </c>
      <c r="B22" s="74" t="s">
        <v>99</v>
      </c>
      <c r="C22" s="74"/>
      <c r="D22" s="74"/>
      <c r="E22" s="74"/>
    </row>
    <row r="23" spans="1:7">
      <c r="A23" s="74"/>
      <c r="B23" s="75" t="s">
        <v>100</v>
      </c>
      <c r="C23" s="74"/>
      <c r="D23" s="74"/>
      <c r="E23" s="74"/>
    </row>
    <row r="24" spans="1:7">
      <c r="A24" s="74"/>
      <c r="B24" s="74"/>
      <c r="C24" s="74"/>
      <c r="D24" s="74"/>
      <c r="E24" s="74"/>
    </row>
    <row r="25" spans="1:7">
      <c r="A25" s="74"/>
      <c r="B25" s="75"/>
      <c r="C25" s="75">
        <v>2023</v>
      </c>
      <c r="D25" s="75">
        <v>2022</v>
      </c>
      <c r="E25" s="74"/>
    </row>
    <row r="26" spans="1:7">
      <c r="A26" s="74"/>
      <c r="B26" s="74" t="s">
        <v>101</v>
      </c>
      <c r="C26" s="76">
        <f>('b.Income Statement_Horizontal'!F12)</f>
        <v>25493.699999999997</v>
      </c>
      <c r="D26" s="76">
        <f>('b.Income Statement_Horizontal'!G12)</f>
        <v>23182.6</v>
      </c>
      <c r="E26" s="74"/>
      <c r="G26" s="121"/>
    </row>
    <row r="27" spans="1:7">
      <c r="A27" s="74"/>
      <c r="B27" s="74" t="s">
        <v>25</v>
      </c>
      <c r="C27" s="76">
        <f>'a.Balance Sheet_Horizontal'!C19  / 1000000</f>
        <v>56146.8</v>
      </c>
      <c r="D27" s="76">
        <f>'a.Balance Sheet_Horizontal'!D19  / 1000000</f>
        <v>50435.6</v>
      </c>
      <c r="E27" s="74"/>
    </row>
    <row r="28" spans="1:7">
      <c r="A28" s="74"/>
      <c r="B28" s="74" t="s">
        <v>102</v>
      </c>
      <c r="C28" s="74" t="s">
        <v>103</v>
      </c>
      <c r="D28" s="76">
        <f>AVERAGE(C27:D27)</f>
        <v>53291.199999999997</v>
      </c>
      <c r="E28" s="74"/>
    </row>
    <row r="29" spans="1:7">
      <c r="A29" s="74"/>
      <c r="B29" s="74"/>
      <c r="C29" s="74"/>
      <c r="D29" s="74"/>
      <c r="E29" s="74"/>
    </row>
    <row r="30" spans="1:7">
      <c r="A30" s="74"/>
      <c r="B30" s="75" t="s">
        <v>99</v>
      </c>
      <c r="C30" s="80" t="str">
        <f>IFERROR(C26/C28,"-")</f>
        <v>-</v>
      </c>
      <c r="D30" s="81">
        <f>IFERROR(D26/D28,"-")</f>
        <v>0.43501741375686792</v>
      </c>
      <c r="E30" s="74"/>
    </row>
    <row r="31" spans="1:7">
      <c r="A31" s="74"/>
      <c r="B31" s="74"/>
      <c r="C31" s="74"/>
      <c r="D31" s="74"/>
      <c r="E31" s="74"/>
    </row>
    <row r="32" spans="1:7">
      <c r="A32" s="74">
        <v>4</v>
      </c>
      <c r="B32" s="74" t="s">
        <v>104</v>
      </c>
      <c r="C32" s="74"/>
      <c r="D32" s="74"/>
      <c r="E32" s="74"/>
    </row>
    <row r="33" spans="1:5">
      <c r="A33" s="74"/>
      <c r="B33" s="75" t="s">
        <v>105</v>
      </c>
      <c r="C33" s="74"/>
      <c r="D33" s="74"/>
      <c r="E33" s="74"/>
    </row>
    <row r="34" spans="1:5">
      <c r="A34" s="74"/>
      <c r="B34" s="74"/>
      <c r="C34" s="74"/>
      <c r="D34" s="74"/>
      <c r="E34" s="74"/>
    </row>
    <row r="35" spans="1:5">
      <c r="A35" s="74"/>
      <c r="B35" s="75"/>
      <c r="C35" s="75">
        <v>2023</v>
      </c>
      <c r="D35" s="75">
        <v>2022</v>
      </c>
      <c r="E35" s="74"/>
    </row>
    <row r="36" spans="1:5">
      <c r="A36" s="74"/>
      <c r="B36" s="74" t="s">
        <v>9</v>
      </c>
      <c r="C36" s="76">
        <f>'a.Balance Sheet_Horizontal'!C9  / 1000000</f>
        <v>7986.4</v>
      </c>
      <c r="D36" s="76">
        <f>'a.Balance Sheet_Horizontal'!D9  / 1000000</f>
        <v>5424.2</v>
      </c>
      <c r="E36" s="74"/>
    </row>
    <row r="37" spans="1:5">
      <c r="A37" s="74"/>
      <c r="B37" s="74" t="s">
        <v>26</v>
      </c>
      <c r="C37" s="76">
        <f>'a.Balance Sheet_Horizontal'!C27  / 1000000</f>
        <v>6859</v>
      </c>
      <c r="D37" s="76">
        <f>'a.Balance Sheet_Horizontal'!D27  / 1000000</f>
        <v>3802.1</v>
      </c>
      <c r="E37" s="74"/>
    </row>
    <row r="38" spans="1:5">
      <c r="A38" s="74"/>
      <c r="B38" s="74"/>
      <c r="C38" s="74"/>
      <c r="D38" s="74"/>
      <c r="E38" s="74"/>
    </row>
    <row r="39" spans="1:5">
      <c r="A39" s="74"/>
      <c r="B39" s="75" t="s">
        <v>104</v>
      </c>
      <c r="C39" s="81">
        <f>C36/C37</f>
        <v>1.164367983671089</v>
      </c>
      <c r="D39" s="81">
        <f>D36/D37</f>
        <v>1.4266326503774229</v>
      </c>
      <c r="E39" s="74"/>
    </row>
    <row r="40" spans="1:5">
      <c r="A40" s="74"/>
      <c r="B40" s="74"/>
      <c r="C40" s="74"/>
      <c r="D40" s="74"/>
      <c r="E40" s="74"/>
    </row>
    <row r="41" spans="1:5">
      <c r="A41" s="74">
        <v>5</v>
      </c>
      <c r="B41" s="74" t="s">
        <v>106</v>
      </c>
      <c r="C41" s="74"/>
      <c r="D41" s="74"/>
      <c r="E41" s="74"/>
    </row>
    <row r="42" spans="1:5">
      <c r="A42" s="74"/>
      <c r="B42" s="75" t="s">
        <v>107</v>
      </c>
      <c r="C42" s="74"/>
      <c r="D42" s="74"/>
      <c r="E42" s="74"/>
    </row>
    <row r="43" spans="1:5">
      <c r="A43" s="74"/>
      <c r="B43" s="74"/>
      <c r="C43" s="74"/>
      <c r="D43" s="74"/>
      <c r="E43" s="74"/>
    </row>
    <row r="44" spans="1:5">
      <c r="A44" s="74"/>
      <c r="B44" s="75"/>
      <c r="C44" s="75">
        <v>2023</v>
      </c>
      <c r="D44" s="75">
        <v>2022</v>
      </c>
      <c r="E44" s="74"/>
    </row>
    <row r="45" spans="1:5">
      <c r="A45" s="74"/>
      <c r="B45" s="74" t="s">
        <v>34</v>
      </c>
      <c r="C45" s="76">
        <f>'a.Balance Sheet_Horizontal'!C28  / 1000000</f>
        <v>37152.9</v>
      </c>
      <c r="D45" s="76">
        <f>'a.Balance Sheet_Horizontal'!D28  / 1000000</f>
        <v>35903.5</v>
      </c>
      <c r="E45" s="74"/>
    </row>
    <row r="46" spans="1:5">
      <c r="A46" s="74"/>
      <c r="B46" s="74" t="s">
        <v>39</v>
      </c>
      <c r="C46" s="76">
        <f>'a.Balance Sheet_Horizontal'!C32/ 1000000</f>
        <v>1680.9</v>
      </c>
      <c r="D46" s="76">
        <f>'a.Balance Sheet_Horizontal'!D32/ 1000000</f>
        <v>1997.5</v>
      </c>
      <c r="E46" s="74"/>
    </row>
    <row r="47" spans="1:5">
      <c r="A47" s="74"/>
      <c r="B47" s="74" t="s">
        <v>108</v>
      </c>
      <c r="C47" s="76">
        <f>'a.Balance Sheet_Horizontal'!C48/ 1000000</f>
        <v>13057.7</v>
      </c>
      <c r="D47" s="76">
        <f>'a.Balance Sheet_Horizontal'!D48/ 1000000</f>
        <v>12134.4</v>
      </c>
      <c r="E47" s="74"/>
    </row>
    <row r="48" spans="1:5">
      <c r="A48" s="74"/>
      <c r="B48" s="74" t="s">
        <v>109</v>
      </c>
      <c r="C48" s="76">
        <f>'a.Balance Sheet_Horizontal'!C31/ 1000000</f>
        <v>949.7</v>
      </c>
      <c r="D48" s="76">
        <f>'a.Balance Sheet_Horizontal'!D31/ 1000000</f>
        <v>1051.8</v>
      </c>
      <c r="E48" s="74"/>
    </row>
    <row r="49" spans="1:7">
      <c r="A49" s="74"/>
      <c r="B49" s="82" t="s">
        <v>110</v>
      </c>
      <c r="C49" s="83">
        <f>SUM(C44:C48)</f>
        <v>54864.2</v>
      </c>
      <c r="D49" s="83">
        <f>SUM(D44:D48)</f>
        <v>53109.200000000004</v>
      </c>
      <c r="E49" s="74"/>
    </row>
    <row r="50" spans="1:7">
      <c r="A50" s="74"/>
      <c r="B50" s="74" t="s">
        <v>111</v>
      </c>
      <c r="C50" s="76">
        <f>'a.Balance Sheet_Horizontal'!C41 / 1000000</f>
        <v>-4706.7</v>
      </c>
      <c r="D50" s="76">
        <f>'a.Balance Sheet_Horizontal'!D41 / 1000000</f>
        <v>-6003.4</v>
      </c>
      <c r="E50" s="74"/>
    </row>
    <row r="51" spans="1:7">
      <c r="A51" s="74"/>
      <c r="B51" s="74"/>
      <c r="C51" s="74"/>
      <c r="D51" s="74"/>
      <c r="E51" s="74"/>
    </row>
    <row r="52" spans="1:7">
      <c r="A52" s="74"/>
      <c r="B52" s="75" t="s">
        <v>106</v>
      </c>
      <c r="C52" s="81">
        <f>C49/C50</f>
        <v>-11.656617162767969</v>
      </c>
      <c r="D52" s="81">
        <f>D49/D50</f>
        <v>-8.8465203051604107</v>
      </c>
      <c r="E52" s="74"/>
    </row>
    <row r="53" spans="1:7">
      <c r="A53" s="74"/>
      <c r="B53" s="74"/>
      <c r="C53" s="74"/>
      <c r="D53" s="74"/>
      <c r="E53" s="74"/>
    </row>
    <row r="54" spans="1:7">
      <c r="A54" s="74">
        <v>6</v>
      </c>
      <c r="B54" s="74" t="s">
        <v>112</v>
      </c>
      <c r="C54" s="74"/>
      <c r="D54" s="74"/>
      <c r="E54" s="74"/>
    </row>
    <row r="55" spans="1:7">
      <c r="A55" s="74"/>
      <c r="B55" s="75" t="s">
        <v>113</v>
      </c>
      <c r="C55" s="74"/>
      <c r="D55" s="74"/>
      <c r="E55" s="74"/>
    </row>
    <row r="56" spans="1:7">
      <c r="A56" s="74"/>
      <c r="B56" s="74"/>
      <c r="C56" s="74"/>
      <c r="D56" s="74"/>
      <c r="E56" s="74"/>
    </row>
    <row r="57" spans="1:7">
      <c r="A57" s="74"/>
      <c r="B57" s="75"/>
      <c r="C57" s="75">
        <v>2023</v>
      </c>
      <c r="D57" s="75">
        <v>2022</v>
      </c>
      <c r="E57" s="74"/>
    </row>
    <row r="58" spans="1:7">
      <c r="A58" s="74"/>
      <c r="B58" s="74" t="s">
        <v>114</v>
      </c>
      <c r="C58" s="120">
        <v>291.35000000000002</v>
      </c>
      <c r="D58" s="74">
        <v>253.24</v>
      </c>
      <c r="E58" s="74" t="s">
        <v>115</v>
      </c>
    </row>
    <row r="59" spans="1:7">
      <c r="A59" s="74"/>
      <c r="B59" s="74" t="s">
        <v>98</v>
      </c>
      <c r="C59" s="119">
        <f>C20</f>
        <v>11.564659292639631</v>
      </c>
      <c r="D59" s="119">
        <f>D20</f>
        <v>8.3331984351814388</v>
      </c>
      <c r="E59" s="74"/>
      <c r="G59" s="118"/>
    </row>
    <row r="60" spans="1:7">
      <c r="A60" s="74"/>
      <c r="B60" s="74"/>
      <c r="C60" s="74"/>
      <c r="D60" s="74"/>
      <c r="E60" s="74"/>
    </row>
    <row r="61" spans="1:7">
      <c r="A61" s="74"/>
      <c r="B61" s="75" t="s">
        <v>116</v>
      </c>
      <c r="C61" s="81">
        <f>C58/C59</f>
        <v>25.193133029472886</v>
      </c>
      <c r="D61" s="81">
        <f>D58/D59</f>
        <v>30.389291935118333</v>
      </c>
      <c r="E61" s="74"/>
    </row>
  </sheetData>
  <mergeCells count="2">
    <mergeCell ref="B1:F1"/>
    <mergeCell ref="G9:I12"/>
  </mergeCells>
  <pageMargins left="0.7" right="0.7" top="0.75" bottom="0.75" header="0.3" footer="0.3"/>
  <extLst>
    <ext xmlns:x14="http://schemas.microsoft.com/office/spreadsheetml/2009/9/main" uri="{05C60535-1F16-4fd2-B633-F4F36F0B64E0}">
      <x14:sparklineGroups xmlns:xm="http://schemas.microsoft.com/office/excel/2006/main">
        <x14:sparklineGroup type="column" displayEmptyCellsAs="span" xr2:uid="{0AAFA781-999B-AC4C-B3DE-FBAA199F1798}">
          <x14:colorSeries rgb="FF376092"/>
          <x14:colorNegative rgb="FFD00000"/>
          <x14:colorAxis rgb="FF000000"/>
          <x14:colorMarkers rgb="FFD00000"/>
          <x14:colorFirst rgb="FFD00000"/>
          <x14:colorLast rgb="FFD00000"/>
          <x14:colorHigh rgb="FFD00000"/>
          <x14:colorLow rgb="FFD00000"/>
          <x14:sparklines>
            <x14:sparkline>
              <xm:f>'e.Ratio Analysis '!C10:D10</xm:f>
              <xm:sqref>E10</xm:sqref>
            </x14:sparkline>
          </x14:sparklines>
        </x14:sparklineGroup>
        <x14:sparklineGroup type="column" displayEmptyCellsAs="span" xr2:uid="{A97B68F0-7E77-B944-9B67-3813B4C72D3B}">
          <x14:colorSeries rgb="FF376092"/>
          <x14:colorNegative rgb="FFD00000"/>
          <x14:colorAxis rgb="FF000000"/>
          <x14:colorMarkers rgb="FFD00000"/>
          <x14:colorFirst rgb="FFD00000"/>
          <x14:colorLast rgb="FFD00000"/>
          <x14:colorHigh rgb="FFD00000"/>
          <x14:colorLow rgb="FFD00000"/>
          <x14:sparklines>
            <x14:sparkline>
              <xm:f>'e.Ratio Analysis '!C61:D61</xm:f>
              <xm:sqref>E61</xm:sqref>
            </x14:sparkline>
          </x14:sparklines>
        </x14:sparklineGroup>
        <x14:sparklineGroup type="column" displayEmptyCellsAs="span" xr2:uid="{C5C4C299-360B-F042-98BA-C0107942C5F2}">
          <x14:colorSeries rgb="FF376092"/>
          <x14:colorNegative rgb="FFD00000"/>
          <x14:colorAxis rgb="FF000000"/>
          <x14:colorMarkers rgb="FFD00000"/>
          <x14:colorFirst rgb="FFD00000"/>
          <x14:colorLast rgb="FFD00000"/>
          <x14:colorHigh rgb="FFD00000"/>
          <x14:colorLow rgb="FFD00000"/>
          <x14:sparklines>
            <x14:sparkline>
              <xm:f>'e.Ratio Analysis '!C52:D52</xm:f>
              <xm:sqref>E52</xm:sqref>
            </x14:sparkline>
          </x14:sparklines>
        </x14:sparklineGroup>
        <x14:sparklineGroup type="column" displayEmptyCellsAs="span" xr2:uid="{E7D937E7-C457-164F-A220-023B226EE3B1}">
          <x14:colorSeries rgb="FF376092"/>
          <x14:colorNegative rgb="FFD00000"/>
          <x14:colorAxis rgb="FF000000"/>
          <x14:colorMarkers rgb="FFD00000"/>
          <x14:colorFirst rgb="FFD00000"/>
          <x14:colorLast rgb="FFD00000"/>
          <x14:colorHigh rgb="FFD00000"/>
          <x14:colorLow rgb="FFD00000"/>
          <x14:sparklines>
            <x14:sparkline>
              <xm:f>'e.Ratio Analysis '!C39:D39</xm:f>
              <xm:sqref>E39</xm:sqref>
            </x14:sparkline>
          </x14:sparklines>
        </x14:sparklineGroup>
        <x14:sparklineGroup type="column" displayEmptyCellsAs="span" xr2:uid="{39684A5A-CADD-D64F-9195-583859BD1984}">
          <x14:colorSeries rgb="FF376092"/>
          <x14:colorNegative rgb="FFD00000"/>
          <x14:colorAxis rgb="FF000000"/>
          <x14:colorMarkers rgb="FFD00000"/>
          <x14:colorFirst rgb="FFD00000"/>
          <x14:colorLast rgb="FFD00000"/>
          <x14:colorHigh rgb="FFD00000"/>
          <x14:colorLow rgb="FFD00000"/>
          <x14:sparklines>
            <x14:sparkline>
              <xm:f>'e.Ratio Analysis '!C30:D30</xm:f>
              <xm:sqref>E30</xm:sqref>
            </x14:sparkline>
          </x14:sparklines>
        </x14:sparklineGroup>
        <x14:sparklineGroup type="column" displayEmptyCellsAs="span" xr2:uid="{C31151B0-D110-CD4E-B9AA-5527F30C1652}">
          <x14:colorSeries rgb="FF376092"/>
          <x14:colorNegative rgb="FFD00000"/>
          <x14:colorAxis rgb="FF000000"/>
          <x14:colorMarkers rgb="FFD00000"/>
          <x14:colorFirst rgb="FFD00000"/>
          <x14:colorLast rgb="FFD00000"/>
          <x14:colorHigh rgb="FFD00000"/>
          <x14:colorLow rgb="FFD00000"/>
          <x14:sparklines>
            <x14:sparkline>
              <xm:f>'e.Ratio Analysis '!C20:D20</xm:f>
              <xm:sqref>E20</xm:sqref>
            </x14:sparkline>
          </x14:sparklines>
        </x14:sparklineGroup>
      </x14:sparklineGroups>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McD's Model </vt:lpstr>
      <vt:lpstr>a.Balance Sheet_Horizontal</vt:lpstr>
      <vt:lpstr>b.Income Statement_Horizontal</vt:lpstr>
      <vt:lpstr>c.Balance Sheet_Component %</vt:lpstr>
      <vt:lpstr>d.Income Statement_Component %</vt:lpstr>
      <vt:lpstr>e.Ratio Analysis </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Damarla, Krishna</dc:creator>
  <cp:lastModifiedBy>Damarla, Krishna</cp:lastModifiedBy>
  <dcterms:created xsi:type="dcterms:W3CDTF">2025-01-16T16:00:48Z</dcterms:created>
  <dcterms:modified xsi:type="dcterms:W3CDTF">2025-01-20T02:03:26Z</dcterms:modified>
</cp:coreProperties>
</file>