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00" yWindow="460" windowWidth="37580" windowHeight="21140" activeTab="1"/>
  </bookViews>
  <sheets>
    <sheet name="Экспертиза одного здания" sheetId="4" r:id="rId1"/>
    <sheet name="Экспертиза нескольких зданий" sheetId="7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7" l="1"/>
  <c r="E71" i="7"/>
  <c r="E81" i="7"/>
  <c r="G96" i="7"/>
  <c r="F96" i="7"/>
  <c r="F95" i="7"/>
  <c r="E96" i="7"/>
  <c r="G95" i="7"/>
  <c r="E95" i="7"/>
  <c r="G94" i="7"/>
  <c r="F94" i="7"/>
  <c r="E94" i="7"/>
  <c r="G93" i="7"/>
  <c r="F93" i="7"/>
  <c r="E93" i="7"/>
  <c r="G92" i="7"/>
  <c r="F92" i="7"/>
  <c r="E92" i="7"/>
  <c r="G91" i="7"/>
  <c r="F90" i="7"/>
  <c r="F91" i="7"/>
  <c r="E91" i="7"/>
  <c r="G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G74" i="7"/>
  <c r="F74" i="7"/>
  <c r="E74" i="7"/>
  <c r="G73" i="7"/>
  <c r="F72" i="7"/>
  <c r="F73" i="7"/>
  <c r="E73" i="7"/>
  <c r="G72" i="7"/>
  <c r="E72" i="7"/>
  <c r="G71" i="7"/>
  <c r="F71" i="7"/>
  <c r="C509" i="4"/>
  <c r="B530" i="4"/>
  <c r="B529" i="4"/>
  <c r="B528" i="4"/>
  <c r="B527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R408" i="4"/>
  <c r="Q408" i="4"/>
  <c r="P408" i="4"/>
  <c r="O408" i="4"/>
  <c r="N408" i="4"/>
  <c r="M408" i="4"/>
  <c r="L408" i="4"/>
  <c r="K408" i="4"/>
  <c r="J408" i="4"/>
  <c r="J430" i="4"/>
  <c r="I408" i="4"/>
  <c r="H408" i="4"/>
  <c r="G408" i="4"/>
  <c r="F408" i="4"/>
  <c r="E408" i="4"/>
  <c r="D408" i="4"/>
  <c r="C408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G406" i="4"/>
  <c r="F384" i="4"/>
  <c r="E384" i="4"/>
  <c r="D384" i="4"/>
  <c r="C384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D380" i="4"/>
  <c r="C371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R351" i="4"/>
  <c r="Q351" i="4"/>
  <c r="P351" i="4"/>
  <c r="O351" i="4"/>
  <c r="N351" i="4"/>
  <c r="M351" i="4"/>
  <c r="L351" i="4"/>
  <c r="K351" i="4"/>
  <c r="J351" i="4"/>
  <c r="I351" i="4"/>
  <c r="I369" i="4"/>
  <c r="H351" i="4"/>
  <c r="G351" i="4"/>
  <c r="F351" i="4"/>
  <c r="E351" i="4"/>
  <c r="D351" i="4"/>
  <c r="C351" i="4"/>
  <c r="G326" i="4"/>
  <c r="F326" i="4"/>
  <c r="E326" i="4"/>
  <c r="D326" i="4"/>
  <c r="C326" i="4"/>
  <c r="G325" i="4"/>
  <c r="F325" i="4"/>
  <c r="E325" i="4"/>
  <c r="D325" i="4"/>
  <c r="C325" i="4"/>
  <c r="G324" i="4"/>
  <c r="F324" i="4"/>
  <c r="E324" i="4"/>
  <c r="D324" i="4"/>
  <c r="C324" i="4"/>
  <c r="G323" i="4"/>
  <c r="F323" i="4"/>
  <c r="E323" i="4"/>
  <c r="D323" i="4"/>
  <c r="C323" i="4"/>
  <c r="G322" i="4"/>
  <c r="F322" i="4"/>
  <c r="E322" i="4"/>
  <c r="D322" i="4"/>
  <c r="C322" i="4"/>
  <c r="G321" i="4"/>
  <c r="F321" i="4"/>
  <c r="E321" i="4"/>
  <c r="D321" i="4"/>
  <c r="C321" i="4"/>
  <c r="G319" i="4"/>
  <c r="F319" i="4"/>
  <c r="E319" i="4"/>
  <c r="D319" i="4"/>
  <c r="C319" i="4"/>
  <c r="G318" i="4"/>
  <c r="F318" i="4"/>
  <c r="E318" i="4"/>
  <c r="D318" i="4"/>
  <c r="C318" i="4"/>
  <c r="G317" i="4"/>
  <c r="F317" i="4"/>
  <c r="E317" i="4"/>
  <c r="D317" i="4"/>
  <c r="C317" i="4"/>
  <c r="G316" i="4"/>
  <c r="F316" i="4"/>
  <c r="E316" i="4"/>
  <c r="D316" i="4"/>
  <c r="C316" i="4"/>
  <c r="G315" i="4"/>
  <c r="F315" i="4"/>
  <c r="E315" i="4"/>
  <c r="D315" i="4"/>
  <c r="C315" i="4"/>
  <c r="G314" i="4"/>
  <c r="F314" i="4"/>
  <c r="E314" i="4"/>
  <c r="D314" i="4"/>
  <c r="C314" i="4"/>
  <c r="G313" i="4"/>
  <c r="F313" i="4"/>
  <c r="E313" i="4"/>
  <c r="D313" i="4"/>
  <c r="C313" i="4"/>
  <c r="G312" i="4"/>
  <c r="F312" i="4"/>
  <c r="E312" i="4"/>
  <c r="D312" i="4"/>
  <c r="C312" i="4"/>
  <c r="G311" i="4"/>
  <c r="F311" i="4"/>
  <c r="E311" i="4"/>
  <c r="D311" i="4"/>
  <c r="C311" i="4"/>
  <c r="G310" i="4"/>
  <c r="F310" i="4"/>
  <c r="E310" i="4"/>
  <c r="D310" i="4"/>
  <c r="C310" i="4"/>
  <c r="H299" i="4"/>
  <c r="G299" i="4"/>
  <c r="F299" i="4"/>
  <c r="E299" i="4"/>
  <c r="D299" i="4"/>
  <c r="C299" i="4"/>
  <c r="H298" i="4"/>
  <c r="G298" i="4"/>
  <c r="F298" i="4"/>
  <c r="E298" i="4"/>
  <c r="D298" i="4"/>
  <c r="C298" i="4"/>
  <c r="H297" i="4"/>
  <c r="G297" i="4"/>
  <c r="F297" i="4"/>
  <c r="E297" i="4"/>
  <c r="D297" i="4"/>
  <c r="C297" i="4"/>
  <c r="H296" i="4"/>
  <c r="G296" i="4"/>
  <c r="F296" i="4"/>
  <c r="E296" i="4"/>
  <c r="D296" i="4"/>
  <c r="C296" i="4"/>
  <c r="H295" i="4"/>
  <c r="G295" i="4"/>
  <c r="F295" i="4"/>
  <c r="E295" i="4"/>
  <c r="D295" i="4"/>
  <c r="C295" i="4"/>
  <c r="H294" i="4"/>
  <c r="G294" i="4"/>
  <c r="F294" i="4"/>
  <c r="E294" i="4"/>
  <c r="D294" i="4"/>
  <c r="C294" i="4"/>
  <c r="H293" i="4"/>
  <c r="G293" i="4"/>
  <c r="F293" i="4"/>
  <c r="E293" i="4"/>
  <c r="D293" i="4"/>
  <c r="C293" i="4"/>
  <c r="H292" i="4"/>
  <c r="G292" i="4"/>
  <c r="F292" i="4"/>
  <c r="E292" i="4"/>
  <c r="D292" i="4"/>
  <c r="C292" i="4"/>
  <c r="H291" i="4"/>
  <c r="G291" i="4"/>
  <c r="F291" i="4"/>
  <c r="E291" i="4"/>
  <c r="D291" i="4"/>
  <c r="C291" i="4"/>
  <c r="H290" i="4"/>
  <c r="G290" i="4"/>
  <c r="F290" i="4"/>
  <c r="E290" i="4"/>
  <c r="D290" i="4"/>
  <c r="C290" i="4"/>
  <c r="H289" i="4"/>
  <c r="G289" i="4"/>
  <c r="F289" i="4"/>
  <c r="E289" i="4"/>
  <c r="D289" i="4"/>
  <c r="C289" i="4"/>
  <c r="H288" i="4"/>
  <c r="G288" i="4"/>
  <c r="F288" i="4"/>
  <c r="E288" i="4"/>
  <c r="D288" i="4"/>
  <c r="C288" i="4"/>
  <c r="H287" i="4"/>
  <c r="G287" i="4"/>
  <c r="F287" i="4"/>
  <c r="E287" i="4"/>
  <c r="D287" i="4"/>
  <c r="C287" i="4"/>
  <c r="H286" i="4"/>
  <c r="G286" i="4"/>
  <c r="F286" i="4"/>
  <c r="E286" i="4"/>
  <c r="D286" i="4"/>
  <c r="C286" i="4"/>
  <c r="H285" i="4"/>
  <c r="G285" i="4"/>
  <c r="F285" i="4"/>
  <c r="E285" i="4"/>
  <c r="D285" i="4"/>
  <c r="C285" i="4"/>
  <c r="H284" i="4"/>
  <c r="G284" i="4"/>
  <c r="F284" i="4"/>
  <c r="E284" i="4"/>
  <c r="D284" i="4"/>
  <c r="C284" i="4"/>
  <c r="H283" i="4"/>
  <c r="G283" i="4"/>
  <c r="F283" i="4"/>
  <c r="E283" i="4"/>
  <c r="D283" i="4"/>
  <c r="C283" i="4"/>
  <c r="H282" i="4"/>
  <c r="G282" i="4"/>
  <c r="F282" i="4"/>
  <c r="E282" i="4"/>
  <c r="D282" i="4"/>
  <c r="C282" i="4"/>
  <c r="H281" i="4"/>
  <c r="G281" i="4"/>
  <c r="F281" i="4"/>
  <c r="E281" i="4"/>
  <c r="D281" i="4"/>
  <c r="C281" i="4"/>
  <c r="M279" i="4"/>
  <c r="L279" i="4"/>
  <c r="K279" i="4"/>
  <c r="J279" i="4"/>
  <c r="I279" i="4"/>
  <c r="H279" i="4"/>
  <c r="G279" i="4"/>
  <c r="F279" i="4"/>
  <c r="E279" i="4"/>
  <c r="D279" i="4"/>
  <c r="C279" i="4"/>
  <c r="M278" i="4"/>
  <c r="L278" i="4"/>
  <c r="K278" i="4"/>
  <c r="J278" i="4"/>
  <c r="I278" i="4"/>
  <c r="H278" i="4"/>
  <c r="G278" i="4"/>
  <c r="F278" i="4"/>
  <c r="E278" i="4"/>
  <c r="D278" i="4"/>
  <c r="C278" i="4"/>
  <c r="M277" i="4"/>
  <c r="L277" i="4"/>
  <c r="K277" i="4"/>
  <c r="J277" i="4"/>
  <c r="I277" i="4"/>
  <c r="H277" i="4"/>
  <c r="G277" i="4"/>
  <c r="F277" i="4"/>
  <c r="E277" i="4"/>
  <c r="D277" i="4"/>
  <c r="C277" i="4"/>
  <c r="M276" i="4"/>
  <c r="L276" i="4"/>
  <c r="K276" i="4"/>
  <c r="J276" i="4"/>
  <c r="I276" i="4"/>
  <c r="H276" i="4"/>
  <c r="G276" i="4"/>
  <c r="F276" i="4"/>
  <c r="E276" i="4"/>
  <c r="D276" i="4"/>
  <c r="C276" i="4"/>
  <c r="M275" i="4"/>
  <c r="L275" i="4"/>
  <c r="K275" i="4"/>
  <c r="J275" i="4"/>
  <c r="I275" i="4"/>
  <c r="H275" i="4"/>
  <c r="G275" i="4"/>
  <c r="F275" i="4"/>
  <c r="E275" i="4"/>
  <c r="D275" i="4"/>
  <c r="C275" i="4"/>
  <c r="M274" i="4"/>
  <c r="L274" i="4"/>
  <c r="K274" i="4"/>
  <c r="J274" i="4"/>
  <c r="I274" i="4"/>
  <c r="H274" i="4"/>
  <c r="G274" i="4"/>
  <c r="F274" i="4"/>
  <c r="E274" i="4"/>
  <c r="D274" i="4"/>
  <c r="C274" i="4"/>
  <c r="M273" i="4"/>
  <c r="L273" i="4"/>
  <c r="K273" i="4"/>
  <c r="J273" i="4"/>
  <c r="I273" i="4"/>
  <c r="H273" i="4"/>
  <c r="G273" i="4"/>
  <c r="F273" i="4"/>
  <c r="E273" i="4"/>
  <c r="D273" i="4"/>
  <c r="C273" i="4"/>
  <c r="M272" i="4"/>
  <c r="L272" i="4"/>
  <c r="K272" i="4"/>
  <c r="J272" i="4"/>
  <c r="I272" i="4"/>
  <c r="H272" i="4"/>
  <c r="G272" i="4"/>
  <c r="F272" i="4"/>
  <c r="E272" i="4"/>
  <c r="D272" i="4"/>
  <c r="C272" i="4"/>
  <c r="M271" i="4"/>
  <c r="L271" i="4"/>
  <c r="K271" i="4"/>
  <c r="J271" i="4"/>
  <c r="I271" i="4"/>
  <c r="H271" i="4"/>
  <c r="G271" i="4"/>
  <c r="F271" i="4"/>
  <c r="E271" i="4"/>
  <c r="D271" i="4"/>
  <c r="C271" i="4"/>
  <c r="M270" i="4"/>
  <c r="L270" i="4"/>
  <c r="K270" i="4"/>
  <c r="J270" i="4"/>
  <c r="I270" i="4"/>
  <c r="H270" i="4"/>
  <c r="G270" i="4"/>
  <c r="F270" i="4"/>
  <c r="E270" i="4"/>
  <c r="D270" i="4"/>
  <c r="C270" i="4"/>
  <c r="M269" i="4"/>
  <c r="L269" i="4"/>
  <c r="K269" i="4"/>
  <c r="J269" i="4"/>
  <c r="I269" i="4"/>
  <c r="H269" i="4"/>
  <c r="G269" i="4"/>
  <c r="F269" i="4"/>
  <c r="E269" i="4"/>
  <c r="D269" i="4"/>
  <c r="C269" i="4"/>
  <c r="M268" i="4"/>
  <c r="L268" i="4"/>
  <c r="K268" i="4"/>
  <c r="J268" i="4"/>
  <c r="I268" i="4"/>
  <c r="H268" i="4"/>
  <c r="G268" i="4"/>
  <c r="F268" i="4"/>
  <c r="E268" i="4"/>
  <c r="D268" i="4"/>
  <c r="C268" i="4"/>
  <c r="M267" i="4"/>
  <c r="L267" i="4"/>
  <c r="K267" i="4"/>
  <c r="J267" i="4"/>
  <c r="I267" i="4"/>
  <c r="H267" i="4"/>
  <c r="G267" i="4"/>
  <c r="F267" i="4"/>
  <c r="E267" i="4"/>
  <c r="D267" i="4"/>
  <c r="C267" i="4"/>
  <c r="M266" i="4"/>
  <c r="L266" i="4"/>
  <c r="K266" i="4"/>
  <c r="J266" i="4"/>
  <c r="I266" i="4"/>
  <c r="H266" i="4"/>
  <c r="G266" i="4"/>
  <c r="F266" i="4"/>
  <c r="E266" i="4"/>
  <c r="D266" i="4"/>
  <c r="C266" i="4"/>
  <c r="M265" i="4"/>
  <c r="L265" i="4"/>
  <c r="K265" i="4"/>
  <c r="J265" i="4"/>
  <c r="I265" i="4"/>
  <c r="H265" i="4"/>
  <c r="G265" i="4"/>
  <c r="F265" i="4"/>
  <c r="E265" i="4"/>
  <c r="D265" i="4"/>
  <c r="C265" i="4"/>
  <c r="M264" i="4"/>
  <c r="L264" i="4"/>
  <c r="K264" i="4"/>
  <c r="J264" i="4"/>
  <c r="I264" i="4"/>
  <c r="H264" i="4"/>
  <c r="G264" i="4"/>
  <c r="F264" i="4"/>
  <c r="E264" i="4"/>
  <c r="D264" i="4"/>
  <c r="C264" i="4"/>
  <c r="M263" i="4"/>
  <c r="L263" i="4"/>
  <c r="K263" i="4"/>
  <c r="J263" i="4"/>
  <c r="I263" i="4"/>
  <c r="H263" i="4"/>
  <c r="G263" i="4"/>
  <c r="F263" i="4"/>
  <c r="E263" i="4"/>
  <c r="D263" i="4"/>
  <c r="C263" i="4"/>
  <c r="M262" i="4"/>
  <c r="L262" i="4"/>
  <c r="K262" i="4"/>
  <c r="J262" i="4"/>
  <c r="I262" i="4"/>
  <c r="H262" i="4"/>
  <c r="G262" i="4"/>
  <c r="F262" i="4"/>
  <c r="E262" i="4"/>
  <c r="D262" i="4"/>
  <c r="C262" i="4"/>
  <c r="M261" i="4"/>
  <c r="L261" i="4"/>
  <c r="K261" i="4"/>
  <c r="J261" i="4"/>
  <c r="I261" i="4"/>
  <c r="H261" i="4"/>
  <c r="G261" i="4"/>
  <c r="F261" i="4"/>
  <c r="E261" i="4"/>
  <c r="D261" i="4"/>
  <c r="C261" i="4"/>
  <c r="M260" i="4"/>
  <c r="L260" i="4"/>
  <c r="K260" i="4"/>
  <c r="J260" i="4"/>
  <c r="I260" i="4"/>
  <c r="H260" i="4"/>
  <c r="G260" i="4"/>
  <c r="F260" i="4"/>
  <c r="E260" i="4"/>
  <c r="D260" i="4"/>
  <c r="C260" i="4"/>
  <c r="M259" i="4"/>
  <c r="L259" i="4"/>
  <c r="K259" i="4"/>
  <c r="J259" i="4"/>
  <c r="I259" i="4"/>
  <c r="H259" i="4"/>
  <c r="G259" i="4"/>
  <c r="F259" i="4"/>
  <c r="E259" i="4"/>
  <c r="D259" i="4"/>
  <c r="C259" i="4"/>
  <c r="M258" i="4"/>
  <c r="L258" i="4"/>
  <c r="K258" i="4"/>
  <c r="J258" i="4"/>
  <c r="I258" i="4"/>
  <c r="H258" i="4"/>
  <c r="G258" i="4"/>
  <c r="F258" i="4"/>
  <c r="E258" i="4"/>
  <c r="D258" i="4"/>
  <c r="C258" i="4"/>
  <c r="K256" i="4"/>
  <c r="J256" i="4"/>
  <c r="I256" i="4"/>
  <c r="H256" i="4"/>
  <c r="G256" i="4"/>
  <c r="F256" i="4"/>
  <c r="E256" i="4"/>
  <c r="D256" i="4"/>
  <c r="C256" i="4"/>
  <c r="K255" i="4"/>
  <c r="J255" i="4"/>
  <c r="I255" i="4"/>
  <c r="H255" i="4"/>
  <c r="G255" i="4"/>
  <c r="F255" i="4"/>
  <c r="E255" i="4"/>
  <c r="D255" i="4"/>
  <c r="C255" i="4"/>
  <c r="K254" i="4"/>
  <c r="J254" i="4"/>
  <c r="I254" i="4"/>
  <c r="H254" i="4"/>
  <c r="G254" i="4"/>
  <c r="F254" i="4"/>
  <c r="E254" i="4"/>
  <c r="D254" i="4"/>
  <c r="C254" i="4"/>
  <c r="K253" i="4"/>
  <c r="J253" i="4"/>
  <c r="I253" i="4"/>
  <c r="H253" i="4"/>
  <c r="G253" i="4"/>
  <c r="F253" i="4"/>
  <c r="E253" i="4"/>
  <c r="D253" i="4"/>
  <c r="C253" i="4"/>
  <c r="K252" i="4"/>
  <c r="J252" i="4"/>
  <c r="I252" i="4"/>
  <c r="H252" i="4"/>
  <c r="G252" i="4"/>
  <c r="F252" i="4"/>
  <c r="E252" i="4"/>
  <c r="D252" i="4"/>
  <c r="C252" i="4"/>
  <c r="K251" i="4"/>
  <c r="J251" i="4"/>
  <c r="I251" i="4"/>
  <c r="H251" i="4"/>
  <c r="G251" i="4"/>
  <c r="F251" i="4"/>
  <c r="E251" i="4"/>
  <c r="D251" i="4"/>
  <c r="C251" i="4"/>
  <c r="K250" i="4"/>
  <c r="J250" i="4"/>
  <c r="I250" i="4"/>
  <c r="H250" i="4"/>
  <c r="G250" i="4"/>
  <c r="F250" i="4"/>
  <c r="E250" i="4"/>
  <c r="D250" i="4"/>
  <c r="C250" i="4"/>
  <c r="K249" i="4"/>
  <c r="J249" i="4"/>
  <c r="I249" i="4"/>
  <c r="H249" i="4"/>
  <c r="G249" i="4"/>
  <c r="F249" i="4"/>
  <c r="E249" i="4"/>
  <c r="D249" i="4"/>
  <c r="C249" i="4"/>
  <c r="K248" i="4"/>
  <c r="J248" i="4"/>
  <c r="I248" i="4"/>
  <c r="H248" i="4"/>
  <c r="G248" i="4"/>
  <c r="F248" i="4"/>
  <c r="E248" i="4"/>
  <c r="D248" i="4"/>
  <c r="C248" i="4"/>
  <c r="K247" i="4"/>
  <c r="J247" i="4"/>
  <c r="I247" i="4"/>
  <c r="H247" i="4"/>
  <c r="G247" i="4"/>
  <c r="F247" i="4"/>
  <c r="E247" i="4"/>
  <c r="D247" i="4"/>
  <c r="C247" i="4"/>
  <c r="K246" i="4"/>
  <c r="J246" i="4"/>
  <c r="I246" i="4"/>
  <c r="H246" i="4"/>
  <c r="G246" i="4"/>
  <c r="F246" i="4"/>
  <c r="E246" i="4"/>
  <c r="D246" i="4"/>
  <c r="C246" i="4"/>
  <c r="K245" i="4"/>
  <c r="J245" i="4"/>
  <c r="I245" i="4"/>
  <c r="H245" i="4"/>
  <c r="G245" i="4"/>
  <c r="F245" i="4"/>
  <c r="E245" i="4"/>
  <c r="D245" i="4"/>
  <c r="C245" i="4"/>
  <c r="K244" i="4"/>
  <c r="J244" i="4"/>
  <c r="I244" i="4"/>
  <c r="H244" i="4"/>
  <c r="G244" i="4"/>
  <c r="F244" i="4"/>
  <c r="E244" i="4"/>
  <c r="D244" i="4"/>
  <c r="C244" i="4"/>
  <c r="K243" i="4"/>
  <c r="J243" i="4"/>
  <c r="I243" i="4"/>
  <c r="H243" i="4"/>
  <c r="G243" i="4"/>
  <c r="F243" i="4"/>
  <c r="E243" i="4"/>
  <c r="D243" i="4"/>
  <c r="C243" i="4"/>
  <c r="K242" i="4"/>
  <c r="J242" i="4"/>
  <c r="I242" i="4"/>
  <c r="H242" i="4"/>
  <c r="G242" i="4"/>
  <c r="F242" i="4"/>
  <c r="E242" i="4"/>
  <c r="D242" i="4"/>
  <c r="C242" i="4"/>
  <c r="K241" i="4"/>
  <c r="J241" i="4"/>
  <c r="I241" i="4"/>
  <c r="H241" i="4"/>
  <c r="G241" i="4"/>
  <c r="F241" i="4"/>
  <c r="E241" i="4"/>
  <c r="D241" i="4"/>
  <c r="C241" i="4"/>
  <c r="K240" i="4"/>
  <c r="J240" i="4"/>
  <c r="I240" i="4"/>
  <c r="H240" i="4"/>
  <c r="G240" i="4"/>
  <c r="F240" i="4"/>
  <c r="E240" i="4"/>
  <c r="D240" i="4"/>
  <c r="C240" i="4"/>
  <c r="K239" i="4"/>
  <c r="J239" i="4"/>
  <c r="I239" i="4"/>
  <c r="H239" i="4"/>
  <c r="G239" i="4"/>
  <c r="F239" i="4"/>
  <c r="E239" i="4"/>
  <c r="D239" i="4"/>
  <c r="C239" i="4"/>
  <c r="K238" i="4"/>
  <c r="J238" i="4"/>
  <c r="I238" i="4"/>
  <c r="H238" i="4"/>
  <c r="G238" i="4"/>
  <c r="F238" i="4"/>
  <c r="E238" i="4"/>
  <c r="D238" i="4"/>
  <c r="C238" i="4"/>
  <c r="K237" i="4"/>
  <c r="J237" i="4"/>
  <c r="I237" i="4"/>
  <c r="H237" i="4"/>
  <c r="G237" i="4"/>
  <c r="F237" i="4"/>
  <c r="E237" i="4"/>
  <c r="D237" i="4"/>
  <c r="C237" i="4"/>
  <c r="K236" i="4"/>
  <c r="J236" i="4"/>
  <c r="I236" i="4"/>
  <c r="H236" i="4"/>
  <c r="G236" i="4"/>
  <c r="F236" i="4"/>
  <c r="E236" i="4"/>
  <c r="D236" i="4"/>
  <c r="C236" i="4"/>
  <c r="K235" i="4"/>
  <c r="J235" i="4"/>
  <c r="I235" i="4"/>
  <c r="H235" i="4"/>
  <c r="G235" i="4"/>
  <c r="F235" i="4"/>
  <c r="E235" i="4"/>
  <c r="D235" i="4"/>
  <c r="C235" i="4"/>
  <c r="H224" i="4"/>
  <c r="G224" i="4"/>
  <c r="F224" i="4"/>
  <c r="E224" i="4"/>
  <c r="D224" i="4"/>
  <c r="C224" i="4"/>
  <c r="H223" i="4"/>
  <c r="G223" i="4"/>
  <c r="F223" i="4"/>
  <c r="E223" i="4"/>
  <c r="D223" i="4"/>
  <c r="C223" i="4"/>
  <c r="H222" i="4"/>
  <c r="G222" i="4"/>
  <c r="F222" i="4"/>
  <c r="E222" i="4"/>
  <c r="D222" i="4"/>
  <c r="C222" i="4"/>
  <c r="H221" i="4"/>
  <c r="G221" i="4"/>
  <c r="F221" i="4"/>
  <c r="E221" i="4"/>
  <c r="D221" i="4"/>
  <c r="C221" i="4"/>
  <c r="H220" i="4"/>
  <c r="G220" i="4"/>
  <c r="F220" i="4"/>
  <c r="E220" i="4"/>
  <c r="D220" i="4"/>
  <c r="C220" i="4"/>
  <c r="H219" i="4"/>
  <c r="G219" i="4"/>
  <c r="F219" i="4"/>
  <c r="E219" i="4"/>
  <c r="D219" i="4"/>
  <c r="C219" i="4"/>
  <c r="H218" i="4"/>
  <c r="G218" i="4"/>
  <c r="F218" i="4"/>
  <c r="E218" i="4"/>
  <c r="D218" i="4"/>
  <c r="C218" i="4"/>
  <c r="H217" i="4"/>
  <c r="G217" i="4"/>
  <c r="F217" i="4"/>
  <c r="E217" i="4"/>
  <c r="D217" i="4"/>
  <c r="C217" i="4"/>
  <c r="H216" i="4"/>
  <c r="G216" i="4"/>
  <c r="F216" i="4"/>
  <c r="E216" i="4"/>
  <c r="D216" i="4"/>
  <c r="C216" i="4"/>
  <c r="H214" i="4"/>
  <c r="G214" i="4"/>
  <c r="F214" i="4"/>
  <c r="E214" i="4"/>
  <c r="D214" i="4"/>
  <c r="C214" i="4"/>
  <c r="H213" i="4"/>
  <c r="G213" i="4"/>
  <c r="F213" i="4"/>
  <c r="E213" i="4"/>
  <c r="D213" i="4"/>
  <c r="C213" i="4"/>
  <c r="H212" i="4"/>
  <c r="G212" i="4"/>
  <c r="F212" i="4"/>
  <c r="E212" i="4"/>
  <c r="D212" i="4"/>
  <c r="C212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8" i="4"/>
  <c r="G208" i="4"/>
  <c r="F208" i="4"/>
  <c r="E208" i="4"/>
  <c r="D208" i="4"/>
  <c r="C208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H205" i="4"/>
  <c r="G205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2" i="4"/>
  <c r="G202" i="4"/>
  <c r="F202" i="4"/>
  <c r="E202" i="4"/>
  <c r="D202" i="4"/>
  <c r="C202" i="4"/>
  <c r="H201" i="4"/>
  <c r="G201" i="4"/>
  <c r="F201" i="4"/>
  <c r="E201" i="4"/>
  <c r="D201" i="4"/>
  <c r="C201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8" i="4"/>
  <c r="G198" i="4"/>
  <c r="F198" i="4"/>
  <c r="E198" i="4"/>
  <c r="D198" i="4"/>
  <c r="C198" i="4"/>
  <c r="H197" i="4"/>
  <c r="G197" i="4"/>
  <c r="F197" i="4"/>
  <c r="E197" i="4"/>
  <c r="D197" i="4"/>
  <c r="C197" i="4"/>
  <c r="H177" i="4"/>
  <c r="G177" i="4"/>
  <c r="F177" i="4"/>
  <c r="E177" i="4"/>
  <c r="D177" i="4"/>
  <c r="C177" i="4"/>
  <c r="H176" i="4"/>
  <c r="G176" i="4"/>
  <c r="F176" i="4"/>
  <c r="E176" i="4"/>
  <c r="D176" i="4"/>
  <c r="C176" i="4"/>
  <c r="H175" i="4"/>
  <c r="G175" i="4"/>
  <c r="F175" i="4"/>
  <c r="E175" i="4"/>
  <c r="D175" i="4"/>
  <c r="C175" i="4"/>
  <c r="H174" i="4"/>
  <c r="G174" i="4"/>
  <c r="F174" i="4"/>
  <c r="E174" i="4"/>
  <c r="D174" i="4"/>
  <c r="C174" i="4"/>
  <c r="H173" i="4"/>
  <c r="G173" i="4"/>
  <c r="F173" i="4"/>
  <c r="E173" i="4"/>
  <c r="D173" i="4"/>
  <c r="C173" i="4"/>
  <c r="H172" i="4"/>
  <c r="G172" i="4"/>
  <c r="F172" i="4"/>
  <c r="E172" i="4"/>
  <c r="D172" i="4"/>
  <c r="C172" i="4"/>
  <c r="H171" i="4"/>
  <c r="G171" i="4"/>
  <c r="F171" i="4"/>
  <c r="E171" i="4"/>
  <c r="D171" i="4"/>
  <c r="C171" i="4"/>
  <c r="H170" i="4"/>
  <c r="G170" i="4"/>
  <c r="F170" i="4"/>
  <c r="E170" i="4"/>
  <c r="D170" i="4"/>
  <c r="C170" i="4"/>
  <c r="H169" i="4"/>
  <c r="G169" i="4"/>
  <c r="F169" i="4"/>
  <c r="E169" i="4"/>
  <c r="D169" i="4"/>
  <c r="C169" i="4"/>
  <c r="H167" i="4"/>
  <c r="G167" i="4"/>
  <c r="F167" i="4"/>
  <c r="E167" i="4"/>
  <c r="D167" i="4"/>
  <c r="C167" i="4"/>
  <c r="H166" i="4"/>
  <c r="G166" i="4"/>
  <c r="F166" i="4"/>
  <c r="E166" i="4"/>
  <c r="D166" i="4"/>
  <c r="C166" i="4"/>
  <c r="H165" i="4"/>
  <c r="G165" i="4"/>
  <c r="F165" i="4"/>
  <c r="E165" i="4"/>
  <c r="D165" i="4"/>
  <c r="C165" i="4"/>
  <c r="H164" i="4"/>
  <c r="G164" i="4"/>
  <c r="F164" i="4"/>
  <c r="E164" i="4"/>
  <c r="D164" i="4"/>
  <c r="C164" i="4"/>
  <c r="H163" i="4"/>
  <c r="G163" i="4"/>
  <c r="F163" i="4"/>
  <c r="E163" i="4"/>
  <c r="D163" i="4"/>
  <c r="C163" i="4"/>
  <c r="H162" i="4"/>
  <c r="G162" i="4"/>
  <c r="F162" i="4"/>
  <c r="E162" i="4"/>
  <c r="D162" i="4"/>
  <c r="C162" i="4"/>
  <c r="H161" i="4"/>
  <c r="G161" i="4"/>
  <c r="F161" i="4"/>
  <c r="E161" i="4"/>
  <c r="D161" i="4"/>
  <c r="C161" i="4"/>
  <c r="H160" i="4"/>
  <c r="G160" i="4"/>
  <c r="F160" i="4"/>
  <c r="E160" i="4"/>
  <c r="D160" i="4"/>
  <c r="C160" i="4"/>
  <c r="H159" i="4"/>
  <c r="G159" i="4"/>
  <c r="F159" i="4"/>
  <c r="E159" i="4"/>
  <c r="D159" i="4"/>
  <c r="C159" i="4"/>
  <c r="H158" i="4"/>
  <c r="G158" i="4"/>
  <c r="F158" i="4"/>
  <c r="E158" i="4"/>
  <c r="D158" i="4"/>
  <c r="C158" i="4"/>
  <c r="H157" i="4"/>
  <c r="G157" i="4"/>
  <c r="F157" i="4"/>
  <c r="E157" i="4"/>
  <c r="D157" i="4"/>
  <c r="C157" i="4"/>
  <c r="H156" i="4"/>
  <c r="G156" i="4"/>
  <c r="F156" i="4"/>
  <c r="E156" i="4"/>
  <c r="D156" i="4"/>
  <c r="C156" i="4"/>
  <c r="H155" i="4"/>
  <c r="G155" i="4"/>
  <c r="F155" i="4"/>
  <c r="E155" i="4"/>
  <c r="D155" i="4"/>
  <c r="C155" i="4"/>
  <c r="H154" i="4"/>
  <c r="G154" i="4"/>
  <c r="F154" i="4"/>
  <c r="E154" i="4"/>
  <c r="D154" i="4"/>
  <c r="C154" i="4"/>
  <c r="H153" i="4"/>
  <c r="G153" i="4"/>
  <c r="F153" i="4"/>
  <c r="E153" i="4"/>
  <c r="D153" i="4"/>
  <c r="C153" i="4"/>
  <c r="H152" i="4"/>
  <c r="G152" i="4"/>
  <c r="F152" i="4"/>
  <c r="E152" i="4"/>
  <c r="D152" i="4"/>
  <c r="C152" i="4"/>
  <c r="H151" i="4"/>
  <c r="G151" i="4"/>
  <c r="F151" i="4"/>
  <c r="E151" i="4"/>
  <c r="D151" i="4"/>
  <c r="C151" i="4"/>
  <c r="H150" i="4"/>
  <c r="G150" i="4"/>
  <c r="F150" i="4"/>
  <c r="E150" i="4"/>
  <c r="D150" i="4"/>
  <c r="C150" i="4"/>
  <c r="G327" i="4"/>
  <c r="D327" i="4"/>
  <c r="L254" i="4"/>
  <c r="N277" i="4"/>
</calcChain>
</file>

<file path=xl/sharedStrings.xml><?xml version="1.0" encoding="utf-8"?>
<sst xmlns="http://schemas.openxmlformats.org/spreadsheetml/2006/main" count="599" uniqueCount="527">
  <si>
    <t>Местонахождение</t>
  </si>
  <si>
    <t>Адрес</t>
  </si>
  <si>
    <t>Транспортная доуступность</t>
  </si>
  <si>
    <t>Количество надземных этажей</t>
  </si>
  <si>
    <t>Наличие технического подполья, подвала, подземных этажей</t>
  </si>
  <si>
    <t>Количество подземных этажей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</si>
  <si>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</si>
  <si>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</si>
  <si>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</si>
  <si>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</si>
  <si>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</si>
  <si>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</si>
  <si>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</si>
  <si>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</si>
  <si>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</si>
  <si>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</si>
  <si>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</si>
  <si>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</si>
  <si>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</si>
  <si>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</si>
  <si>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</si>
  <si>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</si>
  <si>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</si>
  <si>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</si>
  <si>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</si>
  <si>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</si>
  <si>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</si>
  <si>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</si>
  <si>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</si>
  <si>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</si>
  <si>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</si>
  <si>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</si>
  <si>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</si>
  <si>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</si>
  <si>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</si>
  <si>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</si>
  <si>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</si>
  <si>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</si>
  <si>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</si>
  <si>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</si>
  <si>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</si>
  <si>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</si>
  <si>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</si>
  <si>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</si>
  <si>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</si>
  <si>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</si>
  <si>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</si>
  <si>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</si>
  <si>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</si>
  <si>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</si>
  <si>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</si>
  <si>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</si>
  <si>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</si>
  <si>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</si>
  <si>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</si>
  <si>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</si>
  <si>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</si>
  <si>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</si>
  <si>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</si>
  <si>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</si>
  <si>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</si>
  <si>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</si>
  <si>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</si>
  <si>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</si>
  <si>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</si>
  <si>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</si>
  <si>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</si>
  <si>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</si>
  <si>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</si>
  <si>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</si>
  <si>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</si>
  <si>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</si>
  <si>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</si>
  <si>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</si>
  <si>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</si>
  <si>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</si>
  <si>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</si>
  <si>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</si>
  <si>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</si>
  <si>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</si>
  <si>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</si>
  <si>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</si>
  <si>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</si>
  <si>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</si>
  <si>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</si>
  <si>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</si>
  <si>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</si>
  <si>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</si>
  <si>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</si>
  <si>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</si>
  <si>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</si>
  <si>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</si>
  <si>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</si>
  <si>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</si>
  <si>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</si>
  <si>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</si>
  <si>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</si>
  <si>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</si>
  <si>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</si>
  <si>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</si>
  <si>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</si>
  <si>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</si>
  <si>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</si>
  <si>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</si>
  <si>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</si>
  <si>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</si>
  <si>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</si>
  <si>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</si>
  <si>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</si>
  <si>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</si>
  <si>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</si>
  <si>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</si>
  <si>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</si>
  <si>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</si>
  <si>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</si>
  <si>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</si>
  <si>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Общая площадь объекта (кв.м.)</t>
  </si>
  <si>
    <t>Строительный объем объекта (куб. м.)</t>
  </si>
  <si>
    <t>ЕСТЬ</t>
  </si>
  <si>
    <t>Ненецкий  АО</t>
  </si>
  <si>
    <t xml:space="preserve">Республика Алтай </t>
  </si>
  <si>
    <t>Многоэтажная автостоянка</t>
  </si>
  <si>
    <t>Цена за кв. м. при площади  100 000 кв.м. и более</t>
  </si>
  <si>
    <t>Жилое помещение</t>
  </si>
  <si>
    <t>Административное помещение</t>
  </si>
  <si>
    <t>Бытовое помещение</t>
  </si>
  <si>
    <t>Общественное помещение</t>
  </si>
  <si>
    <t>Техническое помещение</t>
  </si>
  <si>
    <t>Производственное помещение</t>
  </si>
  <si>
    <t>Складское помещение</t>
  </si>
  <si>
    <t>Дорога и дорожное покрытие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</si>
  <si>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</si>
  <si>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</si>
  <si>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</si>
  <si>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</si>
  <si>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</si>
  <si>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</si>
  <si>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</si>
  <si>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</si>
  <si>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</si>
  <si>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</si>
  <si>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</si>
  <si>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</si>
  <si>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</si>
  <si>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</si>
  <si>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Описание объекта(ов) экспертизы</t>
  </si>
  <si>
    <t>Для суда</t>
  </si>
  <si>
    <t>Не для суда</t>
  </si>
  <si>
    <t>Количество объектов экспертизы (шт.)</t>
  </si>
  <si>
    <t>Необъодимость выезда на объект</t>
  </si>
  <si>
    <t>Требуется</t>
  </si>
  <si>
    <t>Не требуется</t>
  </si>
  <si>
    <t>Объект экспертизы</t>
  </si>
  <si>
    <t>Цели и задачи экспертизы</t>
  </si>
  <si>
    <t>Установление технического состояния, исправности</t>
  </si>
  <si>
    <t>Определение качества выполненыия строительных работ</t>
  </si>
  <si>
    <t>Определение качества выполнения работ по проектированию</t>
  </si>
  <si>
    <t>Установление величины физического износа</t>
  </si>
  <si>
    <t xml:space="preserve">Определение (оценка) величины причиненного ущерба </t>
  </si>
  <si>
    <t>Определение объема и стоимости</t>
  </si>
  <si>
    <t>Наприсание рецензии</t>
  </si>
  <si>
    <t>КОМПЛЕКСНЫЕ ЭКСПЕРТИЗЫ</t>
  </si>
  <si>
    <t>Комплексная экспертиза технического состояния строительных конструкций, состояния наружных и внутренних изоляционных и(или) отделочных покрытий, а также технического состояния внутренних инженерных сетей и оборудования зданий и сооружений</t>
  </si>
  <si>
    <t>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</si>
  <si>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Комплексная экспертиза технического состояния строительных конструкций, а также состояния наружных и внутренних изоляционных и(или) отделочных покрытий зданий и сооружений</t>
  </si>
  <si>
    <t>Комплексная экспертиза технического состояния строительных конструкций, а также состояния наружных изоляционных и(или) отделочных покрытий зданий и сооружений</t>
  </si>
  <si>
    <t>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</si>
  <si>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Комплексная экспертиза технического состояния строительных конструкций зданий и сооружений</t>
  </si>
  <si>
    <t>Комплексная экспертиза состояния наружных и внутренних изоляционных и(или) отделочных покрытий зданий и сооружений</t>
  </si>
  <si>
    <t>Комплексная экспертиза состояния наружних изоляционных и(или) отделочных покрытий зданий и сооружений</t>
  </si>
  <si>
    <t>Комплексная экспертиза состояния внутренних изоляционных и(или) отделочных покрытий зданий и сооружений</t>
  </si>
  <si>
    <t>Комплексная экспертиза технического состояния внутренних инженерных сетей и оборудования зданий и сооружений</t>
  </si>
  <si>
    <t>Комплексная экспертиза технического состояния наружных инженерных сетей</t>
  </si>
  <si>
    <t>Комплексная экспертиза состояния изоляционныцх покрытий наружных инженерных сетей</t>
  </si>
  <si>
    <t>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</si>
  <si>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ВЫБОРОЧНЫЕ ЭКСПЕРТИЗЫ</t>
  </si>
  <si>
    <t>Экспертиза технического состояния оснований и фундаментов</t>
  </si>
  <si>
    <t xml:space="preserve">Экспертиза технического состояния конструкций технических подпольев, цокольных помещений, подвальных помещений, подземных гаражей и стоянок </t>
  </si>
  <si>
    <t>Экспертиза состояния изоляционных и отделочных покрытий фундаментов</t>
  </si>
  <si>
    <t>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</si>
  <si>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</si>
  <si>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технического состояния конструкций полов выполненных по грунтовому основанию (бетонных, железобетонных, фибробетонных)</t>
  </si>
  <si>
    <t>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</si>
  <si>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Экспертиза технического состояния конструкций стен, колонн, пилонов и пр.</t>
  </si>
  <si>
    <t xml:space="preserve"> Экспертиза состояния наружных изоляционных и(или) отделочных покрытий стен, колонн, пилонов и пр.</t>
  </si>
  <si>
    <t>Экспертиза состояния внутренних изоляционных и(или) отделочных покрытий стен, колонн, пилонов и пр.</t>
  </si>
  <si>
    <t>Экспертиза технического состояния окон, дверей, витражных и светопрозарачных конструкций</t>
  </si>
  <si>
    <t>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</si>
  <si>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Экспертиза технического состояния конструкций перекрытий, лестничных площадок и маршей</t>
  </si>
  <si>
    <t>Экспертиза состояния отделочных и(или) изоляционных покрытий конструкций перекрытий, лестничных площадок и маршей</t>
  </si>
  <si>
    <t>Экспертиза технического состояния конструкций покрытий и(или)  конструкций кровли</t>
  </si>
  <si>
    <t>Экспертиза состояния изоляционных и(или) отделочных покрытий чердачных керекрытий (покрытий) и(или) конструкций кровли</t>
  </si>
  <si>
    <t>Экспертиза технического состояния конструкций бассейнов, резервуаров</t>
  </si>
  <si>
    <t>Экспертиза состояния  изоляционных и(или) отделочных покрытий бассейнов и резервуатов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</si>
  <si>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</si>
  <si>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</si>
  <si>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Экспертиза технического состояния систем внутреннего горячего и(или) холодного водоснабжения</t>
  </si>
  <si>
    <t>Экспертиза состояния изоляционных и(или) отделочных покрытий систем внутреннего горячего и(или) холодного водоснабжения</t>
  </si>
  <si>
    <t xml:space="preserve">Экспертиза технического состояния систем внутренней канализации </t>
  </si>
  <si>
    <t xml:space="preserve">Экспертиза состояния изоляционных и(или) отделочных покрытий систем внутренней канализации </t>
  </si>
  <si>
    <t>Экспертиза технического состояния внутренних систем отопления, теплоснабжения</t>
  </si>
  <si>
    <t>Экспертиза состояния изоляционных и(или) отделочноых покрытий внутренних систем отопления, теплоснабжения</t>
  </si>
  <si>
    <t>Экспертиза технического состояния систем вентиляции и(или) кондиционирования</t>
  </si>
  <si>
    <t>Экспертиза состояния изоляционных и(или) отделочных покрытий систем вентиляции и(или) кондиционирования</t>
  </si>
  <si>
    <t>Экспертиза технического состояния внутренних электрических систем, слаботочных систем, оборудования</t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</si>
  <si>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</si>
  <si>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технического состояния конструкций дорог и(или) дорожных покрытий</t>
  </si>
  <si>
    <t>Экспертиза состояния дорожной разметки</t>
  </si>
  <si>
    <t>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отделочных покрытий, монтажу внутренних инженерных сетей и оборудования зданий и сооружений</t>
  </si>
  <si>
    <t>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</si>
  <si>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 xml:space="preserve">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отделочных покрытий зданий и сооружений </t>
  </si>
  <si>
    <t xml:space="preserve">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отделочных покрытий зданий и сооружений </t>
  </si>
  <si>
    <t>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</si>
  <si>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 xml:space="preserve">Комплексная экспертиза качества выполнения строительно-монтажных работ по возведению строительных конструкций зданий и сооружений </t>
  </si>
  <si>
    <t>Комплексная экспертиза качества выполненных работ по ненесению и устройству наружных и внутренних изоляционных и(или) отделочных покрытий зданий и сооружений</t>
  </si>
  <si>
    <t>Комплексная экспертиза качества выполнения работ по ненесению и устройству наружных отделочных покрытий зданий и сооружений</t>
  </si>
  <si>
    <t>Комплексная экспертиза качества выполнения работ по ненесению и устройству внутренних отделочных покрытий зданий и сооружений</t>
  </si>
  <si>
    <t>Комплексная экспертиза качества выполнения работ по монтажу внутренних  инженерных сетей и оборудования зданий и сооружений</t>
  </si>
  <si>
    <t>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</si>
  <si>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</si>
  <si>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 xml:space="preserve">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</si>
  <si>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качества выполнения работ по устроиству оснований и возведению фундаментов</t>
  </si>
  <si>
    <t>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</si>
  <si>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Экспертиза качества нанесения и устройства наружных изоляционных и(или) отделочных покрытий фундаментов</t>
  </si>
  <si>
    <t>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</si>
  <si>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</si>
  <si>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</si>
  <si>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Экспертиза качества выполнения строительно-монтажных работ по возведению конструкций стен, колонн, пилонов и пр.</t>
  </si>
  <si>
    <t>Экспертиза качества нанесения и устройства наружных изоляционных и(или) отделочных покрытий стен, колонн, пилонов и пр.</t>
  </si>
  <si>
    <t>Экспертиза качества нанесения и устройства внутренних изоляционных и(или) отделочных покрытий стен, колонн, пилонов и пр.</t>
  </si>
  <si>
    <t>Экспертиза качества выполненных работ по монтажу окон, дверей, витражных и светопрозрачных конструкций</t>
  </si>
  <si>
    <t>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</si>
  <si>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Экспертиза качества выполнения строительно-монтажных работ по возведению конструкций перекрытий, лестничных площадок и маршей</t>
  </si>
  <si>
    <t>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</si>
  <si>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Экспертиза качества выполнения строительно-монтажных работ по возведению конструкций покрытий и(или) конструкций кровли</t>
  </si>
  <si>
    <t>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</si>
  <si>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Экспертиза качества выполнения строительно-монтажных работ по возведению конструкций бассейнов, резервуаров</t>
  </si>
  <si>
    <t>Экспертиза качества нанесения и устройства изоляционных и(или) отделочных покрытий бассейнов и резервуатов</t>
  </si>
  <si>
    <t>Экспертиза качества выполнения работ по монтажу систем внутреннего горячего и(или) холодного водоснабжения</t>
  </si>
  <si>
    <t>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</si>
  <si>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Экспертиза качества выполнения работ по монтажу систем внутренней канализации </t>
  </si>
  <si>
    <t xml:space="preserve">Экспертиза качества нанесения и устройства изоляционных и(или) отделочных покрытий систем внутренней канализации </t>
  </si>
  <si>
    <t>Экспертиза качества выполнения работ по монтажу внутренних систем отопления, теплоснабжения</t>
  </si>
  <si>
    <t>Экспертиза качества нанесения и устройства изоляционных и(или) отделочноых покрытий внутренних систем отопления, теплоснабжения</t>
  </si>
  <si>
    <t>Экспертиза качества выполнения работ по монтажу систем вентиляции и(или) кондиционирования</t>
  </si>
  <si>
    <t>Экспертиза качества нанесения и устройства изоляционных и(или) отделочных покрытий систем вентиляции и(или) кондиционирования</t>
  </si>
  <si>
    <t>Экспертиза качества выполнения работ по монтажу внутренних электрических систем, слаботочных систем, оборудования</t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</si>
  <si>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</si>
  <si>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</si>
  <si>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качества выполнения строительно-монтажных работ по возведению конструкций дорог и(или) дорожных покрытий</t>
  </si>
  <si>
    <t>Экспертиза качества нанесения и устройства дорожной разметки</t>
  </si>
  <si>
    <t>Комплексная экспертиза качества разработки проектной документации (стадии ПД) и рабочей документации (стадии РД)</t>
  </si>
  <si>
    <t>Комплексная экспертиза качества разработки проектной документации (стадии ПД)</t>
  </si>
  <si>
    <t>Комплексная экспертиза качества разработки рабочей документации (стадии РД)</t>
  </si>
  <si>
    <t>ЭКСПЕРТИЗА РАЗДЕЛОВ ПРОЕКТНОЙ ДОКУМЕНТАЦИИ</t>
  </si>
  <si>
    <t>ЭКСПЕНРТИЗА РАЗДЕЛОВ РАБОЧЕЙ ДОКУМЕНТАЦИИ</t>
  </si>
  <si>
    <t>Экспертиза качества разработки проекта демонтажа (сноса)</t>
  </si>
  <si>
    <t>Экспертиза качества разработки раздела ПП (предпроектная стадия) или "эскизный проект"</t>
  </si>
  <si>
    <t xml:space="preserve">Экспертиза качества разработки раздела ГП (геплан) </t>
  </si>
  <si>
    <t xml:space="preserve">Экспертиза качества разработки раздела ОР (организация рельефа) </t>
  </si>
  <si>
    <t xml:space="preserve">Экспертиза качества разработки раздела Благ (благоустройство и озеленение) </t>
  </si>
  <si>
    <t xml:space="preserve">Экспертиза качества разработки раздела АР (архитектурные решения) </t>
  </si>
  <si>
    <t xml:space="preserve">Экспертиза качества разработки раздела КР (конструктивные решеия) </t>
  </si>
  <si>
    <t xml:space="preserve">Экспертиза качества разработки раздела КЖ (конструкции железобетонные) </t>
  </si>
  <si>
    <t xml:space="preserve">Экспертиза качества разработки раздела КМ (конструкции металлические) </t>
  </si>
  <si>
    <t>Экспертиза качества разработки раздела КМД (конструкции металлические, детали)</t>
  </si>
  <si>
    <t xml:space="preserve">Экспертиза качества разработки раздела КД (конструкции деревянные) </t>
  </si>
  <si>
    <t xml:space="preserve">Экспертиза качества разработки раздела ВК (водопровод, канализация и водостоки) </t>
  </si>
  <si>
    <t xml:space="preserve">Экспертиза качества разработки раздела ОВ (отопление и вентиляция) </t>
  </si>
  <si>
    <t xml:space="preserve">Экспертиза качества разработки раздела ТХ (технология) </t>
  </si>
  <si>
    <t xml:space="preserve">Экспертиза качества разработки раздела ЭО (электрообордование) </t>
  </si>
  <si>
    <t xml:space="preserve">Экспертиза качества разработки раздела СС (системы связи) </t>
  </si>
  <si>
    <t xml:space="preserve">Экспертиза качества разработки раздела А (автоматизация инженерных систем) </t>
  </si>
  <si>
    <t xml:space="preserve">Экспертиза качества разработки раздела ВТ (вертикальный транспорт) </t>
  </si>
  <si>
    <t xml:space="preserve">Экспертиза качества разработки раздела АВТ (автоматизация) </t>
  </si>
  <si>
    <t xml:space="preserve">Экспертиза качества разработки раздела ПОС (проект организации строительства) </t>
  </si>
  <si>
    <t xml:space="preserve">Экспертиза качества разработки раздела Смет (сметная документация) </t>
  </si>
  <si>
    <t>Экспертиза качества разработки раздела ССРСС (сводный сметный расчет стоимости строительства)</t>
  </si>
  <si>
    <t xml:space="preserve">Экспертиза качества разработки раздела ПП (предпроектная стадия) или "эскизный проект" </t>
  </si>
  <si>
    <t>ЭКСПЕРТИЗА ПРИНЯТЫХ ПРОЕКТНЫХ РЕШЕНИЙ</t>
  </si>
  <si>
    <t>Экспертиза качества принятых проектных решений по устройству оснований и фундаментов</t>
  </si>
  <si>
    <t xml:space="preserve">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</si>
  <si>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Экспертиза качества принятых  проектных решений по устройству полов по грунтовому основанию </t>
  </si>
  <si>
    <t>Экспертиза качества принятых  проектных решений по устрйству стен, колонн, пилонов и пр.</t>
  </si>
  <si>
    <t>Экспертиза качества принятых проектных решений по устройству окон, дверей, витражных и светопрозарачных конструкций</t>
  </si>
  <si>
    <t>Экспертиза качества принятых проектных решений по устройству перекрытий и покрытий</t>
  </si>
  <si>
    <t>Экспертиза качества принятых проектных решений по устрйству кровли</t>
  </si>
  <si>
    <t>Экспертиза качества принятых проектных решений по устройству бассейнов</t>
  </si>
  <si>
    <t>Экспертиза качества принятых проектных решений по устройству резервуаров</t>
  </si>
  <si>
    <t>Экспертиза качества принятых проектных решений по устройству систем внутреннего горячего и холодного водоснабжения</t>
  </si>
  <si>
    <t>Экспертиза качества принятых проектных решений по устройству дорог и дорожных покрытий</t>
  </si>
  <si>
    <t xml:space="preserve">Экспертиза качества принятых проектных решений по устройству систем внутренней канализации </t>
  </si>
  <si>
    <t>Экспертиза качества принятых проектных решений по устройству внутренних систем отопления, теплоснабжения</t>
  </si>
  <si>
    <t>Экспертиза качества принятых проектных решений по устройству систем вентиляции и кондиционирования</t>
  </si>
  <si>
    <t>Экспертиза качества принятых проектных решений по устройству внутренних электрических систем, слаботочных систем, оборудования</t>
  </si>
  <si>
    <t>Экспертиза качества принятых проектных решений по устройству наружных сетей горячего и холодного водоснабжения</t>
  </si>
  <si>
    <t xml:space="preserve">Экспертиза качества принятых проектных решений по устройству наружных сетей канализации </t>
  </si>
  <si>
    <t>Экспертиза качества принятых проектных решений по устройству наружных сетей отопления, теплоснабжения</t>
  </si>
  <si>
    <t>Экспертиза качества принятых проектных решений по устройству наружных электрических и слаботочных сетей</t>
  </si>
  <si>
    <t xml:space="preserve">Комплексная экспертиза величины физического износа конструкций зданий, сооружений, внутренних инженерных сетей и оборудования </t>
  </si>
  <si>
    <t>Комплексная экспертиза величины физического износа конструкций зданий и сооружений</t>
  </si>
  <si>
    <t xml:space="preserve">Комплексная экспертиза величины физического износа внутренних инженерных сетей и оборудования </t>
  </si>
  <si>
    <t xml:space="preserve">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</si>
  <si>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Комплексная экспертиза величины физического износа дорог и дорожных покрытий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</si>
  <si>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</si>
  <si>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Комплексная экспертиза величины физического износа фундаментов</t>
  </si>
  <si>
    <t>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</si>
  <si>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Экспертиза величины физического износа конструкций полов выполненных по грунтовому основанию</t>
  </si>
  <si>
    <t>Экспертиза качества величины физического износа конструкций стен, колонн, пилонов и пр.</t>
  </si>
  <si>
    <t>Экспертиза величины физического износа окон, дверей, витражных и светопрозрачных конструкций</t>
  </si>
  <si>
    <t>Экспертиза величины физического износа конструкций перекрытий, лестничных площадок и маршей</t>
  </si>
  <si>
    <t>Экспертиза величины физического износа конструкций покрытий и(или) конструкций кровли</t>
  </si>
  <si>
    <t>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</si>
  <si>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Экспертиза величины физического износа конструкций бассейнов, резервуаров</t>
  </si>
  <si>
    <t>Экспертиза величины физического износа изоляционных и отделочных покрытий бассейнов и резервуатов</t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</si>
  <si>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</si>
  <si>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Экспертиза величины физического износа систем внутреннего горячего и(или) холодного водоснабжения</t>
  </si>
  <si>
    <t xml:space="preserve">Экспертиза величины физического износа систем внутренней канализации </t>
  </si>
  <si>
    <t>Экспертиза величины физического износа внутренних систем отопления, теплоснабжения</t>
  </si>
  <si>
    <t>Экспертиза величины физического износа систем вентиляции и кондиционирования</t>
  </si>
  <si>
    <t>Экспертиза величины физического износа изоляционных и(или) отделочных покрытий систем вентиляции и кондиционирования</t>
  </si>
  <si>
    <t>Экспертиза величины физического износа внутренних электрических систем, слаботочных систем, оборудования</t>
  </si>
  <si>
    <t>Комплексная экспертиза (оценка) причиненного ущерба в следствии пожара</t>
  </si>
  <si>
    <t>Комплексная экспертиза (оценка) причиненного ущерба в следствии залива</t>
  </si>
  <si>
    <t>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</si>
  <si>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Комплексная экспертиза (оценка) причиненного ущерба в следствии некачественного или не своевременного выполнения ремонтных работ</t>
  </si>
  <si>
    <t>Комплексная экспертиза (оценка) причиненного ущерба в следствии некачественного или не своевременного выполнения проектных работ</t>
  </si>
  <si>
    <t>Комплексная экспертиза (оценка) причиненного ущерба в следствии влияния близко расположенных строек</t>
  </si>
  <si>
    <t>Комплексная экспертиза объема и(или) стоимости работ по проектированию, строительно-монтажных работ, наружных и внутренних изоляционных и(или) отделочных работ, работ по монтажу внутренних инженерных сетей и оборудования</t>
  </si>
  <si>
    <t>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</si>
  <si>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Комплексная экспертиза объема и(или) стоимости работ по проектированию, а также монтажу внутренних инженерных сетей и оборудования </t>
  </si>
  <si>
    <t>Комплексная экспертиза объема и(или) стоимости строительно-монтажных, наружных и внутренних изоляционных и(или) отделочных работ</t>
  </si>
  <si>
    <t>Камплексная экспертиза объема и(или) стоимости строительно-монтажных работ</t>
  </si>
  <si>
    <t>Комплексная экспертиза объема и(или) стоимости внутренних изоляционных и(или) отделочных работ зданий и сооружений</t>
  </si>
  <si>
    <t>Комплексная экспертиза объема и(или) стоимости наружных изоляционных и(или) отделочных работ зданий и сооружений</t>
  </si>
  <si>
    <t>Комплексная экспертиза объема и(или) стоимости работ по монтажу внутренних инженерных сетей и оборудования</t>
  </si>
  <si>
    <t xml:space="preserve">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</si>
  <si>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Комплексная экспертиза объема и(или) стоимости проектных работ</t>
  </si>
  <si>
    <t>Строительно-монтажные, монтажные, изоляционные и отделочные работы</t>
  </si>
  <si>
    <t>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</si>
  <si>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Вунтренние инженерные сети и оборудование</t>
  </si>
  <si>
    <t>Экспертиза объема и(или) стоимости выполненнных работ по устройству фундаментов</t>
  </si>
  <si>
    <t>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</si>
  <si>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изоляционных и(или) отделочных покрытий фундаментов</t>
  </si>
  <si>
    <t>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</si>
  <si>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</si>
  <si>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конструкций полов выполненных по грунтовому основанию</t>
  </si>
  <si>
    <t xml:space="preserve">Экспертиза объема и(или) стоимости выполненных работ по устройству изоляционных и(или) отделочных покрытий полов выполненных по грунтовому основанию </t>
  </si>
  <si>
    <t>Экспертиза объема и(или) стоимости выполненных работ по устройству конструкций стен, колонн, пилонов и пр.</t>
  </si>
  <si>
    <t>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</si>
  <si>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Экспертиза объема и(или) стоимости выполненных работ по устройству окон, дверей, витражных и светопрозрачных конструкций</t>
  </si>
  <si>
    <t>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</si>
  <si>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Экспертиза объема и(или) стоимости выполненных работ по устройству конструкций перекрытий, лестничных площадок и маршей</t>
  </si>
  <si>
    <t>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</si>
  <si>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Экспертиза объема и(или) стоимости выполненных работ по устройству конструкций покрытий и(или) конструкций кровли</t>
  </si>
  <si>
    <t>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</si>
  <si>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Экспертиза объема и(или) стоимости выполненных работ по устройству конструкций бассейнов, резервуаров</t>
  </si>
  <si>
    <t>Экспертиза объема и(или) стоимости выполненных работ по устройству изоляционных и(или) отделочных покрытий бассейнов и резервуатов</t>
  </si>
  <si>
    <t>Наружные инженерные сети</t>
  </si>
  <si>
    <t>Экспертиза объема и(или) стоимости выполненных работ по устройству систем внутреннего горячего и(или) холодного водоснабжения</t>
  </si>
  <si>
    <t>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</si>
  <si>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Экспертиза объема и(или) стоимости выполненных работ по устройству систем внутренней канализации </t>
  </si>
  <si>
    <t xml:space="preserve">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</si>
  <si>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Экспертиза объема и(или) стоимости выполненных работ по устройству внутренних систем отопления, теплоснабжения</t>
  </si>
  <si>
    <t>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</si>
  <si>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Экспертиза объема и(или) стоимости выполненных работ по устройству систем вентиляции и(или) кондиционирования</t>
  </si>
  <si>
    <t>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</si>
  <si>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Экспертиза объема и(или) стоимости выполненных работ по устройству внутренних электрических систем, слаботочных систем, оборудования</t>
  </si>
  <si>
    <t>Проектные работы - пректная документация</t>
  </si>
  <si>
    <t>Экспертиза объема и(или) стоимости выполненных работ по устройству конструкций дорог и(или) дорожных покрытий</t>
  </si>
  <si>
    <t xml:space="preserve">Экспертиза объема и(или) стоимости выполненных работ по устройству дорожной разметки </t>
  </si>
  <si>
    <t>Проектные работы - рабочая документация</t>
  </si>
  <si>
    <t>Экспертиза объема и(или) стоимости выполненных работ по разработке проекта демонтажа (сноса)</t>
  </si>
  <si>
    <t xml:space="preserve">Экспертиза объема и(или) стоимости выполненных работ по разработке проекта раздела ГП (геплан) </t>
  </si>
  <si>
    <t xml:space="preserve">Экспертиза объема и(или) стоимости выполненных работ по разработке проекта раздела ОР (организация рельефа) </t>
  </si>
  <si>
    <t xml:space="preserve">Экспертиза объема и(или) стоимости выполненных работ по разработке проекта раздела Благ (благоустройство и озеленение) </t>
  </si>
  <si>
    <t xml:space="preserve">Экспертиза объема и(или) стоимости выполненных работ по разработке проекта раздела АР (архитектурные решения) </t>
  </si>
  <si>
    <t xml:space="preserve">Экспертиза объема и(или) стоимости выполненных работ по разработке проекта раздела КР (конструктивные решеия) </t>
  </si>
  <si>
    <t xml:space="preserve">Экспертиза объема и(или) стоимости выполненных работ по разработке проекта раздела КЖ (конструкции железобетонные) </t>
  </si>
  <si>
    <t xml:space="preserve">Экспертиза объема и(или) стоимости выполненных работ по разработке проекта раздела КМ (конструкции металлические) </t>
  </si>
  <si>
    <t>Экспертиза объема и(или) стоимости выполненных работ по разработке проекта раздела КМД (конструкции металлические, детали)</t>
  </si>
  <si>
    <t xml:space="preserve">Экспертиза объема и(или) стоимости выполненных работ по разработке проекта раздела КД (конструкции деревянные) </t>
  </si>
  <si>
    <t xml:space="preserve">Экспертиза объема и(или) стоимости выполненных работ по разработке проекта раздела ВК (водопровод, канализация и водостоки) </t>
  </si>
  <si>
    <t xml:space="preserve">Экспертиза объема и(или) стоимости выполненных работ по разработке проекта раздела ОВ (отопление и вентиляция) </t>
  </si>
  <si>
    <t xml:space="preserve">Экспертиза объема и(или) стоимости выполненных работ по разработке проекта раздела ТХ (технология) </t>
  </si>
  <si>
    <t xml:space="preserve">Экспертиза объема и(или) стоимости выполненных работ по разработке проекта раздела ЭО (электрообордование) </t>
  </si>
  <si>
    <t xml:space="preserve">Экспертиза объема и(или) стоимости выполненных работ по разработке проекта раздела СС (системы связи) </t>
  </si>
  <si>
    <t>Экспертиза объема и(или) стоимости выполненных работ по разработке проекта раздела А (автоматизация инженерных систем)</t>
  </si>
  <si>
    <t xml:space="preserve">Экспертиза объема и(или) стоимости выполненных работ по разработке проекта раздела ВТ (вертикальный транспорт) </t>
  </si>
  <si>
    <t xml:space="preserve">Экспертиза объема и(или) стоимости выполненных работ по разработке проекта раздела АВТ (автоматизация) </t>
  </si>
  <si>
    <t xml:space="preserve">Экспертиза объема и(или) стоимости выполненных работ по разработке проекта раздела ПОС (проект организации строительства) </t>
  </si>
  <si>
    <t xml:space="preserve">Экспертиза объема и(или) стоимости выполненных работ по разработке проекта раздела Смет (сметная документация) </t>
  </si>
  <si>
    <t>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</si>
  <si>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 xml:space="preserve">Экспертиза объема и(или) стоимости выполненных работ по разработке проекта раздела ПП (предпроектная стадия) или "эскизный проект") </t>
  </si>
  <si>
    <t>Экспертиза объема и(или) стоимости выполненных работ по разработке проекта раздела ПП (предпроектная стадия) или "эскизный проект")</t>
  </si>
  <si>
    <t>Экспертиза объема и(или) стоимости выполненных работ по разработке проекта раздела Благ (благоустройство и озеленение)</t>
  </si>
  <si>
    <t xml:space="preserve">Экспертиза объема и(или) стоимости выполненных работ по разработке проекта раздела А (автоматизация инженерных систем) 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</si>
  <si>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</si>
  <si>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</si>
  <si>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</si>
  <si>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</si>
  <si>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</si>
  <si>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</si>
  <si>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</si>
  <si>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</si>
  <si>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</si>
  <si>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</si>
  <si>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</si>
  <si>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</si>
  <si>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</si>
  <si>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</si>
  <si>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</si>
  <si>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</si>
  <si>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</si>
  <si>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7-9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</si>
  <si>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</si>
  <si>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</si>
  <si>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</si>
  <si>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</si>
  <si>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</si>
  <si>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</si>
  <si>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</si>
  <si>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</si>
  <si>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</si>
  <si>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</si>
  <si>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</si>
  <si>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</si>
  <si>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</si>
  <si>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17-71</t>
  </si>
  <si>
    <t>7-18</t>
  </si>
  <si>
    <t>Результаты ранее проведенного обследования или экспертизы</t>
  </si>
  <si>
    <t>Наимаенование объекта экспертизы</t>
  </si>
  <si>
    <t>Здание, сооружение</t>
  </si>
  <si>
    <t>Парк, сквер, дворовая территория</t>
  </si>
  <si>
    <t>ГРУНТЫ ОСНОВАНИЯ</t>
  </si>
  <si>
    <t>Проходка шурфов (вскрытие фундаментов)</t>
  </si>
  <si>
    <t>Геодезический контроль оснований зданий, сооружений</t>
  </si>
  <si>
    <t xml:space="preserve">Определение степени уплотнения естественных грунтов основания </t>
  </si>
  <si>
    <t>Определение степени уплотнения насыпных песчаных, щебеночных или гравийных оснований</t>
  </si>
  <si>
    <t>Отбор и исследование образцов грунтов основания из под подошвы фундамента</t>
  </si>
  <si>
    <t>СТРОИТЕЛЬНЫЕ КОНСТРУКЦИИ, ДОРОЖНЫЕ ПОКРЫТИЯ</t>
  </si>
  <si>
    <t>Визуальное обследование (экспертиза) строиетльных конструкций</t>
  </si>
  <si>
    <t>Ультразвуковое и (или) склерометрическое обследование (экспертиза) бетонных и (или) железобетонных строительных конструкций</t>
  </si>
  <si>
    <t>Магнитоскопическое обследование (экспертиза) железобетонных строительных конструкций</t>
  </si>
  <si>
    <t>Определение прочности бетона механическим методом неразрушающего контроля (отрыв со скалыванием)</t>
  </si>
  <si>
    <t>Отбор и исследование образцов металла</t>
  </si>
  <si>
    <t>Разработка схем и ведомостей выявленных дефектов, повреждений и недостатков строительных конструкций</t>
  </si>
  <si>
    <t xml:space="preserve">Разработка обмерочных чертежей </t>
  </si>
  <si>
    <t>Разработка обмерочных чертежей узлов и деталей</t>
  </si>
  <si>
    <t xml:space="preserve">Определение фактической несущей способности </t>
  </si>
  <si>
    <t>Ультрозвуковое обследование (экспертиза) сварных швов строительных конструкций</t>
  </si>
  <si>
    <t>Определение усилия затяжки гаек болтовых соединений строительных конструкций</t>
  </si>
  <si>
    <t>Теловизионное обследование (экспертиза)</t>
  </si>
  <si>
    <t>Теплотехнический расчет</t>
  </si>
  <si>
    <t>Определение уровня (величины) шума в помещениях</t>
  </si>
  <si>
    <t>Определение причин и участков возникновения протечек</t>
  </si>
  <si>
    <t>Экспертиза образцов изоляционного или кровельного покрытия</t>
  </si>
  <si>
    <t>Экспертиза образцов наружного или внутреннего отделочного покрытия</t>
  </si>
  <si>
    <t>Экспертиза образцов напольного покрытия</t>
  </si>
  <si>
    <t>ВНУТРЕННИЕ ИНЖЕНЕРНЫЕ СЕТИ И ОБОРУДОВАНИЕ</t>
  </si>
  <si>
    <t>Внутренние системы горячего и холодного водоснабжения</t>
  </si>
  <si>
    <t>Сплошное визуальное обследование элементов систем внутреннего горячего и холодного водоснабжения</t>
  </si>
  <si>
    <t>Ультразвуковое обследование сварных швов элементов систем внутреннего горячего и холодного водоснабжения</t>
  </si>
  <si>
    <t>Определение толщины коррозийных отложений в водопроводных трубоах систем внутреннего горячего и холодного водоснабжения</t>
  </si>
  <si>
    <t>Определение расхода воды при циркуляции насосов систем внутреннего горячего и холодного водоснабжения</t>
  </si>
  <si>
    <t>Обследование узла ввода системы водоснабжения</t>
  </si>
  <si>
    <t>Разработка схем и ведомостей выявленных дефектов и повреждений систем внутреннего горячегои холодного водоснабжения</t>
  </si>
  <si>
    <t>Экспертиза водозапорных и соединительных теталей и элементов системы внутреннего водоснабжения</t>
  </si>
  <si>
    <t>Внутренние системы канализации</t>
  </si>
  <si>
    <t>Сплошное визуальное обследование элементов систем внутренней канализации</t>
  </si>
  <si>
    <t>Обследование узла ввода системы канализации</t>
  </si>
  <si>
    <t>Разработка схем и ведомостей выявленных дефектов и повреждений систем внутренней канализации</t>
  </si>
  <si>
    <t>Экспертиза соединительных теталей и элементов системы внутренней канализации</t>
  </si>
  <si>
    <t>Внутренние системы отопления и теплоснабжения</t>
  </si>
  <si>
    <t>Сплошное визуальное обследование элементов внутренних систем отопления и теплоснабжения</t>
  </si>
  <si>
    <t>Ультразвуковое обследование сварных швов элементов внутренних систем отопления и теплоснабжения</t>
  </si>
  <si>
    <t>Определение толщины накипи и коррозийных отложений в трубоах внутренних систем отопления и теплоснабжения</t>
  </si>
  <si>
    <t>Разработка схем и ведомостей выявленных дефектов и повреждений внутренних систем отопления и теплоснабжения</t>
  </si>
  <si>
    <t>Экспертиза отопительных, водозапорных и соединительных деталей и элементов внутренней системы отопления и теплоснабжения</t>
  </si>
  <si>
    <t>Системы вентиляции и кондиционирования</t>
  </si>
  <si>
    <t>Визуальное обследование систем вентиляции и (или) кондиционирования</t>
  </si>
  <si>
    <t>Разработка схем и ведомостей выявленных дефектов и повреждений систем вентиляции и (или) кондиционирования</t>
  </si>
  <si>
    <t>Определение параметров воздухообмена</t>
  </si>
  <si>
    <t>Экспертиза дтеталей и элементов системы вентиляции и (или) кондиционирования</t>
  </si>
  <si>
    <t>Внутренние электрические и слаботочные системы и оборудование</t>
  </si>
  <si>
    <t>Визуальное обследование внутренних электрических и слаботочных систем и оборудования</t>
  </si>
  <si>
    <t>Обследование вводно-распределительных устройств внутренних электрических и слаботочных систем</t>
  </si>
  <si>
    <t>Разработка схем и ведомостей выявленных дефектов и повреждений и недостатков внутренних электрических и слаботочных систем</t>
  </si>
  <si>
    <t>Экспертиза деталей и элемаентов внутренних электрических, слаботочных систем</t>
  </si>
  <si>
    <t>Отбор и исслеование образцов-цилиндров изготовленных из выбуренных кернов</t>
  </si>
  <si>
    <t>Определение влажности строительных материалов</t>
  </si>
  <si>
    <t>Стоимость</t>
  </si>
  <si>
    <t>Старая стоимость</t>
  </si>
  <si>
    <t>Единица измерения</t>
  </si>
  <si>
    <t>10-20 замеров</t>
  </si>
  <si>
    <t>Сроки, раб. дн.</t>
  </si>
  <si>
    <t>Цель работ</t>
  </si>
  <si>
    <t>Определение коэффициента уплотнения грунтов основания, с целью установления соответствия параметров плотности требованиям нормативной, проектной, договорной документации и пр.</t>
  </si>
  <si>
    <t>Коэффициенты</t>
  </si>
  <si>
    <t>Ручная или механизированная откопка фундаментов до подошвы в объёме достаточном для обеспечения доступа к фундаменту и выполнения работ по экспертизе или обследованию</t>
  </si>
  <si>
    <t>Тахиометрическая съёмка с целью выявления кренов смещений и пр.</t>
  </si>
  <si>
    <t>Определение физико-механических характеристик грунтов</t>
  </si>
  <si>
    <t>Определение типа, конструктивной схемы и особенности обследуемых строительных конструкций. Выявление дефектов и недостатков. Определение технического состояния и соответствия требованиям нормативной документации</t>
  </si>
  <si>
    <t>Установление прочности бетона (класса и марки), определение глубины трещин</t>
  </si>
  <si>
    <t>Установление толщины защитного слоя бетона в железобетонных конструкциях. Определение наличия, расположения и диаметраарматуры в железобетонных конструкциях</t>
  </si>
  <si>
    <t>Установление прочности бетона (класса и марки)</t>
  </si>
  <si>
    <t>Установление прочности бетона (класса и марки), кирпича и раствора (марки). Установление соответствия состава, толщины, прочности и других показателей асфальтобетона требованиям нормативной документации</t>
  </si>
  <si>
    <t>Определение марки стали</t>
  </si>
  <si>
    <t>Графическое отображение точного местонахождения выявленных дефектов, повреждений и недостатков строительных конструкций</t>
  </si>
  <si>
    <t>Графическое отображение фактических объемно-планировочных решений, расположения конструкций</t>
  </si>
  <si>
    <t>Графическое отображеие фактического исполнения и конструктивных особенностей узлов и деталей</t>
  </si>
  <si>
    <t>Определение текущей и (или) максимальной несущей способности с учетом фактического технического состояния строительных конструкций</t>
  </si>
  <si>
    <t>Установление состояния и качества выполнения сварных швов</t>
  </si>
  <si>
    <t>Установление качества выполнения болтовых соединений</t>
  </si>
  <si>
    <t>Выявление источников теплопопотерь</t>
  </si>
  <si>
    <t>Установление соответствия термического сопротивления материалов и конструкций требованиям нормативной документации</t>
  </si>
  <si>
    <t>Установление соответствия уровня шума в помещениях требованиям нормативной документации. Установление причин превышения нормативного уровня шума</t>
  </si>
  <si>
    <t>Установление причин и выявление участков возникновения протечек, образования грибка и плесени</t>
  </si>
  <si>
    <t>Установление соответствия вляжности строительных материалов требованиям нормативной документации</t>
  </si>
  <si>
    <t>30-50 замеров</t>
  </si>
  <si>
    <t>5-10 замеров</t>
  </si>
  <si>
    <t>5-10 образцов</t>
  </si>
  <si>
    <t>до 10-и швов длиной по 500 мм</t>
  </si>
  <si>
    <t>до 100 гаек</t>
  </si>
  <si>
    <t>до 50 шт. конструкций или до 3000 кв.м. поверхности конструкций</t>
  </si>
  <si>
    <t>Не более 3-х расчетов</t>
  </si>
  <si>
    <t>Не более 10 помещений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</si>
</sst>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84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" fontId="24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6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0" fontId="16" fillId="35" borderId="12" xfId="0" applyFont="1" applyFill="1" applyBorder="1" applyAlignment="1">
      <alignment wrapText="1"/>
    </xf>
    <xf numFmtId="0" fontId="27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5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8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8" fillId="34" borderId="0" xfId="0" applyNumberFormat="1" applyFont="1" applyFill="1"/>
    <xf numFmtId="165" fontId="28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8" fillId="0" borderId="0" xfId="0" applyNumberFormat="1" applyFont="1" applyFill="1"/>
    <xf numFmtId="49" fontId="28" fillId="0" borderId="0" xfId="0" applyNumberFormat="1" applyFont="1" applyFill="1" applyAlignment="1">
      <alignment horizontal="center"/>
    </xf>
    <xf numFmtId="1" fontId="0" fillId="0" borderId="0" xfId="0" applyNumberFormat="1"/>
    <xf numFmtId="165" fontId="22" fillId="0" borderId="0" xfId="0" applyNumberFormat="1" applyFont="1" applyBorder="1" applyAlignment="1">
      <alignment horizontal="right"/>
    </xf>
    <xf numFmtId="165" fontId="0" fillId="0" borderId="0" xfId="0" applyNumberFormat="1" applyFont="1" applyBorder="1"/>
    <xf numFmtId="0" fontId="29" fillId="0" borderId="12" xfId="0" applyFont="1" applyBorder="1" applyAlignment="1">
      <alignment wrapText="1"/>
    </xf>
    <xf numFmtId="165" fontId="25" fillId="0" borderId="0" xfId="0" applyNumberFormat="1" applyFont="1" applyFill="1"/>
    <xf numFmtId="0" fontId="0" fillId="0" borderId="0" xfId="0" applyFont="1" applyBorder="1" applyAlignment="1">
      <alignment wrapText="1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right" wrapText="1"/>
    </xf>
    <xf numFmtId="165" fontId="30" fillId="0" borderId="0" xfId="0" applyNumberFormat="1" applyFont="1"/>
    <xf numFmtId="165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2" fontId="20" fillId="0" borderId="0" xfId="0" applyNumberFormat="1" applyFont="1"/>
    <xf numFmtId="2" fontId="0" fillId="0" borderId="0" xfId="42" applyNumberFormat="1" applyFont="1"/>
    <xf numFmtId="0" fontId="16" fillId="0" borderId="0" xfId="0" applyFont="1" applyBorder="1" applyAlignment="1">
      <alignment horizontal="center" wrapText="1"/>
    </xf>
    <xf numFmtId="0" fontId="16" fillId="0" borderId="0" xfId="0" applyFont="1" applyAlignment="1"/>
    <xf numFmtId="0" fontId="0" fillId="0" borderId="0" xfId="0" applyAlignment="1"/>
    <xf numFmtId="165" fontId="0" fillId="0" borderId="0" xfId="0" applyNumberFormat="1" applyAlignment="1"/>
    <xf numFmtId="0" fontId="18" fillId="0" borderId="0" xfId="0" applyFont="1" applyAlignment="1"/>
    <xf numFmtId="49" fontId="16" fillId="0" borderId="0" xfId="0" applyNumberFormat="1" applyFont="1" applyAlignment="1"/>
    <xf numFmtId="1" fontId="20" fillId="0" borderId="0" xfId="0" applyNumberFormat="1" applyFont="1" applyAlignment="1"/>
    <xf numFmtId="166" fontId="0" fillId="0" borderId="0" xfId="42" applyNumberFormat="1" applyFont="1" applyAlignment="1"/>
    <xf numFmtId="0" fontId="0" fillId="35" borderId="0" xfId="0" applyFill="1" applyAlignme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4"/>
  <sheetViews>
    <sheetView topLeftCell="A161" workbookViewId="0">
      <selection activeCell="B149" sqref="B149"/>
    </sheetView>
  </sheetViews>
  <sheetFormatPr baseColWidth="10" defaultColWidth="8.83203125" defaultRowHeight="15" x14ac:dyDescent="0.2"/>
  <cols>
    <col min="1" max="1" width="53.6640625" customWidth="1"/>
    <col min="2" max="2" width="12.6640625" style="16" customWidth="1"/>
    <col min="3" max="3" width="14.5" style="16" customWidth="1"/>
    <col min="4" max="4" width="14.33203125" style="16" customWidth="1"/>
    <col min="5" max="5" width="13.33203125" style="16" customWidth="1"/>
    <col min="6" max="6" width="12.33203125" style="16" customWidth="1"/>
    <col min="7" max="7" width="11.83203125" style="16" customWidth="1"/>
    <col min="8" max="8" width="12.6640625" style="16" customWidth="1"/>
    <col min="9" max="9" width="12.5" style="16" customWidth="1"/>
    <col min="10" max="10" width="11.33203125" style="16" customWidth="1"/>
    <col min="11" max="28" width="8.83203125" style="16"/>
    <col min="29" max="31" width="8.83203125" style="13"/>
  </cols>
  <sheetData>
    <row r="1" spans="1:31" x14ac:dyDescent="0.2">
      <c r="B1" s="15"/>
    </row>
    <row r="2" spans="1:31" x14ac:dyDescent="0.2">
      <c r="B2" s="15"/>
    </row>
    <row r="3" spans="1:31" ht="16" thickBot="1" x14ac:dyDescent="0.25">
      <c r="B3" s="15"/>
    </row>
    <row r="4" spans="1:31" ht="16" x14ac:dyDescent="0.2">
      <c r="A4" s="1" t="s">
        <v>145</v>
      </c>
      <c r="B4" s="15"/>
    </row>
    <row r="5" spans="1:31" ht="16" thickBot="1" x14ac:dyDescent="0.25">
      <c r="A5" s="2"/>
      <c r="B5" s="15"/>
    </row>
    <row r="6" spans="1:31" ht="16" x14ac:dyDescent="0.2">
      <c r="A6" s="1" t="s">
        <v>146</v>
      </c>
      <c r="B6" s="15">
        <v>1</v>
      </c>
    </row>
    <row r="7" spans="1:31" ht="16" x14ac:dyDescent="0.2">
      <c r="A7" s="25" t="s">
        <v>147</v>
      </c>
      <c r="B7" s="15">
        <v>1</v>
      </c>
    </row>
    <row r="8" spans="1:31" ht="16" thickBot="1" x14ac:dyDescent="0.25">
      <c r="A8" s="4"/>
      <c r="B8" s="15"/>
    </row>
    <row r="9" spans="1:31" ht="16" x14ac:dyDescent="0.2">
      <c r="A9" s="1" t="s">
        <v>148</v>
      </c>
      <c r="B9" s="15"/>
    </row>
    <row r="10" spans="1:31" ht="16" thickBot="1" x14ac:dyDescent="0.25">
      <c r="A10" s="3">
        <v>1</v>
      </c>
      <c r="B10" s="15">
        <v>1</v>
      </c>
    </row>
    <row r="11" spans="1:31" ht="16" x14ac:dyDescent="0.2">
      <c r="A11" s="1" t="s">
        <v>149</v>
      </c>
      <c r="B11" s="15"/>
    </row>
    <row r="12" spans="1:31" ht="15.75" customHeight="1" x14ac:dyDescent="0.2">
      <c r="A12" s="4" t="s">
        <v>150</v>
      </c>
      <c r="B12" s="15">
        <v>1</v>
      </c>
    </row>
    <row r="13" spans="1:31" x14ac:dyDescent="0.2">
      <c r="A13" s="4" t="s">
        <v>151</v>
      </c>
      <c r="B13" s="15">
        <v>0.9</v>
      </c>
    </row>
    <row r="14" spans="1:31" s="16" customFormat="1" ht="16" thickBot="1" x14ac:dyDescent="0.25">
      <c r="A14" s="2"/>
      <c r="B14" s="15"/>
      <c r="AC14" s="13"/>
      <c r="AD14" s="13"/>
      <c r="AE14" s="13"/>
    </row>
    <row r="15" spans="1:31" s="16" customFormat="1" ht="16" x14ac:dyDescent="0.2">
      <c r="A15" s="1" t="s">
        <v>0</v>
      </c>
      <c r="B15" s="15"/>
      <c r="AC15" s="13"/>
      <c r="AD15" s="13"/>
      <c r="AE15" s="13"/>
    </row>
    <row r="16" spans="1:31" s="16" customFormat="1" x14ac:dyDescent="0.2">
      <c r="A16" s="4" t="s">
        <v>7</v>
      </c>
      <c r="B16" s="15">
        <v>0.9</v>
      </c>
      <c r="AC16" s="13"/>
      <c r="AD16" s="13"/>
      <c r="AE16" s="13"/>
    </row>
    <row r="17" spans="1:31" s="16" customFormat="1" x14ac:dyDescent="0.2">
      <c r="A17" s="4" t="s">
        <v>8</v>
      </c>
      <c r="B17" s="15">
        <v>1.05</v>
      </c>
      <c r="AC17" s="13"/>
      <c r="AD17" s="13"/>
      <c r="AE17" s="13"/>
    </row>
    <row r="18" spans="1:31" s="16" customFormat="1" x14ac:dyDescent="0.2">
      <c r="A18" s="4" t="s">
        <v>9</v>
      </c>
      <c r="B18" s="15">
        <v>2</v>
      </c>
      <c r="AC18" s="13"/>
      <c r="AD18" s="13"/>
      <c r="AE18" s="13"/>
    </row>
    <row r="19" spans="1:31" s="16" customFormat="1" x14ac:dyDescent="0.2">
      <c r="A19" s="4" t="s">
        <v>10</v>
      </c>
      <c r="B19" s="15">
        <v>2</v>
      </c>
      <c r="AC19" s="13"/>
      <c r="AD19" s="13"/>
      <c r="AE19" s="13"/>
    </row>
    <row r="20" spans="1:31" s="16" customFormat="1" x14ac:dyDescent="0.2">
      <c r="A20" s="4" t="s">
        <v>11</v>
      </c>
      <c r="B20" s="15">
        <v>2.2000000000000002</v>
      </c>
      <c r="AC20" s="13"/>
      <c r="AD20" s="13"/>
      <c r="AE20" s="13"/>
    </row>
    <row r="21" spans="1:31" s="16" customFormat="1" x14ac:dyDescent="0.2">
      <c r="A21" s="4" t="s">
        <v>12</v>
      </c>
      <c r="B21" s="15">
        <v>2.5</v>
      </c>
      <c r="AC21" s="13"/>
      <c r="AD21" s="13"/>
      <c r="AE21" s="13"/>
    </row>
    <row r="22" spans="1:31" s="16" customFormat="1" x14ac:dyDescent="0.2">
      <c r="A22" s="4" t="s">
        <v>13</v>
      </c>
      <c r="B22" s="15">
        <v>3</v>
      </c>
      <c r="AC22" s="13"/>
      <c r="AD22" s="13"/>
      <c r="AE22" s="13"/>
    </row>
    <row r="23" spans="1:31" s="16" customFormat="1" x14ac:dyDescent="0.2">
      <c r="A23" s="4" t="s">
        <v>14</v>
      </c>
      <c r="B23" s="15">
        <v>2</v>
      </c>
      <c r="AC23" s="13"/>
      <c r="AD23" s="13"/>
      <c r="AE23" s="13"/>
    </row>
    <row r="24" spans="1:31" s="16" customFormat="1" x14ac:dyDescent="0.2">
      <c r="A24" s="4" t="s">
        <v>15</v>
      </c>
      <c r="B24" s="15">
        <v>2</v>
      </c>
      <c r="AC24" s="13"/>
      <c r="AD24" s="13"/>
      <c r="AE24" s="13"/>
    </row>
    <row r="25" spans="1:31" s="16" customFormat="1" x14ac:dyDescent="0.2">
      <c r="A25" s="4" t="s">
        <v>16</v>
      </c>
      <c r="B25" s="15">
        <v>2</v>
      </c>
      <c r="AC25" s="13"/>
      <c r="AD25" s="13"/>
      <c r="AE25" s="13"/>
    </row>
    <row r="26" spans="1:31" s="16" customFormat="1" x14ac:dyDescent="0.2">
      <c r="A26" s="4" t="s">
        <v>17</v>
      </c>
      <c r="B26" s="15">
        <v>2</v>
      </c>
      <c r="AC26" s="13"/>
      <c r="AD26" s="13"/>
      <c r="AE26" s="13"/>
    </row>
    <row r="27" spans="1:31" s="16" customFormat="1" x14ac:dyDescent="0.2">
      <c r="A27" s="4" t="s">
        <v>18</v>
      </c>
      <c r="B27" s="15">
        <v>1.8</v>
      </c>
      <c r="AC27" s="13"/>
      <c r="AD27" s="13"/>
      <c r="AE27" s="13"/>
    </row>
    <row r="28" spans="1:31" s="16" customFormat="1" x14ac:dyDescent="0.2">
      <c r="A28" s="4" t="s">
        <v>19</v>
      </c>
      <c r="B28" s="15">
        <v>2.5</v>
      </c>
      <c r="AC28" s="13"/>
      <c r="AD28" s="13"/>
      <c r="AE28" s="13"/>
    </row>
    <row r="29" spans="1:31" s="16" customFormat="1" x14ac:dyDescent="0.2">
      <c r="A29" s="4" t="s">
        <v>20</v>
      </c>
      <c r="B29" s="15">
        <v>1.2</v>
      </c>
      <c r="AC29" s="13"/>
      <c r="AD29" s="13"/>
      <c r="AE29" s="13"/>
    </row>
    <row r="30" spans="1:31" s="16" customFormat="1" x14ac:dyDescent="0.2">
      <c r="A30" s="4" t="s">
        <v>21</v>
      </c>
      <c r="B30" s="15">
        <v>2.2000000000000002</v>
      </c>
      <c r="AC30" s="13"/>
      <c r="AD30" s="13"/>
      <c r="AE30" s="13"/>
    </row>
    <row r="31" spans="1:31" s="16" customFormat="1" x14ac:dyDescent="0.2">
      <c r="A31" s="4" t="s">
        <v>22</v>
      </c>
      <c r="B31" s="15">
        <v>1.5</v>
      </c>
      <c r="AC31" s="13"/>
      <c r="AD31" s="13"/>
      <c r="AE31" s="13"/>
    </row>
    <row r="32" spans="1:31" s="16" customFormat="1" x14ac:dyDescent="0.2">
      <c r="A32" s="4" t="s">
        <v>23</v>
      </c>
      <c r="B32" s="15">
        <v>1.8</v>
      </c>
      <c r="AC32" s="13"/>
      <c r="AD32" s="13"/>
      <c r="AE32" s="13"/>
    </row>
    <row r="33" spans="1:31" s="16" customFormat="1" x14ac:dyDescent="0.2">
      <c r="A33" s="4" t="s">
        <v>24</v>
      </c>
      <c r="B33" s="15">
        <v>2</v>
      </c>
      <c r="AC33" s="13"/>
      <c r="AD33" s="13"/>
      <c r="AE33" s="13"/>
    </row>
    <row r="34" spans="1:31" s="16" customFormat="1" x14ac:dyDescent="0.2">
      <c r="A34" s="4" t="s">
        <v>25</v>
      </c>
      <c r="B34" s="15">
        <v>3</v>
      </c>
      <c r="AC34" s="13"/>
      <c r="AD34" s="13"/>
      <c r="AE34" s="13"/>
    </row>
    <row r="35" spans="1:31" s="16" customFormat="1" x14ac:dyDescent="0.2">
      <c r="A35" s="4" t="s">
        <v>26</v>
      </c>
      <c r="B35" s="15">
        <v>3</v>
      </c>
      <c r="AC35" s="13"/>
      <c r="AD35" s="13"/>
      <c r="AE35" s="13"/>
    </row>
    <row r="36" spans="1:31" s="16" customFormat="1" x14ac:dyDescent="0.2">
      <c r="A36" s="4" t="s">
        <v>27</v>
      </c>
      <c r="B36" s="15">
        <v>1.5</v>
      </c>
      <c r="AC36" s="13"/>
      <c r="AD36" s="13"/>
      <c r="AE36" s="13"/>
    </row>
    <row r="37" spans="1:31" s="16" customFormat="1" x14ac:dyDescent="0.2">
      <c r="A37" s="4" t="s">
        <v>28</v>
      </c>
      <c r="B37" s="15">
        <v>2</v>
      </c>
      <c r="AC37" s="13"/>
      <c r="AD37" s="13"/>
      <c r="AE37" s="13"/>
    </row>
    <row r="38" spans="1:31" s="16" customFormat="1" x14ac:dyDescent="0.2">
      <c r="A38" s="4" t="s">
        <v>29</v>
      </c>
      <c r="B38" s="15">
        <v>2.5</v>
      </c>
      <c r="AC38" s="13"/>
      <c r="AD38" s="13"/>
      <c r="AE38" s="13"/>
    </row>
    <row r="39" spans="1:31" s="16" customFormat="1" x14ac:dyDescent="0.2">
      <c r="A39" s="4" t="s">
        <v>30</v>
      </c>
      <c r="B39" s="15">
        <v>2</v>
      </c>
      <c r="AC39" s="13"/>
      <c r="AD39" s="13"/>
      <c r="AE39" s="13"/>
    </row>
    <row r="40" spans="1:31" s="16" customFormat="1" x14ac:dyDescent="0.2">
      <c r="A40" s="4" t="s">
        <v>31</v>
      </c>
      <c r="B40" s="15">
        <v>2</v>
      </c>
      <c r="AC40" s="13"/>
      <c r="AD40" s="13"/>
      <c r="AE40" s="13"/>
    </row>
    <row r="41" spans="1:31" s="16" customFormat="1" x14ac:dyDescent="0.2">
      <c r="A41" s="4" t="s">
        <v>32</v>
      </c>
      <c r="B41" s="15">
        <v>2</v>
      </c>
      <c r="AC41" s="13"/>
      <c r="AD41" s="13"/>
      <c r="AE41" s="13"/>
    </row>
    <row r="42" spans="1:31" s="16" customFormat="1" x14ac:dyDescent="0.2">
      <c r="A42" s="4" t="s">
        <v>33</v>
      </c>
      <c r="B42" s="15">
        <v>1.5</v>
      </c>
      <c r="AC42" s="13"/>
      <c r="AD42" s="13"/>
      <c r="AE42" s="13"/>
    </row>
    <row r="43" spans="1:31" s="16" customFormat="1" x14ac:dyDescent="0.2">
      <c r="A43" s="4" t="s">
        <v>34</v>
      </c>
      <c r="B43" s="15">
        <v>3</v>
      </c>
      <c r="AC43" s="13"/>
      <c r="AD43" s="13"/>
      <c r="AE43" s="13"/>
    </row>
    <row r="44" spans="1:31" s="16" customFormat="1" x14ac:dyDescent="0.2">
      <c r="A44" s="4" t="s">
        <v>35</v>
      </c>
      <c r="B44" s="15">
        <v>2</v>
      </c>
      <c r="AC44" s="13"/>
      <c r="AD44" s="13"/>
      <c r="AE44" s="13"/>
    </row>
    <row r="45" spans="1:31" s="16" customFormat="1" x14ac:dyDescent="0.2">
      <c r="A45" s="4" t="s">
        <v>36</v>
      </c>
      <c r="B45" s="15">
        <v>2</v>
      </c>
      <c r="AC45" s="13"/>
      <c r="AD45" s="13"/>
      <c r="AE45" s="13"/>
    </row>
    <row r="46" spans="1:31" s="16" customFormat="1" x14ac:dyDescent="0.2">
      <c r="A46" s="4" t="s">
        <v>37</v>
      </c>
      <c r="B46" s="15">
        <v>2.5</v>
      </c>
      <c r="AC46" s="13"/>
      <c r="AD46" s="13"/>
      <c r="AE46" s="13"/>
    </row>
    <row r="47" spans="1:31" s="16" customFormat="1" x14ac:dyDescent="0.2">
      <c r="A47" s="4" t="s">
        <v>38</v>
      </c>
      <c r="B47" s="15">
        <v>2</v>
      </c>
      <c r="AC47" s="13"/>
      <c r="AD47" s="13"/>
      <c r="AE47" s="13"/>
    </row>
    <row r="48" spans="1:31" s="16" customFormat="1" x14ac:dyDescent="0.2">
      <c r="A48" s="4" t="s">
        <v>39</v>
      </c>
      <c r="B48" s="15">
        <v>2.5</v>
      </c>
      <c r="AC48" s="13"/>
      <c r="AD48" s="13"/>
      <c r="AE48" s="13"/>
    </row>
    <row r="49" spans="1:31" s="16" customFormat="1" x14ac:dyDescent="0.2">
      <c r="A49" s="4" t="s">
        <v>40</v>
      </c>
      <c r="B49" s="15">
        <v>2</v>
      </c>
      <c r="AC49" s="13"/>
      <c r="AD49" s="13"/>
      <c r="AE49" s="13"/>
    </row>
    <row r="50" spans="1:31" s="16" customFormat="1" x14ac:dyDescent="0.2">
      <c r="A50" s="4" t="s">
        <v>41</v>
      </c>
      <c r="B50" s="15">
        <v>2</v>
      </c>
      <c r="AC50" s="13"/>
      <c r="AD50" s="13"/>
      <c r="AE50" s="13"/>
    </row>
    <row r="51" spans="1:31" s="16" customFormat="1" x14ac:dyDescent="0.2">
      <c r="A51" s="4" t="s">
        <v>42</v>
      </c>
      <c r="B51" s="15">
        <v>2.5</v>
      </c>
      <c r="AC51" s="13"/>
      <c r="AD51" s="13"/>
      <c r="AE51" s="13"/>
    </row>
    <row r="52" spans="1:31" s="16" customFormat="1" x14ac:dyDescent="0.2">
      <c r="A52" s="4" t="s">
        <v>43</v>
      </c>
      <c r="B52" s="15">
        <v>2.2000000000000002</v>
      </c>
      <c r="AC52" s="13"/>
      <c r="AD52" s="13"/>
      <c r="AE52" s="13"/>
    </row>
    <row r="53" spans="1:31" s="16" customFormat="1" x14ac:dyDescent="0.2">
      <c r="A53" s="4" t="s">
        <v>44</v>
      </c>
      <c r="B53" s="15">
        <v>2.5</v>
      </c>
      <c r="AC53" s="13"/>
      <c r="AD53" s="13"/>
      <c r="AE53" s="13"/>
    </row>
    <row r="54" spans="1:31" s="16" customFormat="1" x14ac:dyDescent="0.2">
      <c r="A54" s="4" t="s">
        <v>45</v>
      </c>
      <c r="B54" s="15">
        <v>2</v>
      </c>
      <c r="AC54" s="13"/>
      <c r="AD54" s="13"/>
      <c r="AE54" s="13"/>
    </row>
    <row r="55" spans="1:31" s="16" customFormat="1" x14ac:dyDescent="0.2">
      <c r="A55" s="4" t="s">
        <v>46</v>
      </c>
      <c r="B55" s="15">
        <v>2</v>
      </c>
      <c r="AC55" s="13"/>
      <c r="AD55" s="13"/>
      <c r="AE55" s="13"/>
    </row>
    <row r="56" spans="1:31" s="16" customFormat="1" x14ac:dyDescent="0.2">
      <c r="A56" s="4" t="s">
        <v>47</v>
      </c>
      <c r="B56" s="15">
        <v>3</v>
      </c>
      <c r="AC56" s="13"/>
      <c r="AD56" s="13"/>
      <c r="AE56" s="13"/>
    </row>
    <row r="57" spans="1:31" s="16" customFormat="1" x14ac:dyDescent="0.2">
      <c r="A57" s="4" t="s">
        <v>48</v>
      </c>
      <c r="B57" s="15">
        <v>3</v>
      </c>
      <c r="AC57" s="13"/>
      <c r="AD57" s="13"/>
      <c r="AE57" s="13"/>
    </row>
    <row r="58" spans="1:31" s="16" customFormat="1" x14ac:dyDescent="0.2">
      <c r="A58" s="4" t="s">
        <v>49</v>
      </c>
      <c r="B58" s="15">
        <v>2</v>
      </c>
      <c r="AC58" s="13"/>
      <c r="AD58" s="13"/>
      <c r="AE58" s="13"/>
    </row>
    <row r="59" spans="1:31" s="16" customFormat="1" x14ac:dyDescent="0.2">
      <c r="A59" s="4" t="s">
        <v>50</v>
      </c>
      <c r="B59" s="15">
        <v>2.5</v>
      </c>
      <c r="AC59" s="13"/>
      <c r="AD59" s="13"/>
      <c r="AE59" s="13"/>
    </row>
    <row r="60" spans="1:31" s="16" customFormat="1" x14ac:dyDescent="0.2">
      <c r="A60" s="4" t="s">
        <v>119</v>
      </c>
      <c r="B60" s="15">
        <v>2.5</v>
      </c>
      <c r="AC60" s="13"/>
      <c r="AD60" s="13"/>
      <c r="AE60" s="13"/>
    </row>
    <row r="61" spans="1:31" s="16" customFormat="1" x14ac:dyDescent="0.2">
      <c r="A61" s="4" t="s">
        <v>51</v>
      </c>
      <c r="B61" s="15">
        <v>2</v>
      </c>
      <c r="AC61" s="13"/>
      <c r="AD61" s="13"/>
      <c r="AE61" s="13"/>
    </row>
    <row r="62" spans="1:31" s="16" customFormat="1" x14ac:dyDescent="0.2">
      <c r="A62" s="4" t="s">
        <v>52</v>
      </c>
      <c r="B62" s="15">
        <v>2</v>
      </c>
      <c r="AC62" s="13"/>
      <c r="AD62" s="13"/>
      <c r="AE62" s="13"/>
    </row>
    <row r="63" spans="1:31" s="16" customFormat="1" x14ac:dyDescent="0.2">
      <c r="A63" s="4" t="s">
        <v>53</v>
      </c>
      <c r="B63" s="15">
        <v>2.5</v>
      </c>
      <c r="AC63" s="13"/>
      <c r="AD63" s="13"/>
      <c r="AE63" s="13"/>
    </row>
    <row r="64" spans="1:31" s="16" customFormat="1" x14ac:dyDescent="0.2">
      <c r="A64" s="4" t="s">
        <v>54</v>
      </c>
      <c r="B64" s="15">
        <v>2.2999999999999998</v>
      </c>
      <c r="AC64" s="13"/>
      <c r="AD64" s="13"/>
      <c r="AE64" s="13"/>
    </row>
    <row r="65" spans="1:31" s="16" customFormat="1" x14ac:dyDescent="0.2">
      <c r="A65" s="4" t="s">
        <v>55</v>
      </c>
      <c r="B65" s="15">
        <v>2.2999999999999998</v>
      </c>
      <c r="AC65" s="13"/>
      <c r="AD65" s="13"/>
      <c r="AE65" s="13"/>
    </row>
    <row r="66" spans="1:31" s="16" customFormat="1" x14ac:dyDescent="0.2">
      <c r="A66" s="4" t="s">
        <v>56</v>
      </c>
      <c r="B66" s="15">
        <v>1.8</v>
      </c>
      <c r="AC66" s="13"/>
      <c r="AD66" s="13"/>
      <c r="AE66" s="13"/>
    </row>
    <row r="67" spans="1:31" s="16" customFormat="1" x14ac:dyDescent="0.2">
      <c r="A67" s="4" t="s">
        <v>57</v>
      </c>
      <c r="B67" s="15">
        <v>2</v>
      </c>
      <c r="AC67" s="13"/>
      <c r="AD67" s="13"/>
      <c r="AE67" s="13"/>
    </row>
    <row r="68" spans="1:31" s="16" customFormat="1" x14ac:dyDescent="0.2">
      <c r="A68" s="4" t="s">
        <v>58</v>
      </c>
      <c r="B68" s="15">
        <v>2.5</v>
      </c>
      <c r="AC68" s="13"/>
      <c r="AD68" s="13"/>
      <c r="AE68" s="13"/>
    </row>
    <row r="69" spans="1:31" s="16" customFormat="1" x14ac:dyDescent="0.2">
      <c r="A69" s="4" t="s">
        <v>59</v>
      </c>
      <c r="B69" s="15">
        <v>3</v>
      </c>
      <c r="AC69" s="13"/>
      <c r="AD69" s="13"/>
      <c r="AE69" s="13"/>
    </row>
    <row r="70" spans="1:31" s="16" customFormat="1" x14ac:dyDescent="0.2">
      <c r="A70" s="4" t="s">
        <v>60</v>
      </c>
      <c r="B70" s="15">
        <v>2</v>
      </c>
      <c r="AC70" s="13"/>
      <c r="AD70" s="13"/>
      <c r="AE70" s="13"/>
    </row>
    <row r="71" spans="1:31" s="16" customFormat="1" x14ac:dyDescent="0.2">
      <c r="A71" s="4" t="s">
        <v>120</v>
      </c>
      <c r="B71" s="15">
        <v>2.5</v>
      </c>
      <c r="AC71" s="13"/>
      <c r="AD71" s="13"/>
      <c r="AE71" s="13"/>
    </row>
    <row r="72" spans="1:31" s="16" customFormat="1" x14ac:dyDescent="0.2">
      <c r="A72" s="4" t="s">
        <v>61</v>
      </c>
      <c r="B72" s="15">
        <v>2</v>
      </c>
      <c r="AC72" s="13"/>
      <c r="AD72" s="13"/>
      <c r="AE72" s="13"/>
    </row>
    <row r="73" spans="1:31" s="16" customFormat="1" x14ac:dyDescent="0.2">
      <c r="A73" s="4" t="s">
        <v>62</v>
      </c>
      <c r="B73" s="15">
        <v>1.5</v>
      </c>
      <c r="AC73" s="13"/>
      <c r="AD73" s="13"/>
      <c r="AE73" s="13"/>
    </row>
    <row r="74" spans="1:31" s="16" customFormat="1" x14ac:dyDescent="0.2">
      <c r="A74" s="4" t="s">
        <v>63</v>
      </c>
      <c r="B74" s="15">
        <v>2</v>
      </c>
      <c r="AC74" s="13"/>
      <c r="AD74" s="13"/>
      <c r="AE74" s="13"/>
    </row>
    <row r="75" spans="1:31" s="16" customFormat="1" x14ac:dyDescent="0.2">
      <c r="A75" s="4" t="s">
        <v>64</v>
      </c>
      <c r="B75" s="15">
        <v>2</v>
      </c>
      <c r="AC75" s="13"/>
      <c r="AD75" s="13"/>
      <c r="AE75" s="13"/>
    </row>
    <row r="76" spans="1:31" s="16" customFormat="1" x14ac:dyDescent="0.2">
      <c r="A76" s="4" t="s">
        <v>65</v>
      </c>
      <c r="B76" s="15">
        <v>3</v>
      </c>
      <c r="AC76" s="13"/>
      <c r="AD76" s="13"/>
      <c r="AE76" s="13"/>
    </row>
    <row r="77" spans="1:31" s="16" customFormat="1" x14ac:dyDescent="0.2">
      <c r="A77" s="4" t="s">
        <v>66</v>
      </c>
      <c r="B77" s="15">
        <v>2.8</v>
      </c>
      <c r="AC77" s="13"/>
      <c r="AD77" s="13"/>
      <c r="AE77" s="13"/>
    </row>
    <row r="78" spans="1:31" s="16" customFormat="1" x14ac:dyDescent="0.2">
      <c r="A78" s="4" t="s">
        <v>67</v>
      </c>
      <c r="B78" s="15">
        <v>2.5</v>
      </c>
      <c r="AC78" s="13"/>
      <c r="AD78" s="13"/>
      <c r="AE78" s="13"/>
    </row>
    <row r="79" spans="1:31" s="16" customFormat="1" x14ac:dyDescent="0.2">
      <c r="A79" s="4" t="s">
        <v>68</v>
      </c>
      <c r="B79" s="15">
        <v>2</v>
      </c>
      <c r="AC79" s="13"/>
      <c r="AD79" s="13"/>
      <c r="AE79" s="13"/>
    </row>
    <row r="80" spans="1:31" s="16" customFormat="1" x14ac:dyDescent="0.2">
      <c r="A80" s="4" t="s">
        <v>69</v>
      </c>
      <c r="B80" s="15">
        <v>1.8</v>
      </c>
      <c r="AC80" s="13"/>
      <c r="AD80" s="13"/>
      <c r="AE80" s="13"/>
    </row>
    <row r="81" spans="1:31" s="16" customFormat="1" x14ac:dyDescent="0.2">
      <c r="A81" s="4" t="s">
        <v>70</v>
      </c>
      <c r="B81" s="15">
        <v>2</v>
      </c>
      <c r="AC81" s="13"/>
      <c r="AD81" s="13"/>
      <c r="AE81" s="13"/>
    </row>
    <row r="82" spans="1:31" s="16" customFormat="1" x14ac:dyDescent="0.2">
      <c r="A82" s="4" t="s">
        <v>71</v>
      </c>
      <c r="B82" s="15">
        <v>1.8</v>
      </c>
      <c r="AC82" s="13"/>
      <c r="AD82" s="13"/>
      <c r="AE82" s="13"/>
    </row>
    <row r="83" spans="1:31" s="16" customFormat="1" x14ac:dyDescent="0.2">
      <c r="A83" s="4" t="s">
        <v>72</v>
      </c>
      <c r="B83" s="15">
        <v>2.2000000000000002</v>
      </c>
      <c r="AC83" s="13"/>
      <c r="AD83" s="13"/>
      <c r="AE83" s="13"/>
    </row>
    <row r="84" spans="1:31" s="16" customFormat="1" x14ac:dyDescent="0.2">
      <c r="A84" s="4" t="s">
        <v>73</v>
      </c>
      <c r="B84" s="15">
        <v>1.5</v>
      </c>
      <c r="AC84" s="13"/>
      <c r="AD84" s="13"/>
      <c r="AE84" s="13"/>
    </row>
    <row r="85" spans="1:31" s="16" customFormat="1" x14ac:dyDescent="0.2">
      <c r="A85" s="4" t="s">
        <v>75</v>
      </c>
      <c r="B85" s="15">
        <v>2.5</v>
      </c>
      <c r="AC85" s="13"/>
      <c r="AD85" s="13"/>
      <c r="AE85" s="13"/>
    </row>
    <row r="86" spans="1:31" s="16" customFormat="1" x14ac:dyDescent="0.2">
      <c r="A86" s="4" t="s">
        <v>74</v>
      </c>
      <c r="B86" s="15">
        <v>1.8</v>
      </c>
      <c r="AC86" s="13"/>
      <c r="AD86" s="13"/>
      <c r="AE86" s="13"/>
    </row>
    <row r="87" spans="1:31" s="16" customFormat="1" x14ac:dyDescent="0.2">
      <c r="A87" s="4" t="s">
        <v>76</v>
      </c>
      <c r="B87" s="15">
        <v>2.5</v>
      </c>
      <c r="AC87" s="13"/>
      <c r="AD87" s="13"/>
      <c r="AE87" s="13"/>
    </row>
    <row r="88" spans="1:31" s="16" customFormat="1" x14ac:dyDescent="0.2">
      <c r="A88" s="4" t="s">
        <v>77</v>
      </c>
      <c r="B88" s="15">
        <v>2.2000000000000002</v>
      </c>
      <c r="AC88" s="13"/>
      <c r="AD88" s="13"/>
      <c r="AE88" s="13"/>
    </row>
    <row r="89" spans="1:31" s="16" customFormat="1" x14ac:dyDescent="0.2">
      <c r="A89" s="4" t="s">
        <v>78</v>
      </c>
      <c r="B89" s="15">
        <v>2.5</v>
      </c>
      <c r="AC89" s="13"/>
      <c r="AD89" s="13"/>
      <c r="AE89" s="13"/>
    </row>
    <row r="90" spans="1:31" s="16" customFormat="1" x14ac:dyDescent="0.2">
      <c r="A90" s="4" t="s">
        <v>79</v>
      </c>
      <c r="B90" s="15">
        <v>2.2000000000000002</v>
      </c>
      <c r="AC90" s="13"/>
      <c r="AD90" s="13"/>
      <c r="AE90" s="13"/>
    </row>
    <row r="91" spans="1:31" s="16" customFormat="1" x14ac:dyDescent="0.2">
      <c r="A91" s="4" t="s">
        <v>80</v>
      </c>
      <c r="B91" s="15">
        <v>3</v>
      </c>
      <c r="AC91" s="13"/>
      <c r="AD91" s="13"/>
      <c r="AE91" s="13"/>
    </row>
    <row r="92" spans="1:31" s="16" customFormat="1" x14ac:dyDescent="0.2">
      <c r="A92" s="4" t="s">
        <v>81</v>
      </c>
      <c r="B92" s="15">
        <v>2.8</v>
      </c>
      <c r="AC92" s="13"/>
      <c r="AD92" s="13"/>
      <c r="AE92" s="13"/>
    </row>
    <row r="93" spans="1:31" s="16" customFormat="1" x14ac:dyDescent="0.2">
      <c r="A93" s="4" t="s">
        <v>82</v>
      </c>
      <c r="B93" s="15">
        <v>2.5</v>
      </c>
      <c r="AC93" s="13"/>
      <c r="AD93" s="13"/>
      <c r="AE93" s="13"/>
    </row>
    <row r="94" spans="1:31" s="16" customFormat="1" x14ac:dyDescent="0.2">
      <c r="A94" s="4" t="s">
        <v>83</v>
      </c>
      <c r="B94" s="15">
        <v>2.2000000000000002</v>
      </c>
      <c r="AC94" s="13"/>
      <c r="AD94" s="13"/>
      <c r="AE94" s="13"/>
    </row>
    <row r="95" spans="1:31" s="16" customFormat="1" x14ac:dyDescent="0.2">
      <c r="A95" s="4" t="s">
        <v>84</v>
      </c>
      <c r="B95" s="15">
        <v>2</v>
      </c>
      <c r="AC95" s="13"/>
      <c r="AD95" s="13"/>
      <c r="AE95" s="13"/>
    </row>
    <row r="96" spans="1:31" s="16" customFormat="1" x14ac:dyDescent="0.2">
      <c r="A96" s="4" t="s">
        <v>85</v>
      </c>
      <c r="B96" s="15">
        <v>2</v>
      </c>
      <c r="AC96" s="13"/>
      <c r="AD96" s="13"/>
      <c r="AE96" s="13"/>
    </row>
    <row r="97" spans="1:31" s="16" customFormat="1" x14ac:dyDescent="0.2">
      <c r="A97" s="4" t="s">
        <v>86</v>
      </c>
      <c r="B97" s="15">
        <v>3</v>
      </c>
      <c r="AC97" s="13"/>
      <c r="AD97" s="13"/>
      <c r="AE97" s="13"/>
    </row>
    <row r="98" spans="1:31" s="16" customFormat="1" x14ac:dyDescent="0.2">
      <c r="A98" s="4" t="s">
        <v>87</v>
      </c>
      <c r="B98" s="15">
        <v>2.8</v>
      </c>
      <c r="AC98" s="13"/>
      <c r="AD98" s="13"/>
      <c r="AE98" s="13"/>
    </row>
    <row r="99" spans="1:31" s="16" customFormat="1" x14ac:dyDescent="0.2">
      <c r="A99" s="4" t="s">
        <v>88</v>
      </c>
      <c r="B99" s="15">
        <v>1.8</v>
      </c>
      <c r="AC99" s="13"/>
      <c r="AD99" s="13"/>
      <c r="AE99" s="13"/>
    </row>
    <row r="100" spans="1:31" s="16" customFormat="1" ht="16" thickBot="1" x14ac:dyDescent="0.25">
      <c r="A100" s="2"/>
      <c r="B100" s="15"/>
      <c r="AC100" s="13"/>
      <c r="AD100" s="13"/>
      <c r="AE100" s="13"/>
    </row>
    <row r="101" spans="1:31" s="16" customFormat="1" ht="16" x14ac:dyDescent="0.2">
      <c r="A101" s="1" t="s">
        <v>1</v>
      </c>
      <c r="B101" s="15"/>
      <c r="AC101" s="13"/>
      <c r="AD101" s="13"/>
      <c r="AE101" s="13"/>
    </row>
    <row r="102" spans="1:31" s="16" customFormat="1" ht="16" thickBot="1" x14ac:dyDescent="0.25">
      <c r="A102" s="2"/>
      <c r="B102" s="15"/>
      <c r="AC102" s="13"/>
      <c r="AD102" s="13"/>
      <c r="AE102" s="13"/>
    </row>
    <row r="103" spans="1:31" s="16" customFormat="1" ht="16" x14ac:dyDescent="0.2">
      <c r="A103" s="1" t="s">
        <v>431</v>
      </c>
      <c r="B103" s="15"/>
      <c r="AC103" s="13"/>
      <c r="AD103" s="13"/>
      <c r="AE103" s="13"/>
    </row>
    <row r="104" spans="1:31" s="16" customFormat="1" x14ac:dyDescent="0.2">
      <c r="A104" s="4" t="s">
        <v>432</v>
      </c>
      <c r="B104" s="15">
        <v>1</v>
      </c>
      <c r="AC104" s="13"/>
      <c r="AD104" s="13"/>
      <c r="AE104" s="13"/>
    </row>
    <row r="105" spans="1:31" s="16" customFormat="1" x14ac:dyDescent="0.2">
      <c r="A105" s="4" t="s">
        <v>113</v>
      </c>
      <c r="B105" s="15">
        <v>0.92</v>
      </c>
      <c r="AC105" s="13"/>
      <c r="AD105" s="13"/>
      <c r="AE105" s="13"/>
    </row>
    <row r="106" spans="1:31" s="16" customFormat="1" x14ac:dyDescent="0.2">
      <c r="A106" s="4" t="s">
        <v>430</v>
      </c>
      <c r="B106" s="15">
        <v>0.95</v>
      </c>
      <c r="AC106" s="13"/>
      <c r="AD106" s="13"/>
      <c r="AE106" s="13"/>
    </row>
    <row r="107" spans="1:31" s="16" customFormat="1" ht="16" thickBot="1" x14ac:dyDescent="0.25">
      <c r="A107" s="2"/>
      <c r="B107" s="15"/>
      <c r="AC107" s="13"/>
      <c r="AD107" s="13"/>
      <c r="AE107" s="13"/>
    </row>
    <row r="108" spans="1:31" s="16" customFormat="1" ht="16" x14ac:dyDescent="0.2">
      <c r="A108" s="25" t="s">
        <v>152</v>
      </c>
      <c r="B108" s="15"/>
      <c r="AC108" s="13"/>
      <c r="AD108" s="13"/>
      <c r="AE108" s="13"/>
    </row>
    <row r="109" spans="1:31" s="16" customFormat="1" x14ac:dyDescent="0.2">
      <c r="A109" s="6" t="s">
        <v>123</v>
      </c>
      <c r="B109" s="15">
        <v>0.8</v>
      </c>
      <c r="D109" s="58"/>
      <c r="AC109" s="13"/>
      <c r="AD109" s="13"/>
      <c r="AE109" s="13"/>
    </row>
    <row r="110" spans="1:31" s="16" customFormat="1" x14ac:dyDescent="0.2">
      <c r="A110" s="6" t="s">
        <v>124</v>
      </c>
      <c r="B110" s="15">
        <v>0.8</v>
      </c>
      <c r="D110" s="58"/>
      <c r="AC110" s="13"/>
      <c r="AD110" s="13"/>
      <c r="AE110" s="13"/>
    </row>
    <row r="111" spans="1:31" s="16" customFormat="1" x14ac:dyDescent="0.2">
      <c r="A111" s="6" t="s">
        <v>125</v>
      </c>
      <c r="B111" s="15">
        <v>0.8</v>
      </c>
      <c r="D111" s="58"/>
      <c r="AC111" s="13"/>
      <c r="AD111" s="13"/>
      <c r="AE111" s="13"/>
    </row>
    <row r="112" spans="1:31" s="16" customFormat="1" x14ac:dyDescent="0.2">
      <c r="A112" s="6" t="s">
        <v>126</v>
      </c>
      <c r="B112" s="15">
        <v>0.9</v>
      </c>
      <c r="D112" s="58"/>
      <c r="AC112" s="13"/>
      <c r="AD112" s="13"/>
      <c r="AE112" s="13"/>
    </row>
    <row r="113" spans="1:31" s="16" customFormat="1" x14ac:dyDescent="0.2">
      <c r="A113" s="6" t="s">
        <v>127</v>
      </c>
      <c r="B113" s="15">
        <v>0.8</v>
      </c>
      <c r="D113" s="58"/>
      <c r="AC113" s="13"/>
      <c r="AD113" s="13"/>
      <c r="AE113" s="13"/>
    </row>
    <row r="114" spans="1:31" s="16" customFormat="1" x14ac:dyDescent="0.2">
      <c r="A114" s="6" t="s">
        <v>128</v>
      </c>
      <c r="B114" s="15">
        <v>0.9</v>
      </c>
      <c r="D114" s="58"/>
      <c r="AC114" s="13"/>
      <c r="AD114" s="13"/>
      <c r="AE114" s="13"/>
    </row>
    <row r="115" spans="1:31" s="16" customFormat="1" x14ac:dyDescent="0.2">
      <c r="A115" s="6" t="s">
        <v>129</v>
      </c>
      <c r="B115" s="15">
        <v>0.9</v>
      </c>
      <c r="D115" s="58"/>
      <c r="AC115" s="13"/>
      <c r="AD115" s="13"/>
      <c r="AE115" s="13"/>
    </row>
    <row r="116" spans="1:31" s="16" customFormat="1" x14ac:dyDescent="0.2">
      <c r="A116" s="6" t="s">
        <v>89</v>
      </c>
      <c r="B116" s="15">
        <v>1</v>
      </c>
      <c r="D116" s="58"/>
      <c r="AC116" s="13"/>
      <c r="AD116" s="13"/>
      <c r="AE116" s="13"/>
    </row>
    <row r="117" spans="1:31" s="16" customFormat="1" x14ac:dyDescent="0.2">
      <c r="A117" s="6" t="s">
        <v>90</v>
      </c>
      <c r="B117" s="15">
        <v>1.1000000000000001</v>
      </c>
      <c r="D117" s="58"/>
      <c r="AC117" s="13"/>
      <c r="AD117" s="13"/>
      <c r="AE117" s="13"/>
    </row>
    <row r="118" spans="1:31" s="16" customFormat="1" x14ac:dyDescent="0.2">
      <c r="A118" s="6" t="s">
        <v>91</v>
      </c>
      <c r="B118" s="15">
        <v>1.1000000000000001</v>
      </c>
      <c r="D118" s="58"/>
      <c r="AC118" s="13"/>
      <c r="AD118" s="13"/>
      <c r="AE118" s="13"/>
    </row>
    <row r="119" spans="1:31" s="16" customFormat="1" x14ac:dyDescent="0.2">
      <c r="A119" s="6" t="s">
        <v>92</v>
      </c>
      <c r="B119" s="15">
        <v>1.1000000000000001</v>
      </c>
      <c r="D119" s="58"/>
      <c r="AC119" s="13"/>
      <c r="AD119" s="13"/>
      <c r="AE119" s="13"/>
    </row>
    <row r="120" spans="1:31" s="16" customFormat="1" x14ac:dyDescent="0.2">
      <c r="A120" s="6" t="s">
        <v>93</v>
      </c>
      <c r="B120" s="15">
        <v>1</v>
      </c>
      <c r="D120" s="58"/>
      <c r="AC120" s="13"/>
      <c r="AD120" s="13"/>
      <c r="AE120" s="13"/>
    </row>
    <row r="121" spans="1:31" s="16" customFormat="1" x14ac:dyDescent="0.2">
      <c r="A121" s="6" t="s">
        <v>94</v>
      </c>
      <c r="B121" s="15">
        <v>1</v>
      </c>
      <c r="D121" s="58"/>
      <c r="AC121" s="13"/>
      <c r="AD121" s="13"/>
      <c r="AE121" s="13"/>
    </row>
    <row r="122" spans="1:31" s="16" customFormat="1" x14ac:dyDescent="0.2">
      <c r="A122" s="6" t="s">
        <v>95</v>
      </c>
      <c r="B122" s="15">
        <v>1</v>
      </c>
      <c r="D122" s="58"/>
      <c r="AC122" s="13"/>
      <c r="AD122" s="13"/>
      <c r="AE122" s="13"/>
    </row>
    <row r="123" spans="1:31" s="16" customFormat="1" x14ac:dyDescent="0.2">
      <c r="A123" s="6" t="s">
        <v>96</v>
      </c>
      <c r="B123" s="15">
        <v>1</v>
      </c>
      <c r="D123" s="58"/>
      <c r="AC123" s="13"/>
      <c r="AD123" s="13"/>
      <c r="AE123" s="13"/>
    </row>
    <row r="124" spans="1:31" s="16" customFormat="1" x14ac:dyDescent="0.2">
      <c r="A124" s="6" t="s">
        <v>97</v>
      </c>
      <c r="B124" s="15">
        <v>1</v>
      </c>
      <c r="D124" s="58"/>
      <c r="AC124" s="13"/>
      <c r="AD124" s="13"/>
      <c r="AE124" s="13"/>
    </row>
    <row r="125" spans="1:31" s="16" customFormat="1" x14ac:dyDescent="0.2">
      <c r="A125" s="6" t="s">
        <v>121</v>
      </c>
      <c r="B125" s="15">
        <v>1</v>
      </c>
      <c r="D125" s="58"/>
      <c r="AC125" s="13"/>
      <c r="AD125" s="13"/>
      <c r="AE125" s="13"/>
    </row>
    <row r="126" spans="1:31" s="16" customFormat="1" x14ac:dyDescent="0.2">
      <c r="A126" s="6" t="s">
        <v>98</v>
      </c>
      <c r="B126" s="15">
        <v>1</v>
      </c>
      <c r="D126" s="58"/>
      <c r="AC126" s="13"/>
      <c r="AD126" s="13"/>
      <c r="AE126" s="13"/>
    </row>
    <row r="127" spans="1:31" s="16" customFormat="1" x14ac:dyDescent="0.2">
      <c r="A127" s="6" t="s">
        <v>99</v>
      </c>
      <c r="B127" s="15">
        <v>1</v>
      </c>
      <c r="D127" s="58"/>
      <c r="AC127" s="13"/>
      <c r="AD127" s="13"/>
      <c r="AE127" s="13"/>
    </row>
    <row r="128" spans="1:31" s="16" customFormat="1" x14ac:dyDescent="0.2">
      <c r="A128" s="6" t="s">
        <v>130</v>
      </c>
      <c r="B128" s="15">
        <v>0.8</v>
      </c>
      <c r="D128" s="58"/>
      <c r="AC128" s="13"/>
      <c r="AD128" s="13"/>
      <c r="AE128" s="13"/>
    </row>
    <row r="129" spans="1:31" s="16" customFormat="1" x14ac:dyDescent="0.2">
      <c r="A129" s="6" t="s">
        <v>433</v>
      </c>
      <c r="B129" s="15">
        <v>0.8</v>
      </c>
      <c r="D129" s="58"/>
      <c r="AC129" s="13"/>
      <c r="AD129" s="13"/>
      <c r="AE129" s="13"/>
    </row>
    <row r="130" spans="1:31" s="16" customFormat="1" x14ac:dyDescent="0.2">
      <c r="A130" s="61" t="s">
        <v>358</v>
      </c>
      <c r="B130" s="15"/>
      <c r="D130" s="58"/>
      <c r="AC130" s="13"/>
      <c r="AD130" s="13"/>
      <c r="AE130" s="13"/>
    </row>
    <row r="131" spans="1:31" s="16" customFormat="1" ht="16" thickBot="1" x14ac:dyDescent="0.25">
      <c r="A131" s="6"/>
      <c r="B131" s="15"/>
      <c r="AC131" s="13"/>
      <c r="AD131" s="13"/>
      <c r="AE131" s="13"/>
    </row>
    <row r="132" spans="1:31" s="16" customFormat="1" ht="16" x14ac:dyDescent="0.2">
      <c r="A132" s="1" t="s">
        <v>153</v>
      </c>
      <c r="B132" s="15"/>
      <c r="AC132" s="13"/>
      <c r="AD132" s="13"/>
      <c r="AE132" s="13"/>
    </row>
    <row r="133" spans="1:31" s="16" customFormat="1" x14ac:dyDescent="0.2">
      <c r="A133" s="26" t="s">
        <v>154</v>
      </c>
      <c r="B133" s="15"/>
      <c r="AC133" s="13"/>
      <c r="AD133" s="13"/>
      <c r="AE133" s="13"/>
    </row>
    <row r="134" spans="1:31" s="16" customFormat="1" x14ac:dyDescent="0.2">
      <c r="A134" s="28" t="s">
        <v>161</v>
      </c>
      <c r="B134" s="15"/>
      <c r="AC134" s="13"/>
      <c r="AD134" s="13"/>
      <c r="AE134" s="13"/>
    </row>
    <row r="135" spans="1:31" s="16" customFormat="1" ht="74.25" customHeight="1" x14ac:dyDescent="0.2">
      <c r="A135" s="6" t="s">
        <v>162</v>
      </c>
      <c r="B135" s="15">
        <v>1.5</v>
      </c>
      <c r="AC135" s="13"/>
      <c r="AD135" s="13"/>
      <c r="AE135" s="13"/>
    </row>
    <row r="136" spans="1:31" s="16" customFormat="1" ht="45.75" customHeight="1" x14ac:dyDescent="0.2">
      <c r="A136" s="6" t="s">
        <v>163</v>
      </c>
      <c r="B136" s="15">
        <v>1.25</v>
      </c>
      <c r="AC136" s="13"/>
      <c r="AD136" s="13"/>
      <c r="AE136" s="13"/>
    </row>
    <row r="137" spans="1:31" s="16" customFormat="1" ht="45" x14ac:dyDescent="0.2">
      <c r="A137" s="6" t="s">
        <v>164</v>
      </c>
      <c r="B137" s="15">
        <v>1.28</v>
      </c>
      <c r="AC137" s="13"/>
      <c r="AD137" s="13"/>
      <c r="AE137" s="13"/>
    </row>
    <row r="138" spans="1:31" s="16" customFormat="1" ht="60" customHeight="1" x14ac:dyDescent="0.2">
      <c r="A138" s="6" t="s">
        <v>165</v>
      </c>
      <c r="B138" s="15">
        <v>1.22</v>
      </c>
      <c r="AC138" s="13"/>
      <c r="AD138" s="13"/>
      <c r="AE138" s="13"/>
    </row>
    <row r="139" spans="1:31" s="16" customFormat="1" ht="60.75" customHeight="1" x14ac:dyDescent="0.2">
      <c r="A139" s="6" t="s">
        <v>166</v>
      </c>
      <c r="B139" s="15">
        <v>1.2</v>
      </c>
      <c r="AC139" s="13"/>
      <c r="AD139" s="13"/>
      <c r="AE139" s="13"/>
    </row>
    <row r="140" spans="1:31" s="16" customFormat="1" ht="30.75" customHeight="1" x14ac:dyDescent="0.2">
      <c r="A140" s="6" t="s">
        <v>167</v>
      </c>
      <c r="B140" s="15">
        <v>1</v>
      </c>
      <c r="AC140" s="13"/>
      <c r="AD140" s="13"/>
      <c r="AE140" s="13"/>
    </row>
    <row r="141" spans="1:31" s="16" customFormat="1" ht="45.75" customHeight="1" x14ac:dyDescent="0.2">
      <c r="A141" s="6" t="s">
        <v>168</v>
      </c>
      <c r="B141" s="15">
        <v>1</v>
      </c>
      <c r="AC141" s="13"/>
      <c r="AD141" s="13"/>
      <c r="AE141" s="13"/>
    </row>
    <row r="142" spans="1:31" s="16" customFormat="1" ht="46.5" customHeight="1" x14ac:dyDescent="0.2">
      <c r="A142" s="6" t="s">
        <v>169</v>
      </c>
      <c r="B142" s="15">
        <v>0.9</v>
      </c>
      <c r="AC142" s="13"/>
      <c r="AD142" s="13"/>
      <c r="AE142" s="13"/>
    </row>
    <row r="143" spans="1:31" s="16" customFormat="1" ht="45.75" customHeight="1" x14ac:dyDescent="0.2">
      <c r="A143" s="6" t="s">
        <v>170</v>
      </c>
      <c r="B143" s="15">
        <v>0.9</v>
      </c>
      <c r="AC143" s="13"/>
      <c r="AD143" s="13"/>
      <c r="AE143" s="13"/>
    </row>
    <row r="144" spans="1:31" s="16" customFormat="1" ht="45" customHeight="1" x14ac:dyDescent="0.2">
      <c r="A144" s="6" t="s">
        <v>171</v>
      </c>
      <c r="B144" s="15">
        <v>0.9</v>
      </c>
      <c r="AC144" s="13"/>
      <c r="AD144" s="13"/>
      <c r="AE144" s="13"/>
    </row>
    <row r="145" spans="1:31" s="16" customFormat="1" ht="30.75" customHeight="1" x14ac:dyDescent="0.2">
      <c r="A145" s="6" t="s">
        <v>172</v>
      </c>
      <c r="B145" s="15">
        <v>1</v>
      </c>
      <c r="AC145" s="13"/>
      <c r="AD145" s="13"/>
      <c r="AE145" s="13"/>
    </row>
    <row r="146" spans="1:31" s="16" customFormat="1" ht="30.75" customHeight="1" x14ac:dyDescent="0.2">
      <c r="A146" s="6" t="s">
        <v>173</v>
      </c>
      <c r="B146" s="15">
        <v>0.9</v>
      </c>
      <c r="AC146" s="13"/>
      <c r="AD146" s="13"/>
      <c r="AE146" s="13"/>
    </row>
    <row r="147" spans="1:31" s="16" customFormat="1" ht="45" customHeight="1" x14ac:dyDescent="0.2">
      <c r="A147" s="6" t="s">
        <v>174</v>
      </c>
      <c r="B147" s="15">
        <v>0.8</v>
      </c>
      <c r="AC147" s="13"/>
      <c r="AD147" s="13"/>
      <c r="AE147" s="13"/>
    </row>
    <row r="148" spans="1:31" s="16" customFormat="1" ht="19.5" customHeight="1" x14ac:dyDescent="0.2">
      <c r="A148" s="28" t="s">
        <v>175</v>
      </c>
      <c r="B148" s="15"/>
      <c r="AC148" s="13"/>
      <c r="AD148" s="13"/>
      <c r="AE148" s="13"/>
    </row>
    <row r="149" spans="1:31" s="16" customFormat="1" ht="14.25" customHeight="1" x14ac:dyDescent="0.2">
      <c r="A149" s="27" t="s">
        <v>195</v>
      </c>
      <c r="B149" s="33">
        <v>1</v>
      </c>
      <c r="C149" s="33">
        <v>2</v>
      </c>
      <c r="D149" s="33">
        <v>3</v>
      </c>
      <c r="E149" s="33">
        <v>4</v>
      </c>
      <c r="F149" s="33">
        <v>5</v>
      </c>
      <c r="G149" s="33">
        <v>6</v>
      </c>
      <c r="H149" s="33" t="s">
        <v>429</v>
      </c>
      <c r="I149" s="33"/>
      <c r="J149" s="33"/>
      <c r="K149" s="33"/>
      <c r="L149" s="30"/>
      <c r="M149" s="30"/>
      <c r="N149" s="30"/>
      <c r="O149" s="30"/>
      <c r="P149" s="30"/>
      <c r="AC149" s="13"/>
      <c r="AD149" s="13"/>
      <c r="AE149" s="13"/>
    </row>
    <row r="150" spans="1:31" s="16" customFormat="1" ht="31.5" customHeight="1" x14ac:dyDescent="0.2">
      <c r="A150" s="6" t="s">
        <v>176</v>
      </c>
      <c r="B150" s="18">
        <v>0.51</v>
      </c>
      <c r="C150" s="31">
        <f>B150/2</f>
        <v>0.255</v>
      </c>
      <c r="D150" s="31">
        <f>B150/3</f>
        <v>0.17</v>
      </c>
      <c r="E150" s="31">
        <f>B150/4</f>
        <v>0.1275</v>
      </c>
      <c r="F150" s="31">
        <f>B150/5</f>
        <v>0.10200000000000001</v>
      </c>
      <c r="G150" s="31">
        <f>B150/6</f>
        <v>8.5000000000000006E-2</v>
      </c>
      <c r="H150" s="31">
        <f>B150/7</f>
        <v>7.2857142857142856E-2</v>
      </c>
      <c r="I150" s="32"/>
      <c r="J150" s="31"/>
      <c r="K150" s="31"/>
      <c r="L150" s="32"/>
      <c r="N150" s="31"/>
      <c r="AC150" s="13"/>
      <c r="AD150" s="13"/>
      <c r="AE150" s="13"/>
    </row>
    <row r="151" spans="1:31" s="16" customFormat="1" ht="48" customHeight="1" x14ac:dyDescent="0.2">
      <c r="A151" s="6" t="s">
        <v>177</v>
      </c>
      <c r="B151" s="18">
        <v>0.6</v>
      </c>
      <c r="C151" s="31">
        <f t="shared" ref="C151:C177" si="0">B151/2</f>
        <v>0.3</v>
      </c>
      <c r="D151" s="31">
        <f t="shared" ref="D151:D177" si="1">B151/3</f>
        <v>0.19999999999999998</v>
      </c>
      <c r="E151" s="31">
        <f t="shared" ref="E151:E177" si="2">B151/4</f>
        <v>0.15</v>
      </c>
      <c r="F151" s="31">
        <f t="shared" ref="F151:F177" si="3">B151/5</f>
        <v>0.12</v>
      </c>
      <c r="G151" s="31">
        <f t="shared" ref="G151:G177" si="4">B151/6</f>
        <v>9.9999999999999992E-2</v>
      </c>
      <c r="H151" s="31">
        <f t="shared" ref="H151:H177" si="5">B151/7</f>
        <v>8.5714285714285715E-2</v>
      </c>
      <c r="I151" s="32"/>
      <c r="J151" s="31"/>
      <c r="K151" s="31"/>
      <c r="L151" s="32"/>
      <c r="N151" s="31"/>
      <c r="AC151" s="13"/>
      <c r="AD151" s="13"/>
      <c r="AE151" s="13"/>
    </row>
    <row r="152" spans="1:31" s="16" customFormat="1" ht="31.5" customHeight="1" x14ac:dyDescent="0.2">
      <c r="A152" s="6" t="s">
        <v>178</v>
      </c>
      <c r="B152" s="18">
        <v>0.41</v>
      </c>
      <c r="C152" s="31">
        <f t="shared" si="0"/>
        <v>0.20499999999999999</v>
      </c>
      <c r="D152" s="31">
        <f t="shared" si="1"/>
        <v>0.13666666666666666</v>
      </c>
      <c r="E152" s="31">
        <f t="shared" si="2"/>
        <v>0.10249999999999999</v>
      </c>
      <c r="F152" s="31">
        <f t="shared" si="3"/>
        <v>8.199999999999999E-2</v>
      </c>
      <c r="G152" s="31">
        <f t="shared" si="4"/>
        <v>6.8333333333333329E-2</v>
      </c>
      <c r="H152" s="31">
        <f t="shared" si="5"/>
        <v>5.8571428571428566E-2</v>
      </c>
      <c r="I152" s="32"/>
      <c r="J152" s="31"/>
      <c r="K152" s="31"/>
      <c r="L152" s="32"/>
      <c r="N152" s="31"/>
      <c r="AC152" s="13"/>
      <c r="AD152" s="13"/>
      <c r="AE152" s="13"/>
    </row>
    <row r="153" spans="1:31" s="16" customFormat="1" ht="58.5" customHeight="1" x14ac:dyDescent="0.2">
      <c r="A153" s="6" t="s">
        <v>179</v>
      </c>
      <c r="B153" s="18">
        <v>0.4</v>
      </c>
      <c r="C153" s="31">
        <f t="shared" si="0"/>
        <v>0.2</v>
      </c>
      <c r="D153" s="31">
        <f t="shared" si="1"/>
        <v>0.13333333333333333</v>
      </c>
      <c r="E153" s="31">
        <f t="shared" si="2"/>
        <v>0.1</v>
      </c>
      <c r="F153" s="31">
        <f t="shared" si="3"/>
        <v>0.08</v>
      </c>
      <c r="G153" s="31">
        <f t="shared" si="4"/>
        <v>6.6666666666666666E-2</v>
      </c>
      <c r="H153" s="31">
        <f t="shared" si="5"/>
        <v>5.7142857142857148E-2</v>
      </c>
      <c r="I153" s="32"/>
      <c r="J153" s="31"/>
      <c r="K153" s="31"/>
      <c r="L153" s="32"/>
      <c r="N153" s="31"/>
      <c r="AC153" s="13"/>
      <c r="AD153" s="13"/>
      <c r="AE153" s="13"/>
    </row>
    <row r="154" spans="1:31" s="16" customFormat="1" ht="60.75" customHeight="1" x14ac:dyDescent="0.2">
      <c r="A154" s="6" t="s">
        <v>180</v>
      </c>
      <c r="B154" s="18">
        <v>0.41</v>
      </c>
      <c r="C154" s="31">
        <f t="shared" si="0"/>
        <v>0.20499999999999999</v>
      </c>
      <c r="D154" s="31">
        <f t="shared" si="1"/>
        <v>0.13666666666666666</v>
      </c>
      <c r="E154" s="31">
        <f t="shared" si="2"/>
        <v>0.10249999999999999</v>
      </c>
      <c r="F154" s="31">
        <f t="shared" si="3"/>
        <v>8.199999999999999E-2</v>
      </c>
      <c r="G154" s="31">
        <f t="shared" si="4"/>
        <v>6.8333333333333329E-2</v>
      </c>
      <c r="H154" s="31">
        <f t="shared" si="5"/>
        <v>5.8571428571428566E-2</v>
      </c>
      <c r="I154" s="32"/>
      <c r="J154" s="31"/>
      <c r="K154" s="31"/>
      <c r="L154" s="32"/>
      <c r="N154" s="31"/>
      <c r="AC154" s="13"/>
      <c r="AD154" s="13"/>
      <c r="AE154" s="13"/>
    </row>
    <row r="155" spans="1:31" s="16" customFormat="1" ht="45" customHeight="1" x14ac:dyDescent="0.2">
      <c r="A155" s="6" t="s">
        <v>181</v>
      </c>
      <c r="B155" s="18">
        <v>0.51</v>
      </c>
      <c r="C155" s="31">
        <f t="shared" si="0"/>
        <v>0.255</v>
      </c>
      <c r="D155" s="31">
        <f t="shared" si="1"/>
        <v>0.17</v>
      </c>
      <c r="E155" s="31">
        <f t="shared" si="2"/>
        <v>0.1275</v>
      </c>
      <c r="F155" s="31">
        <f t="shared" si="3"/>
        <v>0.10200000000000001</v>
      </c>
      <c r="G155" s="31">
        <f t="shared" si="4"/>
        <v>8.5000000000000006E-2</v>
      </c>
      <c r="H155" s="31">
        <f t="shared" si="5"/>
        <v>7.2857142857142856E-2</v>
      </c>
      <c r="I155" s="32"/>
      <c r="J155" s="31"/>
      <c r="K155" s="31"/>
      <c r="L155" s="32"/>
      <c r="N155" s="31"/>
      <c r="AC155" s="13"/>
      <c r="AD155" s="13"/>
      <c r="AE155" s="13"/>
    </row>
    <row r="156" spans="1:31" s="16" customFormat="1" ht="45" customHeight="1" x14ac:dyDescent="0.2">
      <c r="A156" s="6" t="s">
        <v>182</v>
      </c>
      <c r="B156" s="18">
        <v>0.4</v>
      </c>
      <c r="C156" s="31">
        <f t="shared" si="0"/>
        <v>0.2</v>
      </c>
      <c r="D156" s="31">
        <f t="shared" si="1"/>
        <v>0.13333333333333333</v>
      </c>
      <c r="E156" s="31">
        <f t="shared" si="2"/>
        <v>0.1</v>
      </c>
      <c r="F156" s="31">
        <f t="shared" si="3"/>
        <v>0.08</v>
      </c>
      <c r="G156" s="31">
        <f t="shared" si="4"/>
        <v>6.6666666666666666E-2</v>
      </c>
      <c r="H156" s="31">
        <f t="shared" si="5"/>
        <v>5.7142857142857148E-2</v>
      </c>
      <c r="I156" s="32"/>
      <c r="J156" s="31"/>
      <c r="K156" s="31"/>
      <c r="L156" s="32"/>
      <c r="N156" s="31"/>
      <c r="AC156" s="13"/>
      <c r="AD156" s="13"/>
      <c r="AE156" s="13"/>
    </row>
    <row r="157" spans="1:31" s="16" customFormat="1" ht="31.5" customHeight="1" x14ac:dyDescent="0.2">
      <c r="A157" s="6" t="s">
        <v>183</v>
      </c>
      <c r="B157" s="18">
        <v>0.7</v>
      </c>
      <c r="C157" s="31">
        <f t="shared" si="0"/>
        <v>0.35</v>
      </c>
      <c r="D157" s="31">
        <f t="shared" si="1"/>
        <v>0.23333333333333331</v>
      </c>
      <c r="E157" s="31">
        <f t="shared" si="2"/>
        <v>0.17499999999999999</v>
      </c>
      <c r="F157" s="31">
        <f t="shared" si="3"/>
        <v>0.13999999999999999</v>
      </c>
      <c r="G157" s="31">
        <f t="shared" si="4"/>
        <v>0.11666666666666665</v>
      </c>
      <c r="H157" s="31">
        <f t="shared" si="5"/>
        <v>9.9999999999999992E-2</v>
      </c>
      <c r="I157" s="32"/>
      <c r="J157" s="31"/>
      <c r="K157" s="31"/>
      <c r="L157" s="32"/>
      <c r="N157" s="31"/>
      <c r="AC157" s="13"/>
      <c r="AD157" s="13"/>
      <c r="AE157" s="13"/>
    </row>
    <row r="158" spans="1:31" s="16" customFormat="1" ht="32.25" customHeight="1" x14ac:dyDescent="0.2">
      <c r="A158" s="6" t="s">
        <v>184</v>
      </c>
      <c r="B158" s="18">
        <v>0.41</v>
      </c>
      <c r="C158" s="31">
        <f t="shared" si="0"/>
        <v>0.20499999999999999</v>
      </c>
      <c r="D158" s="31">
        <f t="shared" si="1"/>
        <v>0.13666666666666666</v>
      </c>
      <c r="E158" s="31">
        <f t="shared" si="2"/>
        <v>0.10249999999999999</v>
      </c>
      <c r="F158" s="31">
        <f t="shared" si="3"/>
        <v>8.199999999999999E-2</v>
      </c>
      <c r="G158" s="31">
        <f t="shared" si="4"/>
        <v>6.8333333333333329E-2</v>
      </c>
      <c r="H158" s="31">
        <f t="shared" si="5"/>
        <v>5.8571428571428566E-2</v>
      </c>
      <c r="I158" s="32"/>
      <c r="J158" s="31"/>
      <c r="K158" s="31"/>
      <c r="L158" s="32"/>
      <c r="N158" s="31"/>
      <c r="AC158" s="13"/>
      <c r="AD158" s="13"/>
      <c r="AE158" s="13"/>
    </row>
    <row r="159" spans="1:31" s="16" customFormat="1" ht="30.75" customHeight="1" x14ac:dyDescent="0.2">
      <c r="A159" s="6" t="s">
        <v>185</v>
      </c>
      <c r="B159" s="18">
        <v>0.4</v>
      </c>
      <c r="C159" s="31">
        <f t="shared" si="0"/>
        <v>0.2</v>
      </c>
      <c r="D159" s="31">
        <f t="shared" si="1"/>
        <v>0.13333333333333333</v>
      </c>
      <c r="E159" s="31">
        <f t="shared" si="2"/>
        <v>0.1</v>
      </c>
      <c r="F159" s="31">
        <f t="shared" si="3"/>
        <v>0.08</v>
      </c>
      <c r="G159" s="31">
        <f t="shared" si="4"/>
        <v>6.6666666666666666E-2</v>
      </c>
      <c r="H159" s="31">
        <f t="shared" si="5"/>
        <v>5.7142857142857148E-2</v>
      </c>
      <c r="I159" s="32"/>
      <c r="J159" s="31"/>
      <c r="K159" s="31"/>
      <c r="L159" s="32"/>
      <c r="N159" s="32"/>
      <c r="AC159" s="13"/>
      <c r="AD159" s="13"/>
      <c r="AE159" s="13"/>
    </row>
    <row r="160" spans="1:31" s="16" customFormat="1" ht="32.25" customHeight="1" x14ac:dyDescent="0.2">
      <c r="A160" s="6" t="s">
        <v>186</v>
      </c>
      <c r="B160" s="18">
        <v>0.51</v>
      </c>
      <c r="C160" s="31">
        <f t="shared" si="0"/>
        <v>0.255</v>
      </c>
      <c r="D160" s="31">
        <f t="shared" si="1"/>
        <v>0.17</v>
      </c>
      <c r="E160" s="31">
        <f t="shared" si="2"/>
        <v>0.1275</v>
      </c>
      <c r="F160" s="31">
        <f t="shared" si="3"/>
        <v>0.10200000000000001</v>
      </c>
      <c r="G160" s="31">
        <f t="shared" si="4"/>
        <v>8.5000000000000006E-2</v>
      </c>
      <c r="H160" s="31">
        <f t="shared" si="5"/>
        <v>7.2857142857142856E-2</v>
      </c>
      <c r="I160" s="32"/>
      <c r="J160" s="31"/>
      <c r="K160" s="31"/>
      <c r="L160" s="32"/>
      <c r="AC160" s="13"/>
      <c r="AD160" s="13"/>
      <c r="AE160" s="13"/>
    </row>
    <row r="161" spans="1:31" s="16" customFormat="1" ht="45" customHeight="1" x14ac:dyDescent="0.2">
      <c r="A161" s="6" t="s">
        <v>187</v>
      </c>
      <c r="B161" s="18">
        <v>0.4</v>
      </c>
      <c r="C161" s="31">
        <f t="shared" si="0"/>
        <v>0.2</v>
      </c>
      <c r="D161" s="31">
        <f t="shared" si="1"/>
        <v>0.13333333333333333</v>
      </c>
      <c r="E161" s="31">
        <f t="shared" si="2"/>
        <v>0.1</v>
      </c>
      <c r="F161" s="31">
        <f t="shared" si="3"/>
        <v>0.08</v>
      </c>
      <c r="G161" s="31">
        <f t="shared" si="4"/>
        <v>6.6666666666666666E-2</v>
      </c>
      <c r="H161" s="31">
        <f t="shared" si="5"/>
        <v>5.7142857142857148E-2</v>
      </c>
      <c r="I161" s="32"/>
      <c r="J161" s="31"/>
      <c r="K161" s="31"/>
      <c r="L161" s="32"/>
      <c r="AC161" s="13"/>
      <c r="AD161" s="13"/>
      <c r="AE161" s="13"/>
    </row>
    <row r="162" spans="1:31" s="16" customFormat="1" ht="30.75" customHeight="1" x14ac:dyDescent="0.2">
      <c r="A162" s="6" t="s">
        <v>188</v>
      </c>
      <c r="B162" s="18">
        <v>0.6</v>
      </c>
      <c r="C162" s="31">
        <f t="shared" si="0"/>
        <v>0.3</v>
      </c>
      <c r="D162" s="31">
        <f t="shared" si="1"/>
        <v>0.19999999999999998</v>
      </c>
      <c r="E162" s="31">
        <f t="shared" si="2"/>
        <v>0.15</v>
      </c>
      <c r="F162" s="31">
        <f t="shared" si="3"/>
        <v>0.12</v>
      </c>
      <c r="G162" s="31">
        <f t="shared" si="4"/>
        <v>9.9999999999999992E-2</v>
      </c>
      <c r="H162" s="31">
        <f t="shared" si="5"/>
        <v>8.5714285714285715E-2</v>
      </c>
      <c r="I162" s="32"/>
      <c r="J162" s="31"/>
      <c r="K162" s="31"/>
      <c r="L162" s="32"/>
      <c r="AC162" s="13"/>
      <c r="AD162" s="13"/>
      <c r="AE162" s="13"/>
    </row>
    <row r="163" spans="1:31" s="16" customFormat="1" ht="45" customHeight="1" x14ac:dyDescent="0.2">
      <c r="A163" s="6" t="s">
        <v>189</v>
      </c>
      <c r="B163" s="18">
        <v>0.4</v>
      </c>
      <c r="C163" s="31">
        <f t="shared" si="0"/>
        <v>0.2</v>
      </c>
      <c r="D163" s="31">
        <f t="shared" si="1"/>
        <v>0.13333333333333333</v>
      </c>
      <c r="E163" s="31">
        <f t="shared" si="2"/>
        <v>0.1</v>
      </c>
      <c r="F163" s="31">
        <f t="shared" si="3"/>
        <v>0.08</v>
      </c>
      <c r="G163" s="31">
        <f t="shared" si="4"/>
        <v>6.6666666666666666E-2</v>
      </c>
      <c r="H163" s="31">
        <f t="shared" si="5"/>
        <v>5.7142857142857148E-2</v>
      </c>
      <c r="I163" s="32"/>
      <c r="J163" s="31"/>
      <c r="K163" s="31"/>
      <c r="L163" s="32"/>
      <c r="AC163" s="13"/>
      <c r="AD163" s="13"/>
      <c r="AE163" s="13"/>
    </row>
    <row r="164" spans="1:31" s="16" customFormat="1" ht="30" customHeight="1" x14ac:dyDescent="0.2">
      <c r="A164" s="6" t="s">
        <v>190</v>
      </c>
      <c r="B164" s="18">
        <v>0.6</v>
      </c>
      <c r="C164" s="31">
        <f t="shared" si="0"/>
        <v>0.3</v>
      </c>
      <c r="D164" s="31">
        <f t="shared" si="1"/>
        <v>0.19999999999999998</v>
      </c>
      <c r="E164" s="31">
        <f t="shared" si="2"/>
        <v>0.15</v>
      </c>
      <c r="F164" s="31">
        <f t="shared" si="3"/>
        <v>0.12</v>
      </c>
      <c r="G164" s="31">
        <f t="shared" si="4"/>
        <v>9.9999999999999992E-2</v>
      </c>
      <c r="H164" s="31">
        <f t="shared" si="5"/>
        <v>8.5714285714285715E-2</v>
      </c>
      <c r="I164" s="32"/>
      <c r="J164" s="31"/>
      <c r="K164" s="31"/>
      <c r="L164" s="32"/>
      <c r="AC164" s="13"/>
      <c r="AD164" s="13"/>
      <c r="AE164" s="13"/>
    </row>
    <row r="165" spans="1:31" s="16" customFormat="1" ht="45" customHeight="1" x14ac:dyDescent="0.2">
      <c r="A165" s="6" t="s">
        <v>191</v>
      </c>
      <c r="B165" s="18">
        <v>0.41</v>
      </c>
      <c r="C165" s="31">
        <f t="shared" si="0"/>
        <v>0.20499999999999999</v>
      </c>
      <c r="D165" s="31">
        <f t="shared" si="1"/>
        <v>0.13666666666666666</v>
      </c>
      <c r="E165" s="31">
        <f t="shared" si="2"/>
        <v>0.10249999999999999</v>
      </c>
      <c r="F165" s="31">
        <f t="shared" si="3"/>
        <v>8.199999999999999E-2</v>
      </c>
      <c r="G165" s="31">
        <f t="shared" si="4"/>
        <v>6.8333333333333329E-2</v>
      </c>
      <c r="H165" s="31">
        <f t="shared" si="5"/>
        <v>5.8571428571428566E-2</v>
      </c>
      <c r="I165" s="32"/>
      <c r="J165" s="31"/>
      <c r="K165" s="31"/>
      <c r="L165" s="32"/>
      <c r="AC165" s="13"/>
      <c r="AD165" s="13"/>
      <c r="AE165" s="13"/>
    </row>
    <row r="166" spans="1:31" s="16" customFormat="1" ht="30" customHeight="1" x14ac:dyDescent="0.2">
      <c r="A166" s="6" t="s">
        <v>192</v>
      </c>
      <c r="B166" s="18">
        <v>0.6</v>
      </c>
      <c r="C166" s="31">
        <f t="shared" si="0"/>
        <v>0.3</v>
      </c>
      <c r="D166" s="31">
        <f t="shared" si="1"/>
        <v>0.19999999999999998</v>
      </c>
      <c r="E166" s="31">
        <f t="shared" si="2"/>
        <v>0.15</v>
      </c>
      <c r="F166" s="31">
        <f t="shared" si="3"/>
        <v>0.12</v>
      </c>
      <c r="G166" s="31">
        <f t="shared" si="4"/>
        <v>9.9999999999999992E-2</v>
      </c>
      <c r="H166" s="31">
        <f t="shared" si="5"/>
        <v>8.5714285714285715E-2</v>
      </c>
      <c r="I166" s="32"/>
      <c r="J166" s="31"/>
      <c r="K166" s="31"/>
      <c r="L166" s="32"/>
      <c r="AC166" s="13"/>
      <c r="AD166" s="13"/>
      <c r="AE166" s="13"/>
    </row>
    <row r="167" spans="1:31" s="16" customFormat="1" ht="31.5" customHeight="1" x14ac:dyDescent="0.2">
      <c r="A167" s="6" t="s">
        <v>193</v>
      </c>
      <c r="B167" s="18">
        <v>0.52</v>
      </c>
      <c r="C167" s="31">
        <f t="shared" si="0"/>
        <v>0.26</v>
      </c>
      <c r="D167" s="31">
        <f t="shared" si="1"/>
        <v>0.17333333333333334</v>
      </c>
      <c r="E167" s="31">
        <f t="shared" si="2"/>
        <v>0.13</v>
      </c>
      <c r="F167" s="31">
        <f t="shared" si="3"/>
        <v>0.10400000000000001</v>
      </c>
      <c r="G167" s="31">
        <f t="shared" si="4"/>
        <v>8.666666666666667E-2</v>
      </c>
      <c r="H167" s="31">
        <f t="shared" si="5"/>
        <v>7.4285714285714288E-2</v>
      </c>
      <c r="I167" s="32"/>
      <c r="J167" s="31"/>
      <c r="K167" s="31"/>
      <c r="L167" s="32"/>
      <c r="AC167" s="13"/>
      <c r="AD167" s="13"/>
      <c r="AE167" s="13"/>
    </row>
    <row r="168" spans="1:31" s="16" customFormat="1" ht="16.5" customHeight="1" thickBot="1" x14ac:dyDescent="0.25">
      <c r="A168" s="27" t="s">
        <v>194</v>
      </c>
      <c r="B168" s="33">
        <v>1</v>
      </c>
      <c r="C168" s="33">
        <v>2</v>
      </c>
      <c r="D168" s="33" t="s">
        <v>405</v>
      </c>
      <c r="E168" s="33" t="s">
        <v>406</v>
      </c>
      <c r="F168" s="33" t="s">
        <v>407</v>
      </c>
      <c r="G168" s="33" t="s">
        <v>408</v>
      </c>
      <c r="H168" s="33" t="s">
        <v>414</v>
      </c>
      <c r="I168" s="31"/>
      <c r="J168" s="31"/>
      <c r="K168" s="31"/>
      <c r="L168" s="31"/>
      <c r="AC168" s="13"/>
      <c r="AD168" s="13"/>
      <c r="AE168" s="13"/>
    </row>
    <row r="169" spans="1:31" s="16" customFormat="1" ht="33.75" customHeight="1" x14ac:dyDescent="0.2">
      <c r="A169" s="6" t="s">
        <v>196</v>
      </c>
      <c r="B169" s="34">
        <v>0.55000000000000004</v>
      </c>
      <c r="C169" s="35">
        <f t="shared" si="0"/>
        <v>0.27500000000000002</v>
      </c>
      <c r="D169" s="36">
        <f t="shared" si="1"/>
        <v>0.18333333333333335</v>
      </c>
      <c r="E169" s="31">
        <f t="shared" si="2"/>
        <v>0.13750000000000001</v>
      </c>
      <c r="F169" s="31">
        <f t="shared" si="3"/>
        <v>0.11000000000000001</v>
      </c>
      <c r="G169" s="31">
        <f t="shared" si="4"/>
        <v>9.1666666666666674E-2</v>
      </c>
      <c r="H169" s="31">
        <f t="shared" si="5"/>
        <v>7.8571428571428584E-2</v>
      </c>
      <c r="I169" s="32"/>
      <c r="J169" s="31"/>
      <c r="K169" s="31"/>
      <c r="L169" s="32"/>
      <c r="AC169" s="13"/>
      <c r="AD169" s="13"/>
      <c r="AE169" s="13"/>
    </row>
    <row r="170" spans="1:31" s="16" customFormat="1" ht="45" customHeight="1" x14ac:dyDescent="0.2">
      <c r="A170" s="6" t="s">
        <v>197</v>
      </c>
      <c r="B170" s="37">
        <v>0.4</v>
      </c>
      <c r="C170" s="38">
        <f t="shared" si="0"/>
        <v>0.2</v>
      </c>
      <c r="D170" s="39">
        <f t="shared" si="1"/>
        <v>0.13333333333333333</v>
      </c>
      <c r="E170" s="31">
        <f t="shared" si="2"/>
        <v>0.1</v>
      </c>
      <c r="F170" s="31">
        <f t="shared" si="3"/>
        <v>0.08</v>
      </c>
      <c r="G170" s="31">
        <f t="shared" si="4"/>
        <v>6.6666666666666666E-2</v>
      </c>
      <c r="H170" s="31">
        <f t="shared" si="5"/>
        <v>5.7142857142857148E-2</v>
      </c>
      <c r="I170" s="32"/>
      <c r="J170" s="31"/>
      <c r="K170" s="31"/>
      <c r="L170" s="32"/>
      <c r="AC170" s="13"/>
      <c r="AD170" s="13"/>
      <c r="AE170" s="13"/>
    </row>
    <row r="171" spans="1:31" s="16" customFormat="1" ht="30" customHeight="1" x14ac:dyDescent="0.2">
      <c r="A171" s="6" t="s">
        <v>198</v>
      </c>
      <c r="B171" s="37">
        <v>0.45</v>
      </c>
      <c r="C171" s="38">
        <f t="shared" si="0"/>
        <v>0.22500000000000001</v>
      </c>
      <c r="D171" s="39">
        <f t="shared" si="1"/>
        <v>0.15</v>
      </c>
      <c r="E171" s="31">
        <f t="shared" si="2"/>
        <v>0.1125</v>
      </c>
      <c r="F171" s="31">
        <f t="shared" si="3"/>
        <v>0.09</v>
      </c>
      <c r="G171" s="31">
        <f t="shared" si="4"/>
        <v>7.4999999999999997E-2</v>
      </c>
      <c r="H171" s="31">
        <f t="shared" si="5"/>
        <v>6.4285714285714293E-2</v>
      </c>
      <c r="I171" s="32"/>
      <c r="J171" s="31"/>
      <c r="K171" s="31"/>
      <c r="L171" s="32"/>
      <c r="AC171" s="13"/>
      <c r="AD171" s="13"/>
      <c r="AE171" s="13"/>
    </row>
    <row r="172" spans="1:31" s="16" customFormat="1" ht="31.5" customHeight="1" x14ac:dyDescent="0.2">
      <c r="A172" s="6" t="s">
        <v>199</v>
      </c>
      <c r="B172" s="37">
        <v>0.35</v>
      </c>
      <c r="C172" s="38">
        <f t="shared" si="0"/>
        <v>0.17499999999999999</v>
      </c>
      <c r="D172" s="39">
        <f t="shared" si="1"/>
        <v>0.11666666666666665</v>
      </c>
      <c r="E172" s="31">
        <f t="shared" si="2"/>
        <v>8.7499999999999994E-2</v>
      </c>
      <c r="F172" s="31">
        <f t="shared" si="3"/>
        <v>6.9999999999999993E-2</v>
      </c>
      <c r="G172" s="31">
        <f t="shared" si="4"/>
        <v>5.8333333333333327E-2</v>
      </c>
      <c r="H172" s="31">
        <f t="shared" si="5"/>
        <v>4.9999999999999996E-2</v>
      </c>
      <c r="I172" s="32"/>
      <c r="J172" s="31"/>
      <c r="K172" s="31"/>
      <c r="L172" s="32"/>
      <c r="AC172" s="13"/>
      <c r="AD172" s="13"/>
      <c r="AE172" s="13"/>
    </row>
    <row r="173" spans="1:31" s="16" customFormat="1" ht="31.5" customHeight="1" x14ac:dyDescent="0.2">
      <c r="A173" s="6" t="s">
        <v>200</v>
      </c>
      <c r="B173" s="37">
        <v>0.4</v>
      </c>
      <c r="C173" s="38">
        <f t="shared" si="0"/>
        <v>0.2</v>
      </c>
      <c r="D173" s="39">
        <f t="shared" si="1"/>
        <v>0.13333333333333333</v>
      </c>
      <c r="E173" s="31">
        <f t="shared" si="2"/>
        <v>0.1</v>
      </c>
      <c r="F173" s="31">
        <f t="shared" si="3"/>
        <v>0.08</v>
      </c>
      <c r="G173" s="31">
        <f t="shared" si="4"/>
        <v>6.6666666666666666E-2</v>
      </c>
      <c r="H173" s="31">
        <f t="shared" si="5"/>
        <v>5.7142857142857148E-2</v>
      </c>
      <c r="I173" s="32"/>
      <c r="J173" s="31"/>
      <c r="K173" s="31"/>
      <c r="L173" s="32"/>
      <c r="AC173" s="13"/>
      <c r="AD173" s="13"/>
      <c r="AE173" s="13"/>
    </row>
    <row r="174" spans="1:31" s="16" customFormat="1" ht="45" customHeight="1" x14ac:dyDescent="0.2">
      <c r="A174" s="6" t="s">
        <v>201</v>
      </c>
      <c r="B174" s="37">
        <v>0.35</v>
      </c>
      <c r="C174" s="38">
        <f t="shared" si="0"/>
        <v>0.17499999999999999</v>
      </c>
      <c r="D174" s="39">
        <f t="shared" si="1"/>
        <v>0.11666666666666665</v>
      </c>
      <c r="E174" s="31">
        <f t="shared" si="2"/>
        <v>8.7499999999999994E-2</v>
      </c>
      <c r="F174" s="31">
        <f t="shared" si="3"/>
        <v>6.9999999999999993E-2</v>
      </c>
      <c r="G174" s="31">
        <f t="shared" si="4"/>
        <v>5.8333333333333327E-2</v>
      </c>
      <c r="H174" s="31">
        <f t="shared" si="5"/>
        <v>4.9999999999999996E-2</v>
      </c>
      <c r="I174" s="32"/>
      <c r="J174" s="31"/>
      <c r="K174" s="31"/>
      <c r="L174" s="32"/>
      <c r="AC174" s="13"/>
      <c r="AD174" s="13"/>
      <c r="AE174" s="13"/>
    </row>
    <row r="175" spans="1:31" s="16" customFormat="1" ht="33.75" customHeight="1" x14ac:dyDescent="0.2">
      <c r="A175" s="6" t="s">
        <v>202</v>
      </c>
      <c r="B175" s="37">
        <v>0.41</v>
      </c>
      <c r="C175" s="38">
        <f t="shared" si="0"/>
        <v>0.20499999999999999</v>
      </c>
      <c r="D175" s="39">
        <f t="shared" si="1"/>
        <v>0.13666666666666666</v>
      </c>
      <c r="E175" s="31">
        <f t="shared" si="2"/>
        <v>0.10249999999999999</v>
      </c>
      <c r="F175" s="31">
        <f t="shared" si="3"/>
        <v>8.199999999999999E-2</v>
      </c>
      <c r="G175" s="31">
        <f t="shared" si="4"/>
        <v>6.8333333333333329E-2</v>
      </c>
      <c r="H175" s="31">
        <f t="shared" si="5"/>
        <v>5.8571428571428566E-2</v>
      </c>
      <c r="I175" s="32"/>
      <c r="J175" s="31"/>
      <c r="K175" s="31"/>
      <c r="L175" s="32"/>
      <c r="AC175" s="13"/>
      <c r="AD175" s="13"/>
      <c r="AE175" s="13"/>
    </row>
    <row r="176" spans="1:31" s="16" customFormat="1" ht="31.5" customHeight="1" x14ac:dyDescent="0.2">
      <c r="A176" s="6" t="s">
        <v>203</v>
      </c>
      <c r="B176" s="37">
        <v>0.35</v>
      </c>
      <c r="C176" s="38">
        <f t="shared" si="0"/>
        <v>0.17499999999999999</v>
      </c>
      <c r="D176" s="39">
        <f t="shared" si="1"/>
        <v>0.11666666666666665</v>
      </c>
      <c r="E176" s="31">
        <f t="shared" si="2"/>
        <v>8.7499999999999994E-2</v>
      </c>
      <c r="F176" s="31">
        <f t="shared" si="3"/>
        <v>6.9999999999999993E-2</v>
      </c>
      <c r="G176" s="31">
        <f t="shared" si="4"/>
        <v>5.8333333333333327E-2</v>
      </c>
      <c r="H176" s="31">
        <f t="shared" si="5"/>
        <v>4.9999999999999996E-2</v>
      </c>
      <c r="I176" s="32"/>
      <c r="J176" s="31"/>
      <c r="K176" s="31"/>
      <c r="L176" s="32"/>
      <c r="AC176" s="13"/>
      <c r="AD176" s="13"/>
      <c r="AE176" s="13"/>
    </row>
    <row r="177" spans="1:31" s="16" customFormat="1" ht="45" customHeight="1" thickBot="1" x14ac:dyDescent="0.25">
      <c r="A177" s="6" t="s">
        <v>204</v>
      </c>
      <c r="B177" s="40">
        <v>0.55000000000000004</v>
      </c>
      <c r="C177" s="41">
        <f t="shared" si="0"/>
        <v>0.27500000000000002</v>
      </c>
      <c r="D177" s="42">
        <f t="shared" si="1"/>
        <v>0.18333333333333335</v>
      </c>
      <c r="E177" s="31">
        <f t="shared" si="2"/>
        <v>0.13750000000000001</v>
      </c>
      <c r="F177" s="31">
        <f t="shared" si="3"/>
        <v>0.11000000000000001</v>
      </c>
      <c r="G177" s="31">
        <f t="shared" si="4"/>
        <v>9.1666666666666674E-2</v>
      </c>
      <c r="H177" s="31">
        <f t="shared" si="5"/>
        <v>7.8571428571428584E-2</v>
      </c>
      <c r="I177" s="32"/>
      <c r="J177" s="31"/>
      <c r="K177" s="31"/>
      <c r="L177" s="32"/>
      <c r="AC177" s="13"/>
      <c r="AD177" s="13"/>
      <c r="AE177" s="13"/>
    </row>
    <row r="178" spans="1:31" s="16" customFormat="1" ht="23.25" customHeight="1" x14ac:dyDescent="0.2">
      <c r="A178" s="28" t="s">
        <v>205</v>
      </c>
      <c r="B178" s="15"/>
      <c r="AC178" s="13"/>
      <c r="AD178" s="13"/>
      <c r="AE178" s="13"/>
    </row>
    <row r="179" spans="1:31" s="16" customFormat="1" ht="31.5" customHeight="1" x14ac:dyDescent="0.2">
      <c r="A179" s="6" t="s">
        <v>206</v>
      </c>
      <c r="B179" s="15">
        <v>0.6</v>
      </c>
      <c r="AC179" s="13"/>
      <c r="AD179" s="13"/>
      <c r="AE179" s="13"/>
    </row>
    <row r="180" spans="1:31" s="16" customFormat="1" ht="20.25" customHeight="1" x14ac:dyDescent="0.2">
      <c r="A180" s="6" t="s">
        <v>207</v>
      </c>
      <c r="B180" s="15">
        <v>0.45</v>
      </c>
      <c r="AC180" s="13"/>
      <c r="AD180" s="13"/>
      <c r="AE180" s="13"/>
    </row>
    <row r="181" spans="1:31" s="16" customFormat="1" x14ac:dyDescent="0.2">
      <c r="A181" s="6"/>
      <c r="B181" s="15"/>
      <c r="AC181" s="13"/>
      <c r="AD181" s="13"/>
      <c r="AE181" s="13"/>
    </row>
    <row r="182" spans="1:31" s="16" customFormat="1" x14ac:dyDescent="0.2">
      <c r="A182" s="26" t="s">
        <v>155</v>
      </c>
      <c r="B182" s="15"/>
      <c r="AC182" s="13"/>
      <c r="AD182" s="13"/>
      <c r="AE182" s="13"/>
    </row>
    <row r="183" spans="1:31" s="16" customFormat="1" x14ac:dyDescent="0.2">
      <c r="A183" s="28" t="s">
        <v>161</v>
      </c>
      <c r="B183" s="15"/>
      <c r="AC183" s="13"/>
      <c r="AD183" s="13"/>
      <c r="AE183" s="13"/>
    </row>
    <row r="184" spans="1:31" s="16" customFormat="1" ht="91.5" customHeight="1" x14ac:dyDescent="0.2">
      <c r="A184" s="6" t="s">
        <v>208</v>
      </c>
      <c r="B184" s="15">
        <v>1.4</v>
      </c>
      <c r="AC184" s="13"/>
      <c r="AD184" s="13"/>
      <c r="AE184" s="13"/>
    </row>
    <row r="185" spans="1:31" s="16" customFormat="1" ht="60" customHeight="1" x14ac:dyDescent="0.2">
      <c r="A185" s="6" t="s">
        <v>209</v>
      </c>
      <c r="B185" s="15">
        <v>1.2</v>
      </c>
      <c r="AC185" s="13"/>
      <c r="AD185" s="13"/>
      <c r="AE185" s="13"/>
    </row>
    <row r="186" spans="1:31" s="16" customFormat="1" ht="75.75" customHeight="1" x14ac:dyDescent="0.2">
      <c r="A186" s="6" t="s">
        <v>210</v>
      </c>
      <c r="B186" s="15">
        <v>1.25</v>
      </c>
      <c r="AC186" s="13"/>
      <c r="AD186" s="13"/>
      <c r="AE186" s="13"/>
    </row>
    <row r="187" spans="1:31" s="16" customFormat="1" ht="75" customHeight="1" x14ac:dyDescent="0.2">
      <c r="A187" s="6" t="s">
        <v>211</v>
      </c>
      <c r="B187" s="15">
        <v>1.0900000000000001</v>
      </c>
      <c r="AC187" s="13"/>
      <c r="AD187" s="13"/>
      <c r="AE187" s="13"/>
    </row>
    <row r="188" spans="1:31" s="16" customFormat="1" ht="78" customHeight="1" x14ac:dyDescent="0.2">
      <c r="A188" s="6" t="s">
        <v>212</v>
      </c>
      <c r="B188" s="15">
        <v>1.1000000000000001</v>
      </c>
      <c r="AC188" s="13"/>
      <c r="AD188" s="13"/>
      <c r="AE188" s="13"/>
    </row>
    <row r="189" spans="1:31" s="16" customFormat="1" ht="44.25" customHeight="1" x14ac:dyDescent="0.2">
      <c r="A189" s="6" t="s">
        <v>213</v>
      </c>
      <c r="B189" s="15">
        <v>0.95</v>
      </c>
      <c r="AC189" s="13"/>
      <c r="AD189" s="13"/>
      <c r="AE189" s="13"/>
    </row>
    <row r="190" spans="1:31" s="16" customFormat="1" ht="62.25" customHeight="1" x14ac:dyDescent="0.2">
      <c r="A190" s="6" t="s">
        <v>214</v>
      </c>
      <c r="B190" s="15">
        <v>0.95</v>
      </c>
      <c r="AC190" s="13"/>
      <c r="AD190" s="13"/>
      <c r="AE190" s="13"/>
    </row>
    <row r="191" spans="1:31" s="16" customFormat="1" ht="45" customHeight="1" x14ac:dyDescent="0.2">
      <c r="A191" s="6" t="s">
        <v>215</v>
      </c>
      <c r="B191" s="15">
        <v>0.85</v>
      </c>
      <c r="AC191" s="13"/>
      <c r="AD191" s="13"/>
      <c r="AE191" s="13"/>
    </row>
    <row r="192" spans="1:31" s="16" customFormat="1" ht="45.75" customHeight="1" x14ac:dyDescent="0.2">
      <c r="A192" s="6" t="s">
        <v>216</v>
      </c>
      <c r="B192" s="15">
        <v>0.85</v>
      </c>
      <c r="AC192" s="13"/>
      <c r="AD192" s="13"/>
      <c r="AE192" s="13"/>
    </row>
    <row r="193" spans="1:31" s="16" customFormat="1" ht="45.75" customHeight="1" x14ac:dyDescent="0.2">
      <c r="A193" s="6" t="s">
        <v>217</v>
      </c>
      <c r="B193" s="15">
        <v>0.85</v>
      </c>
      <c r="AC193" s="13"/>
      <c r="AD193" s="13"/>
      <c r="AE193" s="13"/>
    </row>
    <row r="194" spans="1:31" s="16" customFormat="1" ht="78" customHeight="1" x14ac:dyDescent="0.2">
      <c r="A194" s="6" t="s">
        <v>218</v>
      </c>
      <c r="B194" s="15">
        <v>0.75</v>
      </c>
      <c r="AC194" s="13"/>
      <c r="AD194" s="13"/>
      <c r="AE194" s="13"/>
    </row>
    <row r="195" spans="1:31" s="16" customFormat="1" x14ac:dyDescent="0.2">
      <c r="A195" s="28" t="s">
        <v>175</v>
      </c>
      <c r="B195" s="15"/>
      <c r="AC195" s="13"/>
      <c r="AD195" s="13"/>
      <c r="AE195" s="13"/>
    </row>
    <row r="196" spans="1:31" s="16" customFormat="1" x14ac:dyDescent="0.2">
      <c r="A196" s="28" t="s">
        <v>219</v>
      </c>
      <c r="B196" s="33">
        <v>1</v>
      </c>
      <c r="C196" s="33">
        <v>2</v>
      </c>
      <c r="D196" s="33">
        <v>3</v>
      </c>
      <c r="E196" s="33">
        <v>4</v>
      </c>
      <c r="F196" s="33">
        <v>5</v>
      </c>
      <c r="G196" s="33">
        <v>6</v>
      </c>
      <c r="H196" s="33" t="s">
        <v>401</v>
      </c>
      <c r="AC196" s="13"/>
      <c r="AD196" s="13"/>
      <c r="AE196" s="13"/>
    </row>
    <row r="197" spans="1:31" s="16" customFormat="1" ht="30" x14ac:dyDescent="0.2">
      <c r="A197" s="6" t="s">
        <v>221</v>
      </c>
      <c r="B197" s="18">
        <v>0.49</v>
      </c>
      <c r="C197" s="31">
        <f>B197/2</f>
        <v>0.245</v>
      </c>
      <c r="D197" s="31">
        <f>B197/3</f>
        <v>0.16333333333333333</v>
      </c>
      <c r="E197" s="31">
        <f>B197/4</f>
        <v>0.1225</v>
      </c>
      <c r="F197" s="31">
        <f>B197/5</f>
        <v>9.8000000000000004E-2</v>
      </c>
      <c r="G197" s="31">
        <f>B197/6</f>
        <v>8.1666666666666665E-2</v>
      </c>
      <c r="H197" s="31">
        <f>B197/7</f>
        <v>6.9999999999999993E-2</v>
      </c>
      <c r="AC197" s="13"/>
      <c r="AD197" s="13"/>
      <c r="AE197" s="13"/>
    </row>
    <row r="198" spans="1:31" s="16" customFormat="1" ht="60.75" customHeight="1" x14ac:dyDescent="0.2">
      <c r="A198" s="6" t="s">
        <v>222</v>
      </c>
      <c r="B198" s="18">
        <v>0.57999999999999996</v>
      </c>
      <c r="C198" s="31">
        <f t="shared" ref="C198:C224" si="6">B198/2</f>
        <v>0.28999999999999998</v>
      </c>
      <c r="D198" s="31">
        <f t="shared" ref="D198:D214" si="7">B198/3</f>
        <v>0.19333333333333333</v>
      </c>
      <c r="E198" s="31">
        <f t="shared" ref="E198:E214" si="8">B198/4</f>
        <v>0.14499999999999999</v>
      </c>
      <c r="F198" s="31">
        <f t="shared" ref="F198:F214" si="9">B198/5</f>
        <v>0.11599999999999999</v>
      </c>
      <c r="G198" s="31">
        <f t="shared" ref="G198:G214" si="10">B198/6</f>
        <v>9.6666666666666665E-2</v>
      </c>
      <c r="H198" s="31">
        <f t="shared" ref="H198:H214" si="11">B198/7</f>
        <v>8.2857142857142851E-2</v>
      </c>
      <c r="AC198" s="13"/>
      <c r="AD198" s="13"/>
      <c r="AE198" s="13"/>
    </row>
    <row r="199" spans="1:31" s="16" customFormat="1" ht="30" x14ac:dyDescent="0.2">
      <c r="A199" s="6" t="s">
        <v>223</v>
      </c>
      <c r="B199" s="18">
        <v>0.39</v>
      </c>
      <c r="C199" s="31">
        <f t="shared" si="6"/>
        <v>0.19500000000000001</v>
      </c>
      <c r="D199" s="31">
        <f t="shared" si="7"/>
        <v>0.13</v>
      </c>
      <c r="E199" s="31">
        <f t="shared" si="8"/>
        <v>9.7500000000000003E-2</v>
      </c>
      <c r="F199" s="31">
        <f t="shared" si="9"/>
        <v>7.8E-2</v>
      </c>
      <c r="G199" s="31">
        <f t="shared" si="10"/>
        <v>6.5000000000000002E-2</v>
      </c>
      <c r="H199" s="31">
        <f t="shared" si="11"/>
        <v>5.5714285714285716E-2</v>
      </c>
      <c r="AC199" s="13"/>
      <c r="AD199" s="13"/>
      <c r="AE199" s="13"/>
    </row>
    <row r="200" spans="1:31" s="16" customFormat="1" ht="60" x14ac:dyDescent="0.2">
      <c r="A200" s="6" t="s">
        <v>220</v>
      </c>
      <c r="B200" s="18">
        <v>0.38</v>
      </c>
      <c r="C200" s="31">
        <f t="shared" si="6"/>
        <v>0.19</v>
      </c>
      <c r="D200" s="31">
        <f t="shared" si="7"/>
        <v>0.12666666666666668</v>
      </c>
      <c r="E200" s="31">
        <f t="shared" si="8"/>
        <v>9.5000000000000001E-2</v>
      </c>
      <c r="F200" s="31">
        <f t="shared" si="9"/>
        <v>7.5999999999999998E-2</v>
      </c>
      <c r="G200" s="31">
        <f t="shared" si="10"/>
        <v>6.3333333333333339E-2</v>
      </c>
      <c r="H200" s="31">
        <f t="shared" si="11"/>
        <v>5.4285714285714284E-2</v>
      </c>
      <c r="AC200" s="13"/>
      <c r="AD200" s="13"/>
      <c r="AE200" s="13"/>
    </row>
    <row r="201" spans="1:31" s="16" customFormat="1" ht="63.75" customHeight="1" x14ac:dyDescent="0.2">
      <c r="A201" s="6" t="s">
        <v>224</v>
      </c>
      <c r="B201" s="18">
        <v>0.39</v>
      </c>
      <c r="C201" s="31">
        <f t="shared" si="6"/>
        <v>0.19500000000000001</v>
      </c>
      <c r="D201" s="31">
        <f t="shared" si="7"/>
        <v>0.13</v>
      </c>
      <c r="E201" s="31">
        <f t="shared" si="8"/>
        <v>9.7500000000000003E-2</v>
      </c>
      <c r="F201" s="31">
        <f t="shared" si="9"/>
        <v>7.8E-2</v>
      </c>
      <c r="G201" s="31">
        <f t="shared" si="10"/>
        <v>6.5000000000000002E-2</v>
      </c>
      <c r="H201" s="31">
        <f t="shared" si="11"/>
        <v>5.5714285714285716E-2</v>
      </c>
      <c r="AC201" s="13"/>
      <c r="AD201" s="13"/>
      <c r="AE201" s="13"/>
    </row>
    <row r="202" spans="1:31" s="16" customFormat="1" ht="45" x14ac:dyDescent="0.2">
      <c r="A202" s="6" t="s">
        <v>225</v>
      </c>
      <c r="B202" s="18">
        <v>0.49</v>
      </c>
      <c r="C202" s="31">
        <f t="shared" si="6"/>
        <v>0.245</v>
      </c>
      <c r="D202" s="31">
        <f t="shared" si="7"/>
        <v>0.16333333333333333</v>
      </c>
      <c r="E202" s="31">
        <f t="shared" si="8"/>
        <v>0.1225</v>
      </c>
      <c r="F202" s="31">
        <f t="shared" si="9"/>
        <v>9.8000000000000004E-2</v>
      </c>
      <c r="G202" s="31">
        <f t="shared" si="10"/>
        <v>8.1666666666666665E-2</v>
      </c>
      <c r="H202" s="31">
        <f t="shared" si="11"/>
        <v>6.9999999999999993E-2</v>
      </c>
      <c r="AC202" s="13"/>
      <c r="AD202" s="13"/>
      <c r="AE202" s="13"/>
    </row>
    <row r="203" spans="1:31" s="16" customFormat="1" ht="45" x14ac:dyDescent="0.2">
      <c r="A203" s="6" t="s">
        <v>226</v>
      </c>
      <c r="B203" s="18">
        <v>0.39</v>
      </c>
      <c r="C203" s="31">
        <f t="shared" si="6"/>
        <v>0.19500000000000001</v>
      </c>
      <c r="D203" s="31">
        <f t="shared" si="7"/>
        <v>0.13</v>
      </c>
      <c r="E203" s="31">
        <f t="shared" si="8"/>
        <v>9.7500000000000003E-2</v>
      </c>
      <c r="F203" s="31">
        <f t="shared" si="9"/>
        <v>7.8E-2</v>
      </c>
      <c r="G203" s="31">
        <f t="shared" si="10"/>
        <v>6.5000000000000002E-2</v>
      </c>
      <c r="H203" s="31">
        <f t="shared" si="11"/>
        <v>5.5714285714285716E-2</v>
      </c>
      <c r="AC203" s="13"/>
      <c r="AD203" s="13"/>
      <c r="AE203" s="13"/>
    </row>
    <row r="204" spans="1:31" s="16" customFormat="1" ht="30" x14ac:dyDescent="0.2">
      <c r="A204" s="6" t="s">
        <v>227</v>
      </c>
      <c r="B204" s="18">
        <v>0.68</v>
      </c>
      <c r="C204" s="31">
        <f t="shared" si="6"/>
        <v>0.34</v>
      </c>
      <c r="D204" s="31">
        <f t="shared" si="7"/>
        <v>0.22666666666666668</v>
      </c>
      <c r="E204" s="31">
        <f t="shared" si="8"/>
        <v>0.17</v>
      </c>
      <c r="F204" s="31">
        <f t="shared" si="9"/>
        <v>0.13600000000000001</v>
      </c>
      <c r="G204" s="31">
        <f t="shared" si="10"/>
        <v>0.11333333333333334</v>
      </c>
      <c r="H204" s="31">
        <f t="shared" si="11"/>
        <v>9.7142857142857156E-2</v>
      </c>
      <c r="AC204" s="13"/>
      <c r="AD204" s="13"/>
      <c r="AE204" s="13"/>
    </row>
    <row r="205" spans="1:31" s="16" customFormat="1" ht="48" customHeight="1" x14ac:dyDescent="0.2">
      <c r="A205" s="6" t="s">
        <v>228</v>
      </c>
      <c r="B205" s="18">
        <v>0.39</v>
      </c>
      <c r="C205" s="31">
        <f t="shared" si="6"/>
        <v>0.19500000000000001</v>
      </c>
      <c r="D205" s="31">
        <f t="shared" si="7"/>
        <v>0.13</v>
      </c>
      <c r="E205" s="31">
        <f t="shared" si="8"/>
        <v>9.7500000000000003E-2</v>
      </c>
      <c r="F205" s="31">
        <f t="shared" si="9"/>
        <v>7.8E-2</v>
      </c>
      <c r="G205" s="31">
        <f t="shared" si="10"/>
        <v>6.5000000000000002E-2</v>
      </c>
      <c r="H205" s="31">
        <f t="shared" si="11"/>
        <v>5.5714285714285716E-2</v>
      </c>
      <c r="AC205" s="13"/>
      <c r="AD205" s="13"/>
      <c r="AE205" s="13"/>
    </row>
    <row r="206" spans="1:31" s="16" customFormat="1" ht="45" x14ac:dyDescent="0.2">
      <c r="A206" s="6" t="s">
        <v>229</v>
      </c>
      <c r="B206" s="18">
        <v>0.38</v>
      </c>
      <c r="C206" s="31">
        <f t="shared" si="6"/>
        <v>0.19</v>
      </c>
      <c r="D206" s="31">
        <f t="shared" si="7"/>
        <v>0.12666666666666668</v>
      </c>
      <c r="E206" s="31">
        <f t="shared" si="8"/>
        <v>9.5000000000000001E-2</v>
      </c>
      <c r="F206" s="31">
        <f t="shared" si="9"/>
        <v>7.5999999999999998E-2</v>
      </c>
      <c r="G206" s="31">
        <f t="shared" si="10"/>
        <v>6.3333333333333339E-2</v>
      </c>
      <c r="H206" s="31">
        <f t="shared" si="11"/>
        <v>5.4285714285714284E-2</v>
      </c>
      <c r="AC206" s="13"/>
      <c r="AD206" s="13"/>
      <c r="AE206" s="13"/>
    </row>
    <row r="207" spans="1:31" s="16" customFormat="1" ht="30" x14ac:dyDescent="0.2">
      <c r="A207" s="6" t="s">
        <v>230</v>
      </c>
      <c r="B207" s="18">
        <v>0.49</v>
      </c>
      <c r="C207" s="31">
        <f t="shared" si="6"/>
        <v>0.245</v>
      </c>
      <c r="D207" s="31">
        <f t="shared" si="7"/>
        <v>0.16333333333333333</v>
      </c>
      <c r="E207" s="31">
        <f t="shared" si="8"/>
        <v>0.1225</v>
      </c>
      <c r="F207" s="31">
        <f t="shared" si="9"/>
        <v>9.8000000000000004E-2</v>
      </c>
      <c r="G207" s="31">
        <f t="shared" si="10"/>
        <v>8.1666666666666665E-2</v>
      </c>
      <c r="H207" s="31">
        <f t="shared" si="11"/>
        <v>6.9999999999999993E-2</v>
      </c>
      <c r="AC207" s="13"/>
      <c r="AD207" s="13"/>
      <c r="AE207" s="13"/>
    </row>
    <row r="208" spans="1:31" s="16" customFormat="1" ht="45" x14ac:dyDescent="0.2">
      <c r="A208" s="6" t="s">
        <v>231</v>
      </c>
      <c r="B208" s="18">
        <v>0.38</v>
      </c>
      <c r="C208" s="31">
        <f t="shared" si="6"/>
        <v>0.19</v>
      </c>
      <c r="D208" s="31">
        <f t="shared" si="7"/>
        <v>0.12666666666666668</v>
      </c>
      <c r="E208" s="31">
        <f t="shared" si="8"/>
        <v>9.5000000000000001E-2</v>
      </c>
      <c r="F208" s="31">
        <f t="shared" si="9"/>
        <v>7.5999999999999998E-2</v>
      </c>
      <c r="G208" s="31">
        <f t="shared" si="10"/>
        <v>6.3333333333333339E-2</v>
      </c>
      <c r="H208" s="31">
        <f t="shared" si="11"/>
        <v>5.4285714285714284E-2</v>
      </c>
      <c r="AC208" s="13"/>
      <c r="AD208" s="13"/>
      <c r="AE208" s="13"/>
    </row>
    <row r="209" spans="1:31" s="16" customFormat="1" ht="45" x14ac:dyDescent="0.2">
      <c r="A209" s="6" t="s">
        <v>232</v>
      </c>
      <c r="B209" s="18">
        <v>0.56999999999999995</v>
      </c>
      <c r="C209" s="31">
        <f t="shared" si="6"/>
        <v>0.28499999999999998</v>
      </c>
      <c r="D209" s="31">
        <f t="shared" si="7"/>
        <v>0.18999999999999997</v>
      </c>
      <c r="E209" s="31">
        <f t="shared" si="8"/>
        <v>0.14249999999999999</v>
      </c>
      <c r="F209" s="31">
        <f t="shared" si="9"/>
        <v>0.11399999999999999</v>
      </c>
      <c r="G209" s="31">
        <f t="shared" si="10"/>
        <v>9.4999999999999987E-2</v>
      </c>
      <c r="H209" s="31">
        <f t="shared" si="11"/>
        <v>8.142857142857142E-2</v>
      </c>
      <c r="AC209" s="13"/>
      <c r="AD209" s="13"/>
      <c r="AE209" s="13"/>
    </row>
    <row r="210" spans="1:31" s="16" customFormat="1" ht="45" x14ac:dyDescent="0.2">
      <c r="A210" s="6" t="s">
        <v>233</v>
      </c>
      <c r="B210" s="18">
        <v>0.38</v>
      </c>
      <c r="C210" s="31">
        <f t="shared" si="6"/>
        <v>0.19</v>
      </c>
      <c r="D210" s="31">
        <f t="shared" si="7"/>
        <v>0.12666666666666668</v>
      </c>
      <c r="E210" s="31">
        <f t="shared" si="8"/>
        <v>9.5000000000000001E-2</v>
      </c>
      <c r="F210" s="31">
        <f t="shared" si="9"/>
        <v>7.5999999999999998E-2</v>
      </c>
      <c r="G210" s="31">
        <f t="shared" si="10"/>
        <v>6.3333333333333339E-2</v>
      </c>
      <c r="H210" s="31">
        <f t="shared" si="11"/>
        <v>5.4285714285714284E-2</v>
      </c>
      <c r="AC210" s="13"/>
      <c r="AD210" s="13"/>
      <c r="AE210" s="13"/>
    </row>
    <row r="211" spans="1:31" s="16" customFormat="1" ht="30" x14ac:dyDescent="0.2">
      <c r="A211" s="6" t="s">
        <v>234</v>
      </c>
      <c r="B211" s="18">
        <v>0.56999999999999995</v>
      </c>
      <c r="C211" s="31">
        <f t="shared" si="6"/>
        <v>0.28499999999999998</v>
      </c>
      <c r="D211" s="31">
        <f t="shared" si="7"/>
        <v>0.18999999999999997</v>
      </c>
      <c r="E211" s="31">
        <f t="shared" si="8"/>
        <v>0.14249999999999999</v>
      </c>
      <c r="F211" s="31">
        <f t="shared" si="9"/>
        <v>0.11399999999999999</v>
      </c>
      <c r="G211" s="31">
        <f t="shared" si="10"/>
        <v>9.4999999999999987E-2</v>
      </c>
      <c r="H211" s="31">
        <f t="shared" si="11"/>
        <v>8.142857142857142E-2</v>
      </c>
      <c r="AC211" s="13"/>
      <c r="AD211" s="13"/>
      <c r="AE211" s="13"/>
    </row>
    <row r="212" spans="1:31" s="16" customFormat="1" ht="45" x14ac:dyDescent="0.2">
      <c r="A212" s="6" t="s">
        <v>235</v>
      </c>
      <c r="B212" s="18">
        <v>0.39</v>
      </c>
      <c r="C212" s="31">
        <f t="shared" si="6"/>
        <v>0.19500000000000001</v>
      </c>
      <c r="D212" s="31">
        <f t="shared" si="7"/>
        <v>0.13</v>
      </c>
      <c r="E212" s="31">
        <f t="shared" si="8"/>
        <v>9.7500000000000003E-2</v>
      </c>
      <c r="F212" s="31">
        <f t="shared" si="9"/>
        <v>7.8E-2</v>
      </c>
      <c r="G212" s="31">
        <f t="shared" si="10"/>
        <v>6.5000000000000002E-2</v>
      </c>
      <c r="H212" s="31">
        <f t="shared" si="11"/>
        <v>5.5714285714285716E-2</v>
      </c>
      <c r="AC212" s="13"/>
      <c r="AD212" s="13"/>
      <c r="AE212" s="13"/>
    </row>
    <row r="213" spans="1:31" s="16" customFormat="1" ht="30" x14ac:dyDescent="0.2">
      <c r="A213" s="6" t="s">
        <v>236</v>
      </c>
      <c r="B213" s="18">
        <v>0.56999999999999995</v>
      </c>
      <c r="C213" s="31">
        <f t="shared" si="6"/>
        <v>0.28499999999999998</v>
      </c>
      <c r="D213" s="31">
        <f t="shared" si="7"/>
        <v>0.18999999999999997</v>
      </c>
      <c r="E213" s="31">
        <f t="shared" si="8"/>
        <v>0.14249999999999999</v>
      </c>
      <c r="F213" s="31">
        <f t="shared" si="9"/>
        <v>0.11399999999999999</v>
      </c>
      <c r="G213" s="31">
        <f t="shared" si="10"/>
        <v>9.4999999999999987E-2</v>
      </c>
      <c r="H213" s="31">
        <f t="shared" si="11"/>
        <v>8.142857142857142E-2</v>
      </c>
      <c r="AC213" s="13"/>
      <c r="AD213" s="13"/>
      <c r="AE213" s="13"/>
    </row>
    <row r="214" spans="1:31" s="16" customFormat="1" ht="30" x14ac:dyDescent="0.2">
      <c r="A214" s="6" t="s">
        <v>237</v>
      </c>
      <c r="B214" s="18">
        <v>0.5</v>
      </c>
      <c r="C214" s="31">
        <f t="shared" si="6"/>
        <v>0.25</v>
      </c>
      <c r="D214" s="31">
        <f t="shared" si="7"/>
        <v>0.16666666666666666</v>
      </c>
      <c r="E214" s="31">
        <f t="shared" si="8"/>
        <v>0.125</v>
      </c>
      <c r="F214" s="31">
        <f t="shared" si="9"/>
        <v>0.1</v>
      </c>
      <c r="G214" s="31">
        <f t="shared" si="10"/>
        <v>8.3333333333333329E-2</v>
      </c>
      <c r="H214" s="31">
        <f t="shared" si="11"/>
        <v>7.1428571428571425E-2</v>
      </c>
      <c r="AC214" s="13"/>
      <c r="AD214" s="13"/>
      <c r="AE214" s="13"/>
    </row>
    <row r="215" spans="1:31" s="16" customFormat="1" ht="16" thickBot="1" x14ac:dyDescent="0.25">
      <c r="A215" s="28" t="s">
        <v>247</v>
      </c>
      <c r="B215" s="33">
        <v>1</v>
      </c>
      <c r="C215" s="33">
        <v>2</v>
      </c>
      <c r="D215" s="33" t="s">
        <v>405</v>
      </c>
      <c r="E215" s="33">
        <v>4</v>
      </c>
      <c r="F215" s="33">
        <v>5</v>
      </c>
      <c r="G215" s="33">
        <v>6</v>
      </c>
      <c r="H215" s="33" t="s">
        <v>401</v>
      </c>
      <c r="AC215" s="13"/>
      <c r="AD215" s="13"/>
      <c r="AE215" s="13"/>
    </row>
    <row r="216" spans="1:31" s="16" customFormat="1" ht="30" x14ac:dyDescent="0.2">
      <c r="A216" s="6" t="s">
        <v>238</v>
      </c>
      <c r="B216" s="34">
        <v>0.53</v>
      </c>
      <c r="C216" s="35">
        <f t="shared" si="6"/>
        <v>0.26500000000000001</v>
      </c>
      <c r="D216" s="36">
        <f t="shared" ref="D216:D224" si="12">B216/3</f>
        <v>0.17666666666666667</v>
      </c>
      <c r="E216" s="31">
        <f t="shared" ref="E216:E224" si="13">B216/4</f>
        <v>0.13250000000000001</v>
      </c>
      <c r="F216" s="31">
        <f t="shared" ref="F216:F224" si="14">B216/5</f>
        <v>0.10600000000000001</v>
      </c>
      <c r="G216" s="31">
        <f t="shared" ref="G216:G224" si="15">B216/6</f>
        <v>8.8333333333333333E-2</v>
      </c>
      <c r="H216" s="31">
        <f t="shared" ref="H216:H224" si="16">B216/7</f>
        <v>7.571428571428572E-2</v>
      </c>
      <c r="AC216" s="13"/>
      <c r="AD216" s="13"/>
      <c r="AE216" s="13"/>
    </row>
    <row r="217" spans="1:31" s="16" customFormat="1" ht="44.25" customHeight="1" x14ac:dyDescent="0.2">
      <c r="A217" s="6" t="s">
        <v>239</v>
      </c>
      <c r="B217" s="37">
        <v>0.38</v>
      </c>
      <c r="C217" s="38">
        <f t="shared" si="6"/>
        <v>0.19</v>
      </c>
      <c r="D217" s="39">
        <f t="shared" si="12"/>
        <v>0.12666666666666668</v>
      </c>
      <c r="E217" s="31">
        <f t="shared" si="13"/>
        <v>9.5000000000000001E-2</v>
      </c>
      <c r="F217" s="31">
        <f t="shared" si="14"/>
        <v>7.5999999999999998E-2</v>
      </c>
      <c r="G217" s="31">
        <f t="shared" si="15"/>
        <v>6.3333333333333339E-2</v>
      </c>
      <c r="H217" s="31">
        <f t="shared" si="16"/>
        <v>5.4285714285714284E-2</v>
      </c>
      <c r="AC217" s="13"/>
      <c r="AD217" s="13"/>
      <c r="AE217" s="13"/>
    </row>
    <row r="218" spans="1:31" s="16" customFormat="1" ht="30" x14ac:dyDescent="0.2">
      <c r="A218" s="6" t="s">
        <v>240</v>
      </c>
      <c r="B218" s="37">
        <v>0.43</v>
      </c>
      <c r="C218" s="38">
        <f t="shared" si="6"/>
        <v>0.215</v>
      </c>
      <c r="D218" s="39">
        <f t="shared" si="12"/>
        <v>0.14333333333333334</v>
      </c>
      <c r="E218" s="31">
        <f t="shared" si="13"/>
        <v>0.1075</v>
      </c>
      <c r="F218" s="31">
        <f t="shared" si="14"/>
        <v>8.5999999999999993E-2</v>
      </c>
      <c r="G218" s="31">
        <f t="shared" si="15"/>
        <v>7.166666666666667E-2</v>
      </c>
      <c r="H218" s="31">
        <f t="shared" si="16"/>
        <v>6.142857142857143E-2</v>
      </c>
      <c r="AC218" s="13"/>
      <c r="AD218" s="13"/>
      <c r="AE218" s="13"/>
    </row>
    <row r="219" spans="1:31" s="16" customFormat="1" ht="30" x14ac:dyDescent="0.2">
      <c r="A219" s="6" t="s">
        <v>241</v>
      </c>
      <c r="B219" s="37">
        <v>0.33</v>
      </c>
      <c r="C219" s="38">
        <f t="shared" si="6"/>
        <v>0.16500000000000001</v>
      </c>
      <c r="D219" s="39">
        <f t="shared" si="12"/>
        <v>0.11</v>
      </c>
      <c r="E219" s="31">
        <f t="shared" si="13"/>
        <v>8.2500000000000004E-2</v>
      </c>
      <c r="F219" s="31">
        <f t="shared" si="14"/>
        <v>6.6000000000000003E-2</v>
      </c>
      <c r="G219" s="31">
        <f t="shared" si="15"/>
        <v>5.5E-2</v>
      </c>
      <c r="H219" s="31">
        <f t="shared" si="16"/>
        <v>4.7142857142857146E-2</v>
      </c>
      <c r="AC219" s="13"/>
      <c r="AD219" s="13"/>
      <c r="AE219" s="13"/>
    </row>
    <row r="220" spans="1:31" s="16" customFormat="1" ht="30" x14ac:dyDescent="0.2">
      <c r="A220" s="6" t="s">
        <v>242</v>
      </c>
      <c r="B220" s="37">
        <v>0.38</v>
      </c>
      <c r="C220" s="38">
        <f t="shared" si="6"/>
        <v>0.19</v>
      </c>
      <c r="D220" s="39">
        <f t="shared" si="12"/>
        <v>0.12666666666666668</v>
      </c>
      <c r="E220" s="31">
        <f t="shared" si="13"/>
        <v>9.5000000000000001E-2</v>
      </c>
      <c r="F220" s="31">
        <f t="shared" si="14"/>
        <v>7.5999999999999998E-2</v>
      </c>
      <c r="G220" s="31">
        <f t="shared" si="15"/>
        <v>6.3333333333333339E-2</v>
      </c>
      <c r="H220" s="31">
        <f t="shared" si="16"/>
        <v>5.4285714285714284E-2</v>
      </c>
      <c r="AC220" s="13"/>
      <c r="AD220" s="13"/>
      <c r="AE220" s="13"/>
    </row>
    <row r="221" spans="1:31" s="16" customFormat="1" ht="45" x14ac:dyDescent="0.2">
      <c r="A221" s="6" t="s">
        <v>243</v>
      </c>
      <c r="B221" s="37">
        <v>0.33</v>
      </c>
      <c r="C221" s="38">
        <f t="shared" si="6"/>
        <v>0.16500000000000001</v>
      </c>
      <c r="D221" s="39">
        <f t="shared" si="12"/>
        <v>0.11</v>
      </c>
      <c r="E221" s="31">
        <f t="shared" si="13"/>
        <v>8.2500000000000004E-2</v>
      </c>
      <c r="F221" s="31">
        <f t="shared" si="14"/>
        <v>6.6000000000000003E-2</v>
      </c>
      <c r="G221" s="31">
        <f t="shared" si="15"/>
        <v>5.5E-2</v>
      </c>
      <c r="H221" s="31">
        <f t="shared" si="16"/>
        <v>4.7142857142857146E-2</v>
      </c>
      <c r="AC221" s="13"/>
      <c r="AD221" s="13"/>
      <c r="AE221" s="13"/>
    </row>
    <row r="222" spans="1:31" s="16" customFormat="1" ht="30" x14ac:dyDescent="0.2">
      <c r="A222" s="6" t="s">
        <v>244</v>
      </c>
      <c r="B222" s="37">
        <v>0.39</v>
      </c>
      <c r="C222" s="38">
        <f t="shared" si="6"/>
        <v>0.19500000000000001</v>
      </c>
      <c r="D222" s="39">
        <f t="shared" si="12"/>
        <v>0.13</v>
      </c>
      <c r="E222" s="31">
        <f t="shared" si="13"/>
        <v>9.7500000000000003E-2</v>
      </c>
      <c r="F222" s="31">
        <f t="shared" si="14"/>
        <v>7.8E-2</v>
      </c>
      <c r="G222" s="31">
        <f t="shared" si="15"/>
        <v>6.5000000000000002E-2</v>
      </c>
      <c r="H222" s="31">
        <f t="shared" si="16"/>
        <v>5.5714285714285716E-2</v>
      </c>
      <c r="AC222" s="13"/>
      <c r="AD222" s="13"/>
      <c r="AE222" s="13"/>
    </row>
    <row r="223" spans="1:31" s="16" customFormat="1" ht="45" x14ac:dyDescent="0.2">
      <c r="A223" s="6" t="s">
        <v>245</v>
      </c>
      <c r="B223" s="37">
        <v>0.33</v>
      </c>
      <c r="C223" s="38">
        <f t="shared" si="6"/>
        <v>0.16500000000000001</v>
      </c>
      <c r="D223" s="39">
        <f t="shared" si="12"/>
        <v>0.11</v>
      </c>
      <c r="E223" s="31">
        <f t="shared" si="13"/>
        <v>8.2500000000000004E-2</v>
      </c>
      <c r="F223" s="31">
        <f t="shared" si="14"/>
        <v>6.6000000000000003E-2</v>
      </c>
      <c r="G223" s="31">
        <f t="shared" si="15"/>
        <v>5.5E-2</v>
      </c>
      <c r="H223" s="31">
        <f t="shared" si="16"/>
        <v>4.7142857142857146E-2</v>
      </c>
      <c r="AC223" s="13"/>
      <c r="AD223" s="13"/>
      <c r="AE223" s="13"/>
    </row>
    <row r="224" spans="1:31" s="16" customFormat="1" ht="31" thickBot="1" x14ac:dyDescent="0.25">
      <c r="A224" s="6" t="s">
        <v>246</v>
      </c>
      <c r="B224" s="40">
        <v>0.53</v>
      </c>
      <c r="C224" s="41">
        <f t="shared" si="6"/>
        <v>0.26500000000000001</v>
      </c>
      <c r="D224" s="42">
        <f t="shared" si="12"/>
        <v>0.17666666666666667</v>
      </c>
      <c r="E224" s="31">
        <f t="shared" si="13"/>
        <v>0.13250000000000001</v>
      </c>
      <c r="F224" s="31">
        <f t="shared" si="14"/>
        <v>0.10600000000000001</v>
      </c>
      <c r="G224" s="31">
        <f t="shared" si="15"/>
        <v>8.8333333333333333E-2</v>
      </c>
      <c r="H224" s="31">
        <f t="shared" si="16"/>
        <v>7.571428571428572E-2</v>
      </c>
      <c r="AC224" s="13"/>
      <c r="AD224" s="13"/>
      <c r="AE224" s="13"/>
    </row>
    <row r="225" spans="1:31" s="16" customFormat="1" x14ac:dyDescent="0.2">
      <c r="A225" s="28" t="s">
        <v>248</v>
      </c>
      <c r="B225" s="15"/>
      <c r="AC225" s="13"/>
      <c r="AD225" s="13"/>
      <c r="AE225" s="13"/>
    </row>
    <row r="226" spans="1:31" s="16" customFormat="1" ht="30" x14ac:dyDescent="0.2">
      <c r="A226" s="6" t="s">
        <v>249</v>
      </c>
      <c r="B226" s="15">
        <v>0.57999999999999996</v>
      </c>
      <c r="AC226" s="13"/>
      <c r="AD226" s="13"/>
      <c r="AE226" s="13"/>
    </row>
    <row r="227" spans="1:31" s="16" customFormat="1" x14ac:dyDescent="0.2">
      <c r="A227" s="6" t="s">
        <v>250</v>
      </c>
      <c r="B227" s="15">
        <v>0.43</v>
      </c>
      <c r="AC227" s="13"/>
      <c r="AD227" s="13"/>
      <c r="AE227" s="13"/>
    </row>
    <row r="228" spans="1:31" s="16" customFormat="1" x14ac:dyDescent="0.2">
      <c r="A228" s="6"/>
      <c r="B228" s="15"/>
      <c r="AC228" s="13"/>
      <c r="AD228" s="13"/>
      <c r="AE228" s="13"/>
    </row>
    <row r="229" spans="1:31" s="16" customFormat="1" x14ac:dyDescent="0.2">
      <c r="A229" s="26" t="s">
        <v>156</v>
      </c>
      <c r="B229" s="15"/>
      <c r="AC229" s="13"/>
      <c r="AD229" s="13"/>
      <c r="AE229" s="13"/>
    </row>
    <row r="230" spans="1:31" s="16" customFormat="1" x14ac:dyDescent="0.2">
      <c r="A230" s="28" t="s">
        <v>161</v>
      </c>
      <c r="B230" s="15"/>
      <c r="AC230" s="13"/>
      <c r="AD230" s="13"/>
      <c r="AE230" s="13"/>
    </row>
    <row r="231" spans="1:31" s="16" customFormat="1" ht="30" x14ac:dyDescent="0.2">
      <c r="A231" s="6" t="s">
        <v>251</v>
      </c>
      <c r="B231" s="15">
        <v>0.8</v>
      </c>
      <c r="AC231" s="13"/>
      <c r="AD231" s="13"/>
      <c r="AE231" s="13"/>
    </row>
    <row r="232" spans="1:31" s="16" customFormat="1" ht="30" x14ac:dyDescent="0.2">
      <c r="A232" s="6" t="s">
        <v>252</v>
      </c>
      <c r="B232" s="15">
        <v>0.45</v>
      </c>
      <c r="AC232" s="13"/>
      <c r="AD232" s="13"/>
      <c r="AE232" s="13"/>
    </row>
    <row r="233" spans="1:31" s="16" customFormat="1" ht="30" x14ac:dyDescent="0.2">
      <c r="A233" s="6" t="s">
        <v>253</v>
      </c>
      <c r="B233" s="15">
        <v>0.65</v>
      </c>
      <c r="AC233" s="13"/>
      <c r="AD233" s="13"/>
      <c r="AE233" s="13"/>
    </row>
    <row r="234" spans="1:31" s="16" customFormat="1" x14ac:dyDescent="0.2">
      <c r="A234" s="28" t="s">
        <v>254</v>
      </c>
      <c r="B234" s="33">
        <v>1</v>
      </c>
      <c r="C234" s="33">
        <v>2</v>
      </c>
      <c r="D234" s="33">
        <v>3</v>
      </c>
      <c r="E234" s="33">
        <v>4</v>
      </c>
      <c r="F234" s="33">
        <v>5</v>
      </c>
      <c r="G234" s="33">
        <v>6</v>
      </c>
      <c r="H234" s="33">
        <v>7</v>
      </c>
      <c r="I234" s="33" t="s">
        <v>410</v>
      </c>
      <c r="J234" s="33">
        <v>9</v>
      </c>
      <c r="K234" s="33" t="s">
        <v>416</v>
      </c>
      <c r="L234" s="33"/>
      <c r="M234" s="33"/>
      <c r="N234" s="33"/>
      <c r="O234" s="33"/>
      <c r="P234" s="33"/>
      <c r="Q234" s="33"/>
      <c r="R234" s="33"/>
      <c r="AC234" s="13"/>
      <c r="AD234" s="13"/>
      <c r="AE234" s="13"/>
    </row>
    <row r="235" spans="1:31" s="16" customFormat="1" x14ac:dyDescent="0.2">
      <c r="A235" s="6" t="s">
        <v>256</v>
      </c>
      <c r="B235" s="18">
        <v>0.21</v>
      </c>
      <c r="C235" s="31">
        <f>B235/2</f>
        <v>0.105</v>
      </c>
      <c r="D235" s="31">
        <f>B235/3</f>
        <v>6.9999999999999993E-2</v>
      </c>
      <c r="E235" s="31">
        <f>B235/4</f>
        <v>5.2499999999999998E-2</v>
      </c>
      <c r="F235" s="31">
        <f>B235/5</f>
        <v>4.1999999999999996E-2</v>
      </c>
      <c r="G235" s="31">
        <f>B235/6</f>
        <v>3.4999999999999996E-2</v>
      </c>
      <c r="H235" s="31">
        <f>B235/7</f>
        <v>0.03</v>
      </c>
      <c r="I235" s="31">
        <f>B235/8</f>
        <v>2.6249999999999999E-2</v>
      </c>
      <c r="J235" s="31">
        <f>B235/9</f>
        <v>2.3333333333333331E-2</v>
      </c>
      <c r="K235" s="31">
        <f>B235/10</f>
        <v>2.0999999999999998E-2</v>
      </c>
      <c r="L235" s="31"/>
      <c r="M235" s="31"/>
      <c r="N235" s="31"/>
      <c r="O235" s="31"/>
      <c r="P235" s="31"/>
      <c r="Q235" s="31"/>
      <c r="R235" s="31"/>
      <c r="AC235" s="13"/>
      <c r="AD235" s="13"/>
      <c r="AE235" s="13"/>
    </row>
    <row r="236" spans="1:31" s="16" customFormat="1" ht="30" x14ac:dyDescent="0.2">
      <c r="A236" s="6" t="s">
        <v>257</v>
      </c>
      <c r="B236" s="18">
        <v>0.11</v>
      </c>
      <c r="C236" s="31">
        <f t="shared" ref="C236:C299" si="17">B236/2</f>
        <v>5.5E-2</v>
      </c>
      <c r="D236" s="31">
        <f t="shared" ref="D236:D299" si="18">B236/3</f>
        <v>3.6666666666666667E-2</v>
      </c>
      <c r="E236" s="31">
        <f t="shared" ref="E236:E299" si="19">B236/4</f>
        <v>2.75E-2</v>
      </c>
      <c r="F236" s="31">
        <f t="shared" ref="F236:F299" si="20">B236/5</f>
        <v>2.1999999999999999E-2</v>
      </c>
      <c r="G236" s="31">
        <f t="shared" ref="G236:G256" si="21">B236/6</f>
        <v>1.8333333333333333E-2</v>
      </c>
      <c r="H236" s="31">
        <f t="shared" ref="H236:H256" si="22">B236/7</f>
        <v>1.5714285714285715E-2</v>
      </c>
      <c r="I236" s="31">
        <f t="shared" ref="I236:I256" si="23">B236/8</f>
        <v>1.375E-2</v>
      </c>
      <c r="J236" s="31">
        <f t="shared" ref="J236:J256" si="24">B236/9</f>
        <v>1.2222222222222223E-2</v>
      </c>
      <c r="K236" s="31">
        <f t="shared" ref="K236:K256" si="25">B236/10</f>
        <v>1.0999999999999999E-2</v>
      </c>
      <c r="L236" s="31"/>
      <c r="M236" s="31"/>
      <c r="N236" s="31"/>
      <c r="O236" s="31"/>
      <c r="P236" s="31"/>
      <c r="Q236" s="31"/>
      <c r="R236" s="31"/>
      <c r="AC236" s="13"/>
      <c r="AD236" s="13"/>
      <c r="AE236" s="13"/>
    </row>
    <row r="237" spans="1:31" s="16" customFormat="1" x14ac:dyDescent="0.2">
      <c r="A237" s="6" t="s">
        <v>258</v>
      </c>
      <c r="B237" s="18">
        <v>0.21</v>
      </c>
      <c r="C237" s="31">
        <f t="shared" si="17"/>
        <v>0.105</v>
      </c>
      <c r="D237" s="31">
        <f t="shared" si="18"/>
        <v>6.9999999999999993E-2</v>
      </c>
      <c r="E237" s="31">
        <f t="shared" si="19"/>
        <v>5.2499999999999998E-2</v>
      </c>
      <c r="F237" s="31">
        <f t="shared" si="20"/>
        <v>4.1999999999999996E-2</v>
      </c>
      <c r="G237" s="31">
        <f t="shared" si="21"/>
        <v>3.4999999999999996E-2</v>
      </c>
      <c r="H237" s="31">
        <f t="shared" si="22"/>
        <v>0.03</v>
      </c>
      <c r="I237" s="31">
        <f t="shared" si="23"/>
        <v>2.6249999999999999E-2</v>
      </c>
      <c r="J237" s="31">
        <f t="shared" si="24"/>
        <v>2.3333333333333331E-2</v>
      </c>
      <c r="K237" s="31">
        <f t="shared" si="25"/>
        <v>2.0999999999999998E-2</v>
      </c>
      <c r="L237" s="31"/>
      <c r="M237" s="31"/>
      <c r="N237" s="31"/>
      <c r="O237" s="31"/>
      <c r="P237" s="31"/>
      <c r="Q237" s="31"/>
      <c r="R237" s="31"/>
      <c r="AC237" s="13"/>
      <c r="AD237" s="13"/>
      <c r="AE237" s="13"/>
    </row>
    <row r="238" spans="1:31" s="16" customFormat="1" ht="30" x14ac:dyDescent="0.2">
      <c r="A238" s="6" t="s">
        <v>259</v>
      </c>
      <c r="B238" s="18">
        <v>0.25</v>
      </c>
      <c r="C238" s="31">
        <f t="shared" si="17"/>
        <v>0.125</v>
      </c>
      <c r="D238" s="31">
        <f t="shared" si="18"/>
        <v>8.3333333333333329E-2</v>
      </c>
      <c r="E238" s="31">
        <f t="shared" si="19"/>
        <v>6.25E-2</v>
      </c>
      <c r="F238" s="31">
        <f t="shared" si="20"/>
        <v>0.05</v>
      </c>
      <c r="G238" s="31">
        <f t="shared" si="21"/>
        <v>4.1666666666666664E-2</v>
      </c>
      <c r="H238" s="31">
        <f t="shared" si="22"/>
        <v>3.5714285714285712E-2</v>
      </c>
      <c r="I238" s="31">
        <f t="shared" si="23"/>
        <v>3.125E-2</v>
      </c>
      <c r="J238" s="31">
        <f t="shared" si="24"/>
        <v>2.7777777777777776E-2</v>
      </c>
      <c r="K238" s="31">
        <f t="shared" si="25"/>
        <v>2.5000000000000001E-2</v>
      </c>
      <c r="L238" s="31"/>
      <c r="M238" s="31"/>
      <c r="N238" s="31"/>
      <c r="O238" s="31"/>
      <c r="P238" s="31"/>
      <c r="Q238" s="31"/>
      <c r="R238" s="31"/>
      <c r="AC238" s="13"/>
      <c r="AD238" s="13"/>
      <c r="AE238" s="13"/>
    </row>
    <row r="239" spans="1:31" s="16" customFormat="1" ht="30" x14ac:dyDescent="0.2">
      <c r="A239" s="6" t="s">
        <v>260</v>
      </c>
      <c r="B239" s="18">
        <v>0.15</v>
      </c>
      <c r="C239" s="31">
        <f t="shared" si="17"/>
        <v>7.4999999999999997E-2</v>
      </c>
      <c r="D239" s="31">
        <f t="shared" si="18"/>
        <v>4.9999999999999996E-2</v>
      </c>
      <c r="E239" s="31">
        <f t="shared" si="19"/>
        <v>3.7499999999999999E-2</v>
      </c>
      <c r="F239" s="31">
        <f t="shared" si="20"/>
        <v>0.03</v>
      </c>
      <c r="G239" s="31">
        <f t="shared" si="21"/>
        <v>2.4999999999999998E-2</v>
      </c>
      <c r="H239" s="31">
        <f t="shared" si="22"/>
        <v>2.1428571428571429E-2</v>
      </c>
      <c r="I239" s="31">
        <f t="shared" si="23"/>
        <v>1.8749999999999999E-2</v>
      </c>
      <c r="J239" s="31">
        <f t="shared" si="24"/>
        <v>1.6666666666666666E-2</v>
      </c>
      <c r="K239" s="31">
        <f t="shared" si="25"/>
        <v>1.4999999999999999E-2</v>
      </c>
      <c r="L239" s="31"/>
      <c r="M239" s="31"/>
      <c r="N239" s="31"/>
      <c r="O239" s="31"/>
      <c r="P239" s="31"/>
      <c r="Q239" s="31"/>
      <c r="R239" s="31"/>
      <c r="AC239" s="13"/>
      <c r="AD239" s="13"/>
      <c r="AE239" s="13"/>
    </row>
    <row r="240" spans="1:31" s="16" customFormat="1" ht="30" x14ac:dyDescent="0.2">
      <c r="A240" s="6" t="s">
        <v>261</v>
      </c>
      <c r="B240" s="18">
        <v>0.31</v>
      </c>
      <c r="C240" s="31">
        <f t="shared" si="17"/>
        <v>0.155</v>
      </c>
      <c r="D240" s="31">
        <f t="shared" si="18"/>
        <v>0.10333333333333333</v>
      </c>
      <c r="E240" s="31">
        <f t="shared" si="19"/>
        <v>7.7499999999999999E-2</v>
      </c>
      <c r="F240" s="31">
        <f t="shared" si="20"/>
        <v>6.2E-2</v>
      </c>
      <c r="G240" s="31">
        <f t="shared" si="21"/>
        <v>5.1666666666666666E-2</v>
      </c>
      <c r="H240" s="31">
        <f t="shared" si="22"/>
        <v>4.4285714285714282E-2</v>
      </c>
      <c r="I240" s="31">
        <f t="shared" si="23"/>
        <v>3.875E-2</v>
      </c>
      <c r="J240" s="31">
        <f t="shared" si="24"/>
        <v>3.4444444444444444E-2</v>
      </c>
      <c r="K240" s="31">
        <f t="shared" si="25"/>
        <v>3.1E-2</v>
      </c>
      <c r="L240" s="31"/>
      <c r="M240" s="31"/>
      <c r="N240" s="31"/>
      <c r="O240" s="31"/>
      <c r="P240" s="31"/>
      <c r="Q240" s="31"/>
      <c r="R240" s="31"/>
      <c r="AC240" s="13"/>
      <c r="AD240" s="13"/>
      <c r="AE240" s="13"/>
    </row>
    <row r="241" spans="1:31" s="16" customFormat="1" ht="30" x14ac:dyDescent="0.2">
      <c r="A241" s="6" t="s">
        <v>262</v>
      </c>
      <c r="B241" s="18">
        <v>0.41</v>
      </c>
      <c r="C241" s="31">
        <f t="shared" si="17"/>
        <v>0.20499999999999999</v>
      </c>
      <c r="D241" s="31">
        <f t="shared" si="18"/>
        <v>0.13666666666666666</v>
      </c>
      <c r="E241" s="31">
        <f t="shared" si="19"/>
        <v>0.10249999999999999</v>
      </c>
      <c r="F241" s="31">
        <f t="shared" si="20"/>
        <v>8.199999999999999E-2</v>
      </c>
      <c r="G241" s="31">
        <f t="shared" si="21"/>
        <v>6.8333333333333329E-2</v>
      </c>
      <c r="H241" s="31">
        <f t="shared" si="22"/>
        <v>5.8571428571428566E-2</v>
      </c>
      <c r="I241" s="31">
        <f t="shared" si="23"/>
        <v>5.1249999999999997E-2</v>
      </c>
      <c r="J241" s="31">
        <f t="shared" si="24"/>
        <v>4.5555555555555551E-2</v>
      </c>
      <c r="K241" s="31">
        <f t="shared" si="25"/>
        <v>4.0999999999999995E-2</v>
      </c>
      <c r="L241" s="31"/>
      <c r="M241" s="31"/>
      <c r="N241" s="31"/>
      <c r="O241" s="31"/>
      <c r="P241" s="31"/>
      <c r="Q241" s="31"/>
      <c r="R241" s="31"/>
      <c r="AC241" s="13"/>
      <c r="AD241" s="13"/>
      <c r="AE241" s="13"/>
    </row>
    <row r="242" spans="1:31" s="16" customFormat="1" ht="30" x14ac:dyDescent="0.2">
      <c r="A242" s="6" t="s">
        <v>263</v>
      </c>
      <c r="B242" s="18">
        <v>0.31</v>
      </c>
      <c r="C242" s="31">
        <f t="shared" si="17"/>
        <v>0.155</v>
      </c>
      <c r="D242" s="31">
        <f t="shared" si="18"/>
        <v>0.10333333333333333</v>
      </c>
      <c r="E242" s="31">
        <f t="shared" si="19"/>
        <v>7.7499999999999999E-2</v>
      </c>
      <c r="F242" s="31">
        <f t="shared" si="20"/>
        <v>6.2E-2</v>
      </c>
      <c r="G242" s="31">
        <f t="shared" si="21"/>
        <v>5.1666666666666666E-2</v>
      </c>
      <c r="H242" s="31">
        <f t="shared" si="22"/>
        <v>4.4285714285714282E-2</v>
      </c>
      <c r="I242" s="31">
        <f t="shared" si="23"/>
        <v>3.875E-2</v>
      </c>
      <c r="J242" s="31">
        <f t="shared" si="24"/>
        <v>3.4444444444444444E-2</v>
      </c>
      <c r="K242" s="31">
        <f t="shared" si="25"/>
        <v>3.1E-2</v>
      </c>
      <c r="L242" s="31"/>
      <c r="M242" s="31"/>
      <c r="N242" s="31"/>
      <c r="O242" s="31"/>
      <c r="P242" s="31"/>
      <c r="Q242" s="31"/>
      <c r="R242" s="31"/>
      <c r="AC242" s="13"/>
      <c r="AD242" s="13"/>
      <c r="AE242" s="13"/>
    </row>
    <row r="243" spans="1:31" s="16" customFormat="1" ht="30" x14ac:dyDescent="0.2">
      <c r="A243" s="6" t="s">
        <v>264</v>
      </c>
      <c r="B243" s="18">
        <v>0.31</v>
      </c>
      <c r="C243" s="31">
        <f t="shared" si="17"/>
        <v>0.155</v>
      </c>
      <c r="D243" s="31">
        <f t="shared" si="18"/>
        <v>0.10333333333333333</v>
      </c>
      <c r="E243" s="31">
        <f t="shared" si="19"/>
        <v>7.7499999999999999E-2</v>
      </c>
      <c r="F243" s="31">
        <f t="shared" si="20"/>
        <v>6.2E-2</v>
      </c>
      <c r="G243" s="31">
        <f t="shared" si="21"/>
        <v>5.1666666666666666E-2</v>
      </c>
      <c r="H243" s="31">
        <f t="shared" si="22"/>
        <v>4.4285714285714282E-2</v>
      </c>
      <c r="I243" s="31">
        <f t="shared" si="23"/>
        <v>3.875E-2</v>
      </c>
      <c r="J243" s="31">
        <f t="shared" si="24"/>
        <v>3.4444444444444444E-2</v>
      </c>
      <c r="K243" s="31">
        <f t="shared" si="25"/>
        <v>3.1E-2</v>
      </c>
      <c r="L243" s="31"/>
      <c r="M243" s="31"/>
      <c r="N243" s="31"/>
      <c r="O243" s="31"/>
      <c r="P243" s="31"/>
      <c r="Q243" s="31"/>
      <c r="R243" s="31"/>
      <c r="AC243" s="13"/>
      <c r="AD243" s="13"/>
      <c r="AE243" s="13"/>
    </row>
    <row r="244" spans="1:31" s="16" customFormat="1" ht="30" x14ac:dyDescent="0.2">
      <c r="A244" s="6" t="s">
        <v>265</v>
      </c>
      <c r="B244" s="18">
        <v>0.43</v>
      </c>
      <c r="C244" s="31">
        <f t="shared" si="17"/>
        <v>0.215</v>
      </c>
      <c r="D244" s="31">
        <f t="shared" si="18"/>
        <v>0.14333333333333334</v>
      </c>
      <c r="E244" s="31">
        <f t="shared" si="19"/>
        <v>0.1075</v>
      </c>
      <c r="F244" s="31">
        <f t="shared" si="20"/>
        <v>8.5999999999999993E-2</v>
      </c>
      <c r="G244" s="31">
        <f t="shared" si="21"/>
        <v>7.166666666666667E-2</v>
      </c>
      <c r="H244" s="31">
        <f t="shared" si="22"/>
        <v>6.142857142857143E-2</v>
      </c>
      <c r="I244" s="31">
        <f t="shared" si="23"/>
        <v>5.3749999999999999E-2</v>
      </c>
      <c r="J244" s="31">
        <f t="shared" si="24"/>
        <v>4.777777777777778E-2</v>
      </c>
      <c r="K244" s="31">
        <f t="shared" si="25"/>
        <v>4.2999999999999997E-2</v>
      </c>
      <c r="L244" s="31"/>
      <c r="M244" s="31"/>
      <c r="N244" s="31"/>
      <c r="O244" s="31"/>
      <c r="P244" s="31"/>
      <c r="Q244" s="31"/>
      <c r="R244" s="31"/>
      <c r="AC244" s="13"/>
      <c r="AD244" s="13"/>
      <c r="AE244" s="13"/>
    </row>
    <row r="245" spans="1:31" s="16" customFormat="1" ht="30" x14ac:dyDescent="0.2">
      <c r="A245" s="6" t="s">
        <v>266</v>
      </c>
      <c r="B245" s="18">
        <v>0.41</v>
      </c>
      <c r="C245" s="31">
        <f t="shared" si="17"/>
        <v>0.20499999999999999</v>
      </c>
      <c r="D245" s="31">
        <f t="shared" si="18"/>
        <v>0.13666666666666666</v>
      </c>
      <c r="E245" s="31">
        <f t="shared" si="19"/>
        <v>0.10249999999999999</v>
      </c>
      <c r="F245" s="31">
        <f t="shared" si="20"/>
        <v>8.199999999999999E-2</v>
      </c>
      <c r="G245" s="31">
        <f t="shared" si="21"/>
        <v>6.8333333333333329E-2</v>
      </c>
      <c r="H245" s="31">
        <f t="shared" si="22"/>
        <v>5.8571428571428566E-2</v>
      </c>
      <c r="I245" s="31">
        <f t="shared" si="23"/>
        <v>5.1249999999999997E-2</v>
      </c>
      <c r="J245" s="31">
        <f t="shared" si="24"/>
        <v>4.5555555555555551E-2</v>
      </c>
      <c r="K245" s="31">
        <f t="shared" si="25"/>
        <v>4.0999999999999995E-2</v>
      </c>
      <c r="L245" s="31"/>
      <c r="M245" s="31"/>
      <c r="N245" s="31"/>
      <c r="O245" s="31"/>
      <c r="P245" s="31"/>
      <c r="Q245" s="31"/>
      <c r="R245" s="31"/>
      <c r="AC245" s="13"/>
      <c r="AD245" s="13"/>
      <c r="AE245" s="13"/>
    </row>
    <row r="246" spans="1:31" s="16" customFormat="1" ht="30" x14ac:dyDescent="0.2">
      <c r="A246" s="6" t="s">
        <v>267</v>
      </c>
      <c r="B246" s="18">
        <v>0.25</v>
      </c>
      <c r="C246" s="31">
        <f t="shared" si="17"/>
        <v>0.125</v>
      </c>
      <c r="D246" s="31">
        <f t="shared" si="18"/>
        <v>8.3333333333333329E-2</v>
      </c>
      <c r="E246" s="31">
        <f t="shared" si="19"/>
        <v>6.25E-2</v>
      </c>
      <c r="F246" s="31">
        <f t="shared" si="20"/>
        <v>0.05</v>
      </c>
      <c r="G246" s="31">
        <f t="shared" si="21"/>
        <v>4.1666666666666664E-2</v>
      </c>
      <c r="H246" s="31">
        <f t="shared" si="22"/>
        <v>3.5714285714285712E-2</v>
      </c>
      <c r="I246" s="31">
        <f t="shared" si="23"/>
        <v>3.125E-2</v>
      </c>
      <c r="J246" s="31">
        <f t="shared" si="24"/>
        <v>2.7777777777777776E-2</v>
      </c>
      <c r="K246" s="31">
        <f t="shared" si="25"/>
        <v>2.5000000000000001E-2</v>
      </c>
      <c r="L246" s="31"/>
      <c r="M246" s="31"/>
      <c r="N246" s="31"/>
      <c r="O246" s="31"/>
      <c r="P246" s="31"/>
      <c r="Q246" s="31"/>
      <c r="R246" s="31"/>
      <c r="AC246" s="13"/>
      <c r="AD246" s="13"/>
      <c r="AE246" s="13"/>
    </row>
    <row r="247" spans="1:31" s="16" customFormat="1" ht="30" x14ac:dyDescent="0.2">
      <c r="A247" s="6" t="s">
        <v>268</v>
      </c>
      <c r="B247" s="18">
        <v>0.21</v>
      </c>
      <c r="C247" s="31">
        <f t="shared" si="17"/>
        <v>0.105</v>
      </c>
      <c r="D247" s="31">
        <f t="shared" si="18"/>
        <v>6.9999999999999993E-2</v>
      </c>
      <c r="E247" s="31">
        <f t="shared" si="19"/>
        <v>5.2499999999999998E-2</v>
      </c>
      <c r="F247" s="31">
        <f t="shared" si="20"/>
        <v>4.1999999999999996E-2</v>
      </c>
      <c r="G247" s="31">
        <f t="shared" si="21"/>
        <v>3.4999999999999996E-2</v>
      </c>
      <c r="H247" s="31">
        <f t="shared" si="22"/>
        <v>0.03</v>
      </c>
      <c r="I247" s="31">
        <f t="shared" si="23"/>
        <v>2.6249999999999999E-2</v>
      </c>
      <c r="J247" s="31">
        <f t="shared" si="24"/>
        <v>2.3333333333333331E-2</v>
      </c>
      <c r="K247" s="31">
        <f t="shared" si="25"/>
        <v>2.0999999999999998E-2</v>
      </c>
      <c r="L247" s="31"/>
      <c r="M247" s="31"/>
      <c r="N247" s="31"/>
      <c r="O247" s="31"/>
      <c r="P247" s="31"/>
      <c r="Q247" s="31"/>
      <c r="R247" s="31"/>
      <c r="AC247" s="13"/>
      <c r="AD247" s="13"/>
      <c r="AE247" s="13"/>
    </row>
    <row r="248" spans="1:31" s="16" customFormat="1" ht="15" customHeight="1" x14ac:dyDescent="0.2">
      <c r="A248" s="6" t="s">
        <v>269</v>
      </c>
      <c r="B248" s="18">
        <v>0.25</v>
      </c>
      <c r="C248" s="31">
        <f t="shared" si="17"/>
        <v>0.125</v>
      </c>
      <c r="D248" s="31">
        <f t="shared" si="18"/>
        <v>8.3333333333333329E-2</v>
      </c>
      <c r="E248" s="31">
        <f t="shared" si="19"/>
        <v>6.25E-2</v>
      </c>
      <c r="F248" s="31">
        <f t="shared" si="20"/>
        <v>0.05</v>
      </c>
      <c r="G248" s="31">
        <f t="shared" si="21"/>
        <v>4.1666666666666664E-2</v>
      </c>
      <c r="H248" s="31">
        <f t="shared" si="22"/>
        <v>3.5714285714285712E-2</v>
      </c>
      <c r="I248" s="31">
        <f t="shared" si="23"/>
        <v>3.125E-2</v>
      </c>
      <c r="J248" s="31">
        <f t="shared" si="24"/>
        <v>2.7777777777777776E-2</v>
      </c>
      <c r="K248" s="31">
        <f t="shared" si="25"/>
        <v>2.5000000000000001E-2</v>
      </c>
      <c r="L248" s="31"/>
      <c r="M248" s="31"/>
      <c r="N248" s="31"/>
      <c r="O248" s="31"/>
      <c r="P248" s="31"/>
      <c r="Q248" s="31"/>
      <c r="R248" s="31"/>
      <c r="AC248" s="13"/>
      <c r="AD248" s="13"/>
      <c r="AE248" s="13"/>
    </row>
    <row r="249" spans="1:31" s="16" customFormat="1" ht="30" x14ac:dyDescent="0.2">
      <c r="A249" s="6" t="s">
        <v>270</v>
      </c>
      <c r="B249" s="18">
        <v>0.21</v>
      </c>
      <c r="C249" s="31">
        <f t="shared" si="17"/>
        <v>0.105</v>
      </c>
      <c r="D249" s="31">
        <f t="shared" si="18"/>
        <v>6.9999999999999993E-2</v>
      </c>
      <c r="E249" s="31">
        <f t="shared" si="19"/>
        <v>5.2499999999999998E-2</v>
      </c>
      <c r="F249" s="31">
        <f t="shared" si="20"/>
        <v>4.1999999999999996E-2</v>
      </c>
      <c r="G249" s="31">
        <f t="shared" si="21"/>
        <v>3.4999999999999996E-2</v>
      </c>
      <c r="H249" s="31">
        <f t="shared" si="22"/>
        <v>0.03</v>
      </c>
      <c r="I249" s="31">
        <f t="shared" si="23"/>
        <v>2.6249999999999999E-2</v>
      </c>
      <c r="J249" s="31">
        <f t="shared" si="24"/>
        <v>2.3333333333333331E-2</v>
      </c>
      <c r="K249" s="31">
        <f t="shared" si="25"/>
        <v>2.0999999999999998E-2</v>
      </c>
      <c r="L249" s="31"/>
      <c r="M249" s="31"/>
      <c r="N249" s="31"/>
      <c r="O249" s="31"/>
      <c r="P249" s="31"/>
      <c r="Q249" s="31"/>
      <c r="R249" s="31"/>
      <c r="AC249" s="13"/>
      <c r="AD249" s="13"/>
      <c r="AE249" s="13"/>
    </row>
    <row r="250" spans="1:31" s="16" customFormat="1" x14ac:dyDescent="0.2">
      <c r="A250" s="6" t="s">
        <v>271</v>
      </c>
      <c r="B250" s="18">
        <v>0.15</v>
      </c>
      <c r="C250" s="31">
        <f t="shared" si="17"/>
        <v>7.4999999999999997E-2</v>
      </c>
      <c r="D250" s="31">
        <f t="shared" si="18"/>
        <v>4.9999999999999996E-2</v>
      </c>
      <c r="E250" s="31">
        <f t="shared" si="19"/>
        <v>3.7499999999999999E-2</v>
      </c>
      <c r="F250" s="31">
        <f t="shared" si="20"/>
        <v>0.03</v>
      </c>
      <c r="G250" s="31">
        <f t="shared" si="21"/>
        <v>2.4999999999999998E-2</v>
      </c>
      <c r="H250" s="31">
        <f t="shared" si="22"/>
        <v>2.1428571428571429E-2</v>
      </c>
      <c r="I250" s="31">
        <f t="shared" si="23"/>
        <v>1.8749999999999999E-2</v>
      </c>
      <c r="J250" s="31">
        <f t="shared" si="24"/>
        <v>1.6666666666666666E-2</v>
      </c>
      <c r="K250" s="31">
        <f t="shared" si="25"/>
        <v>1.4999999999999999E-2</v>
      </c>
      <c r="L250" s="31"/>
      <c r="M250" s="31"/>
      <c r="N250" s="31"/>
      <c r="O250" s="31"/>
      <c r="P250" s="31"/>
      <c r="Q250" s="31"/>
      <c r="R250" s="31"/>
      <c r="AC250" s="13"/>
      <c r="AD250" s="13"/>
      <c r="AE250" s="13"/>
    </row>
    <row r="251" spans="1:31" s="16" customFormat="1" ht="30" x14ac:dyDescent="0.2">
      <c r="A251" s="6" t="s">
        <v>272</v>
      </c>
      <c r="B251" s="18">
        <v>0.15</v>
      </c>
      <c r="C251" s="31">
        <f t="shared" si="17"/>
        <v>7.4999999999999997E-2</v>
      </c>
      <c r="D251" s="31">
        <f t="shared" si="18"/>
        <v>4.9999999999999996E-2</v>
      </c>
      <c r="E251" s="31">
        <f t="shared" si="19"/>
        <v>3.7499999999999999E-2</v>
      </c>
      <c r="F251" s="31">
        <f t="shared" si="20"/>
        <v>0.03</v>
      </c>
      <c r="G251" s="31">
        <f t="shared" si="21"/>
        <v>2.4999999999999998E-2</v>
      </c>
      <c r="H251" s="31">
        <f t="shared" si="22"/>
        <v>2.1428571428571429E-2</v>
      </c>
      <c r="I251" s="31">
        <f t="shared" si="23"/>
        <v>1.8749999999999999E-2</v>
      </c>
      <c r="J251" s="31">
        <f t="shared" si="24"/>
        <v>1.6666666666666666E-2</v>
      </c>
      <c r="K251" s="31">
        <f t="shared" si="25"/>
        <v>1.4999999999999999E-2</v>
      </c>
      <c r="L251" s="31"/>
      <c r="M251" s="31"/>
      <c r="N251" s="31"/>
      <c r="O251" s="31"/>
      <c r="P251" s="31"/>
      <c r="Q251" s="31"/>
      <c r="R251" s="31"/>
      <c r="AC251" s="13"/>
      <c r="AD251" s="13"/>
      <c r="AE251" s="13"/>
    </row>
    <row r="252" spans="1:31" s="16" customFormat="1" ht="30" x14ac:dyDescent="0.2">
      <c r="A252" s="6" t="s">
        <v>273</v>
      </c>
      <c r="B252" s="18">
        <v>0.15</v>
      </c>
      <c r="C252" s="31">
        <f t="shared" si="17"/>
        <v>7.4999999999999997E-2</v>
      </c>
      <c r="D252" s="31">
        <f t="shared" si="18"/>
        <v>4.9999999999999996E-2</v>
      </c>
      <c r="E252" s="31">
        <f t="shared" si="19"/>
        <v>3.7499999999999999E-2</v>
      </c>
      <c r="F252" s="31">
        <f t="shared" si="20"/>
        <v>0.03</v>
      </c>
      <c r="G252" s="31">
        <f t="shared" si="21"/>
        <v>2.4999999999999998E-2</v>
      </c>
      <c r="H252" s="31">
        <f t="shared" si="22"/>
        <v>2.1428571428571429E-2</v>
      </c>
      <c r="I252" s="31">
        <f t="shared" si="23"/>
        <v>1.8749999999999999E-2</v>
      </c>
      <c r="J252" s="31">
        <f t="shared" si="24"/>
        <v>1.6666666666666666E-2</v>
      </c>
      <c r="K252" s="31">
        <f t="shared" si="25"/>
        <v>1.4999999999999999E-2</v>
      </c>
      <c r="L252" s="31"/>
      <c r="M252" s="31"/>
      <c r="N252" s="31"/>
      <c r="O252" s="31"/>
      <c r="P252" s="31"/>
      <c r="Q252" s="31"/>
      <c r="R252" s="31"/>
      <c r="AC252" s="13"/>
      <c r="AD252" s="13"/>
      <c r="AE252" s="13"/>
    </row>
    <row r="253" spans="1:31" s="16" customFormat="1" x14ac:dyDescent="0.2">
      <c r="A253" s="6" t="s">
        <v>274</v>
      </c>
      <c r="B253" s="18">
        <v>0.15</v>
      </c>
      <c r="C253" s="31">
        <f t="shared" si="17"/>
        <v>7.4999999999999997E-2</v>
      </c>
      <c r="D253" s="31">
        <f t="shared" si="18"/>
        <v>4.9999999999999996E-2</v>
      </c>
      <c r="E253" s="31">
        <f t="shared" si="19"/>
        <v>3.7499999999999999E-2</v>
      </c>
      <c r="F253" s="31">
        <f t="shared" si="20"/>
        <v>0.03</v>
      </c>
      <c r="G253" s="31">
        <f t="shared" si="21"/>
        <v>2.4999999999999998E-2</v>
      </c>
      <c r="H253" s="31">
        <f t="shared" si="22"/>
        <v>2.1428571428571429E-2</v>
      </c>
      <c r="I253" s="31">
        <f t="shared" si="23"/>
        <v>1.8749999999999999E-2</v>
      </c>
      <c r="J253" s="31">
        <f t="shared" si="24"/>
        <v>1.6666666666666666E-2</v>
      </c>
      <c r="K253" s="31">
        <f t="shared" si="25"/>
        <v>1.4999999999999999E-2</v>
      </c>
      <c r="L253" s="31"/>
      <c r="M253" s="31"/>
      <c r="N253" s="31"/>
      <c r="O253" s="31"/>
      <c r="P253" s="31"/>
      <c r="Q253" s="31"/>
      <c r="R253" s="31"/>
      <c r="AC253" s="13"/>
      <c r="AD253" s="13"/>
      <c r="AE253" s="13"/>
    </row>
    <row r="254" spans="1:31" s="16" customFormat="1" ht="30" x14ac:dyDescent="0.2">
      <c r="A254" s="6" t="s">
        <v>275</v>
      </c>
      <c r="B254" s="18">
        <v>0.15</v>
      </c>
      <c r="C254" s="31">
        <f t="shared" si="17"/>
        <v>7.4999999999999997E-2</v>
      </c>
      <c r="D254" s="31">
        <f t="shared" si="18"/>
        <v>4.9999999999999996E-2</v>
      </c>
      <c r="E254" s="31">
        <f t="shared" si="19"/>
        <v>3.7499999999999999E-2</v>
      </c>
      <c r="F254" s="31">
        <f t="shared" si="20"/>
        <v>0.03</v>
      </c>
      <c r="G254" s="31">
        <f t="shared" si="21"/>
        <v>2.4999999999999998E-2</v>
      </c>
      <c r="H254" s="31">
        <f t="shared" si="22"/>
        <v>2.1428571428571429E-2</v>
      </c>
      <c r="I254" s="31">
        <f t="shared" si="23"/>
        <v>1.8749999999999999E-2</v>
      </c>
      <c r="J254" s="31">
        <f t="shared" si="24"/>
        <v>1.6666666666666666E-2</v>
      </c>
      <c r="K254" s="31">
        <f t="shared" si="25"/>
        <v>1.4999999999999999E-2</v>
      </c>
      <c r="L254" s="46">
        <f>K235+K236+K237+K238+K239+K240+K241+K242+K243+K244+K245+K246+K247+K248+K249+K250+K251+K252+K253+K254+K255+K256</f>
        <v>0.52400000000000013</v>
      </c>
      <c r="M254" s="31"/>
      <c r="N254" s="31"/>
      <c r="O254" s="31"/>
      <c r="P254" s="31"/>
      <c r="Q254" s="31"/>
      <c r="R254" s="31"/>
      <c r="AC254" s="13"/>
      <c r="AD254" s="13"/>
      <c r="AE254" s="13"/>
    </row>
    <row r="255" spans="1:31" s="16" customFormat="1" ht="30" x14ac:dyDescent="0.2">
      <c r="A255" s="6" t="s">
        <v>276</v>
      </c>
      <c r="B255" s="18">
        <v>0.21</v>
      </c>
      <c r="C255" s="31">
        <f t="shared" si="17"/>
        <v>0.105</v>
      </c>
      <c r="D255" s="31">
        <f t="shared" si="18"/>
        <v>6.9999999999999993E-2</v>
      </c>
      <c r="E255" s="31">
        <f t="shared" si="19"/>
        <v>5.2499999999999998E-2</v>
      </c>
      <c r="F255" s="31">
        <f t="shared" si="20"/>
        <v>4.1999999999999996E-2</v>
      </c>
      <c r="G255" s="31">
        <f t="shared" si="21"/>
        <v>3.4999999999999996E-2</v>
      </c>
      <c r="H255" s="31">
        <f t="shared" si="22"/>
        <v>0.03</v>
      </c>
      <c r="I255" s="31">
        <f t="shared" si="23"/>
        <v>2.6249999999999999E-2</v>
      </c>
      <c r="J255" s="31">
        <f t="shared" si="24"/>
        <v>2.3333333333333331E-2</v>
      </c>
      <c r="K255" s="31">
        <f t="shared" si="25"/>
        <v>2.0999999999999998E-2</v>
      </c>
      <c r="L255" s="31"/>
      <c r="M255" s="31"/>
      <c r="N255" s="31"/>
      <c r="O255" s="31"/>
      <c r="P255" s="31"/>
      <c r="Q255" s="31"/>
      <c r="R255" s="31"/>
      <c r="AC255" s="13"/>
      <c r="AD255" s="13"/>
      <c r="AE255" s="13"/>
    </row>
    <row r="256" spans="1:31" s="16" customFormat="1" ht="30" x14ac:dyDescent="0.2">
      <c r="A256" s="6" t="s">
        <v>277</v>
      </c>
      <c r="B256" s="18">
        <v>0.25</v>
      </c>
      <c r="C256" s="31">
        <f t="shared" si="17"/>
        <v>0.125</v>
      </c>
      <c r="D256" s="31">
        <f t="shared" si="18"/>
        <v>8.3333333333333329E-2</v>
      </c>
      <c r="E256" s="31">
        <f t="shared" si="19"/>
        <v>6.25E-2</v>
      </c>
      <c r="F256" s="31">
        <f t="shared" si="20"/>
        <v>0.05</v>
      </c>
      <c r="G256" s="31">
        <f t="shared" si="21"/>
        <v>4.1666666666666664E-2</v>
      </c>
      <c r="H256" s="31">
        <f t="shared" si="22"/>
        <v>3.5714285714285712E-2</v>
      </c>
      <c r="I256" s="31">
        <f t="shared" si="23"/>
        <v>3.125E-2</v>
      </c>
      <c r="J256" s="31">
        <f t="shared" si="24"/>
        <v>2.7777777777777776E-2</v>
      </c>
      <c r="K256" s="31">
        <f t="shared" si="25"/>
        <v>2.5000000000000001E-2</v>
      </c>
      <c r="L256" s="31"/>
      <c r="M256" s="31"/>
      <c r="N256" s="31"/>
      <c r="O256" s="31"/>
      <c r="P256" s="31"/>
      <c r="Q256" s="31"/>
      <c r="R256" s="31"/>
      <c r="AC256" s="13"/>
      <c r="AD256" s="13"/>
      <c r="AE256" s="13"/>
    </row>
    <row r="257" spans="1:31" s="16" customFormat="1" x14ac:dyDescent="0.2">
      <c r="A257" s="28" t="s">
        <v>255</v>
      </c>
      <c r="B257" s="44" t="s">
        <v>402</v>
      </c>
      <c r="C257" s="44" t="s">
        <v>403</v>
      </c>
      <c r="D257" s="44" t="s">
        <v>404</v>
      </c>
      <c r="E257" s="44" t="s">
        <v>406</v>
      </c>
      <c r="F257" s="44" t="s">
        <v>407</v>
      </c>
      <c r="G257" s="44" t="s">
        <v>408</v>
      </c>
      <c r="H257" s="44" t="s">
        <v>409</v>
      </c>
      <c r="I257" s="44" t="s">
        <v>410</v>
      </c>
      <c r="J257" s="44" t="s">
        <v>412</v>
      </c>
      <c r="K257" s="44" t="s">
        <v>413</v>
      </c>
      <c r="L257" s="44" t="s">
        <v>411</v>
      </c>
      <c r="M257" s="44" t="s">
        <v>415</v>
      </c>
      <c r="N257" s="44"/>
      <c r="O257" s="44"/>
      <c r="P257" s="44"/>
      <c r="Q257" s="43"/>
      <c r="AC257" s="13"/>
      <c r="AD257" s="13"/>
      <c r="AE257" s="13"/>
    </row>
    <row r="258" spans="1:31" s="16" customFormat="1" x14ac:dyDescent="0.2">
      <c r="A258" s="6" t="s">
        <v>256</v>
      </c>
      <c r="B258" s="18">
        <v>0.33</v>
      </c>
      <c r="C258" s="31">
        <f t="shared" si="17"/>
        <v>0.16500000000000001</v>
      </c>
      <c r="D258" s="31">
        <f t="shared" si="18"/>
        <v>0.11</v>
      </c>
      <c r="E258" s="31">
        <f t="shared" si="19"/>
        <v>8.2500000000000004E-2</v>
      </c>
      <c r="F258" s="31">
        <f t="shared" si="20"/>
        <v>6.6000000000000003E-2</v>
      </c>
      <c r="G258" s="31">
        <f>B258/6</f>
        <v>5.5E-2</v>
      </c>
      <c r="H258" s="31">
        <f>B258/7</f>
        <v>4.7142857142857146E-2</v>
      </c>
      <c r="I258" s="31">
        <f>B258/8</f>
        <v>4.1250000000000002E-2</v>
      </c>
      <c r="J258" s="31">
        <f>B258/9</f>
        <v>3.6666666666666667E-2</v>
      </c>
      <c r="K258" s="31">
        <f>B258/10</f>
        <v>3.3000000000000002E-2</v>
      </c>
      <c r="L258" s="31">
        <f>B258/11</f>
        <v>3.0000000000000002E-2</v>
      </c>
      <c r="M258" s="31">
        <f>B258/12</f>
        <v>2.75E-2</v>
      </c>
      <c r="AC258" s="13"/>
      <c r="AD258" s="13"/>
      <c r="AE258" s="13"/>
    </row>
    <row r="259" spans="1:31" s="16" customFormat="1" ht="30" x14ac:dyDescent="0.2">
      <c r="A259" s="6" t="s">
        <v>278</v>
      </c>
      <c r="B259" s="18">
        <v>0.21</v>
      </c>
      <c r="C259" s="31">
        <f t="shared" si="17"/>
        <v>0.105</v>
      </c>
      <c r="D259" s="31">
        <f t="shared" si="18"/>
        <v>6.9999999999999993E-2</v>
      </c>
      <c r="E259" s="31">
        <f t="shared" si="19"/>
        <v>5.2499999999999998E-2</v>
      </c>
      <c r="F259" s="31">
        <f t="shared" si="20"/>
        <v>4.1999999999999996E-2</v>
      </c>
      <c r="G259" s="31">
        <f t="shared" ref="G259:G279" si="26">B259/6</f>
        <v>3.4999999999999996E-2</v>
      </c>
      <c r="H259" s="31">
        <f t="shared" ref="H259:H279" si="27">B259/7</f>
        <v>0.03</v>
      </c>
      <c r="I259" s="31">
        <f t="shared" ref="I259:I279" si="28">B259/8</f>
        <v>2.6249999999999999E-2</v>
      </c>
      <c r="J259" s="31">
        <f t="shared" ref="J259:J279" si="29">B259/9</f>
        <v>2.3333333333333331E-2</v>
      </c>
      <c r="K259" s="31">
        <f t="shared" ref="K259:K279" si="30">B259/10</f>
        <v>2.0999999999999998E-2</v>
      </c>
      <c r="L259" s="31">
        <f t="shared" ref="L259:L279" si="31">B259/11</f>
        <v>1.9090909090909089E-2</v>
      </c>
      <c r="M259" s="31">
        <f t="shared" ref="M259:M279" si="32">B259/12</f>
        <v>1.7499999999999998E-2</v>
      </c>
      <c r="AC259" s="13"/>
      <c r="AD259" s="13"/>
      <c r="AE259" s="13"/>
    </row>
    <row r="260" spans="1:31" s="16" customFormat="1" x14ac:dyDescent="0.2">
      <c r="A260" s="6" t="s">
        <v>258</v>
      </c>
      <c r="B260" s="18">
        <v>0.36</v>
      </c>
      <c r="C260" s="31">
        <f t="shared" si="17"/>
        <v>0.18</v>
      </c>
      <c r="D260" s="31">
        <f t="shared" si="18"/>
        <v>0.12</v>
      </c>
      <c r="E260" s="31">
        <f t="shared" si="19"/>
        <v>0.09</v>
      </c>
      <c r="F260" s="31">
        <f t="shared" si="20"/>
        <v>7.1999999999999995E-2</v>
      </c>
      <c r="G260" s="31">
        <f t="shared" si="26"/>
        <v>0.06</v>
      </c>
      <c r="H260" s="31">
        <f t="shared" si="27"/>
        <v>5.1428571428571428E-2</v>
      </c>
      <c r="I260" s="31">
        <f t="shared" si="28"/>
        <v>4.4999999999999998E-2</v>
      </c>
      <c r="J260" s="31">
        <f t="shared" si="29"/>
        <v>0.04</v>
      </c>
      <c r="K260" s="31">
        <f t="shared" si="30"/>
        <v>3.5999999999999997E-2</v>
      </c>
      <c r="L260" s="31">
        <f t="shared" si="31"/>
        <v>3.2727272727272723E-2</v>
      </c>
      <c r="M260" s="31">
        <f t="shared" si="32"/>
        <v>0.03</v>
      </c>
      <c r="AC260" s="13"/>
      <c r="AD260" s="13"/>
      <c r="AE260" s="13"/>
    </row>
    <row r="261" spans="1:31" s="16" customFormat="1" ht="30" x14ac:dyDescent="0.2">
      <c r="A261" s="6" t="s">
        <v>259</v>
      </c>
      <c r="B261" s="18">
        <v>0.39</v>
      </c>
      <c r="C261" s="31">
        <f t="shared" si="17"/>
        <v>0.19500000000000001</v>
      </c>
      <c r="D261" s="31">
        <f t="shared" si="18"/>
        <v>0.13</v>
      </c>
      <c r="E261" s="31">
        <f t="shared" si="19"/>
        <v>9.7500000000000003E-2</v>
      </c>
      <c r="F261" s="31">
        <f t="shared" si="20"/>
        <v>7.8E-2</v>
      </c>
      <c r="G261" s="31">
        <f t="shared" si="26"/>
        <v>6.5000000000000002E-2</v>
      </c>
      <c r="H261" s="31">
        <f t="shared" si="27"/>
        <v>5.5714285714285716E-2</v>
      </c>
      <c r="I261" s="31">
        <f t="shared" si="28"/>
        <v>4.8750000000000002E-2</v>
      </c>
      <c r="J261" s="31">
        <f t="shared" si="29"/>
        <v>4.3333333333333335E-2</v>
      </c>
      <c r="K261" s="31">
        <f t="shared" si="30"/>
        <v>3.9E-2</v>
      </c>
      <c r="L261" s="31">
        <f t="shared" si="31"/>
        <v>3.5454545454545454E-2</v>
      </c>
      <c r="M261" s="31">
        <f t="shared" si="32"/>
        <v>3.2500000000000001E-2</v>
      </c>
      <c r="AC261" s="13"/>
      <c r="AD261" s="13"/>
      <c r="AE261" s="13"/>
    </row>
    <row r="262" spans="1:31" s="16" customFormat="1" ht="30" x14ac:dyDescent="0.2">
      <c r="A262" s="6" t="s">
        <v>260</v>
      </c>
      <c r="B262" s="18">
        <v>0.28999999999999998</v>
      </c>
      <c r="C262" s="31">
        <f t="shared" si="17"/>
        <v>0.14499999999999999</v>
      </c>
      <c r="D262" s="31">
        <f t="shared" si="18"/>
        <v>9.6666666666666665E-2</v>
      </c>
      <c r="E262" s="31">
        <f t="shared" si="19"/>
        <v>7.2499999999999995E-2</v>
      </c>
      <c r="F262" s="31">
        <f t="shared" si="20"/>
        <v>5.7999999999999996E-2</v>
      </c>
      <c r="G262" s="31">
        <f t="shared" si="26"/>
        <v>4.8333333333333332E-2</v>
      </c>
      <c r="H262" s="31">
        <f t="shared" si="27"/>
        <v>4.1428571428571426E-2</v>
      </c>
      <c r="I262" s="31">
        <f t="shared" si="28"/>
        <v>3.6249999999999998E-2</v>
      </c>
      <c r="J262" s="31">
        <f t="shared" si="29"/>
        <v>3.2222222222222222E-2</v>
      </c>
      <c r="K262" s="31">
        <f t="shared" si="30"/>
        <v>2.8999999999999998E-2</v>
      </c>
      <c r="L262" s="31">
        <f t="shared" si="31"/>
        <v>2.6363636363636363E-2</v>
      </c>
      <c r="M262" s="31">
        <f t="shared" si="32"/>
        <v>2.4166666666666666E-2</v>
      </c>
      <c r="AC262" s="13"/>
      <c r="AD262" s="13"/>
      <c r="AE262" s="13"/>
    </row>
    <row r="263" spans="1:31" s="16" customFormat="1" ht="30" x14ac:dyDescent="0.2">
      <c r="A263" s="6" t="s">
        <v>261</v>
      </c>
      <c r="B263" s="18">
        <v>0.47</v>
      </c>
      <c r="C263" s="31">
        <f t="shared" si="17"/>
        <v>0.23499999999999999</v>
      </c>
      <c r="D263" s="31">
        <f t="shared" si="18"/>
        <v>0.15666666666666665</v>
      </c>
      <c r="E263" s="31">
        <f t="shared" si="19"/>
        <v>0.11749999999999999</v>
      </c>
      <c r="F263" s="31">
        <f t="shared" si="20"/>
        <v>9.4E-2</v>
      </c>
      <c r="G263" s="31">
        <f t="shared" si="26"/>
        <v>7.8333333333333324E-2</v>
      </c>
      <c r="H263" s="31">
        <f t="shared" si="27"/>
        <v>6.7142857142857143E-2</v>
      </c>
      <c r="I263" s="31">
        <f t="shared" si="28"/>
        <v>5.8749999999999997E-2</v>
      </c>
      <c r="J263" s="31">
        <f t="shared" si="29"/>
        <v>5.2222222222222218E-2</v>
      </c>
      <c r="K263" s="31">
        <f t="shared" si="30"/>
        <v>4.7E-2</v>
      </c>
      <c r="L263" s="31">
        <f t="shared" si="31"/>
        <v>4.2727272727272725E-2</v>
      </c>
      <c r="M263" s="31">
        <f t="shared" si="32"/>
        <v>3.9166666666666662E-2</v>
      </c>
      <c r="AC263" s="13"/>
      <c r="AD263" s="13"/>
      <c r="AE263" s="13"/>
    </row>
    <row r="264" spans="1:31" s="16" customFormat="1" ht="30" x14ac:dyDescent="0.2">
      <c r="A264" s="6" t="s">
        <v>262</v>
      </c>
      <c r="B264" s="18">
        <v>0.57999999999999996</v>
      </c>
      <c r="C264" s="31">
        <f t="shared" si="17"/>
        <v>0.28999999999999998</v>
      </c>
      <c r="D264" s="31">
        <f t="shared" si="18"/>
        <v>0.19333333333333333</v>
      </c>
      <c r="E264" s="31">
        <f t="shared" si="19"/>
        <v>0.14499999999999999</v>
      </c>
      <c r="F264" s="31">
        <f t="shared" si="20"/>
        <v>0.11599999999999999</v>
      </c>
      <c r="G264" s="31">
        <f t="shared" si="26"/>
        <v>9.6666666666666665E-2</v>
      </c>
      <c r="H264" s="31">
        <f t="shared" si="27"/>
        <v>8.2857142857142851E-2</v>
      </c>
      <c r="I264" s="31">
        <f t="shared" si="28"/>
        <v>7.2499999999999995E-2</v>
      </c>
      <c r="J264" s="31">
        <f t="shared" si="29"/>
        <v>6.4444444444444443E-2</v>
      </c>
      <c r="K264" s="31">
        <f t="shared" si="30"/>
        <v>5.7999999999999996E-2</v>
      </c>
      <c r="L264" s="31">
        <f t="shared" si="31"/>
        <v>5.2727272727272727E-2</v>
      </c>
      <c r="M264" s="31">
        <f t="shared" si="32"/>
        <v>4.8333333333333332E-2</v>
      </c>
      <c r="AC264" s="13"/>
      <c r="AD264" s="13"/>
      <c r="AE264" s="13"/>
    </row>
    <row r="265" spans="1:31" s="16" customFormat="1" ht="30" x14ac:dyDescent="0.2">
      <c r="A265" s="6" t="s">
        <v>263</v>
      </c>
      <c r="B265" s="18">
        <v>0.47</v>
      </c>
      <c r="C265" s="31">
        <f t="shared" si="17"/>
        <v>0.23499999999999999</v>
      </c>
      <c r="D265" s="31">
        <f t="shared" si="18"/>
        <v>0.15666666666666665</v>
      </c>
      <c r="E265" s="31">
        <f t="shared" si="19"/>
        <v>0.11749999999999999</v>
      </c>
      <c r="F265" s="31">
        <f t="shared" si="20"/>
        <v>9.4E-2</v>
      </c>
      <c r="G265" s="31">
        <f t="shared" si="26"/>
        <v>7.8333333333333324E-2</v>
      </c>
      <c r="H265" s="31">
        <f t="shared" si="27"/>
        <v>6.7142857142857143E-2</v>
      </c>
      <c r="I265" s="31">
        <f t="shared" si="28"/>
        <v>5.8749999999999997E-2</v>
      </c>
      <c r="J265" s="31">
        <f t="shared" si="29"/>
        <v>5.2222222222222218E-2</v>
      </c>
      <c r="K265" s="31">
        <f t="shared" si="30"/>
        <v>4.7E-2</v>
      </c>
      <c r="L265" s="31">
        <f t="shared" si="31"/>
        <v>4.2727272727272725E-2</v>
      </c>
      <c r="M265" s="31">
        <f t="shared" si="32"/>
        <v>3.9166666666666662E-2</v>
      </c>
      <c r="AC265" s="13"/>
      <c r="AD265" s="13"/>
      <c r="AE265" s="13"/>
    </row>
    <row r="266" spans="1:31" s="16" customFormat="1" ht="30" x14ac:dyDescent="0.2">
      <c r="A266" s="6" t="s">
        <v>264</v>
      </c>
      <c r="B266" s="18">
        <v>0.47</v>
      </c>
      <c r="C266" s="31">
        <f t="shared" si="17"/>
        <v>0.23499999999999999</v>
      </c>
      <c r="D266" s="31">
        <f t="shared" si="18"/>
        <v>0.15666666666666665</v>
      </c>
      <c r="E266" s="31">
        <f t="shared" si="19"/>
        <v>0.11749999999999999</v>
      </c>
      <c r="F266" s="31">
        <f t="shared" si="20"/>
        <v>9.4E-2</v>
      </c>
      <c r="G266" s="31">
        <f t="shared" si="26"/>
        <v>7.8333333333333324E-2</v>
      </c>
      <c r="H266" s="31">
        <f t="shared" si="27"/>
        <v>6.7142857142857143E-2</v>
      </c>
      <c r="I266" s="31">
        <f t="shared" si="28"/>
        <v>5.8749999999999997E-2</v>
      </c>
      <c r="J266" s="31">
        <f t="shared" si="29"/>
        <v>5.2222222222222218E-2</v>
      </c>
      <c r="K266" s="31">
        <f t="shared" si="30"/>
        <v>4.7E-2</v>
      </c>
      <c r="L266" s="31">
        <f t="shared" si="31"/>
        <v>4.2727272727272725E-2</v>
      </c>
      <c r="M266" s="31">
        <f t="shared" si="32"/>
        <v>3.9166666666666662E-2</v>
      </c>
      <c r="AC266" s="13"/>
      <c r="AD266" s="13"/>
      <c r="AE266" s="13"/>
    </row>
    <row r="267" spans="1:31" s="16" customFormat="1" ht="30" x14ac:dyDescent="0.2">
      <c r="A267" s="6" t="s">
        <v>265</v>
      </c>
      <c r="B267" s="18">
        <v>0.61</v>
      </c>
      <c r="C267" s="31">
        <f t="shared" si="17"/>
        <v>0.30499999999999999</v>
      </c>
      <c r="D267" s="31">
        <f t="shared" si="18"/>
        <v>0.20333333333333334</v>
      </c>
      <c r="E267" s="31">
        <f t="shared" si="19"/>
        <v>0.1525</v>
      </c>
      <c r="F267" s="31">
        <f t="shared" si="20"/>
        <v>0.122</v>
      </c>
      <c r="G267" s="31">
        <f t="shared" si="26"/>
        <v>0.10166666666666667</v>
      </c>
      <c r="H267" s="31">
        <f t="shared" si="27"/>
        <v>8.7142857142857147E-2</v>
      </c>
      <c r="I267" s="31">
        <f t="shared" si="28"/>
        <v>7.6249999999999998E-2</v>
      </c>
      <c r="J267" s="31">
        <f t="shared" si="29"/>
        <v>6.777777777777777E-2</v>
      </c>
      <c r="K267" s="31">
        <f t="shared" si="30"/>
        <v>6.0999999999999999E-2</v>
      </c>
      <c r="L267" s="31">
        <f t="shared" si="31"/>
        <v>5.5454545454545451E-2</v>
      </c>
      <c r="M267" s="31">
        <f t="shared" si="32"/>
        <v>5.0833333333333335E-2</v>
      </c>
      <c r="AC267" s="13"/>
      <c r="AD267" s="13"/>
      <c r="AE267" s="13"/>
    </row>
    <row r="268" spans="1:31" s="16" customFormat="1" ht="30" x14ac:dyDescent="0.2">
      <c r="A268" s="6" t="s">
        <v>266</v>
      </c>
      <c r="B268" s="18">
        <v>0.56999999999999995</v>
      </c>
      <c r="C268" s="31">
        <f t="shared" si="17"/>
        <v>0.28499999999999998</v>
      </c>
      <c r="D268" s="31">
        <f t="shared" si="18"/>
        <v>0.18999999999999997</v>
      </c>
      <c r="E268" s="31">
        <f t="shared" si="19"/>
        <v>0.14249999999999999</v>
      </c>
      <c r="F268" s="31">
        <f t="shared" si="20"/>
        <v>0.11399999999999999</v>
      </c>
      <c r="G268" s="31">
        <f t="shared" si="26"/>
        <v>9.4999999999999987E-2</v>
      </c>
      <c r="H268" s="31">
        <f t="shared" si="27"/>
        <v>8.142857142857142E-2</v>
      </c>
      <c r="I268" s="31">
        <f t="shared" si="28"/>
        <v>7.1249999999999994E-2</v>
      </c>
      <c r="J268" s="31">
        <f t="shared" si="29"/>
        <v>6.3333333333333325E-2</v>
      </c>
      <c r="K268" s="31">
        <f t="shared" si="30"/>
        <v>5.6999999999999995E-2</v>
      </c>
      <c r="L268" s="31">
        <f t="shared" si="31"/>
        <v>5.1818181818181812E-2</v>
      </c>
      <c r="M268" s="31">
        <f t="shared" si="32"/>
        <v>4.7499999999999994E-2</v>
      </c>
      <c r="AC268" s="13"/>
      <c r="AD268" s="13"/>
      <c r="AE268" s="13"/>
    </row>
    <row r="269" spans="1:31" s="16" customFormat="1" ht="30" x14ac:dyDescent="0.2">
      <c r="A269" s="6" t="s">
        <v>267</v>
      </c>
      <c r="B269" s="18">
        <v>0.41</v>
      </c>
      <c r="C269" s="31">
        <f t="shared" si="17"/>
        <v>0.20499999999999999</v>
      </c>
      <c r="D269" s="31">
        <f t="shared" si="18"/>
        <v>0.13666666666666666</v>
      </c>
      <c r="E269" s="31">
        <f t="shared" si="19"/>
        <v>0.10249999999999999</v>
      </c>
      <c r="F269" s="31">
        <f t="shared" si="20"/>
        <v>8.199999999999999E-2</v>
      </c>
      <c r="G269" s="31">
        <f t="shared" si="26"/>
        <v>6.8333333333333329E-2</v>
      </c>
      <c r="H269" s="31">
        <f t="shared" si="27"/>
        <v>5.8571428571428566E-2</v>
      </c>
      <c r="I269" s="31">
        <f t="shared" si="28"/>
        <v>5.1249999999999997E-2</v>
      </c>
      <c r="J269" s="31">
        <f t="shared" si="29"/>
        <v>4.5555555555555551E-2</v>
      </c>
      <c r="K269" s="31">
        <f t="shared" si="30"/>
        <v>4.0999999999999995E-2</v>
      </c>
      <c r="L269" s="31">
        <f t="shared" si="31"/>
        <v>3.727272727272727E-2</v>
      </c>
      <c r="M269" s="31">
        <f t="shared" si="32"/>
        <v>3.4166666666666665E-2</v>
      </c>
      <c r="AC269" s="13"/>
      <c r="AD269" s="13"/>
      <c r="AE269" s="13"/>
    </row>
    <row r="270" spans="1:31" s="16" customFormat="1" ht="30" x14ac:dyDescent="0.2">
      <c r="A270" s="6" t="s">
        <v>268</v>
      </c>
      <c r="B270" s="18">
        <v>0.37</v>
      </c>
      <c r="C270" s="31">
        <f t="shared" si="17"/>
        <v>0.185</v>
      </c>
      <c r="D270" s="31">
        <f t="shared" si="18"/>
        <v>0.12333333333333334</v>
      </c>
      <c r="E270" s="31">
        <f t="shared" si="19"/>
        <v>9.2499999999999999E-2</v>
      </c>
      <c r="F270" s="31">
        <f t="shared" si="20"/>
        <v>7.3999999999999996E-2</v>
      </c>
      <c r="G270" s="31">
        <f t="shared" si="26"/>
        <v>6.1666666666666668E-2</v>
      </c>
      <c r="H270" s="31">
        <f t="shared" si="27"/>
        <v>5.2857142857142859E-2</v>
      </c>
      <c r="I270" s="31">
        <f t="shared" si="28"/>
        <v>4.6249999999999999E-2</v>
      </c>
      <c r="J270" s="31">
        <f t="shared" si="29"/>
        <v>4.1111111111111112E-2</v>
      </c>
      <c r="K270" s="31">
        <f t="shared" si="30"/>
        <v>3.6999999999999998E-2</v>
      </c>
      <c r="L270" s="31">
        <f t="shared" si="31"/>
        <v>3.3636363636363638E-2</v>
      </c>
      <c r="M270" s="31">
        <f t="shared" si="32"/>
        <v>3.0833333333333334E-2</v>
      </c>
      <c r="AC270" s="13"/>
      <c r="AD270" s="13"/>
      <c r="AE270" s="13"/>
    </row>
    <row r="271" spans="1:31" s="16" customFormat="1" x14ac:dyDescent="0.2">
      <c r="A271" s="6" t="s">
        <v>269</v>
      </c>
      <c r="B271" s="18">
        <v>0.41</v>
      </c>
      <c r="C271" s="31">
        <f t="shared" si="17"/>
        <v>0.20499999999999999</v>
      </c>
      <c r="D271" s="31">
        <f t="shared" si="18"/>
        <v>0.13666666666666666</v>
      </c>
      <c r="E271" s="31">
        <f t="shared" si="19"/>
        <v>0.10249999999999999</v>
      </c>
      <c r="F271" s="31">
        <f t="shared" si="20"/>
        <v>8.199999999999999E-2</v>
      </c>
      <c r="G271" s="31">
        <f t="shared" si="26"/>
        <v>6.8333333333333329E-2</v>
      </c>
      <c r="H271" s="31">
        <f t="shared" si="27"/>
        <v>5.8571428571428566E-2</v>
      </c>
      <c r="I271" s="31">
        <f t="shared" si="28"/>
        <v>5.1249999999999997E-2</v>
      </c>
      <c r="J271" s="31">
        <f t="shared" si="29"/>
        <v>4.5555555555555551E-2</v>
      </c>
      <c r="K271" s="31">
        <f t="shared" si="30"/>
        <v>4.0999999999999995E-2</v>
      </c>
      <c r="L271" s="31">
        <f t="shared" si="31"/>
        <v>3.727272727272727E-2</v>
      </c>
      <c r="M271" s="31">
        <f t="shared" si="32"/>
        <v>3.4166666666666665E-2</v>
      </c>
      <c r="AC271" s="13"/>
      <c r="AD271" s="13"/>
      <c r="AE271" s="13"/>
    </row>
    <row r="272" spans="1:31" s="16" customFormat="1" ht="30" x14ac:dyDescent="0.2">
      <c r="A272" s="6" t="s">
        <v>270</v>
      </c>
      <c r="B272" s="18">
        <v>0.37</v>
      </c>
      <c r="C272" s="31">
        <f t="shared" si="17"/>
        <v>0.185</v>
      </c>
      <c r="D272" s="31">
        <f t="shared" si="18"/>
        <v>0.12333333333333334</v>
      </c>
      <c r="E272" s="31">
        <f t="shared" si="19"/>
        <v>9.2499999999999999E-2</v>
      </c>
      <c r="F272" s="31">
        <f t="shared" si="20"/>
        <v>7.3999999999999996E-2</v>
      </c>
      <c r="G272" s="31">
        <f t="shared" si="26"/>
        <v>6.1666666666666668E-2</v>
      </c>
      <c r="H272" s="31">
        <f t="shared" si="27"/>
        <v>5.2857142857142859E-2</v>
      </c>
      <c r="I272" s="31">
        <f t="shared" si="28"/>
        <v>4.6249999999999999E-2</v>
      </c>
      <c r="J272" s="31">
        <f t="shared" si="29"/>
        <v>4.1111111111111112E-2</v>
      </c>
      <c r="K272" s="31">
        <f t="shared" si="30"/>
        <v>3.6999999999999998E-2</v>
      </c>
      <c r="L272" s="31">
        <f t="shared" si="31"/>
        <v>3.3636363636363638E-2</v>
      </c>
      <c r="M272" s="31">
        <f t="shared" si="32"/>
        <v>3.0833333333333334E-2</v>
      </c>
      <c r="AC272" s="13"/>
      <c r="AD272" s="13"/>
      <c r="AE272" s="13"/>
    </row>
    <row r="273" spans="1:31" s="16" customFormat="1" x14ac:dyDescent="0.2">
      <c r="A273" s="6" t="s">
        <v>271</v>
      </c>
      <c r="B273" s="18">
        <v>0.28999999999999998</v>
      </c>
      <c r="C273" s="31">
        <f t="shared" si="17"/>
        <v>0.14499999999999999</v>
      </c>
      <c r="D273" s="31">
        <f t="shared" si="18"/>
        <v>9.6666666666666665E-2</v>
      </c>
      <c r="E273" s="31">
        <f t="shared" si="19"/>
        <v>7.2499999999999995E-2</v>
      </c>
      <c r="F273" s="31">
        <f t="shared" si="20"/>
        <v>5.7999999999999996E-2</v>
      </c>
      <c r="G273" s="31">
        <f t="shared" si="26"/>
        <v>4.8333333333333332E-2</v>
      </c>
      <c r="H273" s="31">
        <f t="shared" si="27"/>
        <v>4.1428571428571426E-2</v>
      </c>
      <c r="I273" s="31">
        <f t="shared" si="28"/>
        <v>3.6249999999999998E-2</v>
      </c>
      <c r="J273" s="31">
        <f t="shared" si="29"/>
        <v>3.2222222222222222E-2</v>
      </c>
      <c r="K273" s="31">
        <f t="shared" si="30"/>
        <v>2.8999999999999998E-2</v>
      </c>
      <c r="L273" s="31">
        <f t="shared" si="31"/>
        <v>2.6363636363636363E-2</v>
      </c>
      <c r="M273" s="31">
        <f t="shared" si="32"/>
        <v>2.4166666666666666E-2</v>
      </c>
      <c r="AC273" s="13"/>
      <c r="AD273" s="13"/>
      <c r="AE273" s="13"/>
    </row>
    <row r="274" spans="1:31" s="16" customFormat="1" ht="30" x14ac:dyDescent="0.2">
      <c r="A274" s="6" t="s">
        <v>272</v>
      </c>
      <c r="B274" s="18">
        <v>0.28999999999999998</v>
      </c>
      <c r="C274" s="31">
        <f t="shared" si="17"/>
        <v>0.14499999999999999</v>
      </c>
      <c r="D274" s="31">
        <f t="shared" si="18"/>
        <v>9.6666666666666665E-2</v>
      </c>
      <c r="E274" s="31">
        <f t="shared" si="19"/>
        <v>7.2499999999999995E-2</v>
      </c>
      <c r="F274" s="31">
        <f t="shared" si="20"/>
        <v>5.7999999999999996E-2</v>
      </c>
      <c r="G274" s="31">
        <f t="shared" si="26"/>
        <v>4.8333333333333332E-2</v>
      </c>
      <c r="H274" s="31">
        <f t="shared" si="27"/>
        <v>4.1428571428571426E-2</v>
      </c>
      <c r="I274" s="31">
        <f t="shared" si="28"/>
        <v>3.6249999999999998E-2</v>
      </c>
      <c r="J274" s="31">
        <f t="shared" si="29"/>
        <v>3.2222222222222222E-2</v>
      </c>
      <c r="K274" s="31">
        <f t="shared" si="30"/>
        <v>2.8999999999999998E-2</v>
      </c>
      <c r="L274" s="31">
        <f t="shared" si="31"/>
        <v>2.6363636363636363E-2</v>
      </c>
      <c r="M274" s="31">
        <f t="shared" si="32"/>
        <v>2.4166666666666666E-2</v>
      </c>
      <c r="AC274" s="13"/>
      <c r="AD274" s="13"/>
      <c r="AE274" s="13"/>
    </row>
    <row r="275" spans="1:31" s="16" customFormat="1" ht="30" x14ac:dyDescent="0.2">
      <c r="A275" s="6" t="s">
        <v>273</v>
      </c>
      <c r="B275" s="18">
        <v>0.28999999999999998</v>
      </c>
      <c r="C275" s="31">
        <f t="shared" si="17"/>
        <v>0.14499999999999999</v>
      </c>
      <c r="D275" s="31">
        <f t="shared" si="18"/>
        <v>9.6666666666666665E-2</v>
      </c>
      <c r="E275" s="31">
        <f t="shared" si="19"/>
        <v>7.2499999999999995E-2</v>
      </c>
      <c r="F275" s="31">
        <f t="shared" si="20"/>
        <v>5.7999999999999996E-2</v>
      </c>
      <c r="G275" s="31">
        <f t="shared" si="26"/>
        <v>4.8333333333333332E-2</v>
      </c>
      <c r="H275" s="31">
        <f t="shared" si="27"/>
        <v>4.1428571428571426E-2</v>
      </c>
      <c r="I275" s="31">
        <f t="shared" si="28"/>
        <v>3.6249999999999998E-2</v>
      </c>
      <c r="J275" s="31">
        <f t="shared" si="29"/>
        <v>3.2222222222222222E-2</v>
      </c>
      <c r="K275" s="31">
        <f t="shared" si="30"/>
        <v>2.8999999999999998E-2</v>
      </c>
      <c r="L275" s="31">
        <f t="shared" si="31"/>
        <v>2.6363636363636363E-2</v>
      </c>
      <c r="M275" s="31">
        <f t="shared" si="32"/>
        <v>2.4166666666666666E-2</v>
      </c>
      <c r="AC275" s="13"/>
      <c r="AD275" s="13"/>
      <c r="AE275" s="13"/>
    </row>
    <row r="276" spans="1:31" s="16" customFormat="1" x14ac:dyDescent="0.2">
      <c r="A276" s="6" t="s">
        <v>274</v>
      </c>
      <c r="B276" s="18">
        <v>0.28999999999999998</v>
      </c>
      <c r="C276" s="31">
        <f t="shared" si="17"/>
        <v>0.14499999999999999</v>
      </c>
      <c r="D276" s="31">
        <f t="shared" si="18"/>
        <v>9.6666666666666665E-2</v>
      </c>
      <c r="E276" s="31">
        <f t="shared" si="19"/>
        <v>7.2499999999999995E-2</v>
      </c>
      <c r="F276" s="31">
        <f t="shared" si="20"/>
        <v>5.7999999999999996E-2</v>
      </c>
      <c r="G276" s="31">
        <f t="shared" si="26"/>
        <v>4.8333333333333332E-2</v>
      </c>
      <c r="H276" s="31">
        <f t="shared" si="27"/>
        <v>4.1428571428571426E-2</v>
      </c>
      <c r="I276" s="31">
        <f t="shared" si="28"/>
        <v>3.6249999999999998E-2</v>
      </c>
      <c r="J276" s="31">
        <f t="shared" si="29"/>
        <v>3.2222222222222222E-2</v>
      </c>
      <c r="K276" s="31">
        <f t="shared" si="30"/>
        <v>2.8999999999999998E-2</v>
      </c>
      <c r="L276" s="31">
        <f t="shared" si="31"/>
        <v>2.6363636363636363E-2</v>
      </c>
      <c r="M276" s="31">
        <f t="shared" si="32"/>
        <v>2.4166666666666666E-2</v>
      </c>
      <c r="AC276" s="13"/>
      <c r="AD276" s="13"/>
      <c r="AE276" s="13"/>
    </row>
    <row r="277" spans="1:31" s="16" customFormat="1" ht="30" x14ac:dyDescent="0.2">
      <c r="A277" s="6" t="s">
        <v>275</v>
      </c>
      <c r="B277" s="18">
        <v>0.28999999999999998</v>
      </c>
      <c r="C277" s="31">
        <f t="shared" si="17"/>
        <v>0.14499999999999999</v>
      </c>
      <c r="D277" s="31">
        <f t="shared" si="18"/>
        <v>9.6666666666666665E-2</v>
      </c>
      <c r="E277" s="31">
        <f t="shared" si="19"/>
        <v>7.2499999999999995E-2</v>
      </c>
      <c r="F277" s="31">
        <f t="shared" si="20"/>
        <v>5.7999999999999996E-2</v>
      </c>
      <c r="G277" s="31">
        <f t="shared" si="26"/>
        <v>4.8333333333333332E-2</v>
      </c>
      <c r="H277" s="31">
        <f t="shared" si="27"/>
        <v>4.1428571428571426E-2</v>
      </c>
      <c r="I277" s="31">
        <f t="shared" si="28"/>
        <v>3.6249999999999998E-2</v>
      </c>
      <c r="J277" s="31">
        <f t="shared" si="29"/>
        <v>3.2222222222222222E-2</v>
      </c>
      <c r="K277" s="31">
        <f t="shared" si="30"/>
        <v>2.8999999999999998E-2</v>
      </c>
      <c r="L277" s="31">
        <f t="shared" si="31"/>
        <v>2.6363636363636363E-2</v>
      </c>
      <c r="M277" s="31">
        <f t="shared" si="32"/>
        <v>2.4166666666666666E-2</v>
      </c>
      <c r="N277" s="45">
        <f>M258+M259+M260+M261+M262+M263+M264+M265+M266+M267+M268+M269+M270+M271+M272+M273+M274+M275+M276+M277+M278+M279</f>
        <v>0.71166666666666678</v>
      </c>
      <c r="AC277" s="13"/>
      <c r="AD277" s="13"/>
      <c r="AE277" s="13"/>
    </row>
    <row r="278" spans="1:31" s="16" customFormat="1" ht="30" x14ac:dyDescent="0.2">
      <c r="A278" s="6" t="s">
        <v>276</v>
      </c>
      <c r="B278" s="18">
        <v>0.37</v>
      </c>
      <c r="C278" s="31">
        <f t="shared" si="17"/>
        <v>0.185</v>
      </c>
      <c r="D278" s="31">
        <f t="shared" si="18"/>
        <v>0.12333333333333334</v>
      </c>
      <c r="E278" s="31">
        <f t="shared" si="19"/>
        <v>9.2499999999999999E-2</v>
      </c>
      <c r="F278" s="31">
        <f t="shared" si="20"/>
        <v>7.3999999999999996E-2</v>
      </c>
      <c r="G278" s="31">
        <f t="shared" si="26"/>
        <v>6.1666666666666668E-2</v>
      </c>
      <c r="H278" s="31">
        <f t="shared" si="27"/>
        <v>5.2857142857142859E-2</v>
      </c>
      <c r="I278" s="31">
        <f t="shared" si="28"/>
        <v>4.6249999999999999E-2</v>
      </c>
      <c r="J278" s="31">
        <f t="shared" si="29"/>
        <v>4.1111111111111112E-2</v>
      </c>
      <c r="K278" s="31">
        <f t="shared" si="30"/>
        <v>3.6999999999999998E-2</v>
      </c>
      <c r="L278" s="31">
        <f t="shared" si="31"/>
        <v>3.3636363636363638E-2</v>
      </c>
      <c r="M278" s="31">
        <f t="shared" si="32"/>
        <v>3.0833333333333334E-2</v>
      </c>
      <c r="AC278" s="13"/>
      <c r="AD278" s="13"/>
      <c r="AE278" s="13"/>
    </row>
    <row r="279" spans="1:31" s="16" customFormat="1" ht="30" x14ac:dyDescent="0.2">
      <c r="A279" s="6" t="s">
        <v>277</v>
      </c>
      <c r="B279" s="18">
        <v>0.41</v>
      </c>
      <c r="C279" s="31">
        <f t="shared" si="17"/>
        <v>0.20499999999999999</v>
      </c>
      <c r="D279" s="31">
        <f t="shared" si="18"/>
        <v>0.13666666666666666</v>
      </c>
      <c r="E279" s="31">
        <f t="shared" si="19"/>
        <v>0.10249999999999999</v>
      </c>
      <c r="F279" s="31">
        <f t="shared" si="20"/>
        <v>8.199999999999999E-2</v>
      </c>
      <c r="G279" s="31">
        <f t="shared" si="26"/>
        <v>6.8333333333333329E-2</v>
      </c>
      <c r="H279" s="31">
        <f t="shared" si="27"/>
        <v>5.8571428571428566E-2</v>
      </c>
      <c r="I279" s="31">
        <f t="shared" si="28"/>
        <v>5.1249999999999997E-2</v>
      </c>
      <c r="J279" s="31">
        <f t="shared" si="29"/>
        <v>4.5555555555555551E-2</v>
      </c>
      <c r="K279" s="31">
        <f t="shared" si="30"/>
        <v>4.0999999999999995E-2</v>
      </c>
      <c r="L279" s="31">
        <f t="shared" si="31"/>
        <v>3.727272727272727E-2</v>
      </c>
      <c r="M279" s="31">
        <f t="shared" si="32"/>
        <v>3.4166666666666665E-2</v>
      </c>
      <c r="AC279" s="13"/>
      <c r="AD279" s="13"/>
      <c r="AE279" s="13"/>
    </row>
    <row r="280" spans="1:31" s="16" customFormat="1" x14ac:dyDescent="0.2">
      <c r="A280" s="28" t="s">
        <v>279</v>
      </c>
      <c r="B280" s="47"/>
      <c r="C280" s="43"/>
      <c r="D280" s="43"/>
      <c r="E280" s="43"/>
      <c r="F280" s="43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AC280" s="13"/>
      <c r="AD280" s="13"/>
      <c r="AE280" s="13"/>
    </row>
    <row r="281" spans="1:31" s="16" customFormat="1" ht="30" x14ac:dyDescent="0.2">
      <c r="A281" s="6" t="s">
        <v>280</v>
      </c>
      <c r="B281" s="18">
        <v>0.4</v>
      </c>
      <c r="C281" s="31">
        <f t="shared" si="17"/>
        <v>0.2</v>
      </c>
      <c r="D281" s="31">
        <f t="shared" si="18"/>
        <v>0.13333333333333333</v>
      </c>
      <c r="E281" s="31">
        <f t="shared" si="19"/>
        <v>0.1</v>
      </c>
      <c r="F281" s="31">
        <f t="shared" si="20"/>
        <v>0.08</v>
      </c>
      <c r="G281" s="31">
        <f>B281/6</f>
        <v>6.6666666666666666E-2</v>
      </c>
      <c r="H281" s="31">
        <f>B281/7</f>
        <v>5.7142857142857148E-2</v>
      </c>
      <c r="AC281" s="13"/>
      <c r="AD281" s="13"/>
      <c r="AE281" s="13"/>
    </row>
    <row r="282" spans="1:31" s="16" customFormat="1" ht="45" x14ac:dyDescent="0.2">
      <c r="A282" s="6" t="s">
        <v>281</v>
      </c>
      <c r="B282" s="18">
        <v>0.47</v>
      </c>
      <c r="C282" s="31">
        <f t="shared" si="17"/>
        <v>0.23499999999999999</v>
      </c>
      <c r="D282" s="31">
        <f t="shared" si="18"/>
        <v>0.15666666666666665</v>
      </c>
      <c r="E282" s="31">
        <f t="shared" si="19"/>
        <v>0.11749999999999999</v>
      </c>
      <c r="F282" s="31">
        <f t="shared" si="20"/>
        <v>9.4E-2</v>
      </c>
      <c r="G282" s="31">
        <f t="shared" ref="G282:G299" si="33">B282/6</f>
        <v>7.8333333333333324E-2</v>
      </c>
      <c r="H282" s="31">
        <f t="shared" ref="H282:H299" si="34">B282/7</f>
        <v>6.7142857142857143E-2</v>
      </c>
      <c r="AC282" s="13"/>
      <c r="AD282" s="13"/>
      <c r="AE282" s="13"/>
    </row>
    <row r="283" spans="1:31" s="16" customFormat="1" ht="30" x14ac:dyDescent="0.2">
      <c r="A283" s="6" t="s">
        <v>282</v>
      </c>
      <c r="B283" s="18">
        <v>0.35</v>
      </c>
      <c r="C283" s="31">
        <f t="shared" si="17"/>
        <v>0.17499999999999999</v>
      </c>
      <c r="D283" s="31">
        <f t="shared" si="18"/>
        <v>0.11666666666666665</v>
      </c>
      <c r="E283" s="31">
        <f t="shared" si="19"/>
        <v>8.7499999999999994E-2</v>
      </c>
      <c r="F283" s="31">
        <f t="shared" si="20"/>
        <v>6.9999999999999993E-2</v>
      </c>
      <c r="G283" s="31">
        <f t="shared" si="33"/>
        <v>5.8333333333333327E-2</v>
      </c>
      <c r="H283" s="31">
        <f t="shared" si="34"/>
        <v>4.9999999999999996E-2</v>
      </c>
      <c r="AC283" s="13"/>
      <c r="AD283" s="13"/>
      <c r="AE283" s="13"/>
    </row>
    <row r="284" spans="1:31" s="16" customFormat="1" ht="30" x14ac:dyDescent="0.2">
      <c r="A284" s="6" t="s">
        <v>283</v>
      </c>
      <c r="B284" s="18">
        <v>0.45</v>
      </c>
      <c r="C284" s="31">
        <f t="shared" si="17"/>
        <v>0.22500000000000001</v>
      </c>
      <c r="D284" s="31">
        <f t="shared" si="18"/>
        <v>0.15</v>
      </c>
      <c r="E284" s="31">
        <f t="shared" si="19"/>
        <v>0.1125</v>
      </c>
      <c r="F284" s="31">
        <f t="shared" si="20"/>
        <v>0.09</v>
      </c>
      <c r="G284" s="31">
        <f t="shared" si="33"/>
        <v>7.4999999999999997E-2</v>
      </c>
      <c r="H284" s="31">
        <f t="shared" si="34"/>
        <v>6.4285714285714293E-2</v>
      </c>
      <c r="AC284" s="13"/>
      <c r="AD284" s="13"/>
      <c r="AE284" s="13"/>
    </row>
    <row r="285" spans="1:31" s="16" customFormat="1" ht="30" x14ac:dyDescent="0.2">
      <c r="A285" s="6" t="s">
        <v>284</v>
      </c>
      <c r="B285" s="18">
        <v>0.36</v>
      </c>
      <c r="C285" s="31">
        <f t="shared" si="17"/>
        <v>0.18</v>
      </c>
      <c r="D285" s="31">
        <f t="shared" si="18"/>
        <v>0.12</v>
      </c>
      <c r="E285" s="31">
        <f t="shared" si="19"/>
        <v>0.09</v>
      </c>
      <c r="F285" s="31">
        <f t="shared" si="20"/>
        <v>7.1999999999999995E-2</v>
      </c>
      <c r="G285" s="31">
        <f t="shared" si="33"/>
        <v>0.06</v>
      </c>
      <c r="H285" s="31">
        <f t="shared" si="34"/>
        <v>5.1428571428571428E-2</v>
      </c>
      <c r="AC285" s="13"/>
      <c r="AD285" s="13"/>
      <c r="AE285" s="13"/>
    </row>
    <row r="286" spans="1:31" s="16" customFormat="1" ht="30" x14ac:dyDescent="0.2">
      <c r="A286" s="6" t="s">
        <v>285</v>
      </c>
      <c r="B286" s="18">
        <v>0.42</v>
      </c>
      <c r="C286" s="31">
        <f t="shared" si="17"/>
        <v>0.21</v>
      </c>
      <c r="D286" s="31">
        <f t="shared" si="18"/>
        <v>0.13999999999999999</v>
      </c>
      <c r="E286" s="31">
        <f t="shared" si="19"/>
        <v>0.105</v>
      </c>
      <c r="F286" s="31">
        <f t="shared" si="20"/>
        <v>8.3999999999999991E-2</v>
      </c>
      <c r="G286" s="31">
        <f t="shared" si="33"/>
        <v>6.9999999999999993E-2</v>
      </c>
      <c r="H286" s="31">
        <f t="shared" si="34"/>
        <v>0.06</v>
      </c>
      <c r="AC286" s="13"/>
      <c r="AD286" s="13"/>
      <c r="AE286" s="13"/>
    </row>
    <row r="287" spans="1:31" s="16" customFormat="1" ht="30" x14ac:dyDescent="0.2">
      <c r="A287" s="6" t="s">
        <v>286</v>
      </c>
      <c r="B287" s="18">
        <v>0.43</v>
      </c>
      <c r="C287" s="31">
        <f t="shared" si="17"/>
        <v>0.215</v>
      </c>
      <c r="D287" s="31">
        <f t="shared" si="18"/>
        <v>0.14333333333333334</v>
      </c>
      <c r="E287" s="31">
        <f t="shared" si="19"/>
        <v>0.1075</v>
      </c>
      <c r="F287" s="31">
        <f t="shared" si="20"/>
        <v>8.5999999999999993E-2</v>
      </c>
      <c r="G287" s="31">
        <f t="shared" si="33"/>
        <v>7.166666666666667E-2</v>
      </c>
      <c r="H287" s="31">
        <f t="shared" si="34"/>
        <v>6.142857142857143E-2</v>
      </c>
      <c r="AC287" s="13"/>
      <c r="AD287" s="13"/>
      <c r="AE287" s="13"/>
    </row>
    <row r="288" spans="1:31" s="16" customFormat="1" ht="30" x14ac:dyDescent="0.2">
      <c r="A288" s="6" t="s">
        <v>287</v>
      </c>
      <c r="B288" s="18">
        <v>0.39</v>
      </c>
      <c r="C288" s="31">
        <f t="shared" si="17"/>
        <v>0.19500000000000001</v>
      </c>
      <c r="D288" s="31">
        <f t="shared" si="18"/>
        <v>0.13</v>
      </c>
      <c r="E288" s="31">
        <f t="shared" si="19"/>
        <v>9.7500000000000003E-2</v>
      </c>
      <c r="F288" s="31">
        <f t="shared" si="20"/>
        <v>7.8E-2</v>
      </c>
      <c r="G288" s="31">
        <f t="shared" si="33"/>
        <v>6.5000000000000002E-2</v>
      </c>
      <c r="H288" s="31">
        <f t="shared" si="34"/>
        <v>5.5714285714285716E-2</v>
      </c>
      <c r="AC288" s="13"/>
      <c r="AD288" s="13"/>
      <c r="AE288" s="13"/>
    </row>
    <row r="289" spans="1:31" s="16" customFormat="1" ht="30" x14ac:dyDescent="0.2">
      <c r="A289" s="6" t="s">
        <v>288</v>
      </c>
      <c r="B289" s="18">
        <v>0.45</v>
      </c>
      <c r="C289" s="31">
        <f t="shared" si="17"/>
        <v>0.22500000000000001</v>
      </c>
      <c r="D289" s="31">
        <f t="shared" si="18"/>
        <v>0.15</v>
      </c>
      <c r="E289" s="31">
        <f t="shared" si="19"/>
        <v>0.1125</v>
      </c>
      <c r="F289" s="31">
        <f t="shared" si="20"/>
        <v>0.09</v>
      </c>
      <c r="G289" s="31">
        <f t="shared" si="33"/>
        <v>7.4999999999999997E-2</v>
      </c>
      <c r="H289" s="31">
        <f t="shared" si="34"/>
        <v>6.4285714285714293E-2</v>
      </c>
      <c r="AC289" s="13"/>
      <c r="AD289" s="13"/>
      <c r="AE289" s="13"/>
    </row>
    <row r="290" spans="1:31" s="16" customFormat="1" ht="30" x14ac:dyDescent="0.2">
      <c r="A290" s="6" t="s">
        <v>290</v>
      </c>
      <c r="B290" s="18">
        <v>0.41</v>
      </c>
      <c r="C290" s="31">
        <f t="shared" si="17"/>
        <v>0.20499999999999999</v>
      </c>
      <c r="D290" s="31">
        <f t="shared" si="18"/>
        <v>0.13666666666666666</v>
      </c>
      <c r="E290" s="31">
        <f t="shared" si="19"/>
        <v>0.10249999999999999</v>
      </c>
      <c r="F290" s="31">
        <f t="shared" si="20"/>
        <v>8.199999999999999E-2</v>
      </c>
      <c r="G290" s="31">
        <f t="shared" si="33"/>
        <v>6.8333333333333329E-2</v>
      </c>
      <c r="H290" s="31">
        <f t="shared" si="34"/>
        <v>5.8571428571428566E-2</v>
      </c>
      <c r="AC290" s="13"/>
      <c r="AD290" s="13"/>
      <c r="AE290" s="13"/>
    </row>
    <row r="291" spans="1:31" s="16" customFormat="1" ht="30" x14ac:dyDescent="0.2">
      <c r="A291" s="6" t="s">
        <v>289</v>
      </c>
      <c r="B291" s="18">
        <v>0.35</v>
      </c>
      <c r="C291" s="31">
        <f t="shared" si="17"/>
        <v>0.17499999999999999</v>
      </c>
      <c r="D291" s="31">
        <f t="shared" si="18"/>
        <v>0.11666666666666665</v>
      </c>
      <c r="E291" s="31">
        <f t="shared" si="19"/>
        <v>8.7499999999999994E-2</v>
      </c>
      <c r="F291" s="31">
        <f t="shared" si="20"/>
        <v>6.9999999999999993E-2</v>
      </c>
      <c r="G291" s="31">
        <f t="shared" si="33"/>
        <v>5.8333333333333327E-2</v>
      </c>
      <c r="H291" s="31">
        <f t="shared" si="34"/>
        <v>4.9999999999999996E-2</v>
      </c>
      <c r="AC291" s="13"/>
      <c r="AD291" s="13"/>
      <c r="AE291" s="13"/>
    </row>
    <row r="292" spans="1:31" s="16" customFormat="1" ht="30" x14ac:dyDescent="0.2">
      <c r="A292" s="6" t="s">
        <v>291</v>
      </c>
      <c r="B292" s="18">
        <v>0.35</v>
      </c>
      <c r="C292" s="31">
        <f t="shared" si="17"/>
        <v>0.17499999999999999</v>
      </c>
      <c r="D292" s="31">
        <f t="shared" si="18"/>
        <v>0.11666666666666665</v>
      </c>
      <c r="E292" s="31">
        <f t="shared" si="19"/>
        <v>8.7499999999999994E-2</v>
      </c>
      <c r="F292" s="31">
        <f t="shared" si="20"/>
        <v>6.9999999999999993E-2</v>
      </c>
      <c r="G292" s="31">
        <f t="shared" si="33"/>
        <v>5.8333333333333327E-2</v>
      </c>
      <c r="H292" s="31">
        <f t="shared" si="34"/>
        <v>4.9999999999999996E-2</v>
      </c>
      <c r="AC292" s="13"/>
      <c r="AD292" s="13"/>
      <c r="AE292" s="13"/>
    </row>
    <row r="293" spans="1:31" s="16" customFormat="1" ht="30" x14ac:dyDescent="0.2">
      <c r="A293" s="6" t="s">
        <v>292</v>
      </c>
      <c r="B293" s="18">
        <v>0.35</v>
      </c>
      <c r="C293" s="31">
        <f t="shared" si="17"/>
        <v>0.17499999999999999</v>
      </c>
      <c r="D293" s="31">
        <f t="shared" si="18"/>
        <v>0.11666666666666665</v>
      </c>
      <c r="E293" s="31">
        <f t="shared" si="19"/>
        <v>8.7499999999999994E-2</v>
      </c>
      <c r="F293" s="31">
        <f t="shared" si="20"/>
        <v>6.9999999999999993E-2</v>
      </c>
      <c r="G293" s="31">
        <f t="shared" si="33"/>
        <v>5.8333333333333327E-2</v>
      </c>
      <c r="H293" s="31">
        <f t="shared" si="34"/>
        <v>4.9999999999999996E-2</v>
      </c>
      <c r="AC293" s="13"/>
      <c r="AD293" s="13"/>
      <c r="AE293" s="13"/>
    </row>
    <row r="294" spans="1:31" s="16" customFormat="1" ht="30" x14ac:dyDescent="0.2">
      <c r="A294" s="6" t="s">
        <v>293</v>
      </c>
      <c r="B294" s="18">
        <v>0.35</v>
      </c>
      <c r="C294" s="31">
        <f t="shared" si="17"/>
        <v>0.17499999999999999</v>
      </c>
      <c r="D294" s="31">
        <f t="shared" si="18"/>
        <v>0.11666666666666665</v>
      </c>
      <c r="E294" s="31">
        <f t="shared" si="19"/>
        <v>8.7499999999999994E-2</v>
      </c>
      <c r="F294" s="31">
        <f t="shared" si="20"/>
        <v>6.9999999999999993E-2</v>
      </c>
      <c r="G294" s="31">
        <f t="shared" si="33"/>
        <v>5.8333333333333327E-2</v>
      </c>
      <c r="H294" s="31">
        <f t="shared" si="34"/>
        <v>4.9999999999999996E-2</v>
      </c>
      <c r="AC294" s="13"/>
      <c r="AD294" s="13"/>
      <c r="AE294" s="13"/>
    </row>
    <row r="295" spans="1:31" s="16" customFormat="1" ht="45" x14ac:dyDescent="0.2">
      <c r="A295" s="6" t="s">
        <v>294</v>
      </c>
      <c r="B295" s="18">
        <v>0.35</v>
      </c>
      <c r="C295" s="31">
        <f t="shared" si="17"/>
        <v>0.17499999999999999</v>
      </c>
      <c r="D295" s="31">
        <f t="shared" si="18"/>
        <v>0.11666666666666665</v>
      </c>
      <c r="E295" s="31">
        <f t="shared" si="19"/>
        <v>8.7499999999999994E-2</v>
      </c>
      <c r="F295" s="31">
        <f t="shared" si="20"/>
        <v>6.9999999999999993E-2</v>
      </c>
      <c r="G295" s="31">
        <f t="shared" si="33"/>
        <v>5.8333333333333327E-2</v>
      </c>
      <c r="H295" s="31">
        <f t="shared" si="34"/>
        <v>4.9999999999999996E-2</v>
      </c>
      <c r="AC295" s="13"/>
      <c r="AD295" s="13"/>
      <c r="AE295" s="13"/>
    </row>
    <row r="296" spans="1:31" s="16" customFormat="1" ht="30" x14ac:dyDescent="0.2">
      <c r="A296" s="6" t="s">
        <v>295</v>
      </c>
      <c r="B296" s="18">
        <v>0.35</v>
      </c>
      <c r="C296" s="31">
        <f t="shared" si="17"/>
        <v>0.17499999999999999</v>
      </c>
      <c r="D296" s="31">
        <f t="shared" si="18"/>
        <v>0.11666666666666665</v>
      </c>
      <c r="E296" s="31">
        <f t="shared" si="19"/>
        <v>8.7499999999999994E-2</v>
      </c>
      <c r="F296" s="31">
        <f t="shared" si="20"/>
        <v>6.9999999999999993E-2</v>
      </c>
      <c r="G296" s="31">
        <f t="shared" si="33"/>
        <v>5.8333333333333327E-2</v>
      </c>
      <c r="H296" s="31">
        <f t="shared" si="34"/>
        <v>4.9999999999999996E-2</v>
      </c>
      <c r="AC296" s="13"/>
      <c r="AD296" s="13"/>
      <c r="AE296" s="13"/>
    </row>
    <row r="297" spans="1:31" s="16" customFormat="1" ht="30" x14ac:dyDescent="0.2">
      <c r="A297" s="6" t="s">
        <v>296</v>
      </c>
      <c r="B297" s="18">
        <v>0.35</v>
      </c>
      <c r="C297" s="31">
        <f t="shared" si="17"/>
        <v>0.17499999999999999</v>
      </c>
      <c r="D297" s="31">
        <f t="shared" si="18"/>
        <v>0.11666666666666665</v>
      </c>
      <c r="E297" s="31">
        <f t="shared" si="19"/>
        <v>8.7499999999999994E-2</v>
      </c>
      <c r="F297" s="31">
        <f t="shared" si="20"/>
        <v>6.9999999999999993E-2</v>
      </c>
      <c r="G297" s="31">
        <f t="shared" si="33"/>
        <v>5.8333333333333327E-2</v>
      </c>
      <c r="H297" s="31">
        <f t="shared" si="34"/>
        <v>4.9999999999999996E-2</v>
      </c>
      <c r="AC297" s="13"/>
      <c r="AD297" s="13"/>
      <c r="AE297" s="13"/>
    </row>
    <row r="298" spans="1:31" s="16" customFormat="1" ht="30" x14ac:dyDescent="0.2">
      <c r="A298" s="6" t="s">
        <v>297</v>
      </c>
      <c r="B298" s="18">
        <v>0.35</v>
      </c>
      <c r="C298" s="31">
        <f t="shared" si="17"/>
        <v>0.17499999999999999</v>
      </c>
      <c r="D298" s="31">
        <f t="shared" si="18"/>
        <v>0.11666666666666665</v>
      </c>
      <c r="E298" s="31">
        <f t="shared" si="19"/>
        <v>8.7499999999999994E-2</v>
      </c>
      <c r="F298" s="31">
        <f t="shared" si="20"/>
        <v>6.9999999999999993E-2</v>
      </c>
      <c r="G298" s="31">
        <f t="shared" si="33"/>
        <v>5.8333333333333327E-2</v>
      </c>
      <c r="H298" s="31">
        <f t="shared" si="34"/>
        <v>4.9999999999999996E-2</v>
      </c>
      <c r="AC298" s="13"/>
      <c r="AD298" s="13"/>
      <c r="AE298" s="13"/>
    </row>
    <row r="299" spans="1:31" s="16" customFormat="1" ht="30" x14ac:dyDescent="0.2">
      <c r="A299" s="6" t="s">
        <v>298</v>
      </c>
      <c r="B299" s="18">
        <v>0.35</v>
      </c>
      <c r="C299" s="31">
        <f t="shared" si="17"/>
        <v>0.17499999999999999</v>
      </c>
      <c r="D299" s="31">
        <f t="shared" si="18"/>
        <v>0.11666666666666665</v>
      </c>
      <c r="E299" s="31">
        <f t="shared" si="19"/>
        <v>8.7499999999999994E-2</v>
      </c>
      <c r="F299" s="31">
        <f t="shared" si="20"/>
        <v>6.9999999999999993E-2</v>
      </c>
      <c r="G299" s="31">
        <f t="shared" si="33"/>
        <v>5.8333333333333327E-2</v>
      </c>
      <c r="H299" s="31">
        <f t="shared" si="34"/>
        <v>4.9999999999999996E-2</v>
      </c>
      <c r="AC299" s="13"/>
      <c r="AD299" s="13"/>
      <c r="AE299" s="13"/>
    </row>
    <row r="300" spans="1:31" s="16" customFormat="1" x14ac:dyDescent="0.2">
      <c r="A300" s="6"/>
      <c r="B300" s="47"/>
      <c r="C300" s="43"/>
      <c r="D300" s="43"/>
      <c r="E300" s="43"/>
      <c r="F300" s="43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AC300" s="13"/>
      <c r="AD300" s="13"/>
      <c r="AE300" s="13"/>
    </row>
    <row r="301" spans="1:31" s="16" customFormat="1" x14ac:dyDescent="0.2">
      <c r="A301" s="26" t="s">
        <v>157</v>
      </c>
      <c r="B301" s="15"/>
      <c r="AC301" s="13"/>
      <c r="AD301" s="13"/>
      <c r="AE301" s="13"/>
    </row>
    <row r="302" spans="1:31" s="16" customFormat="1" x14ac:dyDescent="0.2">
      <c r="A302" s="28" t="s">
        <v>161</v>
      </c>
      <c r="B302" s="15"/>
      <c r="AC302" s="13"/>
      <c r="AD302" s="13"/>
      <c r="AE302" s="13"/>
    </row>
    <row r="303" spans="1:31" s="16" customFormat="1" ht="45" x14ac:dyDescent="0.2">
      <c r="A303" s="6" t="s">
        <v>299</v>
      </c>
      <c r="B303" s="15">
        <v>0.8</v>
      </c>
      <c r="AC303" s="13"/>
      <c r="AD303" s="13"/>
      <c r="AE303" s="13"/>
    </row>
    <row r="304" spans="1:31" s="16" customFormat="1" ht="30" x14ac:dyDescent="0.2">
      <c r="A304" s="6" t="s">
        <v>300</v>
      </c>
      <c r="B304" s="15">
        <v>0.6</v>
      </c>
      <c r="AC304" s="13"/>
      <c r="AD304" s="13"/>
      <c r="AE304" s="13"/>
    </row>
    <row r="305" spans="1:31" s="16" customFormat="1" ht="30" x14ac:dyDescent="0.2">
      <c r="A305" s="6" t="s">
        <v>301</v>
      </c>
      <c r="B305" s="15">
        <v>0.5</v>
      </c>
      <c r="AC305" s="13"/>
      <c r="AD305" s="13"/>
      <c r="AE305" s="13"/>
    </row>
    <row r="306" spans="1:31" s="16" customFormat="1" ht="45" x14ac:dyDescent="0.2">
      <c r="A306" s="6" t="s">
        <v>302</v>
      </c>
      <c r="B306" s="15">
        <v>0.3</v>
      </c>
      <c r="AC306" s="13"/>
      <c r="AD306" s="13"/>
      <c r="AE306" s="13"/>
    </row>
    <row r="307" spans="1:31" s="16" customFormat="1" ht="30" x14ac:dyDescent="0.2">
      <c r="A307" s="6" t="s">
        <v>303</v>
      </c>
      <c r="B307" s="15">
        <v>0.4</v>
      </c>
      <c r="AC307" s="13"/>
      <c r="AD307" s="13"/>
      <c r="AE307" s="13"/>
    </row>
    <row r="308" spans="1:31" s="16" customFormat="1" x14ac:dyDescent="0.2">
      <c r="A308" s="28" t="s">
        <v>175</v>
      </c>
      <c r="B308" s="15"/>
      <c r="AC308" s="13"/>
      <c r="AD308" s="13"/>
      <c r="AE308" s="13"/>
    </row>
    <row r="309" spans="1:31" s="16" customFormat="1" x14ac:dyDescent="0.2">
      <c r="A309" s="28" t="s">
        <v>304</v>
      </c>
      <c r="B309" s="33">
        <v>1</v>
      </c>
      <c r="C309" s="33">
        <v>2</v>
      </c>
      <c r="D309" s="33">
        <v>3</v>
      </c>
      <c r="E309" s="33">
        <v>4</v>
      </c>
      <c r="F309" s="33">
        <v>5</v>
      </c>
      <c r="G309" s="33" t="s">
        <v>417</v>
      </c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49"/>
      <c r="U309" s="49"/>
      <c r="AC309" s="13"/>
      <c r="AD309" s="13"/>
      <c r="AE309" s="13"/>
    </row>
    <row r="310" spans="1:31" s="16" customFormat="1" ht="30" x14ac:dyDescent="0.2">
      <c r="A310" s="6" t="s">
        <v>305</v>
      </c>
      <c r="B310" s="18">
        <v>0.36</v>
      </c>
      <c r="C310" s="31">
        <f>B310/2</f>
        <v>0.18</v>
      </c>
      <c r="D310" s="31">
        <f>B310/3</f>
        <v>0.12</v>
      </c>
      <c r="E310" s="31">
        <f>B310/4</f>
        <v>0.09</v>
      </c>
      <c r="F310" s="31">
        <f>B310/5</f>
        <v>7.1999999999999995E-2</v>
      </c>
      <c r="G310" s="31">
        <f>B310/6</f>
        <v>0.06</v>
      </c>
      <c r="H310" s="31"/>
      <c r="I310" s="31"/>
      <c r="AC310" s="13"/>
      <c r="AD310" s="13"/>
      <c r="AE310" s="13"/>
    </row>
    <row r="311" spans="1:31" s="16" customFormat="1" ht="45" x14ac:dyDescent="0.2">
      <c r="A311" s="6" t="s">
        <v>306</v>
      </c>
      <c r="B311" s="18">
        <v>0.44</v>
      </c>
      <c r="C311" s="31">
        <f t="shared" ref="C311:C326" si="35">B311/2</f>
        <v>0.22</v>
      </c>
      <c r="D311" s="31">
        <f t="shared" ref="D311:D326" si="36">B311/3</f>
        <v>0.14666666666666667</v>
      </c>
      <c r="E311" s="31">
        <f t="shared" ref="E311:E326" si="37">B311/4</f>
        <v>0.11</v>
      </c>
      <c r="F311" s="31">
        <f t="shared" ref="F311:F326" si="38">B311/5</f>
        <v>8.7999999999999995E-2</v>
      </c>
      <c r="G311" s="31">
        <f t="shared" ref="G311:G326" si="39">B311/6</f>
        <v>7.3333333333333334E-2</v>
      </c>
      <c r="H311" s="31"/>
      <c r="I311" s="31"/>
      <c r="AC311" s="13"/>
      <c r="AD311" s="13"/>
      <c r="AE311" s="13"/>
    </row>
    <row r="312" spans="1:31" s="16" customFormat="1" ht="30" x14ac:dyDescent="0.2">
      <c r="A312" s="6" t="s">
        <v>307</v>
      </c>
      <c r="B312" s="18">
        <v>0.32</v>
      </c>
      <c r="C312" s="31">
        <f t="shared" si="35"/>
        <v>0.16</v>
      </c>
      <c r="D312" s="31">
        <f t="shared" si="36"/>
        <v>0.10666666666666667</v>
      </c>
      <c r="E312" s="31">
        <f t="shared" si="37"/>
        <v>0.08</v>
      </c>
      <c r="F312" s="31">
        <f t="shared" si="38"/>
        <v>6.4000000000000001E-2</v>
      </c>
      <c r="G312" s="31">
        <f t="shared" si="39"/>
        <v>5.3333333333333337E-2</v>
      </c>
      <c r="H312" s="31"/>
      <c r="I312" s="31"/>
      <c r="AC312" s="13"/>
      <c r="AD312" s="13"/>
      <c r="AE312" s="13"/>
    </row>
    <row r="313" spans="1:31" s="16" customFormat="1" ht="30" x14ac:dyDescent="0.2">
      <c r="A313" s="6" t="s">
        <v>308</v>
      </c>
      <c r="B313" s="18">
        <v>0.52</v>
      </c>
      <c r="C313" s="31">
        <f t="shared" si="35"/>
        <v>0.26</v>
      </c>
      <c r="D313" s="31">
        <f t="shared" si="36"/>
        <v>0.17333333333333334</v>
      </c>
      <c r="E313" s="31">
        <f t="shared" si="37"/>
        <v>0.13</v>
      </c>
      <c r="F313" s="31">
        <f t="shared" si="38"/>
        <v>0.10400000000000001</v>
      </c>
      <c r="G313" s="31">
        <f t="shared" si="39"/>
        <v>8.666666666666667E-2</v>
      </c>
      <c r="H313" s="31"/>
      <c r="I313" s="31"/>
      <c r="AC313" s="13"/>
      <c r="AD313" s="13"/>
      <c r="AE313" s="13"/>
    </row>
    <row r="314" spans="1:31" s="16" customFormat="1" ht="30" x14ac:dyDescent="0.2">
      <c r="A314" s="6" t="s">
        <v>309</v>
      </c>
      <c r="B314" s="18">
        <v>0.31</v>
      </c>
      <c r="C314" s="31">
        <f t="shared" si="35"/>
        <v>0.155</v>
      </c>
      <c r="D314" s="31">
        <f t="shared" si="36"/>
        <v>0.10333333333333333</v>
      </c>
      <c r="E314" s="31">
        <f t="shared" si="37"/>
        <v>7.7499999999999999E-2</v>
      </c>
      <c r="F314" s="31">
        <f t="shared" si="38"/>
        <v>6.2E-2</v>
      </c>
      <c r="G314" s="31">
        <f t="shared" si="39"/>
        <v>5.1666666666666666E-2</v>
      </c>
      <c r="H314" s="31"/>
      <c r="I314" s="31"/>
      <c r="AC314" s="13"/>
      <c r="AD314" s="13"/>
      <c r="AE314" s="13"/>
    </row>
    <row r="315" spans="1:31" s="16" customFormat="1" ht="30" x14ac:dyDescent="0.2">
      <c r="A315" s="6" t="s">
        <v>310</v>
      </c>
      <c r="B315" s="18">
        <v>0.46</v>
      </c>
      <c r="C315" s="31">
        <f t="shared" si="35"/>
        <v>0.23</v>
      </c>
      <c r="D315" s="31">
        <f t="shared" si="36"/>
        <v>0.15333333333333335</v>
      </c>
      <c r="E315" s="31">
        <f t="shared" si="37"/>
        <v>0.115</v>
      </c>
      <c r="F315" s="31">
        <f t="shared" si="38"/>
        <v>9.1999999999999998E-2</v>
      </c>
      <c r="G315" s="31">
        <f t="shared" si="39"/>
        <v>7.6666666666666675E-2</v>
      </c>
      <c r="H315" s="31"/>
      <c r="I315" s="31"/>
      <c r="AC315" s="13"/>
      <c r="AD315" s="13"/>
      <c r="AE315" s="13"/>
    </row>
    <row r="316" spans="1:31" s="16" customFormat="1" ht="30" x14ac:dyDescent="0.2">
      <c r="A316" s="6" t="s">
        <v>311</v>
      </c>
      <c r="B316" s="18">
        <v>0.41</v>
      </c>
      <c r="C316" s="31">
        <f t="shared" si="35"/>
        <v>0.20499999999999999</v>
      </c>
      <c r="D316" s="31">
        <f t="shared" si="36"/>
        <v>0.13666666666666666</v>
      </c>
      <c r="E316" s="31">
        <f t="shared" si="37"/>
        <v>0.10249999999999999</v>
      </c>
      <c r="F316" s="31">
        <f t="shared" si="38"/>
        <v>8.199999999999999E-2</v>
      </c>
      <c r="G316" s="31">
        <f t="shared" si="39"/>
        <v>6.8333333333333329E-2</v>
      </c>
      <c r="H316" s="31"/>
      <c r="I316" s="31"/>
      <c r="AC316" s="13"/>
      <c r="AD316" s="13"/>
      <c r="AE316" s="13"/>
    </row>
    <row r="317" spans="1:31" s="16" customFormat="1" ht="46.5" customHeight="1" x14ac:dyDescent="0.2">
      <c r="A317" s="6" t="s">
        <v>312</v>
      </c>
      <c r="B317" s="18">
        <v>0.42</v>
      </c>
      <c r="C317" s="31">
        <f t="shared" si="35"/>
        <v>0.21</v>
      </c>
      <c r="D317" s="31">
        <f t="shared" si="36"/>
        <v>0.13999999999999999</v>
      </c>
      <c r="E317" s="31">
        <f t="shared" si="37"/>
        <v>0.105</v>
      </c>
      <c r="F317" s="31">
        <f t="shared" si="38"/>
        <v>8.3999999999999991E-2</v>
      </c>
      <c r="G317" s="31">
        <f t="shared" si="39"/>
        <v>6.9999999999999993E-2</v>
      </c>
      <c r="H317" s="31"/>
      <c r="I317" s="31"/>
      <c r="AC317" s="13"/>
      <c r="AD317" s="13"/>
      <c r="AE317" s="13"/>
    </row>
    <row r="318" spans="1:31" s="16" customFormat="1" ht="30" x14ac:dyDescent="0.2">
      <c r="A318" s="6" t="s">
        <v>313</v>
      </c>
      <c r="B318" s="18">
        <v>0.48</v>
      </c>
      <c r="C318" s="31">
        <f t="shared" si="35"/>
        <v>0.24</v>
      </c>
      <c r="D318" s="31">
        <f t="shared" si="36"/>
        <v>0.16</v>
      </c>
      <c r="E318" s="31">
        <f t="shared" si="37"/>
        <v>0.12</v>
      </c>
      <c r="F318" s="31">
        <f t="shared" si="38"/>
        <v>9.6000000000000002E-2</v>
      </c>
      <c r="G318" s="31">
        <f t="shared" si="39"/>
        <v>0.08</v>
      </c>
      <c r="H318" s="31"/>
      <c r="I318" s="31"/>
      <c r="AC318" s="13"/>
      <c r="AD318" s="13"/>
      <c r="AE318" s="13"/>
    </row>
    <row r="319" spans="1:31" s="16" customFormat="1" ht="29.25" customHeight="1" x14ac:dyDescent="0.2">
      <c r="A319" s="6" t="s">
        <v>314</v>
      </c>
      <c r="B319" s="18">
        <v>0.44</v>
      </c>
      <c r="C319" s="31">
        <f t="shared" si="35"/>
        <v>0.22</v>
      </c>
      <c r="D319" s="31">
        <f t="shared" si="36"/>
        <v>0.14666666666666667</v>
      </c>
      <c r="E319" s="31">
        <f t="shared" si="37"/>
        <v>0.11</v>
      </c>
      <c r="F319" s="31">
        <f t="shared" si="38"/>
        <v>8.7999999999999995E-2</v>
      </c>
      <c r="G319" s="31">
        <f t="shared" si="39"/>
        <v>7.3333333333333334E-2</v>
      </c>
      <c r="H319" s="31"/>
      <c r="I319" s="31"/>
      <c r="AC319" s="13"/>
      <c r="AD319" s="13"/>
      <c r="AE319" s="13"/>
    </row>
    <row r="320" spans="1:31" s="16" customFormat="1" ht="16" thickBot="1" x14ac:dyDescent="0.25">
      <c r="A320" s="6" t="s">
        <v>315</v>
      </c>
      <c r="B320" s="50">
        <v>1</v>
      </c>
      <c r="C320" s="50">
        <v>2</v>
      </c>
      <c r="D320" s="50" t="s">
        <v>418</v>
      </c>
      <c r="E320" s="50">
        <v>4</v>
      </c>
      <c r="F320" s="50">
        <v>5</v>
      </c>
      <c r="G320" s="50" t="s">
        <v>408</v>
      </c>
      <c r="H320" s="31"/>
      <c r="AC320" s="13"/>
      <c r="AD320" s="13"/>
      <c r="AE320" s="13"/>
    </row>
    <row r="321" spans="1:31" s="16" customFormat="1" ht="32.25" customHeight="1" x14ac:dyDescent="0.2">
      <c r="A321" s="6" t="s">
        <v>316</v>
      </c>
      <c r="B321" s="34">
        <v>0.35</v>
      </c>
      <c r="C321" s="35">
        <f t="shared" si="35"/>
        <v>0.17499999999999999</v>
      </c>
      <c r="D321" s="36">
        <f t="shared" si="36"/>
        <v>0.11666666666666665</v>
      </c>
      <c r="E321" s="31">
        <f t="shared" si="37"/>
        <v>8.7499999999999994E-2</v>
      </c>
      <c r="F321" s="31">
        <f t="shared" si="38"/>
        <v>6.9999999999999993E-2</v>
      </c>
      <c r="G321" s="31">
        <f t="shared" si="39"/>
        <v>5.8333333333333327E-2</v>
      </c>
      <c r="H321" s="31"/>
      <c r="AC321" s="13"/>
      <c r="AD321" s="13"/>
      <c r="AE321" s="13"/>
    </row>
    <row r="322" spans="1:31" s="16" customFormat="1" ht="30" x14ac:dyDescent="0.2">
      <c r="A322" s="6" t="s">
        <v>317</v>
      </c>
      <c r="B322" s="37">
        <v>0.35</v>
      </c>
      <c r="C322" s="38">
        <f t="shared" si="35"/>
        <v>0.17499999999999999</v>
      </c>
      <c r="D322" s="39">
        <f t="shared" si="36"/>
        <v>0.11666666666666665</v>
      </c>
      <c r="E322" s="31">
        <f t="shared" si="37"/>
        <v>8.7499999999999994E-2</v>
      </c>
      <c r="F322" s="31">
        <f t="shared" si="38"/>
        <v>6.9999999999999993E-2</v>
      </c>
      <c r="G322" s="31">
        <f t="shared" si="39"/>
        <v>5.8333333333333327E-2</v>
      </c>
      <c r="H322" s="31"/>
      <c r="AC322" s="13"/>
      <c r="AD322" s="13"/>
      <c r="AE322" s="13"/>
    </row>
    <row r="323" spans="1:31" s="16" customFormat="1" ht="30" x14ac:dyDescent="0.2">
      <c r="A323" s="6" t="s">
        <v>318</v>
      </c>
      <c r="B323" s="37">
        <v>0.35</v>
      </c>
      <c r="C323" s="38">
        <f t="shared" si="35"/>
        <v>0.17499999999999999</v>
      </c>
      <c r="D323" s="39">
        <f t="shared" si="36"/>
        <v>0.11666666666666665</v>
      </c>
      <c r="E323" s="31">
        <f t="shared" si="37"/>
        <v>8.7499999999999994E-2</v>
      </c>
      <c r="F323" s="31">
        <f t="shared" si="38"/>
        <v>6.9999999999999993E-2</v>
      </c>
      <c r="G323" s="31">
        <f t="shared" si="39"/>
        <v>5.8333333333333327E-2</v>
      </c>
      <c r="H323" s="31"/>
      <c r="AC323" s="13"/>
      <c r="AD323" s="13"/>
      <c r="AE323" s="13"/>
    </row>
    <row r="324" spans="1:31" s="16" customFormat="1" ht="30" x14ac:dyDescent="0.2">
      <c r="A324" s="6" t="s">
        <v>319</v>
      </c>
      <c r="B324" s="37">
        <v>0.35</v>
      </c>
      <c r="C324" s="38">
        <f t="shared" si="35"/>
        <v>0.17499999999999999</v>
      </c>
      <c r="D324" s="39">
        <f t="shared" si="36"/>
        <v>0.11666666666666665</v>
      </c>
      <c r="E324" s="31">
        <f t="shared" si="37"/>
        <v>8.7499999999999994E-2</v>
      </c>
      <c r="F324" s="31">
        <f t="shared" si="38"/>
        <v>6.9999999999999993E-2</v>
      </c>
      <c r="G324" s="31">
        <f t="shared" si="39"/>
        <v>5.8333333333333327E-2</v>
      </c>
      <c r="H324" s="31"/>
      <c r="AC324" s="13"/>
      <c r="AD324" s="13"/>
      <c r="AE324" s="13"/>
    </row>
    <row r="325" spans="1:31" s="16" customFormat="1" ht="30" x14ac:dyDescent="0.2">
      <c r="A325" s="6" t="s">
        <v>320</v>
      </c>
      <c r="B325" s="37">
        <v>0.32</v>
      </c>
      <c r="C325" s="38">
        <f t="shared" si="35"/>
        <v>0.16</v>
      </c>
      <c r="D325" s="39">
        <f t="shared" si="36"/>
        <v>0.10666666666666667</v>
      </c>
      <c r="E325" s="31">
        <f t="shared" si="37"/>
        <v>0.08</v>
      </c>
      <c r="F325" s="31">
        <f t="shared" si="38"/>
        <v>6.4000000000000001E-2</v>
      </c>
      <c r="G325" s="31">
        <f t="shared" si="39"/>
        <v>5.3333333333333337E-2</v>
      </c>
      <c r="H325" s="31"/>
      <c r="AC325" s="13"/>
      <c r="AD325" s="13"/>
      <c r="AE325" s="13"/>
    </row>
    <row r="326" spans="1:31" s="16" customFormat="1" ht="31" thickBot="1" x14ac:dyDescent="0.25">
      <c r="A326" s="6" t="s">
        <v>321</v>
      </c>
      <c r="B326" s="40">
        <v>0.35</v>
      </c>
      <c r="C326" s="41">
        <f t="shared" si="35"/>
        <v>0.17499999999999999</v>
      </c>
      <c r="D326" s="42">
        <f t="shared" si="36"/>
        <v>0.11666666666666665</v>
      </c>
      <c r="E326" s="31">
        <f t="shared" si="37"/>
        <v>8.7499999999999994E-2</v>
      </c>
      <c r="F326" s="31">
        <f t="shared" si="38"/>
        <v>6.9999999999999993E-2</v>
      </c>
      <c r="G326" s="31">
        <f t="shared" si="39"/>
        <v>5.8333333333333327E-2</v>
      </c>
      <c r="H326" s="31"/>
      <c r="AC326" s="13"/>
      <c r="AD326" s="13"/>
      <c r="AE326" s="13"/>
    </row>
    <row r="327" spans="1:31" s="16" customFormat="1" x14ac:dyDescent="0.2">
      <c r="A327" s="6"/>
      <c r="B327" s="15"/>
      <c r="D327" s="16">
        <f>SUM(D321:D326)</f>
        <v>0.69</v>
      </c>
      <c r="G327" s="16">
        <f>SUM(G310:G326)</f>
        <v>1.0383333333333333</v>
      </c>
      <c r="AC327" s="13"/>
      <c r="AD327" s="13"/>
      <c r="AE327" s="13"/>
    </row>
    <row r="328" spans="1:31" s="16" customFormat="1" ht="15" customHeight="1" x14ac:dyDescent="0.2">
      <c r="A328" s="26" t="s">
        <v>158</v>
      </c>
      <c r="B328" s="15"/>
      <c r="AC328" s="13"/>
      <c r="AD328" s="13"/>
      <c r="AE328" s="13"/>
    </row>
    <row r="329" spans="1:31" s="16" customFormat="1" ht="30.75" customHeight="1" x14ac:dyDescent="0.2">
      <c r="A329" s="6" t="s">
        <v>322</v>
      </c>
      <c r="B329" s="15">
        <v>1</v>
      </c>
      <c r="AC329" s="13"/>
      <c r="AD329" s="13"/>
      <c r="AE329" s="13"/>
    </row>
    <row r="330" spans="1:31" s="16" customFormat="1" ht="30.75" customHeight="1" x14ac:dyDescent="0.2">
      <c r="A330" s="6" t="s">
        <v>323</v>
      </c>
      <c r="B330" s="15">
        <v>0.8</v>
      </c>
      <c r="AC330" s="13"/>
      <c r="AD330" s="13"/>
      <c r="AE330" s="13"/>
    </row>
    <row r="331" spans="1:31" s="16" customFormat="1" ht="47.25" customHeight="1" x14ac:dyDescent="0.2">
      <c r="A331" s="6" t="s">
        <v>324</v>
      </c>
      <c r="B331" s="15">
        <v>1</v>
      </c>
      <c r="AC331" s="13"/>
      <c r="AD331" s="13"/>
      <c r="AE331" s="13"/>
    </row>
    <row r="332" spans="1:31" s="16" customFormat="1" ht="45.75" customHeight="1" x14ac:dyDescent="0.2">
      <c r="A332" s="6" t="s">
        <v>325</v>
      </c>
      <c r="B332" s="15">
        <v>0.9</v>
      </c>
      <c r="AC332" s="13"/>
      <c r="AD332" s="13"/>
      <c r="AE332" s="13"/>
    </row>
    <row r="333" spans="1:31" s="16" customFormat="1" ht="45" customHeight="1" x14ac:dyDescent="0.2">
      <c r="A333" s="6" t="s">
        <v>326</v>
      </c>
      <c r="B333" s="15">
        <v>1.1000000000000001</v>
      </c>
      <c r="AC333" s="13"/>
      <c r="AD333" s="13"/>
      <c r="AE333" s="13"/>
    </row>
    <row r="334" spans="1:31" s="16" customFormat="1" ht="30.75" customHeight="1" x14ac:dyDescent="0.2">
      <c r="A334" s="6" t="s">
        <v>327</v>
      </c>
      <c r="B334" s="15">
        <v>1</v>
      </c>
      <c r="AC334" s="13"/>
      <c r="AD334" s="13"/>
      <c r="AE334" s="13"/>
    </row>
    <row r="335" spans="1:31" s="16" customFormat="1" ht="15" customHeight="1" x14ac:dyDescent="0.2">
      <c r="A335" s="6"/>
      <c r="B335" s="15"/>
      <c r="AC335" s="13"/>
      <c r="AD335" s="13"/>
      <c r="AE335" s="13"/>
    </row>
    <row r="336" spans="1:31" s="16" customFormat="1" x14ac:dyDescent="0.2">
      <c r="A336" s="26" t="s">
        <v>159</v>
      </c>
      <c r="B336" s="15"/>
      <c r="AC336" s="13"/>
      <c r="AD336" s="13"/>
      <c r="AE336" s="13"/>
    </row>
    <row r="337" spans="1:31" s="16" customFormat="1" x14ac:dyDescent="0.2">
      <c r="A337" s="28" t="s">
        <v>161</v>
      </c>
      <c r="B337" s="15"/>
      <c r="AC337" s="13"/>
      <c r="AD337" s="13"/>
      <c r="AE337" s="13"/>
    </row>
    <row r="338" spans="1:31" s="16" customFormat="1" ht="60" x14ac:dyDescent="0.2">
      <c r="A338" s="6" t="s">
        <v>328</v>
      </c>
      <c r="B338" s="22">
        <v>1.6</v>
      </c>
      <c r="AC338" s="13"/>
      <c r="AD338" s="13"/>
      <c r="AE338" s="13"/>
    </row>
    <row r="339" spans="1:31" s="16" customFormat="1" ht="45" x14ac:dyDescent="0.2">
      <c r="A339" s="6" t="s">
        <v>329</v>
      </c>
      <c r="B339" s="22">
        <v>1.4</v>
      </c>
      <c r="AC339" s="13"/>
      <c r="AD339" s="13"/>
      <c r="AE339" s="13"/>
    </row>
    <row r="340" spans="1:31" s="16" customFormat="1" ht="45" x14ac:dyDescent="0.2">
      <c r="A340" s="6" t="s">
        <v>330</v>
      </c>
      <c r="B340" s="22">
        <v>1.1000000000000001</v>
      </c>
      <c r="AC340" s="13"/>
      <c r="AD340" s="13"/>
      <c r="AE340" s="13"/>
    </row>
    <row r="341" spans="1:31" s="16" customFormat="1" ht="45" x14ac:dyDescent="0.2">
      <c r="A341" s="6" t="s">
        <v>331</v>
      </c>
      <c r="B341" s="22">
        <v>1.05</v>
      </c>
      <c r="AC341" s="13"/>
      <c r="AD341" s="13"/>
      <c r="AE341" s="13"/>
    </row>
    <row r="342" spans="1:31" s="16" customFormat="1" ht="30" x14ac:dyDescent="0.2">
      <c r="A342" s="6" t="s">
        <v>332</v>
      </c>
      <c r="B342" s="22">
        <v>1</v>
      </c>
      <c r="AC342" s="13"/>
      <c r="AD342" s="13"/>
      <c r="AE342" s="13"/>
    </row>
    <row r="343" spans="1:31" s="16" customFormat="1" ht="30" x14ac:dyDescent="0.2">
      <c r="A343" s="6" t="s">
        <v>333</v>
      </c>
      <c r="B343" s="22">
        <v>0.8</v>
      </c>
      <c r="AC343" s="13"/>
      <c r="AD343" s="13"/>
      <c r="AE343" s="13"/>
    </row>
    <row r="344" spans="1:31" s="16" customFormat="1" ht="30" x14ac:dyDescent="0.2">
      <c r="A344" s="6" t="s">
        <v>334</v>
      </c>
      <c r="B344" s="22">
        <v>0.8</v>
      </c>
      <c r="AC344" s="13"/>
      <c r="AD344" s="13"/>
      <c r="AE344" s="13"/>
    </row>
    <row r="345" spans="1:31" s="16" customFormat="1" ht="30" x14ac:dyDescent="0.2">
      <c r="A345" s="6" t="s">
        <v>335</v>
      </c>
      <c r="B345" s="22">
        <v>0.8</v>
      </c>
      <c r="AC345" s="13"/>
      <c r="AD345" s="13"/>
      <c r="AE345" s="13"/>
    </row>
    <row r="346" spans="1:31" s="16" customFormat="1" ht="60" x14ac:dyDescent="0.2">
      <c r="A346" s="6" t="s">
        <v>336</v>
      </c>
      <c r="B346" s="22">
        <v>0.6</v>
      </c>
      <c r="AC346" s="13"/>
      <c r="AD346" s="13"/>
      <c r="AE346" s="13"/>
    </row>
    <row r="347" spans="1:31" s="16" customFormat="1" ht="30" x14ac:dyDescent="0.2">
      <c r="A347" s="6" t="s">
        <v>337</v>
      </c>
      <c r="B347" s="22">
        <v>1</v>
      </c>
      <c r="AC347" s="13"/>
      <c r="AD347" s="13"/>
      <c r="AE347" s="13"/>
    </row>
    <row r="348" spans="1:31" s="16" customFormat="1" x14ac:dyDescent="0.2">
      <c r="A348" s="28" t="s">
        <v>175</v>
      </c>
      <c r="B348" s="15"/>
      <c r="AC348" s="13"/>
      <c r="AD348" s="13"/>
      <c r="AE348" s="13"/>
    </row>
    <row r="349" spans="1:31" s="16" customFormat="1" ht="30" x14ac:dyDescent="0.2">
      <c r="A349" s="29" t="s">
        <v>338</v>
      </c>
      <c r="B349" s="15"/>
      <c r="AC349" s="13"/>
      <c r="AD349" s="13"/>
      <c r="AE349" s="13"/>
    </row>
    <row r="350" spans="1:31" s="16" customFormat="1" ht="16" thickBot="1" x14ac:dyDescent="0.25">
      <c r="A350" s="29" t="s">
        <v>424</v>
      </c>
      <c r="B350" s="33">
        <v>1</v>
      </c>
      <c r="C350" s="33">
        <v>2</v>
      </c>
      <c r="D350" s="33">
        <v>3</v>
      </c>
      <c r="E350" s="33">
        <v>4</v>
      </c>
      <c r="F350" s="33">
        <v>5</v>
      </c>
      <c r="G350" s="33">
        <v>6</v>
      </c>
      <c r="H350" s="33">
        <v>7</v>
      </c>
      <c r="I350" s="33" t="s">
        <v>425</v>
      </c>
      <c r="J350" s="33">
        <v>9</v>
      </c>
      <c r="K350" s="33" t="s">
        <v>413</v>
      </c>
      <c r="L350" s="33" t="s">
        <v>411</v>
      </c>
      <c r="M350" s="33" t="s">
        <v>419</v>
      </c>
      <c r="N350" s="33" t="s">
        <v>420</v>
      </c>
      <c r="O350" s="33" t="s">
        <v>421</v>
      </c>
      <c r="P350" s="33" t="s">
        <v>422</v>
      </c>
      <c r="Q350" s="33" t="s">
        <v>423</v>
      </c>
      <c r="R350" s="33" t="s">
        <v>428</v>
      </c>
      <c r="S350" s="33"/>
      <c r="T350" s="33"/>
      <c r="U350" s="33"/>
      <c r="AC350" s="13"/>
      <c r="AD350" s="13"/>
      <c r="AE350" s="13"/>
    </row>
    <row r="351" spans="1:31" s="16" customFormat="1" ht="30" x14ac:dyDescent="0.2">
      <c r="A351" s="6" t="s">
        <v>341</v>
      </c>
      <c r="B351" s="34">
        <v>0.61</v>
      </c>
      <c r="C351" s="35">
        <f>B351/2</f>
        <v>0.30499999999999999</v>
      </c>
      <c r="D351" s="35">
        <f>B351/3</f>
        <v>0.20333333333333334</v>
      </c>
      <c r="E351" s="35">
        <f>B351/4</f>
        <v>0.1525</v>
      </c>
      <c r="F351" s="35">
        <f>B351/5</f>
        <v>0.122</v>
      </c>
      <c r="G351" s="35">
        <f>B351/6</f>
        <v>0.10166666666666667</v>
      </c>
      <c r="H351" s="35">
        <f>B351/7</f>
        <v>8.7142857142857147E-2</v>
      </c>
      <c r="I351" s="36">
        <f>B351/8</f>
        <v>7.6249999999999998E-2</v>
      </c>
      <c r="J351" s="31">
        <f>B351/9</f>
        <v>6.777777777777777E-2</v>
      </c>
      <c r="K351" s="31">
        <f>B351/10</f>
        <v>6.0999999999999999E-2</v>
      </c>
      <c r="L351" s="31">
        <f>B351/11</f>
        <v>5.5454545454545451E-2</v>
      </c>
      <c r="M351" s="31">
        <f>B351/12</f>
        <v>5.0833333333333335E-2</v>
      </c>
      <c r="N351" s="31">
        <f>B351/13</f>
        <v>4.6923076923076922E-2</v>
      </c>
      <c r="O351" s="31">
        <f>B351/14</f>
        <v>4.3571428571428573E-2</v>
      </c>
      <c r="P351" s="31">
        <f>B351/15</f>
        <v>4.0666666666666663E-2</v>
      </c>
      <c r="Q351" s="31">
        <f>B351/16</f>
        <v>3.8124999999999999E-2</v>
      </c>
      <c r="R351" s="31">
        <f>B351/17</f>
        <v>3.5882352941176469E-2</v>
      </c>
      <c r="S351" s="31"/>
      <c r="T351" s="58">
        <v>1</v>
      </c>
      <c r="AC351" s="13"/>
      <c r="AD351" s="13"/>
      <c r="AE351" s="13"/>
    </row>
    <row r="352" spans="1:31" s="16" customFormat="1" ht="60" x14ac:dyDescent="0.2">
      <c r="A352" s="6" t="s">
        <v>342</v>
      </c>
      <c r="B352" s="37">
        <v>0.7</v>
      </c>
      <c r="C352" s="38">
        <f t="shared" ref="C352:C379" si="40">B352/2</f>
        <v>0.35</v>
      </c>
      <c r="D352" s="38">
        <f t="shared" ref="D352:D379" si="41">B352/3</f>
        <v>0.23333333333333331</v>
      </c>
      <c r="E352" s="38">
        <f t="shared" ref="E352:E379" si="42">B352/4</f>
        <v>0.17499999999999999</v>
      </c>
      <c r="F352" s="38">
        <f t="shared" ref="F352:F379" si="43">B352/5</f>
        <v>0.13999999999999999</v>
      </c>
      <c r="G352" s="38">
        <f t="shared" ref="G352:G379" si="44">B352/6</f>
        <v>0.11666666666666665</v>
      </c>
      <c r="H352" s="38">
        <f t="shared" ref="H352:H409" si="45">B352/7</f>
        <v>9.9999999999999992E-2</v>
      </c>
      <c r="I352" s="39">
        <f t="shared" ref="I352:I409" si="46">B352/8</f>
        <v>8.7499999999999994E-2</v>
      </c>
      <c r="J352" s="31">
        <f t="shared" ref="J352:J409" si="47">B352/9</f>
        <v>7.7777777777777779E-2</v>
      </c>
      <c r="K352" s="31">
        <f t="shared" ref="K352:K409" si="48">B352/10</f>
        <v>6.9999999999999993E-2</v>
      </c>
      <c r="L352" s="31">
        <f t="shared" ref="L352:L409" si="49">B352/11</f>
        <v>6.363636363636363E-2</v>
      </c>
      <c r="M352" s="31">
        <f t="shared" ref="M352:M409" si="50">B352/12</f>
        <v>5.8333333333333327E-2</v>
      </c>
      <c r="N352" s="31">
        <f t="shared" ref="N352:N409" si="51">B352/13</f>
        <v>5.3846153846153842E-2</v>
      </c>
      <c r="O352" s="31">
        <f t="shared" ref="O352:O409" si="52">B352/14</f>
        <v>4.9999999999999996E-2</v>
      </c>
      <c r="P352" s="31">
        <f t="shared" ref="P352:P409" si="53">B352/15</f>
        <v>4.6666666666666662E-2</v>
      </c>
      <c r="Q352" s="31">
        <f t="shared" ref="Q352:Q409" si="54">B352/16</f>
        <v>4.3749999999999997E-2</v>
      </c>
      <c r="R352" s="31">
        <f t="shared" ref="R352:R409" si="55">B352/17</f>
        <v>4.1176470588235294E-2</v>
      </c>
      <c r="S352" s="31"/>
      <c r="T352" s="58">
        <v>2</v>
      </c>
      <c r="AC352" s="13"/>
      <c r="AD352" s="13"/>
      <c r="AE352" s="13"/>
    </row>
    <row r="353" spans="1:31" s="16" customFormat="1" ht="45" x14ac:dyDescent="0.2">
      <c r="A353" s="6" t="s">
        <v>343</v>
      </c>
      <c r="B353" s="37">
        <v>0.42</v>
      </c>
      <c r="C353" s="38">
        <f t="shared" si="40"/>
        <v>0.21</v>
      </c>
      <c r="D353" s="38">
        <f t="shared" si="41"/>
        <v>0.13999999999999999</v>
      </c>
      <c r="E353" s="38">
        <f t="shared" si="42"/>
        <v>0.105</v>
      </c>
      <c r="F353" s="38">
        <f t="shared" si="43"/>
        <v>8.3999999999999991E-2</v>
      </c>
      <c r="G353" s="38">
        <f t="shared" si="44"/>
        <v>6.9999999999999993E-2</v>
      </c>
      <c r="H353" s="38">
        <f t="shared" si="45"/>
        <v>0.06</v>
      </c>
      <c r="I353" s="39">
        <f t="shared" si="46"/>
        <v>5.2499999999999998E-2</v>
      </c>
      <c r="J353" s="31">
        <f t="shared" si="47"/>
        <v>4.6666666666666662E-2</v>
      </c>
      <c r="K353" s="31">
        <f t="shared" si="48"/>
        <v>4.1999999999999996E-2</v>
      </c>
      <c r="L353" s="31">
        <f t="shared" si="49"/>
        <v>3.8181818181818178E-2</v>
      </c>
      <c r="M353" s="31">
        <f t="shared" si="50"/>
        <v>3.4999999999999996E-2</v>
      </c>
      <c r="N353" s="31">
        <f t="shared" si="51"/>
        <v>3.2307692307692308E-2</v>
      </c>
      <c r="O353" s="31">
        <f t="shared" si="52"/>
        <v>0.03</v>
      </c>
      <c r="P353" s="31">
        <f t="shared" si="53"/>
        <v>2.8000000000000001E-2</v>
      </c>
      <c r="Q353" s="31">
        <f t="shared" si="54"/>
        <v>2.6249999999999999E-2</v>
      </c>
      <c r="R353" s="31">
        <f t="shared" si="55"/>
        <v>2.4705882352941175E-2</v>
      </c>
      <c r="S353" s="31"/>
      <c r="T353" s="58">
        <v>3</v>
      </c>
      <c r="AC353" s="13"/>
      <c r="AD353" s="13"/>
      <c r="AE353" s="13"/>
    </row>
    <row r="354" spans="1:31" s="16" customFormat="1" ht="60" x14ac:dyDescent="0.2">
      <c r="A354" s="6" t="s">
        <v>344</v>
      </c>
      <c r="B354" s="37">
        <v>0.52</v>
      </c>
      <c r="C354" s="38">
        <f t="shared" si="40"/>
        <v>0.26</v>
      </c>
      <c r="D354" s="38">
        <f t="shared" si="41"/>
        <v>0.17333333333333334</v>
      </c>
      <c r="E354" s="38">
        <f t="shared" si="42"/>
        <v>0.13</v>
      </c>
      <c r="F354" s="38">
        <f t="shared" si="43"/>
        <v>0.10400000000000001</v>
      </c>
      <c r="G354" s="38">
        <f t="shared" si="44"/>
        <v>8.666666666666667E-2</v>
      </c>
      <c r="H354" s="38">
        <f t="shared" si="45"/>
        <v>7.4285714285714288E-2</v>
      </c>
      <c r="I354" s="39">
        <f t="shared" si="46"/>
        <v>6.5000000000000002E-2</v>
      </c>
      <c r="J354" s="31">
        <f t="shared" si="47"/>
        <v>5.7777777777777782E-2</v>
      </c>
      <c r="K354" s="31">
        <f t="shared" si="48"/>
        <v>5.2000000000000005E-2</v>
      </c>
      <c r="L354" s="31">
        <f t="shared" si="49"/>
        <v>4.7272727272727272E-2</v>
      </c>
      <c r="M354" s="31">
        <f t="shared" si="50"/>
        <v>4.3333333333333335E-2</v>
      </c>
      <c r="N354" s="31">
        <f t="shared" si="51"/>
        <v>0.04</v>
      </c>
      <c r="O354" s="31">
        <f t="shared" si="52"/>
        <v>3.7142857142857144E-2</v>
      </c>
      <c r="P354" s="31">
        <f t="shared" si="53"/>
        <v>3.4666666666666665E-2</v>
      </c>
      <c r="Q354" s="31">
        <f t="shared" si="54"/>
        <v>3.2500000000000001E-2</v>
      </c>
      <c r="R354" s="31">
        <f t="shared" si="55"/>
        <v>3.0588235294117649E-2</v>
      </c>
      <c r="S354" s="31"/>
      <c r="T354" s="58">
        <v>4</v>
      </c>
      <c r="AC354" s="13"/>
      <c r="AD354" s="13"/>
      <c r="AE354" s="13"/>
    </row>
    <row r="355" spans="1:31" s="16" customFormat="1" ht="60" x14ac:dyDescent="0.2">
      <c r="A355" s="6" t="s">
        <v>345</v>
      </c>
      <c r="B355" s="37">
        <v>0.53</v>
      </c>
      <c r="C355" s="38">
        <f t="shared" si="40"/>
        <v>0.26500000000000001</v>
      </c>
      <c r="D355" s="38">
        <f t="shared" si="41"/>
        <v>0.17666666666666667</v>
      </c>
      <c r="E355" s="38">
        <f t="shared" si="42"/>
        <v>0.13250000000000001</v>
      </c>
      <c r="F355" s="38">
        <f t="shared" si="43"/>
        <v>0.10600000000000001</v>
      </c>
      <c r="G355" s="38">
        <f t="shared" si="44"/>
        <v>8.8333333333333333E-2</v>
      </c>
      <c r="H355" s="38">
        <f t="shared" si="45"/>
        <v>7.571428571428572E-2</v>
      </c>
      <c r="I355" s="39">
        <f t="shared" si="46"/>
        <v>6.6250000000000003E-2</v>
      </c>
      <c r="J355" s="31">
        <f t="shared" si="47"/>
        <v>5.8888888888888893E-2</v>
      </c>
      <c r="K355" s="31">
        <f t="shared" si="48"/>
        <v>5.3000000000000005E-2</v>
      </c>
      <c r="L355" s="31">
        <f t="shared" si="49"/>
        <v>4.8181818181818187E-2</v>
      </c>
      <c r="M355" s="31">
        <f t="shared" si="50"/>
        <v>4.4166666666666667E-2</v>
      </c>
      <c r="N355" s="31">
        <f t="shared" si="51"/>
        <v>4.0769230769230773E-2</v>
      </c>
      <c r="O355" s="31">
        <f t="shared" si="52"/>
        <v>3.785714285714286E-2</v>
      </c>
      <c r="P355" s="31">
        <f t="shared" si="53"/>
        <v>3.5333333333333335E-2</v>
      </c>
      <c r="Q355" s="31">
        <f t="shared" si="54"/>
        <v>3.3125000000000002E-2</v>
      </c>
      <c r="R355" s="31">
        <f t="shared" si="55"/>
        <v>3.1176470588235295E-2</v>
      </c>
      <c r="S355" s="31"/>
      <c r="T355" s="58">
        <v>5</v>
      </c>
      <c r="AC355" s="13"/>
      <c r="AD355" s="13"/>
      <c r="AE355" s="13"/>
    </row>
    <row r="356" spans="1:31" s="16" customFormat="1" ht="45" x14ac:dyDescent="0.2">
      <c r="A356" s="6" t="s">
        <v>346</v>
      </c>
      <c r="B356" s="37">
        <v>0.48</v>
      </c>
      <c r="C356" s="38">
        <f t="shared" si="40"/>
        <v>0.24</v>
      </c>
      <c r="D356" s="38">
        <f t="shared" si="41"/>
        <v>0.16</v>
      </c>
      <c r="E356" s="38">
        <f t="shared" si="42"/>
        <v>0.12</v>
      </c>
      <c r="F356" s="38">
        <f t="shared" si="43"/>
        <v>9.6000000000000002E-2</v>
      </c>
      <c r="G356" s="38">
        <f t="shared" si="44"/>
        <v>0.08</v>
      </c>
      <c r="H356" s="38">
        <f t="shared" si="45"/>
        <v>6.8571428571428575E-2</v>
      </c>
      <c r="I356" s="39">
        <f t="shared" si="46"/>
        <v>0.06</v>
      </c>
      <c r="J356" s="31">
        <f t="shared" si="47"/>
        <v>5.333333333333333E-2</v>
      </c>
      <c r="K356" s="31">
        <f t="shared" si="48"/>
        <v>4.8000000000000001E-2</v>
      </c>
      <c r="L356" s="31">
        <f t="shared" si="49"/>
        <v>4.3636363636363633E-2</v>
      </c>
      <c r="M356" s="31">
        <f t="shared" si="50"/>
        <v>0.04</v>
      </c>
      <c r="N356" s="31">
        <f t="shared" si="51"/>
        <v>3.692307692307692E-2</v>
      </c>
      <c r="O356" s="31">
        <f t="shared" si="52"/>
        <v>3.4285714285714287E-2</v>
      </c>
      <c r="P356" s="31">
        <f t="shared" si="53"/>
        <v>3.2000000000000001E-2</v>
      </c>
      <c r="Q356" s="31">
        <f t="shared" si="54"/>
        <v>0.03</v>
      </c>
      <c r="R356" s="31">
        <f t="shared" si="55"/>
        <v>2.8235294117647056E-2</v>
      </c>
      <c r="S356" s="31"/>
      <c r="T356" s="58">
        <v>6</v>
      </c>
      <c r="AC356" s="13"/>
      <c r="AD356" s="13"/>
      <c r="AE356" s="13"/>
    </row>
    <row r="357" spans="1:31" s="16" customFormat="1" ht="45" x14ac:dyDescent="0.2">
      <c r="A357" s="6" t="s">
        <v>347</v>
      </c>
      <c r="B357" s="37">
        <v>0.35</v>
      </c>
      <c r="C357" s="38">
        <f t="shared" si="40"/>
        <v>0.17499999999999999</v>
      </c>
      <c r="D357" s="38">
        <f t="shared" si="41"/>
        <v>0.11666666666666665</v>
      </c>
      <c r="E357" s="38">
        <f t="shared" si="42"/>
        <v>8.7499999999999994E-2</v>
      </c>
      <c r="F357" s="38">
        <f t="shared" si="43"/>
        <v>6.9999999999999993E-2</v>
      </c>
      <c r="G357" s="38">
        <f t="shared" si="44"/>
        <v>5.8333333333333327E-2</v>
      </c>
      <c r="H357" s="38">
        <f t="shared" si="45"/>
        <v>4.9999999999999996E-2</v>
      </c>
      <c r="I357" s="39">
        <f t="shared" si="46"/>
        <v>4.3749999999999997E-2</v>
      </c>
      <c r="J357" s="31">
        <f t="shared" si="47"/>
        <v>3.888888888888889E-2</v>
      </c>
      <c r="K357" s="31">
        <f t="shared" si="48"/>
        <v>3.4999999999999996E-2</v>
      </c>
      <c r="L357" s="31">
        <f t="shared" si="49"/>
        <v>3.1818181818181815E-2</v>
      </c>
      <c r="M357" s="31">
        <f t="shared" si="50"/>
        <v>2.9166666666666664E-2</v>
      </c>
      <c r="N357" s="31">
        <f t="shared" si="51"/>
        <v>2.6923076923076921E-2</v>
      </c>
      <c r="O357" s="31">
        <f t="shared" si="52"/>
        <v>2.4999999999999998E-2</v>
      </c>
      <c r="P357" s="31">
        <f t="shared" si="53"/>
        <v>2.3333333333333331E-2</v>
      </c>
      <c r="Q357" s="31">
        <f t="shared" si="54"/>
        <v>2.1874999999999999E-2</v>
      </c>
      <c r="R357" s="31">
        <f t="shared" si="55"/>
        <v>2.0588235294117647E-2</v>
      </c>
      <c r="S357" s="31"/>
      <c r="T357" s="58">
        <v>7</v>
      </c>
      <c r="AC357" s="13"/>
      <c r="AD357" s="13"/>
      <c r="AE357" s="13"/>
    </row>
    <row r="358" spans="1:31" s="16" customFormat="1" ht="30" x14ac:dyDescent="0.2">
      <c r="A358" s="6" t="s">
        <v>348</v>
      </c>
      <c r="B358" s="37">
        <v>0.8</v>
      </c>
      <c r="C358" s="38">
        <f t="shared" si="40"/>
        <v>0.4</v>
      </c>
      <c r="D358" s="38">
        <f t="shared" si="41"/>
        <v>0.26666666666666666</v>
      </c>
      <c r="E358" s="38">
        <f t="shared" si="42"/>
        <v>0.2</v>
      </c>
      <c r="F358" s="38">
        <f t="shared" si="43"/>
        <v>0.16</v>
      </c>
      <c r="G358" s="38">
        <f t="shared" si="44"/>
        <v>0.13333333333333333</v>
      </c>
      <c r="H358" s="38">
        <f t="shared" si="45"/>
        <v>0.1142857142857143</v>
      </c>
      <c r="I358" s="39">
        <f t="shared" si="46"/>
        <v>0.1</v>
      </c>
      <c r="J358" s="31">
        <f t="shared" si="47"/>
        <v>8.8888888888888892E-2</v>
      </c>
      <c r="K358" s="31">
        <f t="shared" si="48"/>
        <v>0.08</v>
      </c>
      <c r="L358" s="31">
        <f t="shared" si="49"/>
        <v>7.2727272727272738E-2</v>
      </c>
      <c r="M358" s="31">
        <f t="shared" si="50"/>
        <v>6.6666666666666666E-2</v>
      </c>
      <c r="N358" s="31">
        <f t="shared" si="51"/>
        <v>6.1538461538461542E-2</v>
      </c>
      <c r="O358" s="31">
        <f t="shared" si="52"/>
        <v>5.7142857142857148E-2</v>
      </c>
      <c r="P358" s="31">
        <f t="shared" si="53"/>
        <v>5.3333333333333337E-2</v>
      </c>
      <c r="Q358" s="31">
        <f t="shared" si="54"/>
        <v>0.05</v>
      </c>
      <c r="R358" s="31">
        <f t="shared" si="55"/>
        <v>4.7058823529411764E-2</v>
      </c>
      <c r="S358" s="31"/>
      <c r="T358" s="58">
        <v>8</v>
      </c>
      <c r="AC358" s="13"/>
      <c r="AD358" s="13"/>
      <c r="AE358" s="13"/>
    </row>
    <row r="359" spans="1:31" s="16" customFormat="1" ht="45" x14ac:dyDescent="0.2">
      <c r="A359" s="6" t="s">
        <v>339</v>
      </c>
      <c r="B359" s="37">
        <v>0.65</v>
      </c>
      <c r="C359" s="38">
        <f t="shared" si="40"/>
        <v>0.32500000000000001</v>
      </c>
      <c r="D359" s="38">
        <f t="shared" si="41"/>
        <v>0.21666666666666667</v>
      </c>
      <c r="E359" s="38">
        <f t="shared" si="42"/>
        <v>0.16250000000000001</v>
      </c>
      <c r="F359" s="38">
        <f t="shared" si="43"/>
        <v>0.13</v>
      </c>
      <c r="G359" s="38">
        <f t="shared" si="44"/>
        <v>0.10833333333333334</v>
      </c>
      <c r="H359" s="38">
        <f t="shared" si="45"/>
        <v>9.285714285714286E-2</v>
      </c>
      <c r="I359" s="39">
        <f t="shared" si="46"/>
        <v>8.1250000000000003E-2</v>
      </c>
      <c r="J359" s="31">
        <f t="shared" si="47"/>
        <v>7.2222222222222229E-2</v>
      </c>
      <c r="K359" s="31">
        <f t="shared" si="48"/>
        <v>6.5000000000000002E-2</v>
      </c>
      <c r="L359" s="31">
        <f t="shared" si="49"/>
        <v>5.909090909090909E-2</v>
      </c>
      <c r="M359" s="31">
        <f t="shared" si="50"/>
        <v>5.4166666666666669E-2</v>
      </c>
      <c r="N359" s="31">
        <f t="shared" si="51"/>
        <v>0.05</v>
      </c>
      <c r="O359" s="31">
        <f t="shared" si="52"/>
        <v>4.642857142857143E-2</v>
      </c>
      <c r="P359" s="31">
        <f t="shared" si="53"/>
        <v>4.3333333333333335E-2</v>
      </c>
      <c r="Q359" s="31">
        <f t="shared" si="54"/>
        <v>4.0625000000000001E-2</v>
      </c>
      <c r="R359" s="31">
        <f t="shared" si="55"/>
        <v>3.8235294117647062E-2</v>
      </c>
      <c r="S359" s="31"/>
      <c r="T359" s="58">
        <v>9</v>
      </c>
      <c r="AC359" s="13"/>
      <c r="AD359" s="13"/>
      <c r="AE359" s="13"/>
    </row>
    <row r="360" spans="1:31" s="16" customFormat="1" ht="45" x14ac:dyDescent="0.2">
      <c r="A360" s="6" t="s">
        <v>349</v>
      </c>
      <c r="B360" s="37">
        <v>0.63</v>
      </c>
      <c r="C360" s="38">
        <f t="shared" si="40"/>
        <v>0.315</v>
      </c>
      <c r="D360" s="38">
        <f t="shared" si="41"/>
        <v>0.21</v>
      </c>
      <c r="E360" s="38">
        <f t="shared" si="42"/>
        <v>0.1575</v>
      </c>
      <c r="F360" s="38">
        <f t="shared" si="43"/>
        <v>0.126</v>
      </c>
      <c r="G360" s="38">
        <f t="shared" si="44"/>
        <v>0.105</v>
      </c>
      <c r="H360" s="38">
        <f t="shared" si="45"/>
        <v>0.09</v>
      </c>
      <c r="I360" s="39">
        <f t="shared" si="46"/>
        <v>7.8750000000000001E-2</v>
      </c>
      <c r="J360" s="31">
        <f t="shared" si="47"/>
        <v>7.0000000000000007E-2</v>
      </c>
      <c r="K360" s="31">
        <f t="shared" si="48"/>
        <v>6.3E-2</v>
      </c>
      <c r="L360" s="31">
        <f t="shared" si="49"/>
        <v>5.7272727272727274E-2</v>
      </c>
      <c r="M360" s="31">
        <f t="shared" si="50"/>
        <v>5.2499999999999998E-2</v>
      </c>
      <c r="N360" s="31">
        <f t="shared" si="51"/>
        <v>4.8461538461538459E-2</v>
      </c>
      <c r="O360" s="31">
        <f t="shared" si="52"/>
        <v>4.4999999999999998E-2</v>
      </c>
      <c r="P360" s="31">
        <f t="shared" si="53"/>
        <v>4.2000000000000003E-2</v>
      </c>
      <c r="Q360" s="31">
        <f t="shared" si="54"/>
        <v>3.9375E-2</v>
      </c>
      <c r="R360" s="31">
        <f t="shared" si="55"/>
        <v>3.7058823529411762E-2</v>
      </c>
      <c r="S360" s="31"/>
      <c r="T360" s="58">
        <v>10</v>
      </c>
      <c r="AC360" s="13"/>
      <c r="AD360" s="13"/>
      <c r="AE360" s="13"/>
    </row>
    <row r="361" spans="1:31" s="16" customFormat="1" ht="45" x14ac:dyDescent="0.2">
      <c r="A361" s="6" t="s">
        <v>350</v>
      </c>
      <c r="B361" s="37">
        <v>0.35</v>
      </c>
      <c r="C361" s="38">
        <f t="shared" si="40"/>
        <v>0.17499999999999999</v>
      </c>
      <c r="D361" s="38">
        <f t="shared" si="41"/>
        <v>0.11666666666666665</v>
      </c>
      <c r="E361" s="38">
        <f t="shared" si="42"/>
        <v>8.7499999999999994E-2</v>
      </c>
      <c r="F361" s="38">
        <f t="shared" si="43"/>
        <v>6.9999999999999993E-2</v>
      </c>
      <c r="G361" s="38">
        <f t="shared" si="44"/>
        <v>5.8333333333333327E-2</v>
      </c>
      <c r="H361" s="38">
        <f t="shared" si="45"/>
        <v>4.9999999999999996E-2</v>
      </c>
      <c r="I361" s="39">
        <f t="shared" si="46"/>
        <v>4.3749999999999997E-2</v>
      </c>
      <c r="J361" s="31">
        <f t="shared" si="47"/>
        <v>3.888888888888889E-2</v>
      </c>
      <c r="K361" s="31">
        <f t="shared" si="48"/>
        <v>3.4999999999999996E-2</v>
      </c>
      <c r="L361" s="31">
        <f t="shared" si="49"/>
        <v>3.1818181818181815E-2</v>
      </c>
      <c r="M361" s="31">
        <f t="shared" si="50"/>
        <v>2.9166666666666664E-2</v>
      </c>
      <c r="N361" s="31">
        <f t="shared" si="51"/>
        <v>2.6923076923076921E-2</v>
      </c>
      <c r="O361" s="31">
        <f t="shared" si="52"/>
        <v>2.4999999999999998E-2</v>
      </c>
      <c r="P361" s="31">
        <f t="shared" si="53"/>
        <v>2.3333333333333331E-2</v>
      </c>
      <c r="Q361" s="31">
        <f t="shared" si="54"/>
        <v>2.1874999999999999E-2</v>
      </c>
      <c r="R361" s="31">
        <f t="shared" si="55"/>
        <v>2.0588235294117647E-2</v>
      </c>
      <c r="S361" s="31"/>
      <c r="T361" s="58">
        <v>11</v>
      </c>
      <c r="AC361" s="13"/>
      <c r="AD361" s="13"/>
      <c r="AE361" s="13"/>
    </row>
    <row r="362" spans="1:31" s="16" customFormat="1" ht="60" x14ac:dyDescent="0.2">
      <c r="A362" s="6" t="s">
        <v>351</v>
      </c>
      <c r="B362" s="37">
        <v>0.32</v>
      </c>
      <c r="C362" s="38">
        <f t="shared" si="40"/>
        <v>0.16</v>
      </c>
      <c r="D362" s="38">
        <f t="shared" si="41"/>
        <v>0.10666666666666667</v>
      </c>
      <c r="E362" s="38">
        <f t="shared" si="42"/>
        <v>0.08</v>
      </c>
      <c r="F362" s="38">
        <f t="shared" si="43"/>
        <v>6.4000000000000001E-2</v>
      </c>
      <c r="G362" s="38">
        <f t="shared" si="44"/>
        <v>5.3333333333333337E-2</v>
      </c>
      <c r="H362" s="38">
        <f t="shared" si="45"/>
        <v>4.5714285714285714E-2</v>
      </c>
      <c r="I362" s="39">
        <f t="shared" si="46"/>
        <v>0.04</v>
      </c>
      <c r="J362" s="31">
        <f t="shared" si="47"/>
        <v>3.5555555555555556E-2</v>
      </c>
      <c r="K362" s="31">
        <f t="shared" si="48"/>
        <v>3.2000000000000001E-2</v>
      </c>
      <c r="L362" s="31">
        <f t="shared" si="49"/>
        <v>2.9090909090909091E-2</v>
      </c>
      <c r="M362" s="31">
        <f t="shared" si="50"/>
        <v>2.6666666666666668E-2</v>
      </c>
      <c r="N362" s="31">
        <f t="shared" si="51"/>
        <v>2.4615384615384615E-2</v>
      </c>
      <c r="O362" s="31">
        <f t="shared" si="52"/>
        <v>2.2857142857142857E-2</v>
      </c>
      <c r="P362" s="31">
        <f t="shared" si="53"/>
        <v>2.1333333333333333E-2</v>
      </c>
      <c r="Q362" s="31">
        <f t="shared" si="54"/>
        <v>0.02</v>
      </c>
      <c r="R362" s="31">
        <f t="shared" si="55"/>
        <v>1.8823529411764708E-2</v>
      </c>
      <c r="S362" s="31"/>
      <c r="T362" s="58">
        <v>12</v>
      </c>
      <c r="AC362" s="13"/>
      <c r="AD362" s="13"/>
      <c r="AE362" s="13"/>
    </row>
    <row r="363" spans="1:31" s="16" customFormat="1" ht="45" x14ac:dyDescent="0.2">
      <c r="A363" s="6" t="s">
        <v>352</v>
      </c>
      <c r="B363" s="37">
        <v>0.46</v>
      </c>
      <c r="C363" s="38">
        <f t="shared" si="40"/>
        <v>0.23</v>
      </c>
      <c r="D363" s="38">
        <f t="shared" si="41"/>
        <v>0.15333333333333335</v>
      </c>
      <c r="E363" s="38">
        <f t="shared" si="42"/>
        <v>0.115</v>
      </c>
      <c r="F363" s="38">
        <f t="shared" si="43"/>
        <v>9.1999999999999998E-2</v>
      </c>
      <c r="G363" s="38">
        <f t="shared" si="44"/>
        <v>7.6666666666666675E-2</v>
      </c>
      <c r="H363" s="38">
        <f t="shared" si="45"/>
        <v>6.5714285714285711E-2</v>
      </c>
      <c r="I363" s="39">
        <f t="shared" si="46"/>
        <v>5.7500000000000002E-2</v>
      </c>
      <c r="J363" s="31">
        <f t="shared" si="47"/>
        <v>5.1111111111111114E-2</v>
      </c>
      <c r="K363" s="31">
        <f t="shared" si="48"/>
        <v>4.5999999999999999E-2</v>
      </c>
      <c r="L363" s="31">
        <f t="shared" si="49"/>
        <v>4.1818181818181817E-2</v>
      </c>
      <c r="M363" s="31">
        <f t="shared" si="50"/>
        <v>3.8333333333333337E-2</v>
      </c>
      <c r="N363" s="31">
        <f t="shared" si="51"/>
        <v>3.5384615384615389E-2</v>
      </c>
      <c r="O363" s="31">
        <f t="shared" si="52"/>
        <v>3.2857142857142856E-2</v>
      </c>
      <c r="P363" s="31">
        <f t="shared" si="53"/>
        <v>3.0666666666666668E-2</v>
      </c>
      <c r="Q363" s="31">
        <f t="shared" si="54"/>
        <v>2.8750000000000001E-2</v>
      </c>
      <c r="R363" s="31">
        <f t="shared" si="55"/>
        <v>2.7058823529411767E-2</v>
      </c>
      <c r="S363" s="31"/>
      <c r="T363" s="58">
        <v>13</v>
      </c>
      <c r="AC363" s="13"/>
      <c r="AD363" s="13"/>
      <c r="AE363" s="13"/>
    </row>
    <row r="364" spans="1:31" s="16" customFormat="1" ht="45" x14ac:dyDescent="0.2">
      <c r="A364" s="6" t="s">
        <v>353</v>
      </c>
      <c r="B364" s="37">
        <v>0.35</v>
      </c>
      <c r="C364" s="38">
        <f t="shared" si="40"/>
        <v>0.17499999999999999</v>
      </c>
      <c r="D364" s="38">
        <f t="shared" si="41"/>
        <v>0.11666666666666665</v>
      </c>
      <c r="E364" s="38">
        <f t="shared" si="42"/>
        <v>8.7499999999999994E-2</v>
      </c>
      <c r="F364" s="38">
        <f t="shared" si="43"/>
        <v>6.9999999999999993E-2</v>
      </c>
      <c r="G364" s="38">
        <f t="shared" si="44"/>
        <v>5.8333333333333327E-2</v>
      </c>
      <c r="H364" s="38">
        <f t="shared" si="45"/>
        <v>4.9999999999999996E-2</v>
      </c>
      <c r="I364" s="39">
        <f t="shared" si="46"/>
        <v>4.3749999999999997E-2</v>
      </c>
      <c r="J364" s="31">
        <f t="shared" si="47"/>
        <v>3.888888888888889E-2</v>
      </c>
      <c r="K364" s="31">
        <f t="shared" si="48"/>
        <v>3.4999999999999996E-2</v>
      </c>
      <c r="L364" s="31">
        <f t="shared" si="49"/>
        <v>3.1818181818181815E-2</v>
      </c>
      <c r="M364" s="31">
        <f t="shared" si="50"/>
        <v>2.9166666666666664E-2</v>
      </c>
      <c r="N364" s="31">
        <f t="shared" si="51"/>
        <v>2.6923076923076921E-2</v>
      </c>
      <c r="O364" s="31">
        <f t="shared" si="52"/>
        <v>2.4999999999999998E-2</v>
      </c>
      <c r="P364" s="31">
        <f t="shared" si="53"/>
        <v>2.3333333333333331E-2</v>
      </c>
      <c r="Q364" s="31">
        <f t="shared" si="54"/>
        <v>2.1874999999999999E-2</v>
      </c>
      <c r="R364" s="31">
        <f t="shared" si="55"/>
        <v>2.0588235294117647E-2</v>
      </c>
      <c r="S364" s="31"/>
      <c r="T364" s="58">
        <v>14</v>
      </c>
      <c r="AC364" s="13"/>
      <c r="AD364" s="13"/>
      <c r="AE364" s="13"/>
    </row>
    <row r="365" spans="1:31" s="16" customFormat="1" ht="30" x14ac:dyDescent="0.2">
      <c r="A365" s="6" t="s">
        <v>354</v>
      </c>
      <c r="B365" s="37">
        <v>0.44</v>
      </c>
      <c r="C365" s="38">
        <f t="shared" si="40"/>
        <v>0.22</v>
      </c>
      <c r="D365" s="38">
        <f t="shared" si="41"/>
        <v>0.14666666666666667</v>
      </c>
      <c r="E365" s="38">
        <f t="shared" si="42"/>
        <v>0.11</v>
      </c>
      <c r="F365" s="38">
        <f t="shared" si="43"/>
        <v>8.7999999999999995E-2</v>
      </c>
      <c r="G365" s="38">
        <f t="shared" si="44"/>
        <v>7.3333333333333334E-2</v>
      </c>
      <c r="H365" s="38">
        <f t="shared" si="45"/>
        <v>6.2857142857142861E-2</v>
      </c>
      <c r="I365" s="39">
        <f t="shared" si="46"/>
        <v>5.5E-2</v>
      </c>
      <c r="J365" s="31">
        <f t="shared" si="47"/>
        <v>4.8888888888888891E-2</v>
      </c>
      <c r="K365" s="31">
        <f t="shared" si="48"/>
        <v>4.3999999999999997E-2</v>
      </c>
      <c r="L365" s="31">
        <f t="shared" si="49"/>
        <v>0.04</v>
      </c>
      <c r="M365" s="31">
        <f t="shared" si="50"/>
        <v>3.6666666666666667E-2</v>
      </c>
      <c r="N365" s="31">
        <f t="shared" si="51"/>
        <v>3.3846153846153845E-2</v>
      </c>
      <c r="O365" s="31">
        <f t="shared" si="52"/>
        <v>3.1428571428571431E-2</v>
      </c>
      <c r="P365" s="31">
        <f t="shared" si="53"/>
        <v>2.9333333333333333E-2</v>
      </c>
      <c r="Q365" s="31">
        <f t="shared" si="54"/>
        <v>2.75E-2</v>
      </c>
      <c r="R365" s="31">
        <f t="shared" si="55"/>
        <v>2.5882352941176471E-2</v>
      </c>
      <c r="S365" s="31"/>
      <c r="T365" s="58">
        <v>15</v>
      </c>
      <c r="AC365" s="13"/>
      <c r="AD365" s="13"/>
      <c r="AE365" s="13"/>
    </row>
    <row r="366" spans="1:31" s="16" customFormat="1" ht="60" x14ac:dyDescent="0.2">
      <c r="A366" s="6" t="s">
        <v>355</v>
      </c>
      <c r="B366" s="37">
        <v>0.38</v>
      </c>
      <c r="C366" s="38">
        <f t="shared" si="40"/>
        <v>0.19</v>
      </c>
      <c r="D366" s="38">
        <f t="shared" si="41"/>
        <v>0.12666666666666668</v>
      </c>
      <c r="E366" s="38">
        <f t="shared" si="42"/>
        <v>9.5000000000000001E-2</v>
      </c>
      <c r="F366" s="38">
        <f t="shared" si="43"/>
        <v>7.5999999999999998E-2</v>
      </c>
      <c r="G366" s="38">
        <f t="shared" si="44"/>
        <v>6.3333333333333339E-2</v>
      </c>
      <c r="H366" s="38">
        <f t="shared" si="45"/>
        <v>5.4285714285714284E-2</v>
      </c>
      <c r="I366" s="39">
        <f t="shared" si="46"/>
        <v>4.7500000000000001E-2</v>
      </c>
      <c r="J366" s="31">
        <f t="shared" si="47"/>
        <v>4.2222222222222223E-2</v>
      </c>
      <c r="K366" s="31">
        <f t="shared" si="48"/>
        <v>3.7999999999999999E-2</v>
      </c>
      <c r="L366" s="31">
        <f t="shared" si="49"/>
        <v>3.4545454545454546E-2</v>
      </c>
      <c r="M366" s="31">
        <f t="shared" si="50"/>
        <v>3.1666666666666669E-2</v>
      </c>
      <c r="N366" s="31">
        <f t="shared" si="51"/>
        <v>2.923076923076923E-2</v>
      </c>
      <c r="O366" s="31">
        <f t="shared" si="52"/>
        <v>2.7142857142857142E-2</v>
      </c>
      <c r="P366" s="31">
        <f t="shared" si="53"/>
        <v>2.5333333333333333E-2</v>
      </c>
      <c r="Q366" s="31">
        <f t="shared" si="54"/>
        <v>2.375E-2</v>
      </c>
      <c r="R366" s="31">
        <f t="shared" si="55"/>
        <v>2.2352941176470589E-2</v>
      </c>
      <c r="S366" s="31"/>
      <c r="T366" s="58">
        <v>16</v>
      </c>
      <c r="AC366" s="13"/>
      <c r="AD366" s="13"/>
      <c r="AE366" s="13"/>
    </row>
    <row r="367" spans="1:31" s="16" customFormat="1" ht="31.5" customHeight="1" x14ac:dyDescent="0.2">
      <c r="A367" s="6" t="s">
        <v>356</v>
      </c>
      <c r="B367" s="37">
        <v>0.48</v>
      </c>
      <c r="C367" s="38">
        <f t="shared" si="40"/>
        <v>0.24</v>
      </c>
      <c r="D367" s="38">
        <f t="shared" si="41"/>
        <v>0.16</v>
      </c>
      <c r="E367" s="38">
        <f t="shared" si="42"/>
        <v>0.12</v>
      </c>
      <c r="F367" s="38">
        <f t="shared" si="43"/>
        <v>9.6000000000000002E-2</v>
      </c>
      <c r="G367" s="38">
        <f t="shared" si="44"/>
        <v>0.08</v>
      </c>
      <c r="H367" s="38">
        <f t="shared" si="45"/>
        <v>6.8571428571428575E-2</v>
      </c>
      <c r="I367" s="39">
        <f t="shared" si="46"/>
        <v>0.06</v>
      </c>
      <c r="J367" s="31">
        <f t="shared" si="47"/>
        <v>5.333333333333333E-2</v>
      </c>
      <c r="K367" s="31">
        <f t="shared" si="48"/>
        <v>4.8000000000000001E-2</v>
      </c>
      <c r="L367" s="31">
        <f t="shared" si="49"/>
        <v>4.3636363636363633E-2</v>
      </c>
      <c r="M367" s="31">
        <f t="shared" si="50"/>
        <v>0.04</v>
      </c>
      <c r="N367" s="31">
        <f t="shared" si="51"/>
        <v>3.692307692307692E-2</v>
      </c>
      <c r="O367" s="31">
        <f t="shared" si="52"/>
        <v>3.4285714285714287E-2</v>
      </c>
      <c r="P367" s="31">
        <f t="shared" si="53"/>
        <v>3.2000000000000001E-2</v>
      </c>
      <c r="Q367" s="31">
        <f t="shared" si="54"/>
        <v>0.03</v>
      </c>
      <c r="R367" s="31">
        <f t="shared" si="55"/>
        <v>2.8235294117647056E-2</v>
      </c>
      <c r="S367" s="31"/>
      <c r="T367" s="58">
        <v>17</v>
      </c>
      <c r="AC367" s="13"/>
      <c r="AD367" s="13"/>
      <c r="AE367" s="13"/>
    </row>
    <row r="368" spans="1:31" s="16" customFormat="1" ht="46" thickBot="1" x14ac:dyDescent="0.25">
      <c r="A368" s="6" t="s">
        <v>357</v>
      </c>
      <c r="B368" s="40">
        <v>0.34</v>
      </c>
      <c r="C368" s="41">
        <f t="shared" si="40"/>
        <v>0.17</v>
      </c>
      <c r="D368" s="41">
        <f t="shared" si="41"/>
        <v>0.11333333333333334</v>
      </c>
      <c r="E368" s="41">
        <f t="shared" si="42"/>
        <v>8.5000000000000006E-2</v>
      </c>
      <c r="F368" s="41">
        <f t="shared" si="43"/>
        <v>6.8000000000000005E-2</v>
      </c>
      <c r="G368" s="41">
        <f t="shared" si="44"/>
        <v>5.6666666666666671E-2</v>
      </c>
      <c r="H368" s="41">
        <f t="shared" si="45"/>
        <v>4.8571428571428578E-2</v>
      </c>
      <c r="I368" s="42">
        <f t="shared" si="46"/>
        <v>4.2500000000000003E-2</v>
      </c>
      <c r="J368" s="31">
        <f t="shared" si="47"/>
        <v>3.7777777777777778E-2</v>
      </c>
      <c r="K368" s="31">
        <f t="shared" si="48"/>
        <v>3.4000000000000002E-2</v>
      </c>
      <c r="L368" s="31">
        <f t="shared" si="49"/>
        <v>3.090909090909091E-2</v>
      </c>
      <c r="M368" s="31">
        <f t="shared" si="50"/>
        <v>2.8333333333333335E-2</v>
      </c>
      <c r="N368" s="31">
        <f t="shared" si="51"/>
        <v>2.6153846153846156E-2</v>
      </c>
      <c r="O368" s="31">
        <f t="shared" si="52"/>
        <v>2.4285714285714289E-2</v>
      </c>
      <c r="P368" s="31">
        <f t="shared" si="53"/>
        <v>2.2666666666666668E-2</v>
      </c>
      <c r="Q368" s="31">
        <f t="shared" si="54"/>
        <v>2.1250000000000002E-2</v>
      </c>
      <c r="R368" s="31">
        <f t="shared" si="55"/>
        <v>0.02</v>
      </c>
      <c r="S368" s="31"/>
      <c r="T368" s="58">
        <v>18</v>
      </c>
      <c r="AC368" s="13"/>
      <c r="AD368" s="13"/>
      <c r="AE368" s="13"/>
    </row>
    <row r="369" spans="1:31" s="16" customFormat="1" x14ac:dyDescent="0.2">
      <c r="A369" s="6"/>
      <c r="B369" s="59"/>
      <c r="C369" s="38"/>
      <c r="D369" s="38"/>
      <c r="E369" s="38"/>
      <c r="F369" s="38"/>
      <c r="G369" s="38"/>
      <c r="H369" s="38"/>
      <c r="I369" s="60">
        <f>SUM(I351:I368)</f>
        <v>1.1012500000000001</v>
      </c>
      <c r="J369" s="32"/>
      <c r="K369" s="32"/>
      <c r="L369" s="32"/>
      <c r="M369" s="32"/>
      <c r="N369" s="32"/>
      <c r="O369" s="32"/>
      <c r="P369" s="32"/>
      <c r="Q369" s="32"/>
      <c r="R369" s="32"/>
      <c r="S369" s="31"/>
      <c r="T369" s="58"/>
      <c r="AC369" s="13"/>
      <c r="AD369" s="13"/>
      <c r="AE369" s="13"/>
    </row>
    <row r="370" spans="1:31" s="16" customFormat="1" ht="16" thickBot="1" x14ac:dyDescent="0.25">
      <c r="A370" s="29" t="s">
        <v>340</v>
      </c>
      <c r="B370" s="57">
        <v>1</v>
      </c>
      <c r="C370" s="57">
        <v>2</v>
      </c>
      <c r="D370" s="57" t="s">
        <v>405</v>
      </c>
      <c r="E370" s="55"/>
      <c r="F370" s="55"/>
      <c r="G370" s="55"/>
      <c r="H370" s="55"/>
      <c r="I370" s="56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8"/>
      <c r="AC370" s="13"/>
      <c r="AD370" s="13"/>
      <c r="AE370" s="13"/>
    </row>
    <row r="371" spans="1:31" s="16" customFormat="1" ht="45" x14ac:dyDescent="0.2">
      <c r="A371" s="6" t="s">
        <v>359</v>
      </c>
      <c r="B371" s="34">
        <v>0.35</v>
      </c>
      <c r="C371" s="35">
        <f t="shared" si="40"/>
        <v>0.17499999999999999</v>
      </c>
      <c r="D371" s="36">
        <f t="shared" si="41"/>
        <v>0.11666666666666665</v>
      </c>
      <c r="E371" s="31">
        <f t="shared" si="42"/>
        <v>8.7499999999999994E-2</v>
      </c>
      <c r="F371" s="31">
        <f t="shared" si="43"/>
        <v>6.9999999999999993E-2</v>
      </c>
      <c r="G371" s="31">
        <f t="shared" si="44"/>
        <v>5.8333333333333327E-2</v>
      </c>
      <c r="H371" s="31">
        <f t="shared" si="45"/>
        <v>4.9999999999999996E-2</v>
      </c>
      <c r="I371" s="31">
        <f t="shared" si="46"/>
        <v>4.3749999999999997E-2</v>
      </c>
      <c r="J371" s="31">
        <f t="shared" si="47"/>
        <v>3.888888888888889E-2</v>
      </c>
      <c r="K371" s="31">
        <f t="shared" si="48"/>
        <v>3.4999999999999996E-2</v>
      </c>
      <c r="L371" s="31">
        <f t="shared" si="49"/>
        <v>3.1818181818181815E-2</v>
      </c>
      <c r="M371" s="31">
        <f t="shared" si="50"/>
        <v>2.9166666666666664E-2</v>
      </c>
      <c r="N371" s="31">
        <f t="shared" si="51"/>
        <v>2.6923076923076921E-2</v>
      </c>
      <c r="O371" s="31">
        <f t="shared" si="52"/>
        <v>2.4999999999999998E-2</v>
      </c>
      <c r="P371" s="31">
        <f t="shared" si="53"/>
        <v>2.3333333333333331E-2</v>
      </c>
      <c r="Q371" s="31">
        <f t="shared" si="54"/>
        <v>2.1874999999999999E-2</v>
      </c>
      <c r="R371" s="31">
        <f t="shared" si="55"/>
        <v>2.0588235294117647E-2</v>
      </c>
      <c r="S371" s="31"/>
      <c r="T371" s="58">
        <v>19</v>
      </c>
      <c r="AC371" s="13"/>
      <c r="AD371" s="13"/>
      <c r="AE371" s="13"/>
    </row>
    <row r="372" spans="1:31" s="16" customFormat="1" ht="45" x14ac:dyDescent="0.2">
      <c r="A372" s="6" t="s">
        <v>360</v>
      </c>
      <c r="B372" s="37">
        <v>0.32</v>
      </c>
      <c r="C372" s="38">
        <f t="shared" si="40"/>
        <v>0.16</v>
      </c>
      <c r="D372" s="39">
        <f t="shared" si="41"/>
        <v>0.10666666666666667</v>
      </c>
      <c r="E372" s="31">
        <f t="shared" si="42"/>
        <v>0.08</v>
      </c>
      <c r="F372" s="31">
        <f t="shared" si="43"/>
        <v>6.4000000000000001E-2</v>
      </c>
      <c r="G372" s="31">
        <f t="shared" si="44"/>
        <v>5.3333333333333337E-2</v>
      </c>
      <c r="H372" s="31">
        <f t="shared" si="45"/>
        <v>4.5714285714285714E-2</v>
      </c>
      <c r="I372" s="31">
        <f t="shared" si="46"/>
        <v>0.04</v>
      </c>
      <c r="J372" s="31">
        <f t="shared" si="47"/>
        <v>3.5555555555555556E-2</v>
      </c>
      <c r="K372" s="31">
        <f t="shared" si="48"/>
        <v>3.2000000000000001E-2</v>
      </c>
      <c r="L372" s="31">
        <f t="shared" si="49"/>
        <v>2.9090909090909091E-2</v>
      </c>
      <c r="M372" s="31">
        <f t="shared" si="50"/>
        <v>2.6666666666666668E-2</v>
      </c>
      <c r="N372" s="31">
        <f t="shared" si="51"/>
        <v>2.4615384615384615E-2</v>
      </c>
      <c r="O372" s="31">
        <f t="shared" si="52"/>
        <v>2.2857142857142857E-2</v>
      </c>
      <c r="P372" s="31">
        <f t="shared" si="53"/>
        <v>2.1333333333333333E-2</v>
      </c>
      <c r="Q372" s="31">
        <f t="shared" si="54"/>
        <v>0.02</v>
      </c>
      <c r="R372" s="31">
        <f t="shared" si="55"/>
        <v>1.8823529411764708E-2</v>
      </c>
      <c r="S372" s="31"/>
      <c r="T372" s="58">
        <v>20</v>
      </c>
      <c r="AC372" s="13"/>
      <c r="AD372" s="13"/>
      <c r="AE372" s="13"/>
    </row>
    <row r="373" spans="1:31" s="16" customFormat="1" ht="30" x14ac:dyDescent="0.2">
      <c r="A373" s="6" t="s">
        <v>361</v>
      </c>
      <c r="B373" s="37">
        <v>0.35</v>
      </c>
      <c r="C373" s="38">
        <f t="shared" si="40"/>
        <v>0.17499999999999999</v>
      </c>
      <c r="D373" s="39">
        <f t="shared" si="41"/>
        <v>0.11666666666666665</v>
      </c>
      <c r="E373" s="31">
        <f t="shared" si="42"/>
        <v>8.7499999999999994E-2</v>
      </c>
      <c r="F373" s="31">
        <f t="shared" si="43"/>
        <v>6.9999999999999993E-2</v>
      </c>
      <c r="G373" s="31">
        <f t="shared" si="44"/>
        <v>5.8333333333333327E-2</v>
      </c>
      <c r="H373" s="31">
        <f t="shared" si="45"/>
        <v>4.9999999999999996E-2</v>
      </c>
      <c r="I373" s="31">
        <f t="shared" si="46"/>
        <v>4.3749999999999997E-2</v>
      </c>
      <c r="J373" s="31">
        <f t="shared" si="47"/>
        <v>3.888888888888889E-2</v>
      </c>
      <c r="K373" s="31">
        <f t="shared" si="48"/>
        <v>3.4999999999999996E-2</v>
      </c>
      <c r="L373" s="31">
        <f t="shared" si="49"/>
        <v>3.1818181818181815E-2</v>
      </c>
      <c r="M373" s="31">
        <f t="shared" si="50"/>
        <v>2.9166666666666664E-2</v>
      </c>
      <c r="N373" s="31">
        <f t="shared" si="51"/>
        <v>2.6923076923076921E-2</v>
      </c>
      <c r="O373" s="31">
        <f t="shared" si="52"/>
        <v>2.4999999999999998E-2</v>
      </c>
      <c r="P373" s="31">
        <f t="shared" si="53"/>
        <v>2.3333333333333331E-2</v>
      </c>
      <c r="Q373" s="31">
        <f t="shared" si="54"/>
        <v>2.1874999999999999E-2</v>
      </c>
      <c r="R373" s="31">
        <f t="shared" si="55"/>
        <v>2.0588235294117647E-2</v>
      </c>
      <c r="S373" s="31"/>
      <c r="T373" s="58">
        <v>21</v>
      </c>
      <c r="AC373" s="13"/>
      <c r="AD373" s="13"/>
      <c r="AE373" s="13"/>
    </row>
    <row r="374" spans="1:31" s="16" customFormat="1" ht="45" x14ac:dyDescent="0.2">
      <c r="A374" s="6" t="s">
        <v>362</v>
      </c>
      <c r="B374" s="37">
        <v>0.32</v>
      </c>
      <c r="C374" s="38">
        <f t="shared" si="40"/>
        <v>0.16</v>
      </c>
      <c r="D374" s="39">
        <f t="shared" si="41"/>
        <v>0.10666666666666667</v>
      </c>
      <c r="E374" s="31">
        <f t="shared" si="42"/>
        <v>0.08</v>
      </c>
      <c r="F374" s="31">
        <f t="shared" si="43"/>
        <v>6.4000000000000001E-2</v>
      </c>
      <c r="G374" s="31">
        <f t="shared" si="44"/>
        <v>5.3333333333333337E-2</v>
      </c>
      <c r="H374" s="31">
        <f t="shared" si="45"/>
        <v>4.5714285714285714E-2</v>
      </c>
      <c r="I374" s="31">
        <f t="shared" si="46"/>
        <v>0.04</v>
      </c>
      <c r="J374" s="31">
        <f t="shared" si="47"/>
        <v>3.5555555555555556E-2</v>
      </c>
      <c r="K374" s="31">
        <f t="shared" si="48"/>
        <v>3.2000000000000001E-2</v>
      </c>
      <c r="L374" s="31">
        <f t="shared" si="49"/>
        <v>2.9090909090909091E-2</v>
      </c>
      <c r="M374" s="31">
        <f t="shared" si="50"/>
        <v>2.6666666666666668E-2</v>
      </c>
      <c r="N374" s="31">
        <f t="shared" si="51"/>
        <v>2.4615384615384615E-2</v>
      </c>
      <c r="O374" s="31">
        <f t="shared" si="52"/>
        <v>2.2857142857142857E-2</v>
      </c>
      <c r="P374" s="31">
        <f t="shared" si="53"/>
        <v>2.1333333333333333E-2</v>
      </c>
      <c r="Q374" s="31">
        <f t="shared" si="54"/>
        <v>0.02</v>
      </c>
      <c r="R374" s="31">
        <f t="shared" si="55"/>
        <v>1.8823529411764708E-2</v>
      </c>
      <c r="S374" s="31"/>
      <c r="T374" s="58">
        <v>22</v>
      </c>
      <c r="AC374" s="13"/>
      <c r="AD374" s="13"/>
      <c r="AE374" s="13"/>
    </row>
    <row r="375" spans="1:31" s="16" customFormat="1" ht="30" x14ac:dyDescent="0.2">
      <c r="A375" s="6" t="s">
        <v>363</v>
      </c>
      <c r="B375" s="37">
        <v>0.35</v>
      </c>
      <c r="C375" s="38">
        <f t="shared" si="40"/>
        <v>0.17499999999999999</v>
      </c>
      <c r="D375" s="39">
        <f t="shared" si="41"/>
        <v>0.11666666666666665</v>
      </c>
      <c r="E375" s="31">
        <f t="shared" si="42"/>
        <v>8.7499999999999994E-2</v>
      </c>
      <c r="F375" s="31">
        <f t="shared" si="43"/>
        <v>6.9999999999999993E-2</v>
      </c>
      <c r="G375" s="31">
        <f t="shared" si="44"/>
        <v>5.8333333333333327E-2</v>
      </c>
      <c r="H375" s="31">
        <f t="shared" si="45"/>
        <v>4.9999999999999996E-2</v>
      </c>
      <c r="I375" s="31">
        <f t="shared" si="46"/>
        <v>4.3749999999999997E-2</v>
      </c>
      <c r="J375" s="31">
        <f t="shared" si="47"/>
        <v>3.888888888888889E-2</v>
      </c>
      <c r="K375" s="31">
        <f t="shared" si="48"/>
        <v>3.4999999999999996E-2</v>
      </c>
      <c r="L375" s="31">
        <f t="shared" si="49"/>
        <v>3.1818181818181815E-2</v>
      </c>
      <c r="M375" s="31">
        <f t="shared" si="50"/>
        <v>2.9166666666666664E-2</v>
      </c>
      <c r="N375" s="31">
        <f t="shared" si="51"/>
        <v>2.6923076923076921E-2</v>
      </c>
      <c r="O375" s="31">
        <f t="shared" si="52"/>
        <v>2.4999999999999998E-2</v>
      </c>
      <c r="P375" s="31">
        <f t="shared" si="53"/>
        <v>2.3333333333333331E-2</v>
      </c>
      <c r="Q375" s="31">
        <f t="shared" si="54"/>
        <v>2.1874999999999999E-2</v>
      </c>
      <c r="R375" s="31">
        <f t="shared" si="55"/>
        <v>2.0588235294117647E-2</v>
      </c>
      <c r="S375" s="31"/>
      <c r="T375" s="58">
        <v>23</v>
      </c>
      <c r="AC375" s="13"/>
      <c r="AD375" s="13"/>
      <c r="AE375" s="13"/>
    </row>
    <row r="376" spans="1:31" s="16" customFormat="1" ht="45" x14ac:dyDescent="0.2">
      <c r="A376" s="6" t="s">
        <v>364</v>
      </c>
      <c r="B376" s="37">
        <v>0.32</v>
      </c>
      <c r="C376" s="38">
        <f t="shared" si="40"/>
        <v>0.16</v>
      </c>
      <c r="D376" s="39">
        <f t="shared" si="41"/>
        <v>0.10666666666666667</v>
      </c>
      <c r="E376" s="31">
        <f t="shared" si="42"/>
        <v>0.08</v>
      </c>
      <c r="F376" s="31">
        <f t="shared" si="43"/>
        <v>6.4000000000000001E-2</v>
      </c>
      <c r="G376" s="31">
        <f t="shared" si="44"/>
        <v>5.3333333333333337E-2</v>
      </c>
      <c r="H376" s="31">
        <f t="shared" si="45"/>
        <v>4.5714285714285714E-2</v>
      </c>
      <c r="I376" s="31">
        <f t="shared" si="46"/>
        <v>0.04</v>
      </c>
      <c r="J376" s="31">
        <f t="shared" si="47"/>
        <v>3.5555555555555556E-2</v>
      </c>
      <c r="K376" s="31">
        <f t="shared" si="48"/>
        <v>3.2000000000000001E-2</v>
      </c>
      <c r="L376" s="31">
        <f t="shared" si="49"/>
        <v>2.9090909090909091E-2</v>
      </c>
      <c r="M376" s="31">
        <f t="shared" si="50"/>
        <v>2.6666666666666668E-2</v>
      </c>
      <c r="N376" s="31">
        <f t="shared" si="51"/>
        <v>2.4615384615384615E-2</v>
      </c>
      <c r="O376" s="31">
        <f t="shared" si="52"/>
        <v>2.2857142857142857E-2</v>
      </c>
      <c r="P376" s="31">
        <f t="shared" si="53"/>
        <v>2.1333333333333333E-2</v>
      </c>
      <c r="Q376" s="31">
        <f t="shared" si="54"/>
        <v>0.02</v>
      </c>
      <c r="R376" s="31">
        <f t="shared" si="55"/>
        <v>1.8823529411764708E-2</v>
      </c>
      <c r="S376" s="31"/>
      <c r="T376" s="58">
        <v>24</v>
      </c>
      <c r="AC376" s="13"/>
      <c r="AD376" s="13"/>
      <c r="AE376" s="13"/>
    </row>
    <row r="377" spans="1:31" s="16" customFormat="1" ht="30" x14ac:dyDescent="0.2">
      <c r="A377" s="6" t="s">
        <v>365</v>
      </c>
      <c r="B377" s="37">
        <v>0.35</v>
      </c>
      <c r="C377" s="38">
        <f t="shared" si="40"/>
        <v>0.17499999999999999</v>
      </c>
      <c r="D377" s="39">
        <f t="shared" si="41"/>
        <v>0.11666666666666665</v>
      </c>
      <c r="E377" s="31">
        <f t="shared" si="42"/>
        <v>8.7499999999999994E-2</v>
      </c>
      <c r="F377" s="31">
        <f t="shared" si="43"/>
        <v>6.9999999999999993E-2</v>
      </c>
      <c r="G377" s="31">
        <f t="shared" si="44"/>
        <v>5.8333333333333327E-2</v>
      </c>
      <c r="H377" s="31">
        <f t="shared" si="45"/>
        <v>4.9999999999999996E-2</v>
      </c>
      <c r="I377" s="31">
        <f t="shared" si="46"/>
        <v>4.3749999999999997E-2</v>
      </c>
      <c r="J377" s="31">
        <f t="shared" si="47"/>
        <v>3.888888888888889E-2</v>
      </c>
      <c r="K377" s="31">
        <f t="shared" si="48"/>
        <v>3.4999999999999996E-2</v>
      </c>
      <c r="L377" s="31">
        <f t="shared" si="49"/>
        <v>3.1818181818181815E-2</v>
      </c>
      <c r="M377" s="31">
        <f t="shared" si="50"/>
        <v>2.9166666666666664E-2</v>
      </c>
      <c r="N377" s="31">
        <f t="shared" si="51"/>
        <v>2.6923076923076921E-2</v>
      </c>
      <c r="O377" s="31">
        <f t="shared" si="52"/>
        <v>2.4999999999999998E-2</v>
      </c>
      <c r="P377" s="31">
        <f t="shared" si="53"/>
        <v>2.3333333333333331E-2</v>
      </c>
      <c r="Q377" s="31">
        <f t="shared" si="54"/>
        <v>2.1874999999999999E-2</v>
      </c>
      <c r="R377" s="31">
        <f t="shared" si="55"/>
        <v>2.0588235294117647E-2</v>
      </c>
      <c r="S377" s="31"/>
      <c r="T377" s="58">
        <v>25</v>
      </c>
      <c r="AC377" s="13"/>
      <c r="AD377" s="13"/>
      <c r="AE377" s="13"/>
    </row>
    <row r="378" spans="1:31" s="16" customFormat="1" ht="45" customHeight="1" x14ac:dyDescent="0.2">
      <c r="A378" s="6" t="s">
        <v>366</v>
      </c>
      <c r="B378" s="37">
        <v>0.32</v>
      </c>
      <c r="C378" s="38">
        <f t="shared" si="40"/>
        <v>0.16</v>
      </c>
      <c r="D378" s="39">
        <f t="shared" si="41"/>
        <v>0.10666666666666667</v>
      </c>
      <c r="E378" s="31">
        <f t="shared" si="42"/>
        <v>0.08</v>
      </c>
      <c r="F378" s="31">
        <f t="shared" si="43"/>
        <v>6.4000000000000001E-2</v>
      </c>
      <c r="G378" s="31">
        <f t="shared" si="44"/>
        <v>5.3333333333333337E-2</v>
      </c>
      <c r="H378" s="31">
        <f t="shared" si="45"/>
        <v>4.5714285714285714E-2</v>
      </c>
      <c r="I378" s="31">
        <f t="shared" si="46"/>
        <v>0.04</v>
      </c>
      <c r="J378" s="31">
        <f t="shared" si="47"/>
        <v>3.5555555555555556E-2</v>
      </c>
      <c r="K378" s="31">
        <f t="shared" si="48"/>
        <v>3.2000000000000001E-2</v>
      </c>
      <c r="L378" s="31">
        <f t="shared" si="49"/>
        <v>2.9090909090909091E-2</v>
      </c>
      <c r="M378" s="31">
        <f t="shared" si="50"/>
        <v>2.6666666666666668E-2</v>
      </c>
      <c r="N378" s="31">
        <f t="shared" si="51"/>
        <v>2.4615384615384615E-2</v>
      </c>
      <c r="O378" s="31">
        <f t="shared" si="52"/>
        <v>2.2857142857142857E-2</v>
      </c>
      <c r="P378" s="31">
        <f t="shared" si="53"/>
        <v>2.1333333333333333E-2</v>
      </c>
      <c r="Q378" s="31">
        <f t="shared" si="54"/>
        <v>0.02</v>
      </c>
      <c r="R378" s="31">
        <f t="shared" si="55"/>
        <v>1.8823529411764708E-2</v>
      </c>
      <c r="S378" s="31"/>
      <c r="T378" s="58">
        <v>26</v>
      </c>
      <c r="AC378" s="13"/>
      <c r="AD378" s="13"/>
      <c r="AE378" s="13"/>
    </row>
    <row r="379" spans="1:31" s="16" customFormat="1" ht="46" thickBot="1" x14ac:dyDescent="0.25">
      <c r="A379" s="6" t="s">
        <v>367</v>
      </c>
      <c r="B379" s="40">
        <v>0.38</v>
      </c>
      <c r="C379" s="41">
        <f t="shared" si="40"/>
        <v>0.19</v>
      </c>
      <c r="D379" s="42">
        <f t="shared" si="41"/>
        <v>0.12666666666666668</v>
      </c>
      <c r="E379" s="31">
        <f t="shared" si="42"/>
        <v>9.5000000000000001E-2</v>
      </c>
      <c r="F379" s="31">
        <f t="shared" si="43"/>
        <v>7.5999999999999998E-2</v>
      </c>
      <c r="G379" s="31">
        <f t="shared" si="44"/>
        <v>6.3333333333333339E-2</v>
      </c>
      <c r="H379" s="31">
        <f t="shared" si="45"/>
        <v>5.4285714285714284E-2</v>
      </c>
      <c r="I379" s="31">
        <f t="shared" si="46"/>
        <v>4.7500000000000001E-2</v>
      </c>
      <c r="J379" s="31">
        <f t="shared" si="47"/>
        <v>4.2222222222222223E-2</v>
      </c>
      <c r="K379" s="31">
        <f t="shared" si="48"/>
        <v>3.7999999999999999E-2</v>
      </c>
      <c r="L379" s="31">
        <f t="shared" si="49"/>
        <v>3.4545454545454546E-2</v>
      </c>
      <c r="M379" s="31">
        <f t="shared" si="50"/>
        <v>3.1666666666666669E-2</v>
      </c>
      <c r="N379" s="31">
        <f t="shared" si="51"/>
        <v>2.923076923076923E-2</v>
      </c>
      <c r="O379" s="31">
        <f t="shared" si="52"/>
        <v>2.7142857142857142E-2</v>
      </c>
      <c r="P379" s="31">
        <f t="shared" si="53"/>
        <v>2.5333333333333333E-2</v>
      </c>
      <c r="Q379" s="31">
        <f t="shared" si="54"/>
        <v>2.375E-2</v>
      </c>
      <c r="R379" s="31">
        <f t="shared" si="55"/>
        <v>2.2352941176470589E-2</v>
      </c>
      <c r="S379" s="31"/>
      <c r="T379" s="58">
        <v>27</v>
      </c>
      <c r="AC379" s="13"/>
      <c r="AD379" s="13"/>
      <c r="AE379" s="13"/>
    </row>
    <row r="380" spans="1:31" s="16" customFormat="1" x14ac:dyDescent="0.2">
      <c r="A380" s="29" t="s">
        <v>132</v>
      </c>
      <c r="B380" s="52"/>
      <c r="C380" s="51"/>
      <c r="D380" s="48">
        <f>SUM(D371:D379)</f>
        <v>1.02</v>
      </c>
      <c r="E380" s="48"/>
      <c r="F380" s="48"/>
      <c r="G380" s="48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51"/>
      <c r="T380" s="58"/>
      <c r="AC380" s="13"/>
      <c r="AD380" s="13"/>
      <c r="AE380" s="13"/>
    </row>
    <row r="381" spans="1:31" s="16" customFormat="1" ht="30" x14ac:dyDescent="0.2">
      <c r="A381" s="6" t="s">
        <v>369</v>
      </c>
      <c r="B381" s="15">
        <v>0.79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58"/>
      <c r="AC381" s="13"/>
      <c r="AD381" s="13"/>
      <c r="AE381" s="13"/>
    </row>
    <row r="382" spans="1:31" s="16" customFormat="1" ht="30" x14ac:dyDescent="0.2">
      <c r="A382" s="6" t="s">
        <v>370</v>
      </c>
      <c r="B382" s="15">
        <v>0.61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58"/>
      <c r="AC382" s="13"/>
      <c r="AD382" s="13"/>
      <c r="AE382" s="13"/>
    </row>
    <row r="383" spans="1:31" s="16" customFormat="1" ht="16" thickBot="1" x14ac:dyDescent="0.25">
      <c r="A383" s="29" t="s">
        <v>368</v>
      </c>
      <c r="B383" s="33">
        <v>1</v>
      </c>
      <c r="C383" s="33">
        <v>2</v>
      </c>
      <c r="D383" s="33">
        <v>3</v>
      </c>
      <c r="E383" s="33">
        <v>4</v>
      </c>
      <c r="F383" s="33">
        <v>5</v>
      </c>
      <c r="G383" s="33" t="s">
        <v>426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58"/>
      <c r="AC383" s="13"/>
      <c r="AD383" s="13"/>
      <c r="AE383" s="13"/>
    </row>
    <row r="384" spans="1:31" s="16" customFormat="1" ht="30" x14ac:dyDescent="0.2">
      <c r="A384" s="6" t="s">
        <v>372</v>
      </c>
      <c r="B384" s="34">
        <v>0.41</v>
      </c>
      <c r="C384" s="35">
        <f>B384/2</f>
        <v>0.20499999999999999</v>
      </c>
      <c r="D384" s="35">
        <f>B384/3</f>
        <v>0.13666666666666666</v>
      </c>
      <c r="E384" s="35">
        <f>B384/4</f>
        <v>0.10249999999999999</v>
      </c>
      <c r="F384" s="35">
        <f>B384/5</f>
        <v>8.199999999999999E-2</v>
      </c>
      <c r="G384" s="36">
        <f>B384/6</f>
        <v>6.8333333333333329E-2</v>
      </c>
      <c r="H384" s="31">
        <f t="shared" si="45"/>
        <v>5.8571428571428566E-2</v>
      </c>
      <c r="I384" s="31">
        <f t="shared" si="46"/>
        <v>5.1249999999999997E-2</v>
      </c>
      <c r="J384" s="31">
        <f t="shared" si="47"/>
        <v>4.5555555555555551E-2</v>
      </c>
      <c r="K384" s="31">
        <f t="shared" si="48"/>
        <v>4.0999999999999995E-2</v>
      </c>
      <c r="L384" s="31">
        <f t="shared" si="49"/>
        <v>3.727272727272727E-2</v>
      </c>
      <c r="M384" s="31">
        <f t="shared" si="50"/>
        <v>3.4166666666666665E-2</v>
      </c>
      <c r="N384" s="31">
        <f t="shared" si="51"/>
        <v>3.1538461538461536E-2</v>
      </c>
      <c r="O384" s="31">
        <f t="shared" si="52"/>
        <v>2.9285714285714283E-2</v>
      </c>
      <c r="P384" s="31">
        <f t="shared" si="53"/>
        <v>2.7333333333333331E-2</v>
      </c>
      <c r="Q384" s="31">
        <f t="shared" si="54"/>
        <v>2.5624999999999998E-2</v>
      </c>
      <c r="R384" s="31">
        <f t="shared" si="55"/>
        <v>2.4117647058823528E-2</v>
      </c>
      <c r="S384" s="31"/>
      <c r="T384" s="58">
        <v>28</v>
      </c>
      <c r="AC384" s="13"/>
      <c r="AD384" s="13"/>
      <c r="AE384" s="13"/>
    </row>
    <row r="385" spans="1:31" s="16" customFormat="1" ht="45" x14ac:dyDescent="0.2">
      <c r="A385" s="6" t="s">
        <v>393</v>
      </c>
      <c r="B385" s="37">
        <v>0.31</v>
      </c>
      <c r="C385" s="38">
        <f t="shared" ref="C385:C429" si="56">B385/2</f>
        <v>0.155</v>
      </c>
      <c r="D385" s="38">
        <f t="shared" ref="D385:D429" si="57">B385/3</f>
        <v>0.10333333333333333</v>
      </c>
      <c r="E385" s="38">
        <f t="shared" ref="E385:E405" si="58">B385/4</f>
        <v>7.7499999999999999E-2</v>
      </c>
      <c r="F385" s="38">
        <f t="shared" ref="F385:F429" si="59">B385/5</f>
        <v>6.2E-2</v>
      </c>
      <c r="G385" s="39">
        <f t="shared" ref="G385:G429" si="60">B385/6</f>
        <v>5.1666666666666666E-2</v>
      </c>
      <c r="H385" s="31">
        <f t="shared" si="45"/>
        <v>4.4285714285714282E-2</v>
      </c>
      <c r="I385" s="31">
        <f t="shared" si="46"/>
        <v>3.875E-2</v>
      </c>
      <c r="J385" s="31">
        <f t="shared" si="47"/>
        <v>3.4444444444444444E-2</v>
      </c>
      <c r="K385" s="31">
        <f t="shared" si="48"/>
        <v>3.1E-2</v>
      </c>
      <c r="L385" s="31">
        <f t="shared" si="49"/>
        <v>2.8181818181818183E-2</v>
      </c>
      <c r="M385" s="31">
        <f t="shared" si="50"/>
        <v>2.5833333333333333E-2</v>
      </c>
      <c r="N385" s="31">
        <f t="shared" si="51"/>
        <v>2.3846153846153847E-2</v>
      </c>
      <c r="O385" s="31">
        <f t="shared" si="52"/>
        <v>2.2142857142857141E-2</v>
      </c>
      <c r="P385" s="31">
        <f t="shared" si="53"/>
        <v>2.0666666666666667E-2</v>
      </c>
      <c r="Q385" s="31">
        <f t="shared" si="54"/>
        <v>1.9375E-2</v>
      </c>
      <c r="R385" s="31">
        <f t="shared" si="55"/>
        <v>1.8235294117647058E-2</v>
      </c>
      <c r="S385" s="31"/>
      <c r="T385" s="58">
        <v>29</v>
      </c>
      <c r="AC385" s="13"/>
      <c r="AD385" s="13"/>
      <c r="AE385" s="13"/>
    </row>
    <row r="386" spans="1:31" s="16" customFormat="1" ht="30" x14ac:dyDescent="0.2">
      <c r="A386" s="6" t="s">
        <v>373</v>
      </c>
      <c r="B386" s="37">
        <v>0.31</v>
      </c>
      <c r="C386" s="38">
        <f t="shared" si="56"/>
        <v>0.155</v>
      </c>
      <c r="D386" s="38">
        <f t="shared" si="57"/>
        <v>0.10333333333333333</v>
      </c>
      <c r="E386" s="38">
        <f t="shared" si="58"/>
        <v>7.7499999999999999E-2</v>
      </c>
      <c r="F386" s="38">
        <f t="shared" si="59"/>
        <v>6.2E-2</v>
      </c>
      <c r="G386" s="39">
        <f t="shared" si="60"/>
        <v>5.1666666666666666E-2</v>
      </c>
      <c r="H386" s="31">
        <f t="shared" si="45"/>
        <v>4.4285714285714282E-2</v>
      </c>
      <c r="I386" s="31">
        <f t="shared" si="46"/>
        <v>3.875E-2</v>
      </c>
      <c r="J386" s="31">
        <f t="shared" si="47"/>
        <v>3.4444444444444444E-2</v>
      </c>
      <c r="K386" s="31">
        <f t="shared" si="48"/>
        <v>3.1E-2</v>
      </c>
      <c r="L386" s="31">
        <f t="shared" si="49"/>
        <v>2.8181818181818183E-2</v>
      </c>
      <c r="M386" s="31">
        <f t="shared" si="50"/>
        <v>2.5833333333333333E-2</v>
      </c>
      <c r="N386" s="31">
        <f t="shared" si="51"/>
        <v>2.3846153846153847E-2</v>
      </c>
      <c r="O386" s="31">
        <f t="shared" si="52"/>
        <v>2.2142857142857141E-2</v>
      </c>
      <c r="P386" s="31">
        <f t="shared" si="53"/>
        <v>2.0666666666666667E-2</v>
      </c>
      <c r="Q386" s="31">
        <f t="shared" si="54"/>
        <v>1.9375E-2</v>
      </c>
      <c r="R386" s="31">
        <f t="shared" si="55"/>
        <v>1.8235294117647058E-2</v>
      </c>
      <c r="S386" s="31"/>
      <c r="T386" s="58">
        <v>30</v>
      </c>
      <c r="AC386" s="13"/>
      <c r="AD386" s="13"/>
      <c r="AE386" s="13"/>
    </row>
    <row r="387" spans="1:31" s="16" customFormat="1" ht="30" x14ac:dyDescent="0.2">
      <c r="A387" s="6" t="s">
        <v>374</v>
      </c>
      <c r="B387" s="37">
        <v>0.35</v>
      </c>
      <c r="C387" s="38">
        <f t="shared" si="56"/>
        <v>0.17499999999999999</v>
      </c>
      <c r="D387" s="38">
        <f t="shared" si="57"/>
        <v>0.11666666666666665</v>
      </c>
      <c r="E387" s="38">
        <f t="shared" si="58"/>
        <v>8.7499999999999994E-2</v>
      </c>
      <c r="F387" s="38">
        <f t="shared" si="59"/>
        <v>6.9999999999999993E-2</v>
      </c>
      <c r="G387" s="39">
        <f t="shared" si="60"/>
        <v>5.8333333333333327E-2</v>
      </c>
      <c r="H387" s="31">
        <f t="shared" si="45"/>
        <v>4.9999999999999996E-2</v>
      </c>
      <c r="I387" s="31">
        <f t="shared" si="46"/>
        <v>4.3749999999999997E-2</v>
      </c>
      <c r="J387" s="31">
        <f t="shared" si="47"/>
        <v>3.888888888888889E-2</v>
      </c>
      <c r="K387" s="31">
        <f t="shared" si="48"/>
        <v>3.4999999999999996E-2</v>
      </c>
      <c r="L387" s="31">
        <f t="shared" si="49"/>
        <v>3.1818181818181815E-2</v>
      </c>
      <c r="M387" s="31">
        <f t="shared" si="50"/>
        <v>2.9166666666666664E-2</v>
      </c>
      <c r="N387" s="31">
        <f t="shared" si="51"/>
        <v>2.6923076923076921E-2</v>
      </c>
      <c r="O387" s="31">
        <f t="shared" si="52"/>
        <v>2.4999999999999998E-2</v>
      </c>
      <c r="P387" s="31">
        <f t="shared" si="53"/>
        <v>2.3333333333333331E-2</v>
      </c>
      <c r="Q387" s="31">
        <f t="shared" si="54"/>
        <v>2.1874999999999999E-2</v>
      </c>
      <c r="R387" s="31">
        <f t="shared" si="55"/>
        <v>2.0588235294117647E-2</v>
      </c>
      <c r="S387" s="31"/>
      <c r="T387" s="58">
        <v>31</v>
      </c>
      <c r="AC387" s="13"/>
      <c r="AD387" s="13"/>
      <c r="AE387" s="13"/>
    </row>
    <row r="388" spans="1:31" s="16" customFormat="1" ht="30" x14ac:dyDescent="0.2">
      <c r="A388" s="6" t="s">
        <v>375</v>
      </c>
      <c r="B388" s="37">
        <v>0.25</v>
      </c>
      <c r="C388" s="38">
        <f t="shared" si="56"/>
        <v>0.125</v>
      </c>
      <c r="D388" s="38">
        <f t="shared" si="57"/>
        <v>8.3333333333333329E-2</v>
      </c>
      <c r="E388" s="38">
        <f t="shared" si="58"/>
        <v>6.25E-2</v>
      </c>
      <c r="F388" s="38">
        <f t="shared" si="59"/>
        <v>0.05</v>
      </c>
      <c r="G388" s="39">
        <f t="shared" si="60"/>
        <v>4.1666666666666664E-2</v>
      </c>
      <c r="H388" s="31">
        <f t="shared" si="45"/>
        <v>3.5714285714285712E-2</v>
      </c>
      <c r="I388" s="31">
        <f t="shared" si="46"/>
        <v>3.125E-2</v>
      </c>
      <c r="J388" s="31">
        <f t="shared" si="47"/>
        <v>2.7777777777777776E-2</v>
      </c>
      <c r="K388" s="31">
        <f t="shared" si="48"/>
        <v>2.5000000000000001E-2</v>
      </c>
      <c r="L388" s="31">
        <f t="shared" si="49"/>
        <v>2.2727272727272728E-2</v>
      </c>
      <c r="M388" s="31">
        <f t="shared" si="50"/>
        <v>2.0833333333333332E-2</v>
      </c>
      <c r="N388" s="31">
        <f t="shared" si="51"/>
        <v>1.9230769230769232E-2</v>
      </c>
      <c r="O388" s="31">
        <f t="shared" si="52"/>
        <v>1.7857142857142856E-2</v>
      </c>
      <c r="P388" s="31">
        <f t="shared" si="53"/>
        <v>1.6666666666666666E-2</v>
      </c>
      <c r="Q388" s="31">
        <f t="shared" si="54"/>
        <v>1.5625E-2</v>
      </c>
      <c r="R388" s="31">
        <f t="shared" si="55"/>
        <v>1.4705882352941176E-2</v>
      </c>
      <c r="S388" s="31"/>
      <c r="T388" s="58">
        <v>32</v>
      </c>
      <c r="AC388" s="13"/>
      <c r="AD388" s="13"/>
      <c r="AE388" s="13"/>
    </row>
    <row r="389" spans="1:31" s="16" customFormat="1" ht="30" x14ac:dyDescent="0.2">
      <c r="A389" s="6" t="s">
        <v>376</v>
      </c>
      <c r="B389" s="37">
        <v>0.41</v>
      </c>
      <c r="C389" s="38">
        <f t="shared" si="56"/>
        <v>0.20499999999999999</v>
      </c>
      <c r="D389" s="38">
        <f t="shared" si="57"/>
        <v>0.13666666666666666</v>
      </c>
      <c r="E389" s="38">
        <f t="shared" si="58"/>
        <v>0.10249999999999999</v>
      </c>
      <c r="F389" s="38">
        <f t="shared" si="59"/>
        <v>8.199999999999999E-2</v>
      </c>
      <c r="G389" s="39">
        <f t="shared" si="60"/>
        <v>6.8333333333333329E-2</v>
      </c>
      <c r="H389" s="31">
        <f t="shared" si="45"/>
        <v>5.8571428571428566E-2</v>
      </c>
      <c r="I389" s="31">
        <f t="shared" si="46"/>
        <v>5.1249999999999997E-2</v>
      </c>
      <c r="J389" s="31">
        <f t="shared" si="47"/>
        <v>4.5555555555555551E-2</v>
      </c>
      <c r="K389" s="31">
        <f t="shared" si="48"/>
        <v>4.0999999999999995E-2</v>
      </c>
      <c r="L389" s="31">
        <f t="shared" si="49"/>
        <v>3.727272727272727E-2</v>
      </c>
      <c r="M389" s="31">
        <f t="shared" si="50"/>
        <v>3.4166666666666665E-2</v>
      </c>
      <c r="N389" s="31">
        <f t="shared" si="51"/>
        <v>3.1538461538461536E-2</v>
      </c>
      <c r="O389" s="31">
        <f t="shared" si="52"/>
        <v>2.9285714285714283E-2</v>
      </c>
      <c r="P389" s="31">
        <f t="shared" si="53"/>
        <v>2.7333333333333331E-2</v>
      </c>
      <c r="Q389" s="31">
        <f t="shared" si="54"/>
        <v>2.5624999999999998E-2</v>
      </c>
      <c r="R389" s="31">
        <f t="shared" si="55"/>
        <v>2.4117647058823528E-2</v>
      </c>
      <c r="S389" s="31"/>
      <c r="T389" s="58">
        <v>33</v>
      </c>
      <c r="AC389" s="13"/>
      <c r="AD389" s="13"/>
      <c r="AE389" s="13"/>
    </row>
    <row r="390" spans="1:31" s="16" customFormat="1" ht="30" x14ac:dyDescent="0.2">
      <c r="A390" s="6" t="s">
        <v>377</v>
      </c>
      <c r="B390" s="37">
        <v>0.51</v>
      </c>
      <c r="C390" s="38">
        <f t="shared" si="56"/>
        <v>0.255</v>
      </c>
      <c r="D390" s="38">
        <f t="shared" si="57"/>
        <v>0.17</v>
      </c>
      <c r="E390" s="38">
        <f t="shared" si="58"/>
        <v>0.1275</v>
      </c>
      <c r="F390" s="38">
        <f t="shared" si="59"/>
        <v>0.10200000000000001</v>
      </c>
      <c r="G390" s="39">
        <f t="shared" si="60"/>
        <v>8.5000000000000006E-2</v>
      </c>
      <c r="H390" s="31">
        <f t="shared" si="45"/>
        <v>7.2857142857142856E-2</v>
      </c>
      <c r="I390" s="31">
        <f t="shared" si="46"/>
        <v>6.3750000000000001E-2</v>
      </c>
      <c r="J390" s="31">
        <f t="shared" si="47"/>
        <v>5.6666666666666671E-2</v>
      </c>
      <c r="K390" s="31">
        <f t="shared" si="48"/>
        <v>5.1000000000000004E-2</v>
      </c>
      <c r="L390" s="31">
        <f t="shared" si="49"/>
        <v>4.6363636363636364E-2</v>
      </c>
      <c r="M390" s="31">
        <f t="shared" si="50"/>
        <v>4.2500000000000003E-2</v>
      </c>
      <c r="N390" s="31">
        <f t="shared" si="51"/>
        <v>3.9230769230769229E-2</v>
      </c>
      <c r="O390" s="31">
        <f t="shared" si="52"/>
        <v>3.6428571428571428E-2</v>
      </c>
      <c r="P390" s="31">
        <f t="shared" si="53"/>
        <v>3.4000000000000002E-2</v>
      </c>
      <c r="Q390" s="31">
        <f t="shared" si="54"/>
        <v>3.1875000000000001E-2</v>
      </c>
      <c r="R390" s="31">
        <f t="shared" si="55"/>
        <v>0.03</v>
      </c>
      <c r="S390" s="31"/>
      <c r="T390" s="58">
        <v>34</v>
      </c>
      <c r="AC390" s="13"/>
      <c r="AD390" s="13"/>
      <c r="AE390" s="13"/>
    </row>
    <row r="391" spans="1:31" s="16" customFormat="1" ht="30" x14ac:dyDescent="0.2">
      <c r="A391" s="6" t="s">
        <v>378</v>
      </c>
      <c r="B391" s="37">
        <v>0.41</v>
      </c>
      <c r="C391" s="38">
        <f t="shared" si="56"/>
        <v>0.20499999999999999</v>
      </c>
      <c r="D391" s="38">
        <f t="shared" si="57"/>
        <v>0.13666666666666666</v>
      </c>
      <c r="E391" s="38">
        <f t="shared" si="58"/>
        <v>0.10249999999999999</v>
      </c>
      <c r="F391" s="38">
        <f t="shared" si="59"/>
        <v>8.199999999999999E-2</v>
      </c>
      <c r="G391" s="39">
        <f t="shared" si="60"/>
        <v>6.8333333333333329E-2</v>
      </c>
      <c r="H391" s="31">
        <f t="shared" si="45"/>
        <v>5.8571428571428566E-2</v>
      </c>
      <c r="I391" s="31">
        <f t="shared" si="46"/>
        <v>5.1249999999999997E-2</v>
      </c>
      <c r="J391" s="31">
        <f t="shared" si="47"/>
        <v>4.5555555555555551E-2</v>
      </c>
      <c r="K391" s="31">
        <f t="shared" si="48"/>
        <v>4.0999999999999995E-2</v>
      </c>
      <c r="L391" s="31">
        <f t="shared" si="49"/>
        <v>3.727272727272727E-2</v>
      </c>
      <c r="M391" s="31">
        <f t="shared" si="50"/>
        <v>3.4166666666666665E-2</v>
      </c>
      <c r="N391" s="31">
        <f t="shared" si="51"/>
        <v>3.1538461538461536E-2</v>
      </c>
      <c r="O391" s="31">
        <f t="shared" si="52"/>
        <v>2.9285714285714283E-2</v>
      </c>
      <c r="P391" s="31">
        <f t="shared" si="53"/>
        <v>2.7333333333333331E-2</v>
      </c>
      <c r="Q391" s="31">
        <f t="shared" si="54"/>
        <v>2.5624999999999998E-2</v>
      </c>
      <c r="R391" s="31">
        <f t="shared" si="55"/>
        <v>2.4117647058823528E-2</v>
      </c>
      <c r="S391" s="31"/>
      <c r="T391" s="58">
        <v>35</v>
      </c>
      <c r="AC391" s="13"/>
      <c r="AD391" s="13"/>
      <c r="AE391" s="13"/>
    </row>
    <row r="392" spans="1:31" s="16" customFormat="1" ht="30" x14ac:dyDescent="0.2">
      <c r="A392" s="6" t="s">
        <v>379</v>
      </c>
      <c r="B392" s="37">
        <v>0.41</v>
      </c>
      <c r="C392" s="38">
        <f t="shared" si="56"/>
        <v>0.20499999999999999</v>
      </c>
      <c r="D392" s="38">
        <f t="shared" si="57"/>
        <v>0.13666666666666666</v>
      </c>
      <c r="E392" s="38">
        <f t="shared" si="58"/>
        <v>0.10249999999999999</v>
      </c>
      <c r="F392" s="38">
        <f t="shared" si="59"/>
        <v>8.199999999999999E-2</v>
      </c>
      <c r="G392" s="39">
        <f t="shared" si="60"/>
        <v>6.8333333333333329E-2</v>
      </c>
      <c r="H392" s="31">
        <f t="shared" si="45"/>
        <v>5.8571428571428566E-2</v>
      </c>
      <c r="I392" s="31">
        <f t="shared" si="46"/>
        <v>5.1249999999999997E-2</v>
      </c>
      <c r="J392" s="31">
        <f t="shared" si="47"/>
        <v>4.5555555555555551E-2</v>
      </c>
      <c r="K392" s="31">
        <f t="shared" si="48"/>
        <v>4.0999999999999995E-2</v>
      </c>
      <c r="L392" s="31">
        <f t="shared" si="49"/>
        <v>3.727272727272727E-2</v>
      </c>
      <c r="M392" s="31">
        <f t="shared" si="50"/>
        <v>3.4166666666666665E-2</v>
      </c>
      <c r="N392" s="31">
        <f t="shared" si="51"/>
        <v>3.1538461538461536E-2</v>
      </c>
      <c r="O392" s="31">
        <f t="shared" si="52"/>
        <v>2.9285714285714283E-2</v>
      </c>
      <c r="P392" s="31">
        <f t="shared" si="53"/>
        <v>2.7333333333333331E-2</v>
      </c>
      <c r="Q392" s="31">
        <f t="shared" si="54"/>
        <v>2.5624999999999998E-2</v>
      </c>
      <c r="R392" s="31">
        <f t="shared" si="55"/>
        <v>2.4117647058823528E-2</v>
      </c>
      <c r="S392" s="31"/>
      <c r="T392" s="58">
        <v>36</v>
      </c>
      <c r="AC392" s="13"/>
      <c r="AD392" s="13"/>
      <c r="AE392" s="13"/>
    </row>
    <row r="393" spans="1:31" s="16" customFormat="1" ht="45" x14ac:dyDescent="0.2">
      <c r="A393" s="6" t="s">
        <v>380</v>
      </c>
      <c r="B393" s="37">
        <v>0.53</v>
      </c>
      <c r="C393" s="38">
        <f t="shared" si="56"/>
        <v>0.26500000000000001</v>
      </c>
      <c r="D393" s="38">
        <f t="shared" si="57"/>
        <v>0.17666666666666667</v>
      </c>
      <c r="E393" s="38">
        <f t="shared" si="58"/>
        <v>0.13250000000000001</v>
      </c>
      <c r="F393" s="38">
        <f t="shared" si="59"/>
        <v>0.10600000000000001</v>
      </c>
      <c r="G393" s="39">
        <f t="shared" si="60"/>
        <v>8.8333333333333333E-2</v>
      </c>
      <c r="H393" s="31">
        <f t="shared" si="45"/>
        <v>7.571428571428572E-2</v>
      </c>
      <c r="I393" s="31">
        <f t="shared" si="46"/>
        <v>6.6250000000000003E-2</v>
      </c>
      <c r="J393" s="31">
        <f t="shared" si="47"/>
        <v>5.8888888888888893E-2</v>
      </c>
      <c r="K393" s="31">
        <f t="shared" si="48"/>
        <v>5.3000000000000005E-2</v>
      </c>
      <c r="L393" s="31">
        <f t="shared" si="49"/>
        <v>4.8181818181818187E-2</v>
      </c>
      <c r="M393" s="31">
        <f t="shared" si="50"/>
        <v>4.4166666666666667E-2</v>
      </c>
      <c r="N393" s="31">
        <f t="shared" si="51"/>
        <v>4.0769230769230773E-2</v>
      </c>
      <c r="O393" s="31">
        <f t="shared" si="52"/>
        <v>3.785714285714286E-2</v>
      </c>
      <c r="P393" s="31">
        <f t="shared" si="53"/>
        <v>3.5333333333333335E-2</v>
      </c>
      <c r="Q393" s="31">
        <f t="shared" si="54"/>
        <v>3.3125000000000002E-2</v>
      </c>
      <c r="R393" s="31">
        <f t="shared" si="55"/>
        <v>3.1176470588235295E-2</v>
      </c>
      <c r="S393" s="31"/>
      <c r="T393" s="58">
        <v>37</v>
      </c>
      <c r="AC393" s="13"/>
      <c r="AD393" s="13"/>
      <c r="AE393" s="13"/>
    </row>
    <row r="394" spans="1:31" s="16" customFormat="1" ht="30" x14ac:dyDescent="0.2">
      <c r="A394" s="6" t="s">
        <v>381</v>
      </c>
      <c r="B394" s="37">
        <v>0.51</v>
      </c>
      <c r="C394" s="38">
        <f t="shared" si="56"/>
        <v>0.255</v>
      </c>
      <c r="D394" s="38">
        <f t="shared" si="57"/>
        <v>0.17</v>
      </c>
      <c r="E394" s="38">
        <f t="shared" si="58"/>
        <v>0.1275</v>
      </c>
      <c r="F394" s="38">
        <f t="shared" si="59"/>
        <v>0.10200000000000001</v>
      </c>
      <c r="G394" s="39">
        <f t="shared" si="60"/>
        <v>8.5000000000000006E-2</v>
      </c>
      <c r="H394" s="31">
        <f t="shared" si="45"/>
        <v>7.2857142857142856E-2</v>
      </c>
      <c r="I394" s="31">
        <f t="shared" si="46"/>
        <v>6.3750000000000001E-2</v>
      </c>
      <c r="J394" s="31">
        <f t="shared" si="47"/>
        <v>5.6666666666666671E-2</v>
      </c>
      <c r="K394" s="31">
        <f t="shared" si="48"/>
        <v>5.1000000000000004E-2</v>
      </c>
      <c r="L394" s="31">
        <f t="shared" si="49"/>
        <v>4.6363636363636364E-2</v>
      </c>
      <c r="M394" s="31">
        <f t="shared" si="50"/>
        <v>4.2500000000000003E-2</v>
      </c>
      <c r="N394" s="31">
        <f t="shared" si="51"/>
        <v>3.9230769230769229E-2</v>
      </c>
      <c r="O394" s="31">
        <f t="shared" si="52"/>
        <v>3.6428571428571428E-2</v>
      </c>
      <c r="P394" s="31">
        <f t="shared" si="53"/>
        <v>3.4000000000000002E-2</v>
      </c>
      <c r="Q394" s="31">
        <f t="shared" si="54"/>
        <v>3.1875000000000001E-2</v>
      </c>
      <c r="R394" s="31">
        <f t="shared" si="55"/>
        <v>0.03</v>
      </c>
      <c r="S394" s="31"/>
      <c r="T394" s="58">
        <v>38</v>
      </c>
      <c r="AC394" s="13"/>
      <c r="AD394" s="13"/>
      <c r="AE394" s="13"/>
    </row>
    <row r="395" spans="1:31" s="16" customFormat="1" ht="45" x14ac:dyDescent="0.2">
      <c r="A395" s="6" t="s">
        <v>382</v>
      </c>
      <c r="B395" s="37">
        <v>0.35</v>
      </c>
      <c r="C395" s="38">
        <f t="shared" si="56"/>
        <v>0.17499999999999999</v>
      </c>
      <c r="D395" s="38">
        <f t="shared" si="57"/>
        <v>0.11666666666666665</v>
      </c>
      <c r="E395" s="38">
        <f t="shared" si="58"/>
        <v>8.7499999999999994E-2</v>
      </c>
      <c r="F395" s="38">
        <f t="shared" si="59"/>
        <v>6.9999999999999993E-2</v>
      </c>
      <c r="G395" s="39">
        <f t="shared" si="60"/>
        <v>5.8333333333333327E-2</v>
      </c>
      <c r="H395" s="31">
        <f t="shared" si="45"/>
        <v>4.9999999999999996E-2</v>
      </c>
      <c r="I395" s="31">
        <f t="shared" si="46"/>
        <v>4.3749999999999997E-2</v>
      </c>
      <c r="J395" s="31">
        <f t="shared" si="47"/>
        <v>3.888888888888889E-2</v>
      </c>
      <c r="K395" s="31">
        <f t="shared" si="48"/>
        <v>3.4999999999999996E-2</v>
      </c>
      <c r="L395" s="31">
        <f t="shared" si="49"/>
        <v>3.1818181818181815E-2</v>
      </c>
      <c r="M395" s="31">
        <f t="shared" si="50"/>
        <v>2.9166666666666664E-2</v>
      </c>
      <c r="N395" s="31">
        <f t="shared" si="51"/>
        <v>2.6923076923076921E-2</v>
      </c>
      <c r="O395" s="31">
        <f t="shared" si="52"/>
        <v>2.4999999999999998E-2</v>
      </c>
      <c r="P395" s="31">
        <f t="shared" si="53"/>
        <v>2.3333333333333331E-2</v>
      </c>
      <c r="Q395" s="31">
        <f t="shared" si="54"/>
        <v>2.1874999999999999E-2</v>
      </c>
      <c r="R395" s="31">
        <f t="shared" si="55"/>
        <v>2.0588235294117647E-2</v>
      </c>
      <c r="S395" s="31"/>
      <c r="T395" s="58">
        <v>39</v>
      </c>
      <c r="AC395" s="13"/>
      <c r="AD395" s="13"/>
      <c r="AE395" s="13"/>
    </row>
    <row r="396" spans="1:31" s="16" customFormat="1" ht="30" x14ac:dyDescent="0.2">
      <c r="A396" s="6" t="s">
        <v>383</v>
      </c>
      <c r="B396" s="37">
        <v>0.31</v>
      </c>
      <c r="C396" s="38">
        <f t="shared" si="56"/>
        <v>0.155</v>
      </c>
      <c r="D396" s="38">
        <f t="shared" si="57"/>
        <v>0.10333333333333333</v>
      </c>
      <c r="E396" s="38">
        <f t="shared" si="58"/>
        <v>7.7499999999999999E-2</v>
      </c>
      <c r="F396" s="38">
        <f t="shared" si="59"/>
        <v>6.2E-2</v>
      </c>
      <c r="G396" s="39">
        <f t="shared" si="60"/>
        <v>5.1666666666666666E-2</v>
      </c>
      <c r="H396" s="31">
        <f t="shared" si="45"/>
        <v>4.4285714285714282E-2</v>
      </c>
      <c r="I396" s="31">
        <f t="shared" si="46"/>
        <v>3.875E-2</v>
      </c>
      <c r="J396" s="31">
        <f t="shared" si="47"/>
        <v>3.4444444444444444E-2</v>
      </c>
      <c r="K396" s="31">
        <f t="shared" si="48"/>
        <v>3.1E-2</v>
      </c>
      <c r="L396" s="31">
        <f t="shared" si="49"/>
        <v>2.8181818181818183E-2</v>
      </c>
      <c r="M396" s="31">
        <f t="shared" si="50"/>
        <v>2.5833333333333333E-2</v>
      </c>
      <c r="N396" s="31">
        <f t="shared" si="51"/>
        <v>2.3846153846153847E-2</v>
      </c>
      <c r="O396" s="31">
        <f t="shared" si="52"/>
        <v>2.2142857142857141E-2</v>
      </c>
      <c r="P396" s="31">
        <f t="shared" si="53"/>
        <v>2.0666666666666667E-2</v>
      </c>
      <c r="Q396" s="31">
        <f t="shared" si="54"/>
        <v>1.9375E-2</v>
      </c>
      <c r="R396" s="31">
        <f t="shared" si="55"/>
        <v>1.8235294117647058E-2</v>
      </c>
      <c r="S396" s="31"/>
      <c r="T396" s="58">
        <v>40</v>
      </c>
      <c r="AC396" s="13"/>
      <c r="AD396" s="13"/>
      <c r="AE396" s="13"/>
    </row>
    <row r="397" spans="1:31" s="16" customFormat="1" ht="30" x14ac:dyDescent="0.2">
      <c r="A397" s="6" t="s">
        <v>384</v>
      </c>
      <c r="B397" s="37">
        <v>0.35</v>
      </c>
      <c r="C397" s="38">
        <f t="shared" si="56"/>
        <v>0.17499999999999999</v>
      </c>
      <c r="D397" s="38">
        <f t="shared" si="57"/>
        <v>0.11666666666666665</v>
      </c>
      <c r="E397" s="38">
        <f t="shared" si="58"/>
        <v>8.7499999999999994E-2</v>
      </c>
      <c r="F397" s="38">
        <f t="shared" si="59"/>
        <v>6.9999999999999993E-2</v>
      </c>
      <c r="G397" s="39">
        <f t="shared" si="60"/>
        <v>5.8333333333333327E-2</v>
      </c>
      <c r="H397" s="31">
        <f t="shared" si="45"/>
        <v>4.9999999999999996E-2</v>
      </c>
      <c r="I397" s="31">
        <f t="shared" si="46"/>
        <v>4.3749999999999997E-2</v>
      </c>
      <c r="J397" s="31">
        <f t="shared" si="47"/>
        <v>3.888888888888889E-2</v>
      </c>
      <c r="K397" s="31">
        <f t="shared" si="48"/>
        <v>3.4999999999999996E-2</v>
      </c>
      <c r="L397" s="31">
        <f t="shared" si="49"/>
        <v>3.1818181818181815E-2</v>
      </c>
      <c r="M397" s="31">
        <f t="shared" si="50"/>
        <v>2.9166666666666664E-2</v>
      </c>
      <c r="N397" s="31">
        <f t="shared" si="51"/>
        <v>2.6923076923076921E-2</v>
      </c>
      <c r="O397" s="31">
        <f t="shared" si="52"/>
        <v>2.4999999999999998E-2</v>
      </c>
      <c r="P397" s="31">
        <f t="shared" si="53"/>
        <v>2.3333333333333331E-2</v>
      </c>
      <c r="Q397" s="31">
        <f t="shared" si="54"/>
        <v>2.1874999999999999E-2</v>
      </c>
      <c r="R397" s="31">
        <f t="shared" si="55"/>
        <v>2.0588235294117647E-2</v>
      </c>
      <c r="S397" s="31"/>
      <c r="T397" s="58">
        <v>41</v>
      </c>
      <c r="AC397" s="13"/>
      <c r="AD397" s="13"/>
      <c r="AE397" s="13"/>
    </row>
    <row r="398" spans="1:31" s="16" customFormat="1" ht="30" x14ac:dyDescent="0.2">
      <c r="A398" s="6" t="s">
        <v>385</v>
      </c>
      <c r="B398" s="37">
        <v>0.31</v>
      </c>
      <c r="C398" s="38">
        <f t="shared" si="56"/>
        <v>0.155</v>
      </c>
      <c r="D398" s="38">
        <f t="shared" si="57"/>
        <v>0.10333333333333333</v>
      </c>
      <c r="E398" s="38">
        <f t="shared" si="58"/>
        <v>7.7499999999999999E-2</v>
      </c>
      <c r="F398" s="38">
        <f t="shared" si="59"/>
        <v>6.2E-2</v>
      </c>
      <c r="G398" s="39">
        <f t="shared" si="60"/>
        <v>5.1666666666666666E-2</v>
      </c>
      <c r="H398" s="31">
        <f t="shared" si="45"/>
        <v>4.4285714285714282E-2</v>
      </c>
      <c r="I398" s="31">
        <f t="shared" si="46"/>
        <v>3.875E-2</v>
      </c>
      <c r="J398" s="31">
        <f t="shared" si="47"/>
        <v>3.4444444444444444E-2</v>
      </c>
      <c r="K398" s="31">
        <f t="shared" si="48"/>
        <v>3.1E-2</v>
      </c>
      <c r="L398" s="31">
        <f t="shared" si="49"/>
        <v>2.8181818181818183E-2</v>
      </c>
      <c r="M398" s="31">
        <f t="shared" si="50"/>
        <v>2.5833333333333333E-2</v>
      </c>
      <c r="N398" s="31">
        <f t="shared" si="51"/>
        <v>2.3846153846153847E-2</v>
      </c>
      <c r="O398" s="31">
        <f t="shared" si="52"/>
        <v>2.2142857142857141E-2</v>
      </c>
      <c r="P398" s="31">
        <f t="shared" si="53"/>
        <v>2.0666666666666667E-2</v>
      </c>
      <c r="Q398" s="31">
        <f t="shared" si="54"/>
        <v>1.9375E-2</v>
      </c>
      <c r="R398" s="31">
        <f t="shared" si="55"/>
        <v>1.8235294117647058E-2</v>
      </c>
      <c r="S398" s="31"/>
      <c r="T398" s="58">
        <v>42</v>
      </c>
      <c r="AC398" s="13"/>
      <c r="AD398" s="13"/>
      <c r="AE398" s="13"/>
    </row>
    <row r="399" spans="1:31" s="16" customFormat="1" ht="30.75" customHeight="1" x14ac:dyDescent="0.2">
      <c r="A399" s="6" t="s">
        <v>386</v>
      </c>
      <c r="B399" s="37">
        <v>0.25</v>
      </c>
      <c r="C399" s="38">
        <f t="shared" si="56"/>
        <v>0.125</v>
      </c>
      <c r="D399" s="38">
        <f t="shared" si="57"/>
        <v>8.3333333333333329E-2</v>
      </c>
      <c r="E399" s="38">
        <f t="shared" si="58"/>
        <v>6.25E-2</v>
      </c>
      <c r="F399" s="38">
        <f t="shared" si="59"/>
        <v>0.05</v>
      </c>
      <c r="G399" s="39">
        <f t="shared" si="60"/>
        <v>4.1666666666666664E-2</v>
      </c>
      <c r="H399" s="31">
        <f t="shared" si="45"/>
        <v>3.5714285714285712E-2</v>
      </c>
      <c r="I399" s="31">
        <f t="shared" si="46"/>
        <v>3.125E-2</v>
      </c>
      <c r="J399" s="31">
        <f t="shared" si="47"/>
        <v>2.7777777777777776E-2</v>
      </c>
      <c r="K399" s="31">
        <f t="shared" si="48"/>
        <v>2.5000000000000001E-2</v>
      </c>
      <c r="L399" s="31">
        <f t="shared" si="49"/>
        <v>2.2727272727272728E-2</v>
      </c>
      <c r="M399" s="31">
        <f t="shared" si="50"/>
        <v>2.0833333333333332E-2</v>
      </c>
      <c r="N399" s="31">
        <f t="shared" si="51"/>
        <v>1.9230769230769232E-2</v>
      </c>
      <c r="O399" s="31">
        <f t="shared" si="52"/>
        <v>1.7857142857142856E-2</v>
      </c>
      <c r="P399" s="31">
        <f t="shared" si="53"/>
        <v>1.6666666666666666E-2</v>
      </c>
      <c r="Q399" s="31">
        <f t="shared" si="54"/>
        <v>1.5625E-2</v>
      </c>
      <c r="R399" s="31">
        <f t="shared" si="55"/>
        <v>1.4705882352941176E-2</v>
      </c>
      <c r="S399" s="31"/>
      <c r="T399" s="58">
        <v>43</v>
      </c>
      <c r="AC399" s="13"/>
      <c r="AD399" s="13"/>
      <c r="AE399" s="13"/>
    </row>
    <row r="400" spans="1:31" s="16" customFormat="1" ht="45" x14ac:dyDescent="0.2">
      <c r="A400" s="6" t="s">
        <v>387</v>
      </c>
      <c r="B400" s="37">
        <v>0.25</v>
      </c>
      <c r="C400" s="38">
        <f t="shared" si="56"/>
        <v>0.125</v>
      </c>
      <c r="D400" s="38">
        <f t="shared" si="57"/>
        <v>8.3333333333333329E-2</v>
      </c>
      <c r="E400" s="38">
        <f t="shared" si="58"/>
        <v>6.25E-2</v>
      </c>
      <c r="F400" s="38">
        <f t="shared" si="59"/>
        <v>0.05</v>
      </c>
      <c r="G400" s="39">
        <f t="shared" si="60"/>
        <v>4.1666666666666664E-2</v>
      </c>
      <c r="H400" s="31">
        <f t="shared" si="45"/>
        <v>3.5714285714285712E-2</v>
      </c>
      <c r="I400" s="31">
        <f t="shared" si="46"/>
        <v>3.125E-2</v>
      </c>
      <c r="J400" s="31">
        <f t="shared" si="47"/>
        <v>2.7777777777777776E-2</v>
      </c>
      <c r="K400" s="31">
        <f t="shared" si="48"/>
        <v>2.5000000000000001E-2</v>
      </c>
      <c r="L400" s="31">
        <f t="shared" si="49"/>
        <v>2.2727272727272728E-2</v>
      </c>
      <c r="M400" s="31">
        <f t="shared" si="50"/>
        <v>2.0833333333333332E-2</v>
      </c>
      <c r="N400" s="31">
        <f t="shared" si="51"/>
        <v>1.9230769230769232E-2</v>
      </c>
      <c r="O400" s="31">
        <f t="shared" si="52"/>
        <v>1.7857142857142856E-2</v>
      </c>
      <c r="P400" s="31">
        <f t="shared" si="53"/>
        <v>1.6666666666666666E-2</v>
      </c>
      <c r="Q400" s="31">
        <f t="shared" si="54"/>
        <v>1.5625E-2</v>
      </c>
      <c r="R400" s="31">
        <f t="shared" si="55"/>
        <v>1.4705882352941176E-2</v>
      </c>
      <c r="S400" s="31"/>
      <c r="T400" s="58">
        <v>44</v>
      </c>
      <c r="AC400" s="13"/>
      <c r="AD400" s="13"/>
      <c r="AE400" s="13"/>
    </row>
    <row r="401" spans="1:31" s="16" customFormat="1" ht="30" x14ac:dyDescent="0.2">
      <c r="A401" s="6" t="s">
        <v>388</v>
      </c>
      <c r="B401" s="37">
        <v>0.25</v>
      </c>
      <c r="C401" s="38">
        <f t="shared" si="56"/>
        <v>0.125</v>
      </c>
      <c r="D401" s="38">
        <f t="shared" si="57"/>
        <v>8.3333333333333329E-2</v>
      </c>
      <c r="E401" s="38">
        <f t="shared" si="58"/>
        <v>6.25E-2</v>
      </c>
      <c r="F401" s="38">
        <f t="shared" si="59"/>
        <v>0.05</v>
      </c>
      <c r="G401" s="39">
        <f t="shared" si="60"/>
        <v>4.1666666666666664E-2</v>
      </c>
      <c r="H401" s="31">
        <f t="shared" si="45"/>
        <v>3.5714285714285712E-2</v>
      </c>
      <c r="I401" s="31">
        <f t="shared" si="46"/>
        <v>3.125E-2</v>
      </c>
      <c r="J401" s="31">
        <f t="shared" si="47"/>
        <v>2.7777777777777776E-2</v>
      </c>
      <c r="K401" s="31">
        <f t="shared" si="48"/>
        <v>2.5000000000000001E-2</v>
      </c>
      <c r="L401" s="31">
        <f t="shared" si="49"/>
        <v>2.2727272727272728E-2</v>
      </c>
      <c r="M401" s="31">
        <f t="shared" si="50"/>
        <v>2.0833333333333332E-2</v>
      </c>
      <c r="N401" s="31">
        <f t="shared" si="51"/>
        <v>1.9230769230769232E-2</v>
      </c>
      <c r="O401" s="31">
        <f t="shared" si="52"/>
        <v>1.7857142857142856E-2</v>
      </c>
      <c r="P401" s="31">
        <f t="shared" si="53"/>
        <v>1.6666666666666666E-2</v>
      </c>
      <c r="Q401" s="31">
        <f t="shared" si="54"/>
        <v>1.5625E-2</v>
      </c>
      <c r="R401" s="31">
        <f t="shared" si="55"/>
        <v>1.4705882352941176E-2</v>
      </c>
      <c r="S401" s="31"/>
      <c r="T401" s="58">
        <v>45</v>
      </c>
      <c r="AC401" s="13"/>
      <c r="AD401" s="13"/>
      <c r="AE401" s="13"/>
    </row>
    <row r="402" spans="1:31" s="16" customFormat="1" ht="32.25" customHeight="1" x14ac:dyDescent="0.2">
      <c r="A402" s="6" t="s">
        <v>389</v>
      </c>
      <c r="B402" s="37">
        <v>0.25</v>
      </c>
      <c r="C402" s="38">
        <f t="shared" si="56"/>
        <v>0.125</v>
      </c>
      <c r="D402" s="38">
        <f t="shared" si="57"/>
        <v>8.3333333333333329E-2</v>
      </c>
      <c r="E402" s="38">
        <f t="shared" si="58"/>
        <v>6.25E-2</v>
      </c>
      <c r="F402" s="38">
        <f t="shared" si="59"/>
        <v>0.05</v>
      </c>
      <c r="G402" s="39">
        <f t="shared" si="60"/>
        <v>4.1666666666666664E-2</v>
      </c>
      <c r="H402" s="31">
        <f t="shared" si="45"/>
        <v>3.5714285714285712E-2</v>
      </c>
      <c r="I402" s="31">
        <f t="shared" si="46"/>
        <v>3.125E-2</v>
      </c>
      <c r="J402" s="31">
        <f t="shared" si="47"/>
        <v>2.7777777777777776E-2</v>
      </c>
      <c r="K402" s="31">
        <f t="shared" si="48"/>
        <v>2.5000000000000001E-2</v>
      </c>
      <c r="L402" s="31">
        <f t="shared" si="49"/>
        <v>2.2727272727272728E-2</v>
      </c>
      <c r="M402" s="31">
        <f t="shared" si="50"/>
        <v>2.0833333333333332E-2</v>
      </c>
      <c r="N402" s="31">
        <f t="shared" si="51"/>
        <v>1.9230769230769232E-2</v>
      </c>
      <c r="O402" s="31">
        <f t="shared" si="52"/>
        <v>1.7857142857142856E-2</v>
      </c>
      <c r="P402" s="31">
        <f t="shared" si="53"/>
        <v>1.6666666666666666E-2</v>
      </c>
      <c r="Q402" s="31">
        <f t="shared" si="54"/>
        <v>1.5625E-2</v>
      </c>
      <c r="R402" s="31">
        <f t="shared" si="55"/>
        <v>1.4705882352941176E-2</v>
      </c>
      <c r="S402" s="31"/>
      <c r="T402" s="58">
        <v>46</v>
      </c>
      <c r="AC402" s="13"/>
      <c r="AD402" s="13"/>
      <c r="AE402" s="13"/>
    </row>
    <row r="403" spans="1:31" s="16" customFormat="1" ht="45" x14ac:dyDescent="0.2">
      <c r="A403" s="6" t="s">
        <v>390</v>
      </c>
      <c r="B403" s="37">
        <v>0.25</v>
      </c>
      <c r="C403" s="38">
        <f t="shared" si="56"/>
        <v>0.125</v>
      </c>
      <c r="D403" s="38">
        <f t="shared" si="57"/>
        <v>8.3333333333333329E-2</v>
      </c>
      <c r="E403" s="38">
        <f t="shared" si="58"/>
        <v>6.25E-2</v>
      </c>
      <c r="F403" s="38">
        <f t="shared" si="59"/>
        <v>0.05</v>
      </c>
      <c r="G403" s="39">
        <f t="shared" si="60"/>
        <v>4.1666666666666664E-2</v>
      </c>
      <c r="H403" s="31">
        <f t="shared" si="45"/>
        <v>3.5714285714285712E-2</v>
      </c>
      <c r="I403" s="31">
        <f t="shared" si="46"/>
        <v>3.125E-2</v>
      </c>
      <c r="J403" s="31">
        <f t="shared" si="47"/>
        <v>2.7777777777777776E-2</v>
      </c>
      <c r="K403" s="31">
        <f t="shared" si="48"/>
        <v>2.5000000000000001E-2</v>
      </c>
      <c r="L403" s="31">
        <f t="shared" si="49"/>
        <v>2.2727272727272728E-2</v>
      </c>
      <c r="M403" s="31">
        <f t="shared" si="50"/>
        <v>2.0833333333333332E-2</v>
      </c>
      <c r="N403" s="31">
        <f t="shared" si="51"/>
        <v>1.9230769230769232E-2</v>
      </c>
      <c r="O403" s="31">
        <f t="shared" si="52"/>
        <v>1.7857142857142856E-2</v>
      </c>
      <c r="P403" s="31">
        <f t="shared" si="53"/>
        <v>1.6666666666666666E-2</v>
      </c>
      <c r="Q403" s="31">
        <f t="shared" si="54"/>
        <v>1.5625E-2</v>
      </c>
      <c r="R403" s="31">
        <f t="shared" si="55"/>
        <v>1.4705882352941176E-2</v>
      </c>
      <c r="S403" s="31"/>
      <c r="T403" s="58">
        <v>47</v>
      </c>
      <c r="AC403" s="13"/>
      <c r="AD403" s="13"/>
      <c r="AE403" s="13"/>
    </row>
    <row r="404" spans="1:31" s="16" customFormat="1" ht="30" x14ac:dyDescent="0.2">
      <c r="A404" s="6" t="s">
        <v>391</v>
      </c>
      <c r="B404" s="37">
        <v>0.31</v>
      </c>
      <c r="C404" s="38">
        <f t="shared" si="56"/>
        <v>0.155</v>
      </c>
      <c r="D404" s="38">
        <f t="shared" si="57"/>
        <v>0.10333333333333333</v>
      </c>
      <c r="E404" s="38">
        <f t="shared" si="58"/>
        <v>7.7499999999999999E-2</v>
      </c>
      <c r="F404" s="38">
        <f t="shared" si="59"/>
        <v>6.2E-2</v>
      </c>
      <c r="G404" s="39">
        <f t="shared" si="60"/>
        <v>5.1666666666666666E-2</v>
      </c>
      <c r="H404" s="31">
        <f t="shared" si="45"/>
        <v>4.4285714285714282E-2</v>
      </c>
      <c r="I404" s="31">
        <f t="shared" si="46"/>
        <v>3.875E-2</v>
      </c>
      <c r="J404" s="31">
        <f t="shared" si="47"/>
        <v>3.4444444444444444E-2</v>
      </c>
      <c r="K404" s="31">
        <f t="shared" si="48"/>
        <v>3.1E-2</v>
      </c>
      <c r="L404" s="31">
        <f t="shared" si="49"/>
        <v>2.8181818181818183E-2</v>
      </c>
      <c r="M404" s="31">
        <f t="shared" si="50"/>
        <v>2.5833333333333333E-2</v>
      </c>
      <c r="N404" s="31">
        <f t="shared" si="51"/>
        <v>2.3846153846153847E-2</v>
      </c>
      <c r="O404" s="31">
        <f t="shared" si="52"/>
        <v>2.2142857142857141E-2</v>
      </c>
      <c r="P404" s="31">
        <f t="shared" si="53"/>
        <v>2.0666666666666667E-2</v>
      </c>
      <c r="Q404" s="31">
        <f t="shared" si="54"/>
        <v>1.9375E-2</v>
      </c>
      <c r="R404" s="31">
        <f t="shared" si="55"/>
        <v>1.8235294117647058E-2</v>
      </c>
      <c r="S404" s="31"/>
      <c r="T404" s="58">
        <v>48</v>
      </c>
      <c r="AC404" s="13"/>
      <c r="AD404" s="13"/>
      <c r="AE404" s="13"/>
    </row>
    <row r="405" spans="1:31" s="16" customFormat="1" ht="46" thickBot="1" x14ac:dyDescent="0.25">
      <c r="A405" s="6" t="s">
        <v>392</v>
      </c>
      <c r="B405" s="40">
        <v>0.35</v>
      </c>
      <c r="C405" s="41">
        <f t="shared" si="56"/>
        <v>0.17499999999999999</v>
      </c>
      <c r="D405" s="41">
        <f t="shared" si="57"/>
        <v>0.11666666666666665</v>
      </c>
      <c r="E405" s="41">
        <f t="shared" si="58"/>
        <v>8.7499999999999994E-2</v>
      </c>
      <c r="F405" s="41">
        <f t="shared" si="59"/>
        <v>6.9999999999999993E-2</v>
      </c>
      <c r="G405" s="42">
        <f t="shared" si="60"/>
        <v>5.8333333333333327E-2</v>
      </c>
      <c r="H405" s="31">
        <f t="shared" si="45"/>
        <v>4.9999999999999996E-2</v>
      </c>
      <c r="I405" s="31">
        <f t="shared" si="46"/>
        <v>4.3749999999999997E-2</v>
      </c>
      <c r="J405" s="31">
        <f t="shared" si="47"/>
        <v>3.888888888888889E-2</v>
      </c>
      <c r="K405" s="31">
        <f t="shared" si="48"/>
        <v>3.4999999999999996E-2</v>
      </c>
      <c r="L405" s="31">
        <f t="shared" si="49"/>
        <v>3.1818181818181815E-2</v>
      </c>
      <c r="M405" s="31">
        <f t="shared" si="50"/>
        <v>2.9166666666666664E-2</v>
      </c>
      <c r="N405" s="31">
        <f t="shared" si="51"/>
        <v>2.6923076923076921E-2</v>
      </c>
      <c r="O405" s="31">
        <f t="shared" si="52"/>
        <v>2.4999999999999998E-2</v>
      </c>
      <c r="P405" s="31">
        <f t="shared" si="53"/>
        <v>2.3333333333333331E-2</v>
      </c>
      <c r="Q405" s="31">
        <f t="shared" si="54"/>
        <v>2.1874999999999999E-2</v>
      </c>
      <c r="R405" s="31">
        <f t="shared" si="55"/>
        <v>2.0588235294117647E-2</v>
      </c>
      <c r="S405" s="31"/>
      <c r="T405" s="58">
        <v>49</v>
      </c>
      <c r="AC405" s="13"/>
      <c r="AD405" s="13"/>
      <c r="AE405" s="13"/>
    </row>
    <row r="406" spans="1:31" s="16" customFormat="1" x14ac:dyDescent="0.2">
      <c r="A406" s="6"/>
      <c r="B406" s="59"/>
      <c r="C406" s="38"/>
      <c r="D406" s="38"/>
      <c r="E406" s="38"/>
      <c r="F406" s="38"/>
      <c r="G406" s="60">
        <f>SUM(G384:G405)</f>
        <v>1.2733333333333337</v>
      </c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31"/>
      <c r="T406" s="58"/>
      <c r="AC406" s="13"/>
      <c r="AD406" s="13"/>
      <c r="AE406" s="13"/>
    </row>
    <row r="407" spans="1:31" s="16" customFormat="1" ht="16" thickBot="1" x14ac:dyDescent="0.25">
      <c r="A407" s="29" t="s">
        <v>371</v>
      </c>
      <c r="B407" s="57">
        <v>1</v>
      </c>
      <c r="C407" s="57">
        <v>2</v>
      </c>
      <c r="D407" s="57">
        <v>3</v>
      </c>
      <c r="E407" s="57">
        <v>4</v>
      </c>
      <c r="F407" s="57">
        <v>5</v>
      </c>
      <c r="G407" s="57">
        <v>6</v>
      </c>
      <c r="H407" s="57">
        <v>7</v>
      </c>
      <c r="I407" s="57">
        <v>8</v>
      </c>
      <c r="J407" s="57" t="s">
        <v>427</v>
      </c>
      <c r="K407" s="51"/>
      <c r="L407" s="51"/>
      <c r="M407" s="51"/>
      <c r="N407" s="51"/>
      <c r="O407" s="51"/>
      <c r="P407" s="51"/>
      <c r="Q407" s="51"/>
      <c r="R407" s="51"/>
      <c r="S407" s="51"/>
      <c r="T407" s="58"/>
      <c r="AC407" s="13"/>
      <c r="AD407" s="13"/>
      <c r="AE407" s="13"/>
    </row>
    <row r="408" spans="1:31" s="16" customFormat="1" ht="30" x14ac:dyDescent="0.2">
      <c r="A408" s="6" t="s">
        <v>372</v>
      </c>
      <c r="B408" s="34">
        <v>0.43</v>
      </c>
      <c r="C408" s="35">
        <f t="shared" si="56"/>
        <v>0.215</v>
      </c>
      <c r="D408" s="35">
        <f t="shared" si="57"/>
        <v>0.14333333333333334</v>
      </c>
      <c r="E408" s="35">
        <f>B408/4</f>
        <v>0.1075</v>
      </c>
      <c r="F408" s="35">
        <f t="shared" si="59"/>
        <v>8.5999999999999993E-2</v>
      </c>
      <c r="G408" s="35">
        <f t="shared" si="60"/>
        <v>7.166666666666667E-2</v>
      </c>
      <c r="H408" s="35">
        <f t="shared" si="45"/>
        <v>6.142857142857143E-2</v>
      </c>
      <c r="I408" s="35">
        <f t="shared" si="46"/>
        <v>5.3749999999999999E-2</v>
      </c>
      <c r="J408" s="36">
        <f t="shared" si="47"/>
        <v>4.777777777777778E-2</v>
      </c>
      <c r="K408" s="31">
        <f t="shared" si="48"/>
        <v>4.2999999999999997E-2</v>
      </c>
      <c r="L408" s="31">
        <f t="shared" si="49"/>
        <v>3.9090909090909093E-2</v>
      </c>
      <c r="M408" s="31">
        <f t="shared" si="50"/>
        <v>3.5833333333333335E-2</v>
      </c>
      <c r="N408" s="31">
        <f t="shared" si="51"/>
        <v>3.3076923076923073E-2</v>
      </c>
      <c r="O408" s="31">
        <f t="shared" si="52"/>
        <v>3.0714285714285715E-2</v>
      </c>
      <c r="P408" s="31">
        <f t="shared" si="53"/>
        <v>2.8666666666666667E-2</v>
      </c>
      <c r="Q408" s="31">
        <f t="shared" si="54"/>
        <v>2.6875E-2</v>
      </c>
      <c r="R408" s="31">
        <f t="shared" si="55"/>
        <v>2.5294117647058825E-2</v>
      </c>
      <c r="S408" s="31"/>
      <c r="T408" s="58">
        <v>50</v>
      </c>
      <c r="AC408" s="13"/>
      <c r="AD408" s="13"/>
      <c r="AE408" s="13"/>
    </row>
    <row r="409" spans="1:31" s="16" customFormat="1" ht="45" x14ac:dyDescent="0.2">
      <c r="A409" s="6" t="s">
        <v>394</v>
      </c>
      <c r="B409" s="37">
        <v>0.31</v>
      </c>
      <c r="C409" s="38">
        <f t="shared" si="56"/>
        <v>0.155</v>
      </c>
      <c r="D409" s="38">
        <f t="shared" si="57"/>
        <v>0.10333333333333333</v>
      </c>
      <c r="E409" s="38">
        <f t="shared" ref="E409:E429" si="61">B409/4</f>
        <v>7.7499999999999999E-2</v>
      </c>
      <c r="F409" s="38">
        <f t="shared" si="59"/>
        <v>6.2E-2</v>
      </c>
      <c r="G409" s="38">
        <f t="shared" si="60"/>
        <v>5.1666666666666666E-2</v>
      </c>
      <c r="H409" s="38">
        <f t="shared" si="45"/>
        <v>4.4285714285714282E-2</v>
      </c>
      <c r="I409" s="38">
        <f t="shared" si="46"/>
        <v>3.875E-2</v>
      </c>
      <c r="J409" s="39">
        <f t="shared" si="47"/>
        <v>3.4444444444444444E-2</v>
      </c>
      <c r="K409" s="31">
        <f t="shared" si="48"/>
        <v>3.1E-2</v>
      </c>
      <c r="L409" s="31">
        <f t="shared" si="49"/>
        <v>2.8181818181818183E-2</v>
      </c>
      <c r="M409" s="31">
        <f t="shared" si="50"/>
        <v>2.5833333333333333E-2</v>
      </c>
      <c r="N409" s="31">
        <f t="shared" si="51"/>
        <v>2.3846153846153847E-2</v>
      </c>
      <c r="O409" s="31">
        <f t="shared" si="52"/>
        <v>2.2142857142857141E-2</v>
      </c>
      <c r="P409" s="31">
        <f t="shared" si="53"/>
        <v>2.0666666666666667E-2</v>
      </c>
      <c r="Q409" s="31">
        <f t="shared" si="54"/>
        <v>1.9375E-2</v>
      </c>
      <c r="R409" s="31">
        <f t="shared" si="55"/>
        <v>1.8235294117647058E-2</v>
      </c>
      <c r="S409" s="31"/>
      <c r="T409" s="58">
        <v>51</v>
      </c>
      <c r="AC409" s="13"/>
      <c r="AD409" s="13"/>
      <c r="AE409" s="13"/>
    </row>
    <row r="410" spans="1:31" s="16" customFormat="1" ht="30" x14ac:dyDescent="0.2">
      <c r="A410" s="6" t="s">
        <v>373</v>
      </c>
      <c r="B410" s="37">
        <v>0.46</v>
      </c>
      <c r="C410" s="38">
        <f t="shared" si="56"/>
        <v>0.23</v>
      </c>
      <c r="D410" s="38">
        <f t="shared" si="57"/>
        <v>0.15333333333333335</v>
      </c>
      <c r="E410" s="38">
        <f t="shared" si="61"/>
        <v>0.115</v>
      </c>
      <c r="F410" s="38">
        <f t="shared" si="59"/>
        <v>9.1999999999999998E-2</v>
      </c>
      <c r="G410" s="38">
        <f t="shared" si="60"/>
        <v>7.6666666666666675E-2</v>
      </c>
      <c r="H410" s="38">
        <f t="shared" ref="H410:H429" si="62">B410/7</f>
        <v>6.5714285714285711E-2</v>
      </c>
      <c r="I410" s="38">
        <f t="shared" ref="I410:I429" si="63">B410/8</f>
        <v>5.7500000000000002E-2</v>
      </c>
      <c r="J410" s="39">
        <f t="shared" ref="J410:J429" si="64">B410/9</f>
        <v>5.1111111111111114E-2</v>
      </c>
      <c r="K410" s="31">
        <f t="shared" ref="K410:K429" si="65">B410/10</f>
        <v>4.5999999999999999E-2</v>
      </c>
      <c r="L410" s="31">
        <f t="shared" ref="L410:L429" si="66">B410/11</f>
        <v>4.1818181818181817E-2</v>
      </c>
      <c r="M410" s="31">
        <f t="shared" ref="M410:M429" si="67">B410/12</f>
        <v>3.8333333333333337E-2</v>
      </c>
      <c r="N410" s="31">
        <f t="shared" ref="N410:N429" si="68">B410/13</f>
        <v>3.5384615384615389E-2</v>
      </c>
      <c r="O410" s="31">
        <f t="shared" ref="O410:O429" si="69">B410/14</f>
        <v>3.2857142857142856E-2</v>
      </c>
      <c r="P410" s="31">
        <f t="shared" ref="P410:P429" si="70">B410/15</f>
        <v>3.0666666666666668E-2</v>
      </c>
      <c r="Q410" s="31">
        <f t="shared" ref="Q410:Q429" si="71">B410/16</f>
        <v>2.8750000000000001E-2</v>
      </c>
      <c r="R410" s="31">
        <f t="shared" ref="R410:R429" si="72">B410/17</f>
        <v>2.7058823529411767E-2</v>
      </c>
      <c r="S410" s="31"/>
      <c r="T410" s="58">
        <v>52</v>
      </c>
      <c r="AC410" s="13"/>
      <c r="AD410" s="13"/>
      <c r="AE410" s="13"/>
    </row>
    <row r="411" spans="1:31" s="16" customFormat="1" ht="30" x14ac:dyDescent="0.2">
      <c r="A411" s="6" t="s">
        <v>374</v>
      </c>
      <c r="B411" s="37">
        <v>0.49</v>
      </c>
      <c r="C411" s="38">
        <f t="shared" si="56"/>
        <v>0.245</v>
      </c>
      <c r="D411" s="38">
        <f t="shared" si="57"/>
        <v>0.16333333333333333</v>
      </c>
      <c r="E411" s="38">
        <f t="shared" si="61"/>
        <v>0.1225</v>
      </c>
      <c r="F411" s="38">
        <f t="shared" si="59"/>
        <v>9.8000000000000004E-2</v>
      </c>
      <c r="G411" s="38">
        <f t="shared" si="60"/>
        <v>8.1666666666666665E-2</v>
      </c>
      <c r="H411" s="38">
        <f t="shared" si="62"/>
        <v>6.9999999999999993E-2</v>
      </c>
      <c r="I411" s="38">
        <f t="shared" si="63"/>
        <v>6.1249999999999999E-2</v>
      </c>
      <c r="J411" s="39">
        <f t="shared" si="64"/>
        <v>5.4444444444444441E-2</v>
      </c>
      <c r="K411" s="31">
        <f t="shared" si="65"/>
        <v>4.9000000000000002E-2</v>
      </c>
      <c r="L411" s="31">
        <f t="shared" si="66"/>
        <v>4.4545454545454548E-2</v>
      </c>
      <c r="M411" s="31">
        <f t="shared" si="67"/>
        <v>4.0833333333333333E-2</v>
      </c>
      <c r="N411" s="31">
        <f t="shared" si="68"/>
        <v>3.7692307692307692E-2</v>
      </c>
      <c r="O411" s="31">
        <f t="shared" si="69"/>
        <v>3.4999999999999996E-2</v>
      </c>
      <c r="P411" s="31">
        <f t="shared" si="70"/>
        <v>3.2666666666666663E-2</v>
      </c>
      <c r="Q411" s="31">
        <f t="shared" si="71"/>
        <v>3.0624999999999999E-2</v>
      </c>
      <c r="R411" s="31">
        <f t="shared" si="72"/>
        <v>2.8823529411764706E-2</v>
      </c>
      <c r="S411" s="31"/>
      <c r="T411" s="58">
        <v>53</v>
      </c>
      <c r="AC411" s="13"/>
      <c r="AD411" s="13"/>
      <c r="AE411" s="13"/>
    </row>
    <row r="412" spans="1:31" s="16" customFormat="1" ht="30" x14ac:dyDescent="0.2">
      <c r="A412" s="6" t="s">
        <v>395</v>
      </c>
      <c r="B412" s="37">
        <v>0.39</v>
      </c>
      <c r="C412" s="38">
        <f t="shared" si="56"/>
        <v>0.19500000000000001</v>
      </c>
      <c r="D412" s="38">
        <f t="shared" si="57"/>
        <v>0.13</v>
      </c>
      <c r="E412" s="38">
        <f t="shared" si="61"/>
        <v>9.7500000000000003E-2</v>
      </c>
      <c r="F412" s="38">
        <f t="shared" si="59"/>
        <v>7.8E-2</v>
      </c>
      <c r="G412" s="38">
        <f t="shared" si="60"/>
        <v>6.5000000000000002E-2</v>
      </c>
      <c r="H412" s="38">
        <f t="shared" si="62"/>
        <v>5.5714285714285716E-2</v>
      </c>
      <c r="I412" s="38">
        <f t="shared" si="63"/>
        <v>4.8750000000000002E-2</v>
      </c>
      <c r="J412" s="39">
        <f t="shared" si="64"/>
        <v>4.3333333333333335E-2</v>
      </c>
      <c r="K412" s="31">
        <f t="shared" si="65"/>
        <v>3.9E-2</v>
      </c>
      <c r="L412" s="31">
        <f t="shared" si="66"/>
        <v>3.5454545454545454E-2</v>
      </c>
      <c r="M412" s="31">
        <f t="shared" si="67"/>
        <v>3.2500000000000001E-2</v>
      </c>
      <c r="N412" s="31">
        <f t="shared" si="68"/>
        <v>3.0000000000000002E-2</v>
      </c>
      <c r="O412" s="31">
        <f t="shared" si="69"/>
        <v>2.7857142857142858E-2</v>
      </c>
      <c r="P412" s="31">
        <f t="shared" si="70"/>
        <v>2.6000000000000002E-2</v>
      </c>
      <c r="Q412" s="31">
        <f t="shared" si="71"/>
        <v>2.4375000000000001E-2</v>
      </c>
      <c r="R412" s="31">
        <f t="shared" si="72"/>
        <v>2.2941176470588236E-2</v>
      </c>
      <c r="S412" s="31"/>
      <c r="T412" s="58">
        <v>54</v>
      </c>
      <c r="AC412" s="13"/>
      <c r="AD412" s="13"/>
      <c r="AE412" s="13"/>
    </row>
    <row r="413" spans="1:31" s="16" customFormat="1" ht="30" x14ac:dyDescent="0.2">
      <c r="A413" s="6" t="s">
        <v>376</v>
      </c>
      <c r="B413" s="37">
        <v>0.56999999999999995</v>
      </c>
      <c r="C413" s="38">
        <f t="shared" si="56"/>
        <v>0.28499999999999998</v>
      </c>
      <c r="D413" s="38">
        <f t="shared" si="57"/>
        <v>0.18999999999999997</v>
      </c>
      <c r="E413" s="38">
        <f t="shared" si="61"/>
        <v>0.14249999999999999</v>
      </c>
      <c r="F413" s="38">
        <f t="shared" si="59"/>
        <v>0.11399999999999999</v>
      </c>
      <c r="G413" s="38">
        <f t="shared" si="60"/>
        <v>9.4999999999999987E-2</v>
      </c>
      <c r="H413" s="38">
        <f t="shared" si="62"/>
        <v>8.142857142857142E-2</v>
      </c>
      <c r="I413" s="38">
        <f t="shared" si="63"/>
        <v>7.1249999999999994E-2</v>
      </c>
      <c r="J413" s="39">
        <f t="shared" si="64"/>
        <v>6.3333333333333325E-2</v>
      </c>
      <c r="K413" s="31">
        <f t="shared" si="65"/>
        <v>5.6999999999999995E-2</v>
      </c>
      <c r="L413" s="31">
        <f t="shared" si="66"/>
        <v>5.1818181818181812E-2</v>
      </c>
      <c r="M413" s="31">
        <f t="shared" si="67"/>
        <v>4.7499999999999994E-2</v>
      </c>
      <c r="N413" s="31">
        <f t="shared" si="68"/>
        <v>4.384615384615384E-2</v>
      </c>
      <c r="O413" s="31">
        <f t="shared" si="69"/>
        <v>4.071428571428571E-2</v>
      </c>
      <c r="P413" s="31">
        <f t="shared" si="70"/>
        <v>3.7999999999999999E-2</v>
      </c>
      <c r="Q413" s="31">
        <f t="shared" si="71"/>
        <v>3.5624999999999997E-2</v>
      </c>
      <c r="R413" s="31">
        <f t="shared" si="72"/>
        <v>3.3529411764705877E-2</v>
      </c>
      <c r="S413" s="31"/>
      <c r="T413" s="58">
        <v>55</v>
      </c>
      <c r="AC413" s="13"/>
      <c r="AD413" s="13"/>
      <c r="AE413" s="13"/>
    </row>
    <row r="414" spans="1:31" s="16" customFormat="1" ht="30" x14ac:dyDescent="0.2">
      <c r="A414" s="6" t="s">
        <v>377</v>
      </c>
      <c r="B414" s="37">
        <v>0.68</v>
      </c>
      <c r="C414" s="38">
        <f t="shared" si="56"/>
        <v>0.34</v>
      </c>
      <c r="D414" s="38">
        <f t="shared" si="57"/>
        <v>0.22666666666666668</v>
      </c>
      <c r="E414" s="38">
        <f t="shared" si="61"/>
        <v>0.17</v>
      </c>
      <c r="F414" s="38">
        <f t="shared" si="59"/>
        <v>0.13600000000000001</v>
      </c>
      <c r="G414" s="38">
        <f t="shared" si="60"/>
        <v>0.11333333333333334</v>
      </c>
      <c r="H414" s="38">
        <f t="shared" si="62"/>
        <v>9.7142857142857156E-2</v>
      </c>
      <c r="I414" s="38">
        <f t="shared" si="63"/>
        <v>8.5000000000000006E-2</v>
      </c>
      <c r="J414" s="39">
        <f t="shared" si="64"/>
        <v>7.5555555555555556E-2</v>
      </c>
      <c r="K414" s="31">
        <f t="shared" si="65"/>
        <v>6.8000000000000005E-2</v>
      </c>
      <c r="L414" s="31">
        <f t="shared" si="66"/>
        <v>6.1818181818181821E-2</v>
      </c>
      <c r="M414" s="31">
        <f t="shared" si="67"/>
        <v>5.6666666666666671E-2</v>
      </c>
      <c r="N414" s="31">
        <f t="shared" si="68"/>
        <v>5.2307692307692312E-2</v>
      </c>
      <c r="O414" s="31">
        <f t="shared" si="69"/>
        <v>4.8571428571428578E-2</v>
      </c>
      <c r="P414" s="31">
        <f t="shared" si="70"/>
        <v>4.5333333333333337E-2</v>
      </c>
      <c r="Q414" s="31">
        <f t="shared" si="71"/>
        <v>4.2500000000000003E-2</v>
      </c>
      <c r="R414" s="31">
        <f t="shared" si="72"/>
        <v>0.04</v>
      </c>
      <c r="S414" s="31"/>
      <c r="T414" s="58">
        <v>56</v>
      </c>
      <c r="AC414" s="13"/>
      <c r="AD414" s="13"/>
      <c r="AE414" s="13"/>
    </row>
    <row r="415" spans="1:31" s="16" customFormat="1" ht="30" x14ac:dyDescent="0.2">
      <c r="A415" s="6" t="s">
        <v>378</v>
      </c>
      <c r="B415" s="37">
        <v>0.56999999999999995</v>
      </c>
      <c r="C415" s="38">
        <f t="shared" si="56"/>
        <v>0.28499999999999998</v>
      </c>
      <c r="D415" s="38">
        <f t="shared" si="57"/>
        <v>0.18999999999999997</v>
      </c>
      <c r="E415" s="38">
        <f t="shared" si="61"/>
        <v>0.14249999999999999</v>
      </c>
      <c r="F415" s="38">
        <f t="shared" si="59"/>
        <v>0.11399999999999999</v>
      </c>
      <c r="G415" s="38">
        <f t="shared" si="60"/>
        <v>9.4999999999999987E-2</v>
      </c>
      <c r="H415" s="38">
        <f t="shared" si="62"/>
        <v>8.142857142857142E-2</v>
      </c>
      <c r="I415" s="38">
        <f t="shared" si="63"/>
        <v>7.1249999999999994E-2</v>
      </c>
      <c r="J415" s="39">
        <f t="shared" si="64"/>
        <v>6.3333333333333325E-2</v>
      </c>
      <c r="K415" s="31">
        <f t="shared" si="65"/>
        <v>5.6999999999999995E-2</v>
      </c>
      <c r="L415" s="31">
        <f t="shared" si="66"/>
        <v>5.1818181818181812E-2</v>
      </c>
      <c r="M415" s="31">
        <f t="shared" si="67"/>
        <v>4.7499999999999994E-2</v>
      </c>
      <c r="N415" s="31">
        <f t="shared" si="68"/>
        <v>4.384615384615384E-2</v>
      </c>
      <c r="O415" s="31">
        <f t="shared" si="69"/>
        <v>4.071428571428571E-2</v>
      </c>
      <c r="P415" s="31">
        <f t="shared" si="70"/>
        <v>3.7999999999999999E-2</v>
      </c>
      <c r="Q415" s="31">
        <f t="shared" si="71"/>
        <v>3.5624999999999997E-2</v>
      </c>
      <c r="R415" s="31">
        <f t="shared" si="72"/>
        <v>3.3529411764705877E-2</v>
      </c>
      <c r="S415" s="31"/>
      <c r="T415" s="58">
        <v>57</v>
      </c>
      <c r="AC415" s="13"/>
      <c r="AD415" s="13"/>
      <c r="AE415" s="13"/>
    </row>
    <row r="416" spans="1:31" s="16" customFormat="1" ht="30" x14ac:dyDescent="0.2">
      <c r="A416" s="6" t="s">
        <v>379</v>
      </c>
      <c r="B416" s="37">
        <v>0.56999999999999995</v>
      </c>
      <c r="C416" s="38">
        <f t="shared" si="56"/>
        <v>0.28499999999999998</v>
      </c>
      <c r="D416" s="38">
        <f t="shared" si="57"/>
        <v>0.18999999999999997</v>
      </c>
      <c r="E416" s="38">
        <f t="shared" si="61"/>
        <v>0.14249999999999999</v>
      </c>
      <c r="F416" s="38">
        <f t="shared" si="59"/>
        <v>0.11399999999999999</v>
      </c>
      <c r="G416" s="38">
        <f t="shared" si="60"/>
        <v>9.4999999999999987E-2</v>
      </c>
      <c r="H416" s="38">
        <f t="shared" si="62"/>
        <v>8.142857142857142E-2</v>
      </c>
      <c r="I416" s="38">
        <f t="shared" si="63"/>
        <v>7.1249999999999994E-2</v>
      </c>
      <c r="J416" s="39">
        <f t="shared" si="64"/>
        <v>6.3333333333333325E-2</v>
      </c>
      <c r="K416" s="31">
        <f t="shared" si="65"/>
        <v>5.6999999999999995E-2</v>
      </c>
      <c r="L416" s="31">
        <f t="shared" si="66"/>
        <v>5.1818181818181812E-2</v>
      </c>
      <c r="M416" s="31">
        <f t="shared" si="67"/>
        <v>4.7499999999999994E-2</v>
      </c>
      <c r="N416" s="31">
        <f t="shared" si="68"/>
        <v>4.384615384615384E-2</v>
      </c>
      <c r="O416" s="31">
        <f t="shared" si="69"/>
        <v>4.071428571428571E-2</v>
      </c>
      <c r="P416" s="31">
        <f t="shared" si="70"/>
        <v>3.7999999999999999E-2</v>
      </c>
      <c r="Q416" s="31">
        <f t="shared" si="71"/>
        <v>3.5624999999999997E-2</v>
      </c>
      <c r="R416" s="31">
        <f t="shared" si="72"/>
        <v>3.3529411764705877E-2</v>
      </c>
      <c r="S416" s="31"/>
      <c r="T416" s="58">
        <v>58</v>
      </c>
      <c r="AC416" s="13"/>
      <c r="AD416" s="13"/>
      <c r="AE416" s="13"/>
    </row>
    <row r="417" spans="1:31" s="16" customFormat="1" ht="45" x14ac:dyDescent="0.2">
      <c r="A417" s="6" t="s">
        <v>380</v>
      </c>
      <c r="B417" s="37">
        <v>0.61</v>
      </c>
      <c r="C417" s="38">
        <f t="shared" si="56"/>
        <v>0.30499999999999999</v>
      </c>
      <c r="D417" s="38">
        <f t="shared" si="57"/>
        <v>0.20333333333333334</v>
      </c>
      <c r="E417" s="38">
        <f t="shared" si="61"/>
        <v>0.1525</v>
      </c>
      <c r="F417" s="38">
        <f t="shared" si="59"/>
        <v>0.122</v>
      </c>
      <c r="G417" s="38">
        <f t="shared" si="60"/>
        <v>0.10166666666666667</v>
      </c>
      <c r="H417" s="38">
        <f t="shared" si="62"/>
        <v>8.7142857142857147E-2</v>
      </c>
      <c r="I417" s="38">
        <f t="shared" si="63"/>
        <v>7.6249999999999998E-2</v>
      </c>
      <c r="J417" s="39">
        <f t="shared" si="64"/>
        <v>6.777777777777777E-2</v>
      </c>
      <c r="K417" s="31">
        <f t="shared" si="65"/>
        <v>6.0999999999999999E-2</v>
      </c>
      <c r="L417" s="31">
        <f t="shared" si="66"/>
        <v>5.5454545454545451E-2</v>
      </c>
      <c r="M417" s="31">
        <f t="shared" si="67"/>
        <v>5.0833333333333335E-2</v>
      </c>
      <c r="N417" s="31">
        <f t="shared" si="68"/>
        <v>4.6923076923076922E-2</v>
      </c>
      <c r="O417" s="31">
        <f t="shared" si="69"/>
        <v>4.3571428571428573E-2</v>
      </c>
      <c r="P417" s="31">
        <f t="shared" si="70"/>
        <v>4.0666666666666663E-2</v>
      </c>
      <c r="Q417" s="31">
        <f t="shared" si="71"/>
        <v>3.8124999999999999E-2</v>
      </c>
      <c r="R417" s="31">
        <f t="shared" si="72"/>
        <v>3.5882352941176469E-2</v>
      </c>
      <c r="S417" s="31"/>
      <c r="T417" s="58">
        <v>59</v>
      </c>
      <c r="AC417" s="13"/>
      <c r="AD417" s="13"/>
      <c r="AE417" s="13"/>
    </row>
    <row r="418" spans="1:31" s="16" customFormat="1" ht="30" x14ac:dyDescent="0.2">
      <c r="A418" s="6" t="s">
        <v>381</v>
      </c>
      <c r="B418" s="37">
        <v>0.67</v>
      </c>
      <c r="C418" s="38">
        <f t="shared" si="56"/>
        <v>0.33500000000000002</v>
      </c>
      <c r="D418" s="38">
        <f t="shared" si="57"/>
        <v>0.22333333333333336</v>
      </c>
      <c r="E418" s="38">
        <f t="shared" si="61"/>
        <v>0.16750000000000001</v>
      </c>
      <c r="F418" s="38">
        <f t="shared" si="59"/>
        <v>0.13400000000000001</v>
      </c>
      <c r="G418" s="38">
        <f t="shared" si="60"/>
        <v>0.11166666666666668</v>
      </c>
      <c r="H418" s="38">
        <f t="shared" si="62"/>
        <v>9.5714285714285724E-2</v>
      </c>
      <c r="I418" s="38">
        <f t="shared" si="63"/>
        <v>8.3750000000000005E-2</v>
      </c>
      <c r="J418" s="39">
        <f t="shared" si="64"/>
        <v>7.4444444444444452E-2</v>
      </c>
      <c r="K418" s="31">
        <f t="shared" si="65"/>
        <v>6.7000000000000004E-2</v>
      </c>
      <c r="L418" s="31">
        <f t="shared" si="66"/>
        <v>6.0909090909090913E-2</v>
      </c>
      <c r="M418" s="31">
        <f t="shared" si="67"/>
        <v>5.5833333333333339E-2</v>
      </c>
      <c r="N418" s="31">
        <f t="shared" si="68"/>
        <v>5.153846153846154E-2</v>
      </c>
      <c r="O418" s="31">
        <f t="shared" si="69"/>
        <v>4.7857142857142862E-2</v>
      </c>
      <c r="P418" s="31">
        <f t="shared" si="70"/>
        <v>4.4666666666666667E-2</v>
      </c>
      <c r="Q418" s="31">
        <f t="shared" si="71"/>
        <v>4.1875000000000002E-2</v>
      </c>
      <c r="R418" s="31">
        <f t="shared" si="72"/>
        <v>3.9411764705882354E-2</v>
      </c>
      <c r="S418" s="31"/>
      <c r="T418" s="58">
        <v>60</v>
      </c>
      <c r="AC418" s="13"/>
      <c r="AD418" s="13"/>
      <c r="AE418" s="13"/>
    </row>
    <row r="419" spans="1:31" s="16" customFormat="1" ht="45" x14ac:dyDescent="0.2">
      <c r="A419" s="6" t="s">
        <v>382</v>
      </c>
      <c r="B419" s="37">
        <v>0.51</v>
      </c>
      <c r="C419" s="38">
        <f t="shared" si="56"/>
        <v>0.255</v>
      </c>
      <c r="D419" s="38">
        <f t="shared" si="57"/>
        <v>0.17</v>
      </c>
      <c r="E419" s="38">
        <f t="shared" si="61"/>
        <v>0.1275</v>
      </c>
      <c r="F419" s="38">
        <f t="shared" si="59"/>
        <v>0.10200000000000001</v>
      </c>
      <c r="G419" s="38">
        <f t="shared" si="60"/>
        <v>8.5000000000000006E-2</v>
      </c>
      <c r="H419" s="38">
        <f t="shared" si="62"/>
        <v>7.2857142857142856E-2</v>
      </c>
      <c r="I419" s="38">
        <f t="shared" si="63"/>
        <v>6.3750000000000001E-2</v>
      </c>
      <c r="J419" s="39">
        <f t="shared" si="64"/>
        <v>5.6666666666666671E-2</v>
      </c>
      <c r="K419" s="31">
        <f t="shared" si="65"/>
        <v>5.1000000000000004E-2</v>
      </c>
      <c r="L419" s="31">
        <f t="shared" si="66"/>
        <v>4.6363636363636364E-2</v>
      </c>
      <c r="M419" s="31">
        <f t="shared" si="67"/>
        <v>4.2500000000000003E-2</v>
      </c>
      <c r="N419" s="31">
        <f t="shared" si="68"/>
        <v>3.9230769230769229E-2</v>
      </c>
      <c r="O419" s="31">
        <f t="shared" si="69"/>
        <v>3.6428571428571428E-2</v>
      </c>
      <c r="P419" s="31">
        <f t="shared" si="70"/>
        <v>3.4000000000000002E-2</v>
      </c>
      <c r="Q419" s="31">
        <f t="shared" si="71"/>
        <v>3.1875000000000001E-2</v>
      </c>
      <c r="R419" s="31">
        <f t="shared" si="72"/>
        <v>0.03</v>
      </c>
      <c r="S419" s="31"/>
      <c r="T419" s="58">
        <v>61</v>
      </c>
      <c r="AC419" s="13"/>
      <c r="AD419" s="13"/>
      <c r="AE419" s="13"/>
    </row>
    <row r="420" spans="1:31" s="16" customFormat="1" ht="30" x14ac:dyDescent="0.2">
      <c r="A420" s="6" t="s">
        <v>383</v>
      </c>
      <c r="B420" s="37">
        <v>0.47</v>
      </c>
      <c r="C420" s="38">
        <f t="shared" si="56"/>
        <v>0.23499999999999999</v>
      </c>
      <c r="D420" s="38">
        <f t="shared" si="57"/>
        <v>0.15666666666666665</v>
      </c>
      <c r="E420" s="38">
        <f t="shared" si="61"/>
        <v>0.11749999999999999</v>
      </c>
      <c r="F420" s="38">
        <f t="shared" si="59"/>
        <v>9.4E-2</v>
      </c>
      <c r="G420" s="38">
        <f t="shared" si="60"/>
        <v>7.8333333333333324E-2</v>
      </c>
      <c r="H420" s="38">
        <f t="shared" si="62"/>
        <v>6.7142857142857143E-2</v>
      </c>
      <c r="I420" s="38">
        <f t="shared" si="63"/>
        <v>5.8749999999999997E-2</v>
      </c>
      <c r="J420" s="39">
        <f t="shared" si="64"/>
        <v>5.2222222222222218E-2</v>
      </c>
      <c r="K420" s="31">
        <f t="shared" si="65"/>
        <v>4.7E-2</v>
      </c>
      <c r="L420" s="31">
        <f t="shared" si="66"/>
        <v>4.2727272727272725E-2</v>
      </c>
      <c r="M420" s="31">
        <f t="shared" si="67"/>
        <v>3.9166666666666662E-2</v>
      </c>
      <c r="N420" s="31">
        <f t="shared" si="68"/>
        <v>3.6153846153846154E-2</v>
      </c>
      <c r="O420" s="31">
        <f t="shared" si="69"/>
        <v>3.3571428571428572E-2</v>
      </c>
      <c r="P420" s="31">
        <f t="shared" si="70"/>
        <v>3.1333333333333331E-2</v>
      </c>
      <c r="Q420" s="31">
        <f t="shared" si="71"/>
        <v>2.9374999999999998E-2</v>
      </c>
      <c r="R420" s="31">
        <f t="shared" si="72"/>
        <v>2.764705882352941E-2</v>
      </c>
      <c r="S420" s="31"/>
      <c r="T420" s="58">
        <v>62</v>
      </c>
      <c r="AC420" s="13"/>
      <c r="AD420" s="13"/>
      <c r="AE420" s="13"/>
    </row>
    <row r="421" spans="1:31" s="16" customFormat="1" ht="30" x14ac:dyDescent="0.2">
      <c r="A421" s="6" t="s">
        <v>384</v>
      </c>
      <c r="B421" s="37">
        <v>0.51</v>
      </c>
      <c r="C421" s="38">
        <f t="shared" si="56"/>
        <v>0.255</v>
      </c>
      <c r="D421" s="38">
        <f t="shared" si="57"/>
        <v>0.17</v>
      </c>
      <c r="E421" s="38">
        <f t="shared" si="61"/>
        <v>0.1275</v>
      </c>
      <c r="F421" s="38">
        <f t="shared" si="59"/>
        <v>0.10200000000000001</v>
      </c>
      <c r="G421" s="38">
        <f t="shared" si="60"/>
        <v>8.5000000000000006E-2</v>
      </c>
      <c r="H421" s="38">
        <f t="shared" si="62"/>
        <v>7.2857142857142856E-2</v>
      </c>
      <c r="I421" s="38">
        <f t="shared" si="63"/>
        <v>6.3750000000000001E-2</v>
      </c>
      <c r="J421" s="39">
        <f t="shared" si="64"/>
        <v>5.6666666666666671E-2</v>
      </c>
      <c r="K421" s="31">
        <f t="shared" si="65"/>
        <v>5.1000000000000004E-2</v>
      </c>
      <c r="L421" s="31">
        <f t="shared" si="66"/>
        <v>4.6363636363636364E-2</v>
      </c>
      <c r="M421" s="31">
        <f t="shared" si="67"/>
        <v>4.2500000000000003E-2</v>
      </c>
      <c r="N421" s="31">
        <f t="shared" si="68"/>
        <v>3.9230769230769229E-2</v>
      </c>
      <c r="O421" s="31">
        <f t="shared" si="69"/>
        <v>3.6428571428571428E-2</v>
      </c>
      <c r="P421" s="31">
        <f t="shared" si="70"/>
        <v>3.4000000000000002E-2</v>
      </c>
      <c r="Q421" s="31">
        <f t="shared" si="71"/>
        <v>3.1875000000000001E-2</v>
      </c>
      <c r="R421" s="31">
        <f t="shared" si="72"/>
        <v>0.03</v>
      </c>
      <c r="S421" s="31"/>
      <c r="T421" s="58">
        <v>63</v>
      </c>
      <c r="AC421" s="13"/>
      <c r="AD421" s="13"/>
      <c r="AE421" s="13"/>
    </row>
    <row r="422" spans="1:31" s="16" customFormat="1" ht="30" x14ac:dyDescent="0.2">
      <c r="A422" s="6" t="s">
        <v>385</v>
      </c>
      <c r="B422" s="37">
        <v>0.47</v>
      </c>
      <c r="C422" s="38">
        <f t="shared" si="56"/>
        <v>0.23499999999999999</v>
      </c>
      <c r="D422" s="38">
        <f t="shared" si="57"/>
        <v>0.15666666666666665</v>
      </c>
      <c r="E422" s="38">
        <f t="shared" si="61"/>
        <v>0.11749999999999999</v>
      </c>
      <c r="F422" s="38">
        <f t="shared" si="59"/>
        <v>9.4E-2</v>
      </c>
      <c r="G422" s="38">
        <f t="shared" si="60"/>
        <v>7.8333333333333324E-2</v>
      </c>
      <c r="H422" s="38">
        <f t="shared" si="62"/>
        <v>6.7142857142857143E-2</v>
      </c>
      <c r="I422" s="38">
        <f t="shared" si="63"/>
        <v>5.8749999999999997E-2</v>
      </c>
      <c r="J422" s="39">
        <f t="shared" si="64"/>
        <v>5.2222222222222218E-2</v>
      </c>
      <c r="K422" s="31">
        <f t="shared" si="65"/>
        <v>4.7E-2</v>
      </c>
      <c r="L422" s="31">
        <f t="shared" si="66"/>
        <v>4.2727272727272725E-2</v>
      </c>
      <c r="M422" s="31">
        <f t="shared" si="67"/>
        <v>3.9166666666666662E-2</v>
      </c>
      <c r="N422" s="31">
        <f t="shared" si="68"/>
        <v>3.6153846153846154E-2</v>
      </c>
      <c r="O422" s="31">
        <f t="shared" si="69"/>
        <v>3.3571428571428572E-2</v>
      </c>
      <c r="P422" s="31">
        <f t="shared" si="70"/>
        <v>3.1333333333333331E-2</v>
      </c>
      <c r="Q422" s="31">
        <f t="shared" si="71"/>
        <v>2.9374999999999998E-2</v>
      </c>
      <c r="R422" s="31">
        <f t="shared" si="72"/>
        <v>2.764705882352941E-2</v>
      </c>
      <c r="S422" s="31"/>
      <c r="T422" s="58">
        <v>64</v>
      </c>
      <c r="AC422" s="13"/>
      <c r="AD422" s="13"/>
      <c r="AE422" s="13"/>
    </row>
    <row r="423" spans="1:31" s="16" customFormat="1" ht="30" x14ac:dyDescent="0.2">
      <c r="A423" s="6" t="s">
        <v>386</v>
      </c>
      <c r="B423" s="37">
        <v>0.39</v>
      </c>
      <c r="C423" s="38">
        <f t="shared" si="56"/>
        <v>0.19500000000000001</v>
      </c>
      <c r="D423" s="38">
        <f t="shared" si="57"/>
        <v>0.13</v>
      </c>
      <c r="E423" s="38">
        <f t="shared" si="61"/>
        <v>9.7500000000000003E-2</v>
      </c>
      <c r="F423" s="38">
        <f t="shared" si="59"/>
        <v>7.8E-2</v>
      </c>
      <c r="G423" s="38">
        <f t="shared" si="60"/>
        <v>6.5000000000000002E-2</v>
      </c>
      <c r="H423" s="38">
        <f t="shared" si="62"/>
        <v>5.5714285714285716E-2</v>
      </c>
      <c r="I423" s="38">
        <f t="shared" si="63"/>
        <v>4.8750000000000002E-2</v>
      </c>
      <c r="J423" s="39">
        <f t="shared" si="64"/>
        <v>4.3333333333333335E-2</v>
      </c>
      <c r="K423" s="31">
        <f t="shared" si="65"/>
        <v>3.9E-2</v>
      </c>
      <c r="L423" s="31">
        <f t="shared" si="66"/>
        <v>3.5454545454545454E-2</v>
      </c>
      <c r="M423" s="31">
        <f t="shared" si="67"/>
        <v>3.2500000000000001E-2</v>
      </c>
      <c r="N423" s="31">
        <f t="shared" si="68"/>
        <v>3.0000000000000002E-2</v>
      </c>
      <c r="O423" s="31">
        <f t="shared" si="69"/>
        <v>2.7857142857142858E-2</v>
      </c>
      <c r="P423" s="31">
        <f t="shared" si="70"/>
        <v>2.6000000000000002E-2</v>
      </c>
      <c r="Q423" s="31">
        <f t="shared" si="71"/>
        <v>2.4375000000000001E-2</v>
      </c>
      <c r="R423" s="31">
        <f t="shared" si="72"/>
        <v>2.2941176470588236E-2</v>
      </c>
      <c r="S423" s="31"/>
      <c r="T423" s="58">
        <v>65</v>
      </c>
      <c r="AC423" s="13"/>
      <c r="AD423" s="13"/>
      <c r="AE423" s="13"/>
    </row>
    <row r="424" spans="1:31" s="16" customFormat="1" ht="45" x14ac:dyDescent="0.2">
      <c r="A424" s="6" t="s">
        <v>396</v>
      </c>
      <c r="B424" s="37">
        <v>0.39</v>
      </c>
      <c r="C424" s="38">
        <f t="shared" si="56"/>
        <v>0.19500000000000001</v>
      </c>
      <c r="D424" s="38">
        <f t="shared" si="57"/>
        <v>0.13</v>
      </c>
      <c r="E424" s="38">
        <f t="shared" si="61"/>
        <v>9.7500000000000003E-2</v>
      </c>
      <c r="F424" s="38">
        <f t="shared" si="59"/>
        <v>7.8E-2</v>
      </c>
      <c r="G424" s="38">
        <f t="shared" si="60"/>
        <v>6.5000000000000002E-2</v>
      </c>
      <c r="H424" s="38">
        <f t="shared" si="62"/>
        <v>5.5714285714285716E-2</v>
      </c>
      <c r="I424" s="38">
        <f t="shared" si="63"/>
        <v>4.8750000000000002E-2</v>
      </c>
      <c r="J424" s="39">
        <f t="shared" si="64"/>
        <v>4.3333333333333335E-2</v>
      </c>
      <c r="K424" s="31">
        <f t="shared" si="65"/>
        <v>3.9E-2</v>
      </c>
      <c r="L424" s="31">
        <f t="shared" si="66"/>
        <v>3.5454545454545454E-2</v>
      </c>
      <c r="M424" s="31">
        <f t="shared" si="67"/>
        <v>3.2500000000000001E-2</v>
      </c>
      <c r="N424" s="31">
        <f t="shared" si="68"/>
        <v>3.0000000000000002E-2</v>
      </c>
      <c r="O424" s="31">
        <f t="shared" si="69"/>
        <v>2.7857142857142858E-2</v>
      </c>
      <c r="P424" s="31">
        <f t="shared" si="70"/>
        <v>2.6000000000000002E-2</v>
      </c>
      <c r="Q424" s="31">
        <f t="shared" si="71"/>
        <v>2.4375000000000001E-2</v>
      </c>
      <c r="R424" s="31">
        <f t="shared" si="72"/>
        <v>2.2941176470588236E-2</v>
      </c>
      <c r="S424" s="31"/>
      <c r="T424" s="58">
        <v>66</v>
      </c>
      <c r="AC424" s="13"/>
      <c r="AD424" s="13"/>
      <c r="AE424" s="13"/>
    </row>
    <row r="425" spans="1:31" s="16" customFormat="1" ht="30" x14ac:dyDescent="0.2">
      <c r="A425" s="6" t="s">
        <v>388</v>
      </c>
      <c r="B425" s="37">
        <v>0.39</v>
      </c>
      <c r="C425" s="38">
        <f t="shared" si="56"/>
        <v>0.19500000000000001</v>
      </c>
      <c r="D425" s="38">
        <f t="shared" si="57"/>
        <v>0.13</v>
      </c>
      <c r="E425" s="38">
        <f t="shared" si="61"/>
        <v>9.7500000000000003E-2</v>
      </c>
      <c r="F425" s="38">
        <f t="shared" si="59"/>
        <v>7.8E-2</v>
      </c>
      <c r="G425" s="38">
        <f t="shared" si="60"/>
        <v>6.5000000000000002E-2</v>
      </c>
      <c r="H425" s="38">
        <f t="shared" si="62"/>
        <v>5.5714285714285716E-2</v>
      </c>
      <c r="I425" s="38">
        <f t="shared" si="63"/>
        <v>4.8750000000000002E-2</v>
      </c>
      <c r="J425" s="39">
        <f t="shared" si="64"/>
        <v>4.3333333333333335E-2</v>
      </c>
      <c r="K425" s="31">
        <f t="shared" si="65"/>
        <v>3.9E-2</v>
      </c>
      <c r="L425" s="31">
        <f t="shared" si="66"/>
        <v>3.5454545454545454E-2</v>
      </c>
      <c r="M425" s="31">
        <f t="shared" si="67"/>
        <v>3.2500000000000001E-2</v>
      </c>
      <c r="N425" s="31">
        <f t="shared" si="68"/>
        <v>3.0000000000000002E-2</v>
      </c>
      <c r="O425" s="31">
        <f t="shared" si="69"/>
        <v>2.7857142857142858E-2</v>
      </c>
      <c r="P425" s="31">
        <f t="shared" si="70"/>
        <v>2.6000000000000002E-2</v>
      </c>
      <c r="Q425" s="31">
        <f t="shared" si="71"/>
        <v>2.4375000000000001E-2</v>
      </c>
      <c r="R425" s="31">
        <f t="shared" si="72"/>
        <v>2.2941176470588236E-2</v>
      </c>
      <c r="S425" s="31"/>
      <c r="T425" s="58">
        <v>67</v>
      </c>
      <c r="AC425" s="13"/>
      <c r="AD425" s="13"/>
      <c r="AE425" s="13"/>
    </row>
    <row r="426" spans="1:31" s="16" customFormat="1" ht="30" x14ac:dyDescent="0.2">
      <c r="A426" s="6" t="s">
        <v>389</v>
      </c>
      <c r="B426" s="37">
        <v>0.39</v>
      </c>
      <c r="C426" s="38">
        <f t="shared" si="56"/>
        <v>0.19500000000000001</v>
      </c>
      <c r="D426" s="38">
        <f t="shared" si="57"/>
        <v>0.13</v>
      </c>
      <c r="E426" s="38">
        <f t="shared" si="61"/>
        <v>9.7500000000000003E-2</v>
      </c>
      <c r="F426" s="38">
        <f t="shared" si="59"/>
        <v>7.8E-2</v>
      </c>
      <c r="G426" s="38">
        <f t="shared" si="60"/>
        <v>6.5000000000000002E-2</v>
      </c>
      <c r="H426" s="38">
        <f t="shared" si="62"/>
        <v>5.5714285714285716E-2</v>
      </c>
      <c r="I426" s="38">
        <f t="shared" si="63"/>
        <v>4.8750000000000002E-2</v>
      </c>
      <c r="J426" s="39">
        <f t="shared" si="64"/>
        <v>4.3333333333333335E-2</v>
      </c>
      <c r="K426" s="31">
        <f t="shared" si="65"/>
        <v>3.9E-2</v>
      </c>
      <c r="L426" s="31">
        <f t="shared" si="66"/>
        <v>3.5454545454545454E-2</v>
      </c>
      <c r="M426" s="31">
        <f t="shared" si="67"/>
        <v>3.2500000000000001E-2</v>
      </c>
      <c r="N426" s="31">
        <f t="shared" si="68"/>
        <v>3.0000000000000002E-2</v>
      </c>
      <c r="O426" s="31">
        <f t="shared" si="69"/>
        <v>2.7857142857142858E-2</v>
      </c>
      <c r="P426" s="31">
        <f t="shared" si="70"/>
        <v>2.6000000000000002E-2</v>
      </c>
      <c r="Q426" s="31">
        <f t="shared" si="71"/>
        <v>2.4375000000000001E-2</v>
      </c>
      <c r="R426" s="31">
        <f t="shared" si="72"/>
        <v>2.2941176470588236E-2</v>
      </c>
      <c r="S426" s="31"/>
      <c r="T426" s="58">
        <v>68</v>
      </c>
      <c r="AC426" s="13"/>
      <c r="AD426" s="13"/>
      <c r="AE426" s="13"/>
    </row>
    <row r="427" spans="1:31" s="16" customFormat="1" ht="45" x14ac:dyDescent="0.2">
      <c r="A427" s="6" t="s">
        <v>390</v>
      </c>
      <c r="B427" s="37">
        <v>0.39</v>
      </c>
      <c r="C427" s="38">
        <f t="shared" si="56"/>
        <v>0.19500000000000001</v>
      </c>
      <c r="D427" s="38">
        <f t="shared" si="57"/>
        <v>0.13</v>
      </c>
      <c r="E427" s="38">
        <f t="shared" si="61"/>
        <v>9.7500000000000003E-2</v>
      </c>
      <c r="F427" s="38">
        <f t="shared" si="59"/>
        <v>7.8E-2</v>
      </c>
      <c r="G427" s="38">
        <f t="shared" si="60"/>
        <v>6.5000000000000002E-2</v>
      </c>
      <c r="H427" s="38">
        <f t="shared" si="62"/>
        <v>5.5714285714285716E-2</v>
      </c>
      <c r="I427" s="38">
        <f t="shared" si="63"/>
        <v>4.8750000000000002E-2</v>
      </c>
      <c r="J427" s="39">
        <f t="shared" si="64"/>
        <v>4.3333333333333335E-2</v>
      </c>
      <c r="K427" s="31">
        <f t="shared" si="65"/>
        <v>3.9E-2</v>
      </c>
      <c r="L427" s="31">
        <f t="shared" si="66"/>
        <v>3.5454545454545454E-2</v>
      </c>
      <c r="M427" s="31">
        <f t="shared" si="67"/>
        <v>3.2500000000000001E-2</v>
      </c>
      <c r="N427" s="31">
        <f t="shared" si="68"/>
        <v>3.0000000000000002E-2</v>
      </c>
      <c r="O427" s="31">
        <f t="shared" si="69"/>
        <v>2.7857142857142858E-2</v>
      </c>
      <c r="P427" s="31">
        <f t="shared" si="70"/>
        <v>2.6000000000000002E-2</v>
      </c>
      <c r="Q427" s="31">
        <f t="shared" si="71"/>
        <v>2.4375000000000001E-2</v>
      </c>
      <c r="R427" s="31">
        <f t="shared" si="72"/>
        <v>2.2941176470588236E-2</v>
      </c>
      <c r="S427" s="31"/>
      <c r="T427" s="58">
        <v>69</v>
      </c>
      <c r="AC427" s="13"/>
      <c r="AD427" s="13"/>
      <c r="AE427" s="13"/>
    </row>
    <row r="428" spans="1:31" s="16" customFormat="1" ht="30" x14ac:dyDescent="0.2">
      <c r="A428" s="6" t="s">
        <v>391</v>
      </c>
      <c r="B428" s="37">
        <v>0.47</v>
      </c>
      <c r="C428" s="38">
        <f t="shared" si="56"/>
        <v>0.23499999999999999</v>
      </c>
      <c r="D428" s="38">
        <f t="shared" si="57"/>
        <v>0.15666666666666665</v>
      </c>
      <c r="E428" s="38">
        <f t="shared" si="61"/>
        <v>0.11749999999999999</v>
      </c>
      <c r="F428" s="38">
        <f t="shared" si="59"/>
        <v>9.4E-2</v>
      </c>
      <c r="G428" s="38">
        <f t="shared" si="60"/>
        <v>7.8333333333333324E-2</v>
      </c>
      <c r="H428" s="38">
        <f t="shared" si="62"/>
        <v>6.7142857142857143E-2</v>
      </c>
      <c r="I428" s="38">
        <f t="shared" si="63"/>
        <v>5.8749999999999997E-2</v>
      </c>
      <c r="J428" s="39">
        <f t="shared" si="64"/>
        <v>5.2222222222222218E-2</v>
      </c>
      <c r="K428" s="31">
        <f t="shared" si="65"/>
        <v>4.7E-2</v>
      </c>
      <c r="L428" s="31">
        <f t="shared" si="66"/>
        <v>4.2727272727272725E-2</v>
      </c>
      <c r="M428" s="31">
        <f t="shared" si="67"/>
        <v>3.9166666666666662E-2</v>
      </c>
      <c r="N428" s="31">
        <f t="shared" si="68"/>
        <v>3.6153846153846154E-2</v>
      </c>
      <c r="O428" s="31">
        <f t="shared" si="69"/>
        <v>3.3571428571428572E-2</v>
      </c>
      <c r="P428" s="31">
        <f t="shared" si="70"/>
        <v>3.1333333333333331E-2</v>
      </c>
      <c r="Q428" s="31">
        <f t="shared" si="71"/>
        <v>2.9374999999999998E-2</v>
      </c>
      <c r="R428" s="31">
        <f t="shared" si="72"/>
        <v>2.764705882352941E-2</v>
      </c>
      <c r="S428" s="31"/>
      <c r="T428" s="58">
        <v>70</v>
      </c>
      <c r="AC428" s="13"/>
      <c r="AD428" s="13"/>
      <c r="AE428" s="13"/>
    </row>
    <row r="429" spans="1:31" s="16" customFormat="1" ht="46" thickBot="1" x14ac:dyDescent="0.25">
      <c r="A429" s="6" t="s">
        <v>392</v>
      </c>
      <c r="B429" s="40">
        <v>0.51</v>
      </c>
      <c r="C429" s="41">
        <f t="shared" si="56"/>
        <v>0.255</v>
      </c>
      <c r="D429" s="41">
        <f t="shared" si="57"/>
        <v>0.17</v>
      </c>
      <c r="E429" s="41">
        <f t="shared" si="61"/>
        <v>0.1275</v>
      </c>
      <c r="F429" s="41">
        <f t="shared" si="59"/>
        <v>0.10200000000000001</v>
      </c>
      <c r="G429" s="41">
        <f t="shared" si="60"/>
        <v>8.5000000000000006E-2</v>
      </c>
      <c r="H429" s="41">
        <f t="shared" si="62"/>
        <v>7.2857142857142856E-2</v>
      </c>
      <c r="I429" s="41">
        <f t="shared" si="63"/>
        <v>6.3750000000000001E-2</v>
      </c>
      <c r="J429" s="42">
        <f t="shared" si="64"/>
        <v>5.6666666666666671E-2</v>
      </c>
      <c r="K429" s="31">
        <f t="shared" si="65"/>
        <v>5.1000000000000004E-2</v>
      </c>
      <c r="L429" s="31">
        <f t="shared" si="66"/>
        <v>4.6363636363636364E-2</v>
      </c>
      <c r="M429" s="31">
        <f t="shared" si="67"/>
        <v>4.2500000000000003E-2</v>
      </c>
      <c r="N429" s="31">
        <f t="shared" si="68"/>
        <v>3.9230769230769229E-2</v>
      </c>
      <c r="O429" s="31">
        <f t="shared" si="69"/>
        <v>3.6428571428571428E-2</v>
      </c>
      <c r="P429" s="31">
        <f t="shared" si="70"/>
        <v>3.4000000000000002E-2</v>
      </c>
      <c r="Q429" s="31">
        <f t="shared" si="71"/>
        <v>3.1875000000000001E-2</v>
      </c>
      <c r="R429" s="31">
        <f t="shared" si="72"/>
        <v>0.03</v>
      </c>
      <c r="S429" s="31"/>
      <c r="T429" s="58">
        <v>71</v>
      </c>
      <c r="AC429" s="13"/>
      <c r="AD429" s="13"/>
      <c r="AE429" s="13"/>
    </row>
    <row r="430" spans="1:31" s="16" customFormat="1" x14ac:dyDescent="0.2">
      <c r="A430" s="6"/>
      <c r="B430" s="52"/>
      <c r="C430" s="48"/>
      <c r="D430" s="48"/>
      <c r="E430" s="48"/>
      <c r="F430" s="48"/>
      <c r="G430" s="48"/>
      <c r="H430" s="48"/>
      <c r="I430" s="48"/>
      <c r="J430" s="48">
        <f>SUM(J408:J429)</f>
        <v>1.1822222222222221</v>
      </c>
      <c r="K430" s="48"/>
      <c r="L430" s="48"/>
      <c r="M430" s="48"/>
      <c r="N430" s="48"/>
      <c r="O430" s="48"/>
      <c r="P430" s="48"/>
      <c r="Q430" s="48"/>
      <c r="R430" s="48"/>
      <c r="S430" s="48"/>
      <c r="AC430" s="13"/>
      <c r="AD430" s="13"/>
      <c r="AE430" s="13"/>
    </row>
    <row r="431" spans="1:31" s="16" customFormat="1" x14ac:dyDescent="0.2">
      <c r="A431" s="26" t="s">
        <v>160</v>
      </c>
      <c r="B431" s="15"/>
      <c r="AC431" s="13"/>
      <c r="AD431" s="13"/>
      <c r="AE431" s="13"/>
    </row>
    <row r="432" spans="1:31" s="16" customFormat="1" ht="30" x14ac:dyDescent="0.2">
      <c r="A432" s="6" t="s">
        <v>397</v>
      </c>
      <c r="B432" s="15">
        <v>51000</v>
      </c>
      <c r="AC432" s="13"/>
      <c r="AD432" s="13"/>
      <c r="AE432" s="13"/>
    </row>
    <row r="433" spans="1:31" s="16" customFormat="1" ht="30" x14ac:dyDescent="0.2">
      <c r="A433" s="6" t="s">
        <v>398</v>
      </c>
      <c r="B433" s="15">
        <v>45000</v>
      </c>
      <c r="AC433" s="13"/>
      <c r="AD433" s="13"/>
      <c r="AE433" s="13"/>
    </row>
    <row r="434" spans="1:31" s="16" customFormat="1" ht="45" x14ac:dyDescent="0.2">
      <c r="A434" s="6" t="s">
        <v>399</v>
      </c>
      <c r="B434" s="15">
        <v>55000</v>
      </c>
      <c r="AC434" s="13"/>
      <c r="AD434" s="13"/>
      <c r="AE434" s="13"/>
    </row>
    <row r="435" spans="1:31" s="16" customFormat="1" ht="45" x14ac:dyDescent="0.2">
      <c r="A435" s="6" t="s">
        <v>400</v>
      </c>
      <c r="B435" s="15">
        <v>58000</v>
      </c>
      <c r="AC435" s="13"/>
      <c r="AD435" s="13"/>
      <c r="AE435" s="13"/>
    </row>
    <row r="436" spans="1:31" s="16" customFormat="1" ht="16" thickBot="1" x14ac:dyDescent="0.25">
      <c r="A436" s="2"/>
      <c r="B436" s="15"/>
      <c r="AC436" s="13"/>
      <c r="AD436" s="13"/>
      <c r="AE436" s="13"/>
    </row>
    <row r="437" spans="1:31" s="16" customFormat="1" ht="16" x14ac:dyDescent="0.2">
      <c r="A437" s="1" t="s">
        <v>2</v>
      </c>
      <c r="B437" s="15"/>
      <c r="AC437" s="13"/>
      <c r="AD437" s="13"/>
      <c r="AE437" s="13"/>
    </row>
    <row r="438" spans="1:31" s="16" customFormat="1" x14ac:dyDescent="0.2">
      <c r="A438" s="4" t="s">
        <v>100</v>
      </c>
      <c r="B438" s="15">
        <v>0.8</v>
      </c>
      <c r="AC438" s="13"/>
      <c r="AD438" s="13"/>
      <c r="AE438" s="13"/>
    </row>
    <row r="439" spans="1:31" s="16" customFormat="1" ht="30" x14ac:dyDescent="0.2">
      <c r="A439" s="4" t="s">
        <v>101</v>
      </c>
      <c r="B439" s="15">
        <v>1</v>
      </c>
      <c r="AC439" s="13"/>
      <c r="AD439" s="13"/>
      <c r="AE439" s="13"/>
    </row>
    <row r="440" spans="1:31" s="16" customFormat="1" ht="30" x14ac:dyDescent="0.2">
      <c r="A440" s="4" t="s">
        <v>102</v>
      </c>
      <c r="B440" s="15">
        <v>1.2</v>
      </c>
      <c r="AC440" s="13"/>
      <c r="AD440" s="13"/>
      <c r="AE440" s="13"/>
    </row>
    <row r="441" spans="1:31" s="16" customFormat="1" ht="30" x14ac:dyDescent="0.2">
      <c r="A441" s="4" t="s">
        <v>103</v>
      </c>
      <c r="B441" s="15">
        <v>1.5</v>
      </c>
      <c r="AC441" s="13"/>
      <c r="AD441" s="13"/>
      <c r="AE441" s="13"/>
    </row>
    <row r="442" spans="1:31" s="16" customFormat="1" ht="30" x14ac:dyDescent="0.2">
      <c r="A442" s="4" t="s">
        <v>104</v>
      </c>
      <c r="B442" s="15">
        <v>2</v>
      </c>
      <c r="AC442" s="13"/>
      <c r="AD442" s="13"/>
      <c r="AE442" s="13"/>
    </row>
    <row r="443" spans="1:31" s="16" customFormat="1" ht="30" x14ac:dyDescent="0.2">
      <c r="A443" s="4" t="s">
        <v>105</v>
      </c>
      <c r="B443" s="15">
        <v>2.2000000000000002</v>
      </c>
      <c r="AC443" s="13"/>
      <c r="AD443" s="13"/>
      <c r="AE443" s="13"/>
    </row>
    <row r="444" spans="1:31" s="16" customFormat="1" ht="30" x14ac:dyDescent="0.2">
      <c r="A444" s="4" t="s">
        <v>106</v>
      </c>
      <c r="B444" s="15">
        <v>2.5</v>
      </c>
      <c r="AC444" s="13"/>
      <c r="AD444" s="13"/>
      <c r="AE444" s="13"/>
    </row>
    <row r="445" spans="1:31" s="16" customFormat="1" x14ac:dyDescent="0.2">
      <c r="A445" s="4" t="s">
        <v>107</v>
      </c>
      <c r="B445" s="15">
        <v>3</v>
      </c>
      <c r="AC445" s="13"/>
      <c r="AD445" s="13"/>
      <c r="AE445" s="13"/>
    </row>
    <row r="446" spans="1:31" s="16" customFormat="1" ht="16" thickBot="1" x14ac:dyDescent="0.25">
      <c r="A446" s="2"/>
      <c r="B446" s="15"/>
      <c r="AC446" s="13"/>
      <c r="AD446" s="13"/>
      <c r="AE446" s="13"/>
    </row>
    <row r="447" spans="1:31" s="16" customFormat="1" ht="16" x14ac:dyDescent="0.2">
      <c r="A447" s="8" t="s">
        <v>3</v>
      </c>
      <c r="B447" s="15"/>
      <c r="AC447" s="13"/>
      <c r="AD447" s="13"/>
      <c r="AE447" s="13"/>
    </row>
    <row r="448" spans="1:31" s="16" customFormat="1" x14ac:dyDescent="0.2">
      <c r="A448" s="3">
        <v>1</v>
      </c>
      <c r="B448" s="15">
        <v>0.8</v>
      </c>
      <c r="AC448" s="13"/>
      <c r="AD448" s="13"/>
      <c r="AE448" s="13"/>
    </row>
    <row r="449" spans="1:31" s="16" customFormat="1" x14ac:dyDescent="0.2">
      <c r="A449" s="3">
        <v>2</v>
      </c>
      <c r="B449" s="15">
        <v>0.85</v>
      </c>
      <c r="AC449" s="13"/>
      <c r="AD449" s="13"/>
      <c r="AE449" s="13"/>
    </row>
    <row r="450" spans="1:31" s="16" customFormat="1" x14ac:dyDescent="0.2">
      <c r="A450" s="3">
        <v>3</v>
      </c>
      <c r="B450" s="15">
        <v>0.9</v>
      </c>
      <c r="AC450" s="13"/>
      <c r="AD450" s="13"/>
      <c r="AE450" s="13"/>
    </row>
    <row r="451" spans="1:31" s="16" customFormat="1" x14ac:dyDescent="0.2">
      <c r="A451" s="3">
        <v>4</v>
      </c>
      <c r="B451" s="15">
        <v>0.95</v>
      </c>
      <c r="AC451" s="13"/>
      <c r="AD451" s="13"/>
      <c r="AE451" s="13"/>
    </row>
    <row r="452" spans="1:31" s="16" customFormat="1" x14ac:dyDescent="0.2">
      <c r="A452" s="3">
        <v>5</v>
      </c>
      <c r="B452" s="15">
        <v>1</v>
      </c>
      <c r="AC452" s="13"/>
      <c r="AD452" s="13"/>
      <c r="AE452" s="13"/>
    </row>
    <row r="453" spans="1:31" s="16" customFormat="1" x14ac:dyDescent="0.2">
      <c r="A453" s="3">
        <v>6</v>
      </c>
      <c r="B453" s="15">
        <v>1</v>
      </c>
      <c r="AC453" s="13"/>
      <c r="AD453" s="13"/>
      <c r="AE453" s="13"/>
    </row>
    <row r="454" spans="1:31" s="16" customFormat="1" x14ac:dyDescent="0.2">
      <c r="A454" s="3">
        <v>7</v>
      </c>
      <c r="B454" s="15">
        <v>1</v>
      </c>
      <c r="AC454" s="13"/>
      <c r="AD454" s="13"/>
      <c r="AE454" s="13"/>
    </row>
    <row r="455" spans="1:31" s="16" customFormat="1" x14ac:dyDescent="0.2">
      <c r="A455" s="3">
        <v>8</v>
      </c>
      <c r="B455" s="15">
        <v>1</v>
      </c>
      <c r="AC455" s="13"/>
      <c r="AD455" s="13"/>
      <c r="AE455" s="13"/>
    </row>
    <row r="456" spans="1:31" s="16" customFormat="1" x14ac:dyDescent="0.2">
      <c r="A456" s="3">
        <v>9</v>
      </c>
      <c r="B456" s="15">
        <v>1</v>
      </c>
      <c r="AC456" s="13"/>
      <c r="AD456" s="13"/>
      <c r="AE456" s="13"/>
    </row>
    <row r="457" spans="1:31" s="16" customFormat="1" x14ac:dyDescent="0.2">
      <c r="A457" s="3">
        <v>10</v>
      </c>
      <c r="B457" s="15">
        <v>1</v>
      </c>
      <c r="AC457" s="13"/>
      <c r="AD457" s="13"/>
      <c r="AE457" s="13"/>
    </row>
    <row r="458" spans="1:31" s="16" customFormat="1" x14ac:dyDescent="0.2">
      <c r="A458" s="3">
        <v>11</v>
      </c>
      <c r="B458" s="15">
        <v>1.05</v>
      </c>
      <c r="AC458" s="13"/>
      <c r="AD458" s="13"/>
      <c r="AE458" s="13"/>
    </row>
    <row r="459" spans="1:31" s="16" customFormat="1" x14ac:dyDescent="0.2">
      <c r="A459" s="3">
        <v>12</v>
      </c>
      <c r="B459" s="15">
        <v>1.05</v>
      </c>
      <c r="AC459" s="13"/>
      <c r="AD459" s="13"/>
      <c r="AE459" s="13"/>
    </row>
    <row r="460" spans="1:31" s="16" customFormat="1" x14ac:dyDescent="0.2">
      <c r="A460" s="3">
        <v>13</v>
      </c>
      <c r="B460" s="15">
        <v>1.05</v>
      </c>
      <c r="AC460" s="13"/>
      <c r="AD460" s="13"/>
      <c r="AE460" s="13"/>
    </row>
    <row r="461" spans="1:31" s="16" customFormat="1" x14ac:dyDescent="0.2">
      <c r="A461" s="3">
        <v>14</v>
      </c>
      <c r="B461" s="15">
        <v>1.05</v>
      </c>
      <c r="AC461" s="13"/>
      <c r="AD461" s="13"/>
      <c r="AE461" s="13"/>
    </row>
    <row r="462" spans="1:31" s="16" customFormat="1" x14ac:dyDescent="0.2">
      <c r="A462" s="3">
        <v>15</v>
      </c>
      <c r="B462" s="15">
        <v>1.05</v>
      </c>
      <c r="AC462" s="13"/>
      <c r="AD462" s="13"/>
      <c r="AE462" s="13"/>
    </row>
    <row r="463" spans="1:31" s="16" customFormat="1" x14ac:dyDescent="0.2">
      <c r="A463" s="3">
        <v>16</v>
      </c>
      <c r="B463" s="15">
        <v>1.1000000000000001</v>
      </c>
      <c r="AC463" s="13"/>
      <c r="AD463" s="13"/>
      <c r="AE463" s="13"/>
    </row>
    <row r="464" spans="1:31" s="16" customFormat="1" x14ac:dyDescent="0.2">
      <c r="A464" s="3">
        <v>17</v>
      </c>
      <c r="B464" s="15">
        <v>1.1000000000000001</v>
      </c>
      <c r="AC464" s="13"/>
      <c r="AD464" s="13"/>
      <c r="AE464" s="13"/>
    </row>
    <row r="465" spans="1:31" s="16" customFormat="1" x14ac:dyDescent="0.2">
      <c r="A465" s="3">
        <v>18</v>
      </c>
      <c r="B465" s="15">
        <v>1.1000000000000001</v>
      </c>
      <c r="AC465" s="13"/>
      <c r="AD465" s="13"/>
      <c r="AE465" s="13"/>
    </row>
    <row r="466" spans="1:31" s="16" customFormat="1" x14ac:dyDescent="0.2">
      <c r="A466" s="3">
        <v>19</v>
      </c>
      <c r="B466" s="15">
        <v>1.1000000000000001</v>
      </c>
      <c r="AC466" s="13"/>
      <c r="AD466" s="13"/>
      <c r="AE466" s="13"/>
    </row>
    <row r="467" spans="1:31" s="16" customFormat="1" x14ac:dyDescent="0.2">
      <c r="A467" s="3">
        <v>20</v>
      </c>
      <c r="B467" s="15">
        <v>1.1000000000000001</v>
      </c>
      <c r="AC467" s="13"/>
      <c r="AD467" s="13"/>
      <c r="AE467" s="13"/>
    </row>
    <row r="468" spans="1:31" s="16" customFormat="1" x14ac:dyDescent="0.2">
      <c r="A468" s="3">
        <v>21</v>
      </c>
      <c r="B468" s="15">
        <v>1.1000000000000001</v>
      </c>
      <c r="AC468" s="13"/>
      <c r="AD468" s="13"/>
      <c r="AE468" s="13"/>
    </row>
    <row r="469" spans="1:31" s="16" customFormat="1" x14ac:dyDescent="0.2">
      <c r="A469" s="3">
        <v>22</v>
      </c>
      <c r="B469" s="15">
        <v>1.1000000000000001</v>
      </c>
      <c r="AC469" s="13"/>
      <c r="AD469" s="13"/>
      <c r="AE469" s="13"/>
    </row>
    <row r="470" spans="1:31" s="16" customFormat="1" x14ac:dyDescent="0.2">
      <c r="A470" s="3">
        <v>23</v>
      </c>
      <c r="B470" s="15">
        <v>1.2</v>
      </c>
      <c r="AC470" s="13"/>
      <c r="AD470" s="13"/>
      <c r="AE470" s="13"/>
    </row>
    <row r="471" spans="1:31" s="16" customFormat="1" x14ac:dyDescent="0.2">
      <c r="A471" s="3">
        <v>24</v>
      </c>
      <c r="B471" s="15">
        <v>1.2</v>
      </c>
      <c r="AC471" s="13"/>
      <c r="AD471" s="13"/>
      <c r="AE471" s="13"/>
    </row>
    <row r="472" spans="1:31" s="16" customFormat="1" x14ac:dyDescent="0.2">
      <c r="A472" s="3">
        <v>25</v>
      </c>
      <c r="B472" s="15">
        <v>1.2</v>
      </c>
      <c r="AC472" s="13"/>
      <c r="AD472" s="13"/>
      <c r="AE472" s="13"/>
    </row>
    <row r="473" spans="1:31" s="16" customFormat="1" x14ac:dyDescent="0.2">
      <c r="A473" s="3">
        <v>26</v>
      </c>
      <c r="B473" s="15">
        <v>1.25</v>
      </c>
      <c r="AC473" s="13"/>
      <c r="AD473" s="13"/>
      <c r="AE473" s="13"/>
    </row>
    <row r="474" spans="1:31" s="16" customFormat="1" x14ac:dyDescent="0.2">
      <c r="A474" s="3">
        <v>27</v>
      </c>
      <c r="B474" s="15">
        <v>1.25</v>
      </c>
      <c r="AC474" s="13"/>
      <c r="AD474" s="13"/>
      <c r="AE474" s="13"/>
    </row>
    <row r="475" spans="1:31" s="16" customFormat="1" x14ac:dyDescent="0.2">
      <c r="A475" s="3">
        <v>28</v>
      </c>
      <c r="B475" s="15">
        <v>1.25</v>
      </c>
      <c r="AC475" s="13"/>
      <c r="AD475" s="13"/>
      <c r="AE475" s="13"/>
    </row>
    <row r="476" spans="1:31" s="16" customFormat="1" x14ac:dyDescent="0.2">
      <c r="A476" s="3">
        <v>29</v>
      </c>
      <c r="B476" s="15">
        <v>1.25</v>
      </c>
      <c r="AC476" s="13"/>
      <c r="AD476" s="13"/>
      <c r="AE476" s="13"/>
    </row>
    <row r="477" spans="1:31" s="16" customFormat="1" x14ac:dyDescent="0.2">
      <c r="A477" s="3">
        <v>30</v>
      </c>
      <c r="B477" s="15">
        <v>1.25</v>
      </c>
      <c r="AC477" s="13"/>
      <c r="AD477" s="13"/>
      <c r="AE477" s="13"/>
    </row>
    <row r="478" spans="1:31" s="16" customFormat="1" x14ac:dyDescent="0.2">
      <c r="A478" s="3" t="s">
        <v>110</v>
      </c>
      <c r="B478" s="15">
        <v>1.5</v>
      </c>
      <c r="AC478" s="13"/>
      <c r="AD478" s="13"/>
      <c r="AE478" s="13"/>
    </row>
    <row r="479" spans="1:31" s="16" customFormat="1" ht="16" thickBot="1" x14ac:dyDescent="0.25">
      <c r="A479" s="7"/>
      <c r="B479" s="15"/>
      <c r="AC479" s="13"/>
      <c r="AD479" s="13"/>
      <c r="AE479" s="13"/>
    </row>
    <row r="480" spans="1:31" s="16" customFormat="1" ht="32" x14ac:dyDescent="0.2">
      <c r="A480" s="9" t="s">
        <v>4</v>
      </c>
      <c r="B480" s="15"/>
      <c r="AC480" s="13"/>
      <c r="AD480" s="13"/>
      <c r="AE480" s="13"/>
    </row>
    <row r="481" spans="1:31" s="16" customFormat="1" x14ac:dyDescent="0.2">
      <c r="A481" s="4" t="s">
        <v>108</v>
      </c>
      <c r="B481" s="15">
        <v>1</v>
      </c>
      <c r="AC481" s="13"/>
      <c r="AD481" s="13"/>
      <c r="AE481" s="13"/>
    </row>
    <row r="482" spans="1:31" s="16" customFormat="1" x14ac:dyDescent="0.2">
      <c r="A482" s="4" t="s">
        <v>109</v>
      </c>
      <c r="B482" s="15">
        <v>0.9</v>
      </c>
      <c r="AC482" s="13"/>
      <c r="AD482" s="13"/>
      <c r="AE482" s="13"/>
    </row>
    <row r="483" spans="1:31" s="16" customFormat="1" ht="16" thickBot="1" x14ac:dyDescent="0.25">
      <c r="A483" s="2"/>
      <c r="B483" s="15"/>
      <c r="AC483" s="13"/>
      <c r="AD483" s="13"/>
      <c r="AE483" s="13"/>
    </row>
    <row r="484" spans="1:31" s="16" customFormat="1" ht="16" x14ac:dyDescent="0.2">
      <c r="A484" s="9" t="s">
        <v>5</v>
      </c>
      <c r="B484" s="15"/>
      <c r="AC484" s="13"/>
      <c r="AD484" s="13"/>
      <c r="AE484" s="13"/>
    </row>
    <row r="485" spans="1:31" s="16" customFormat="1" x14ac:dyDescent="0.2">
      <c r="A485" s="5">
        <v>1</v>
      </c>
      <c r="B485" s="15">
        <v>1</v>
      </c>
      <c r="AC485" s="13"/>
      <c r="AD485" s="13"/>
      <c r="AE485" s="13"/>
    </row>
    <row r="486" spans="1:31" s="16" customFormat="1" x14ac:dyDescent="0.2">
      <c r="A486" s="5">
        <v>2</v>
      </c>
      <c r="B486" s="15">
        <v>1.1000000000000001</v>
      </c>
      <c r="AC486" s="13"/>
      <c r="AD486" s="13"/>
      <c r="AE486" s="13"/>
    </row>
    <row r="487" spans="1:31" s="16" customFormat="1" x14ac:dyDescent="0.2">
      <c r="A487" s="5">
        <v>3</v>
      </c>
      <c r="B487" s="15">
        <v>1.1499999999999999</v>
      </c>
      <c r="AC487" s="13"/>
      <c r="AD487" s="13"/>
      <c r="AE487" s="13"/>
    </row>
    <row r="488" spans="1:31" s="16" customFormat="1" x14ac:dyDescent="0.2">
      <c r="A488" s="5" t="s">
        <v>111</v>
      </c>
      <c r="B488" s="15">
        <v>1.2</v>
      </c>
      <c r="AC488" s="13"/>
      <c r="AD488" s="13"/>
      <c r="AE488" s="13"/>
    </row>
    <row r="489" spans="1:31" s="16" customFormat="1" ht="16" thickBot="1" x14ac:dyDescent="0.25">
      <c r="A489" s="10"/>
      <c r="B489" s="15"/>
      <c r="AC489" s="13"/>
      <c r="AD489" s="13"/>
      <c r="AE489" s="13"/>
    </row>
    <row r="490" spans="1:31" s="16" customFormat="1" ht="16" x14ac:dyDescent="0.2">
      <c r="A490" s="9" t="s">
        <v>116</v>
      </c>
      <c r="B490" s="15"/>
      <c r="AC490" s="13"/>
      <c r="AD490" s="13"/>
      <c r="AE490" s="13"/>
    </row>
    <row r="491" spans="1:31" s="16" customFormat="1" ht="19" x14ac:dyDescent="0.25">
      <c r="A491" s="4"/>
      <c r="B491" s="23">
        <v>500</v>
      </c>
      <c r="C491" s="23">
        <v>1500</v>
      </c>
      <c r="D491" s="23">
        <v>5000</v>
      </c>
      <c r="E491" s="23">
        <v>10000</v>
      </c>
      <c r="F491" s="23">
        <v>15000</v>
      </c>
      <c r="G491" s="23">
        <v>20000</v>
      </c>
      <c r="H491" s="23">
        <v>50000</v>
      </c>
      <c r="I491" s="23">
        <v>100000</v>
      </c>
      <c r="J491" s="21"/>
      <c r="K491" s="21"/>
      <c r="L491" s="21"/>
      <c r="M491" s="21"/>
      <c r="N491" s="21"/>
      <c r="O491" s="21"/>
      <c r="AC491" s="13"/>
      <c r="AD491" s="13"/>
      <c r="AE491" s="13"/>
    </row>
    <row r="492" spans="1:31" s="16" customFormat="1" ht="16" thickBot="1" x14ac:dyDescent="0.25">
      <c r="A492" s="2"/>
      <c r="B492" s="15"/>
      <c r="AC492" s="13"/>
      <c r="AD492" s="13"/>
      <c r="AE492" s="13"/>
    </row>
    <row r="493" spans="1:31" s="16" customFormat="1" ht="16" x14ac:dyDescent="0.2">
      <c r="A493" s="9" t="s">
        <v>117</v>
      </c>
      <c r="B493" s="15"/>
      <c r="AC493" s="13"/>
      <c r="AD493" s="13"/>
      <c r="AE493" s="13"/>
    </row>
    <row r="494" spans="1:31" s="16" customFormat="1" x14ac:dyDescent="0.2">
      <c r="A494" s="4"/>
      <c r="B494" s="15">
        <v>1</v>
      </c>
      <c r="AC494" s="13"/>
      <c r="AD494" s="13"/>
      <c r="AE494" s="13"/>
    </row>
    <row r="495" spans="1:31" s="16" customFormat="1" ht="16" thickBot="1" x14ac:dyDescent="0.25">
      <c r="A495" s="2"/>
      <c r="B495" s="15"/>
      <c r="AC495" s="13"/>
      <c r="AD495" s="13"/>
      <c r="AE495" s="13"/>
    </row>
    <row r="496" spans="1:31" s="16" customFormat="1" ht="14.25" customHeight="1" x14ac:dyDescent="0.2">
      <c r="A496" s="9" t="s">
        <v>6</v>
      </c>
      <c r="B496" s="15"/>
      <c r="AC496" s="13"/>
      <c r="AD496" s="13"/>
      <c r="AE496" s="13"/>
    </row>
    <row r="497" spans="1:31" s="16" customFormat="1" x14ac:dyDescent="0.2">
      <c r="A497" s="11" t="s">
        <v>112</v>
      </c>
      <c r="B497" s="18"/>
      <c r="AC497" s="13"/>
      <c r="AD497" s="13"/>
      <c r="AE497" s="13"/>
    </row>
    <row r="498" spans="1:31" s="16" customFormat="1" x14ac:dyDescent="0.2">
      <c r="A498" s="11" t="s">
        <v>118</v>
      </c>
      <c r="B498" s="18">
        <v>0.99</v>
      </c>
      <c r="AC498" s="13"/>
      <c r="AD498" s="13"/>
      <c r="AE498" s="13"/>
    </row>
    <row r="499" spans="1:31" s="16" customFormat="1" x14ac:dyDescent="0.2">
      <c r="A499" s="11"/>
      <c r="B499" s="18"/>
      <c r="AC499" s="13"/>
      <c r="AD499" s="13"/>
      <c r="AE499" s="13"/>
    </row>
    <row r="500" spans="1:31" s="16" customFormat="1" x14ac:dyDescent="0.2">
      <c r="A500" s="11" t="s">
        <v>113</v>
      </c>
      <c r="B500" s="18"/>
      <c r="AC500" s="13"/>
      <c r="AD500" s="13"/>
      <c r="AE500" s="13"/>
    </row>
    <row r="501" spans="1:31" s="16" customFormat="1" x14ac:dyDescent="0.2">
      <c r="A501" s="11" t="s">
        <v>118</v>
      </c>
      <c r="B501" s="18">
        <v>0.98</v>
      </c>
      <c r="AC501" s="13"/>
      <c r="AD501" s="13"/>
      <c r="AE501" s="13"/>
    </row>
    <row r="502" spans="1:31" s="16" customFormat="1" x14ac:dyDescent="0.2">
      <c r="A502" s="11"/>
      <c r="B502" s="18"/>
      <c r="AC502" s="13"/>
      <c r="AD502" s="13"/>
      <c r="AE502" s="13"/>
    </row>
    <row r="503" spans="1:31" s="16" customFormat="1" x14ac:dyDescent="0.2">
      <c r="A503" s="11" t="s">
        <v>114</v>
      </c>
      <c r="B503" s="18"/>
      <c r="AC503" s="13"/>
      <c r="AD503" s="13"/>
      <c r="AE503" s="13"/>
    </row>
    <row r="504" spans="1:31" s="16" customFormat="1" x14ac:dyDescent="0.2">
      <c r="A504" s="11" t="s">
        <v>118</v>
      </c>
      <c r="B504" s="18">
        <v>0.98</v>
      </c>
      <c r="AC504" s="13"/>
      <c r="AD504" s="13"/>
      <c r="AE504" s="13"/>
    </row>
    <row r="505" spans="1:31" s="16" customFormat="1" x14ac:dyDescent="0.2">
      <c r="A505" s="11"/>
      <c r="B505" s="18"/>
      <c r="AC505" s="13"/>
      <c r="AD505" s="13"/>
      <c r="AE505" s="13"/>
    </row>
    <row r="506" spans="1:31" s="16" customFormat="1" x14ac:dyDescent="0.2">
      <c r="A506" s="11" t="s">
        <v>115</v>
      </c>
      <c r="B506" s="18"/>
      <c r="AC506" s="13"/>
      <c r="AD506" s="13"/>
      <c r="AE506" s="13"/>
    </row>
    <row r="507" spans="1:31" s="16" customFormat="1" x14ac:dyDescent="0.2">
      <c r="A507" s="11" t="s">
        <v>118</v>
      </c>
      <c r="B507" s="18">
        <v>0.99</v>
      </c>
      <c r="AC507" s="13"/>
      <c r="AD507" s="13"/>
      <c r="AE507" s="13"/>
    </row>
    <row r="508" spans="1:31" s="16" customFormat="1" ht="16" thickBot="1" x14ac:dyDescent="0.25">
      <c r="A508" s="12"/>
      <c r="B508" s="18"/>
      <c r="AC508" s="13"/>
      <c r="AD508" s="13"/>
      <c r="AE508" s="13"/>
    </row>
    <row r="509" spans="1:31" x14ac:dyDescent="0.2">
      <c r="C509" s="16">
        <f>B515*B13*B105*B117*B241*B453*B481*B486*D491</f>
        <v>143769.78000000003</v>
      </c>
    </row>
    <row r="510" spans="1:31" s="16" customFormat="1" x14ac:dyDescent="0.2">
      <c r="A510"/>
      <c r="E510" s="19"/>
      <c r="F510" s="19"/>
      <c r="G510" s="19"/>
      <c r="H510" s="19"/>
      <c r="I510" s="19"/>
      <c r="J510" s="19"/>
      <c r="K510" s="19"/>
      <c r="L510" s="19"/>
      <c r="M510" s="19"/>
      <c r="AC510" s="13"/>
      <c r="AD510" s="13"/>
      <c r="AE510" s="13"/>
    </row>
    <row r="511" spans="1:31" s="16" customFormat="1" x14ac:dyDescent="0.2">
      <c r="A511"/>
      <c r="C511" s="58"/>
      <c r="E511" s="19"/>
      <c r="F511" s="19"/>
      <c r="AC511" s="13"/>
      <c r="AD511" s="13"/>
      <c r="AE511" s="13"/>
    </row>
    <row r="512" spans="1:31" s="16" customFormat="1" ht="19" x14ac:dyDescent="0.25">
      <c r="A512"/>
      <c r="B512" s="54"/>
      <c r="C512" s="54"/>
      <c r="D512" s="54"/>
      <c r="E512" s="54"/>
      <c r="F512" s="53"/>
      <c r="G512" s="53"/>
      <c r="H512" s="53"/>
      <c r="I512" s="53"/>
      <c r="J512" s="53"/>
      <c r="K512" s="53"/>
      <c r="L512" s="53"/>
      <c r="M512" s="53"/>
      <c r="AC512" s="13"/>
      <c r="AD512" s="13"/>
      <c r="AE512" s="13"/>
    </row>
    <row r="514" spans="1:31" ht="16" x14ac:dyDescent="0.2">
      <c r="A514" s="24" t="s">
        <v>133</v>
      </c>
      <c r="B514" s="18"/>
    </row>
    <row r="515" spans="1:31" ht="19" x14ac:dyDescent="0.25">
      <c r="A515" s="20" t="s">
        <v>131</v>
      </c>
      <c r="B515" s="17">
        <v>70</v>
      </c>
    </row>
    <row r="516" spans="1:31" s="16" customFormat="1" ht="19" x14ac:dyDescent="0.25">
      <c r="A516" s="20" t="s">
        <v>122</v>
      </c>
      <c r="B516" s="17">
        <v>10</v>
      </c>
      <c r="AC516" s="13"/>
      <c r="AD516" s="13"/>
      <c r="AE516" s="13"/>
    </row>
    <row r="517" spans="1:31" s="16" customFormat="1" x14ac:dyDescent="0.2">
      <c r="A517"/>
      <c r="AC517" s="13"/>
      <c r="AD517" s="13"/>
      <c r="AE517" s="13"/>
    </row>
    <row r="518" spans="1:31" ht="16" x14ac:dyDescent="0.2">
      <c r="A518" s="24" t="s">
        <v>134</v>
      </c>
    </row>
    <row r="519" spans="1:31" ht="16" x14ac:dyDescent="0.2">
      <c r="A519" s="20" t="s">
        <v>135</v>
      </c>
      <c r="B519" s="20" t="s">
        <v>136</v>
      </c>
    </row>
    <row r="520" spans="1:31" ht="16" x14ac:dyDescent="0.2">
      <c r="A520" s="20" t="s">
        <v>139</v>
      </c>
      <c r="B520" s="20" t="s">
        <v>137</v>
      </c>
    </row>
    <row r="521" spans="1:31" ht="16" x14ac:dyDescent="0.2">
      <c r="A521" s="20" t="s">
        <v>140</v>
      </c>
      <c r="B521" s="20" t="s">
        <v>138</v>
      </c>
    </row>
    <row r="522" spans="1:31" ht="16" x14ac:dyDescent="0.2">
      <c r="A522" s="20" t="s">
        <v>141</v>
      </c>
      <c r="B522" s="20" t="s">
        <v>143</v>
      </c>
    </row>
    <row r="523" spans="1:31" ht="16" x14ac:dyDescent="0.2">
      <c r="A523" s="20" t="s">
        <v>142</v>
      </c>
      <c r="B523" s="20" t="s">
        <v>144</v>
      </c>
    </row>
    <row r="527" spans="1:31" ht="30" x14ac:dyDescent="0.2">
      <c r="A527" s="63" t="s">
        <v>397</v>
      </c>
      <c r="B527" s="16">
        <f>B6*B13*B106*B432</f>
        <v>43605</v>
      </c>
    </row>
    <row r="528" spans="1:31" ht="30" x14ac:dyDescent="0.2">
      <c r="A528" s="63" t="s">
        <v>398</v>
      </c>
      <c r="B528" s="16">
        <f>B13*B106*B433</f>
        <v>38475</v>
      </c>
    </row>
    <row r="529" spans="1:2" ht="45" x14ac:dyDescent="0.2">
      <c r="A529" s="63" t="s">
        <v>399</v>
      </c>
      <c r="B529" s="16">
        <f>B13*B106*B434</f>
        <v>47025</v>
      </c>
    </row>
    <row r="530" spans="1:2" ht="45" x14ac:dyDescent="0.2">
      <c r="A530" s="63" t="s">
        <v>400</v>
      </c>
      <c r="B530" s="16">
        <f>B13*B106*B435</f>
        <v>49590</v>
      </c>
    </row>
    <row r="600" spans="1:31" s="16" customFormat="1" ht="19" x14ac:dyDescent="0.25">
      <c r="A600" s="14"/>
      <c r="C600" s="19"/>
      <c r="D600" s="19"/>
      <c r="AC600" s="13"/>
      <c r="AD600" s="13"/>
      <c r="AE600" s="13"/>
    </row>
    <row r="601" spans="1:31" s="16" customFormat="1" x14ac:dyDescent="0.2">
      <c r="A601"/>
      <c r="C601" s="19"/>
      <c r="D601" s="19"/>
      <c r="AC601" s="13"/>
      <c r="AD601" s="13"/>
      <c r="AE601" s="13"/>
    </row>
    <row r="602" spans="1:31" s="16" customFormat="1" ht="19" x14ac:dyDescent="0.25">
      <c r="A602" s="14"/>
      <c r="C602" s="19"/>
      <c r="D602" s="19"/>
      <c r="AC602" s="13"/>
      <c r="AD602" s="13"/>
      <c r="AE602" s="13"/>
    </row>
    <row r="605" spans="1:31" s="16" customFormat="1" ht="16" x14ac:dyDescent="0.2">
      <c r="A605" s="24"/>
      <c r="AC605" s="13"/>
      <c r="AD605" s="13"/>
      <c r="AE605" s="13"/>
    </row>
    <row r="606" spans="1:31" s="16" customFormat="1" ht="19" x14ac:dyDescent="0.25">
      <c r="A606" s="20"/>
      <c r="B606" s="17"/>
      <c r="AC606" s="13"/>
      <c r="AD606" s="13"/>
      <c r="AE606" s="13"/>
    </row>
    <row r="607" spans="1:31" s="16" customFormat="1" ht="19" x14ac:dyDescent="0.25">
      <c r="A607" s="20"/>
      <c r="B607" s="17"/>
      <c r="AC607" s="13"/>
      <c r="AD607" s="13"/>
      <c r="AE607" s="13"/>
    </row>
    <row r="609" spans="1:31" s="16" customFormat="1" ht="16" x14ac:dyDescent="0.2">
      <c r="A609" s="24"/>
      <c r="AC609" s="13"/>
      <c r="AD609" s="13"/>
      <c r="AE609" s="13"/>
    </row>
    <row r="610" spans="1:31" s="16" customFormat="1" ht="16" x14ac:dyDescent="0.2">
      <c r="A610" s="20"/>
      <c r="B610" s="20"/>
      <c r="AC610" s="13"/>
      <c r="AD610" s="13"/>
      <c r="AE610" s="13"/>
    </row>
    <row r="611" spans="1:31" s="16" customFormat="1" ht="16" x14ac:dyDescent="0.2">
      <c r="A611" s="20"/>
      <c r="B611" s="20"/>
      <c r="AC611" s="13"/>
      <c r="AD611" s="13"/>
      <c r="AE611" s="13"/>
    </row>
    <row r="612" spans="1:31" s="16" customFormat="1" ht="16" x14ac:dyDescent="0.2">
      <c r="A612" s="20"/>
      <c r="B612" s="20"/>
      <c r="AC612" s="13"/>
      <c r="AD612" s="13"/>
      <c r="AE612" s="13"/>
    </row>
    <row r="613" spans="1:31" s="16" customFormat="1" ht="16" x14ac:dyDescent="0.2">
      <c r="A613" s="20"/>
      <c r="B613" s="20"/>
      <c r="AC613" s="13"/>
      <c r="AD613" s="13"/>
      <c r="AE613" s="13"/>
    </row>
    <row r="614" spans="1:31" s="16" customFormat="1" ht="16" x14ac:dyDescent="0.2">
      <c r="A614" s="20"/>
      <c r="B614" s="20"/>
      <c r="AC614" s="13"/>
      <c r="AD614" s="13"/>
      <c r="AE614" s="13"/>
    </row>
  </sheetData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09"/>
  <sheetViews>
    <sheetView tabSelected="1" workbookViewId="0">
      <selection activeCell="E29" sqref="E29"/>
    </sheetView>
  </sheetViews>
  <sheetFormatPr baseColWidth="10" defaultColWidth="8.83203125" defaultRowHeight="15" x14ac:dyDescent="0.2"/>
  <cols>
    <col min="2" max="2" width="66.1640625" customWidth="1"/>
    <col min="3" max="3" width="26.1640625" style="77" customWidth="1"/>
    <col min="4" max="4" width="12.6640625" style="16" customWidth="1"/>
    <col min="5" max="5" width="15" style="71" bestFit="1" customWidth="1"/>
    <col min="6" max="6" width="26.1640625" style="78" bestFit="1" customWidth="1"/>
    <col min="7" max="7" width="13.33203125" style="16" customWidth="1"/>
    <col min="8" max="8" width="12.33203125" style="16" customWidth="1"/>
    <col min="9" max="9" width="11.83203125" style="16" customWidth="1"/>
    <col min="10" max="10" width="12.6640625" style="16" customWidth="1"/>
    <col min="11" max="11" width="12.5" style="16" customWidth="1"/>
    <col min="12" max="12" width="11.33203125" style="16" customWidth="1"/>
    <col min="13" max="30" width="8.83203125" style="16"/>
    <col min="31" max="33" width="8.83203125" style="13"/>
  </cols>
  <sheetData>
    <row r="2" spans="1:21" ht="17" thickBot="1" x14ac:dyDescent="0.25">
      <c r="C2" s="76" t="s">
        <v>496</v>
      </c>
      <c r="D2" s="69" t="s">
        <v>491</v>
      </c>
      <c r="E2" s="72" t="s">
        <v>492</v>
      </c>
      <c r="F2" s="79" t="s">
        <v>493</v>
      </c>
      <c r="G2" s="69" t="s">
        <v>495</v>
      </c>
    </row>
    <row r="3" spans="1:21" x14ac:dyDescent="0.2">
      <c r="B3" s="64" t="s">
        <v>434</v>
      </c>
    </row>
    <row r="4" spans="1:21" x14ac:dyDescent="0.2">
      <c r="A4">
        <v>1</v>
      </c>
      <c r="B4" s="6" t="s">
        <v>435</v>
      </c>
      <c r="C4" s="77" t="s">
        <v>499</v>
      </c>
      <c r="D4" s="68">
        <v>1</v>
      </c>
    </row>
    <row r="5" spans="1:21" x14ac:dyDescent="0.2">
      <c r="A5">
        <v>2</v>
      </c>
      <c r="B5" s="6" t="s">
        <v>436</v>
      </c>
      <c r="C5" s="77" t="s">
        <v>500</v>
      </c>
      <c r="D5" s="68">
        <v>1</v>
      </c>
      <c r="E5" s="72"/>
      <c r="F5" s="80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x14ac:dyDescent="0.2">
      <c r="A6">
        <v>3</v>
      </c>
      <c r="B6" s="6" t="s">
        <v>437</v>
      </c>
      <c r="C6" s="77" t="s">
        <v>497</v>
      </c>
      <c r="D6" s="68">
        <v>40000</v>
      </c>
      <c r="E6" s="70">
        <v>35000</v>
      </c>
      <c r="F6" s="78" t="s">
        <v>494</v>
      </c>
      <c r="G6" s="16">
        <v>10</v>
      </c>
    </row>
    <row r="7" spans="1:21" ht="30" x14ac:dyDescent="0.2">
      <c r="A7">
        <v>4</v>
      </c>
      <c r="B7" s="6" t="s">
        <v>438</v>
      </c>
      <c r="C7" s="77" t="s">
        <v>497</v>
      </c>
      <c r="D7" s="68">
        <v>40000</v>
      </c>
      <c r="E7" s="70"/>
      <c r="F7" s="78" t="s">
        <v>494</v>
      </c>
      <c r="G7" s="16">
        <v>10</v>
      </c>
    </row>
    <row r="8" spans="1:21" x14ac:dyDescent="0.2">
      <c r="A8">
        <v>5</v>
      </c>
      <c r="B8" s="6" t="s">
        <v>439</v>
      </c>
      <c r="C8" s="77" t="s">
        <v>501</v>
      </c>
      <c r="D8" s="68">
        <v>1</v>
      </c>
      <c r="E8" s="70"/>
    </row>
    <row r="9" spans="1:21" ht="16" thickBot="1" x14ac:dyDescent="0.25">
      <c r="B9" s="7"/>
      <c r="D9" s="68"/>
      <c r="E9" s="70"/>
    </row>
    <row r="10" spans="1:21" x14ac:dyDescent="0.2">
      <c r="B10" s="65" t="s">
        <v>440</v>
      </c>
      <c r="D10" s="68"/>
      <c r="E10" s="70"/>
    </row>
    <row r="11" spans="1:21" x14ac:dyDescent="0.2">
      <c r="A11">
        <v>6</v>
      </c>
      <c r="B11" s="6" t="s">
        <v>441</v>
      </c>
      <c r="C11" s="77" t="s">
        <v>502</v>
      </c>
      <c r="D11" s="68">
        <v>1</v>
      </c>
      <c r="E11" s="70"/>
    </row>
    <row r="12" spans="1:21" ht="45" customHeight="1" x14ac:dyDescent="0.2">
      <c r="A12">
        <v>7</v>
      </c>
      <c r="B12" s="6" t="s">
        <v>442</v>
      </c>
      <c r="C12" s="77" t="s">
        <v>503</v>
      </c>
      <c r="D12" s="68">
        <v>35000</v>
      </c>
      <c r="E12" s="70"/>
      <c r="F12" s="78" t="s">
        <v>519</v>
      </c>
      <c r="G12" s="16">
        <v>10</v>
      </c>
    </row>
    <row r="13" spans="1:21" ht="30" x14ac:dyDescent="0.2">
      <c r="A13">
        <v>8</v>
      </c>
      <c r="B13" s="6" t="s">
        <v>443</v>
      </c>
      <c r="C13" s="77" t="s">
        <v>504</v>
      </c>
      <c r="D13" s="68">
        <v>45000</v>
      </c>
      <c r="E13" s="70"/>
      <c r="F13" s="78" t="s">
        <v>519</v>
      </c>
      <c r="G13" s="16">
        <v>10</v>
      </c>
    </row>
    <row r="14" spans="1:21" ht="30" x14ac:dyDescent="0.2">
      <c r="A14">
        <v>9</v>
      </c>
      <c r="B14" s="6" t="s">
        <v>444</v>
      </c>
      <c r="C14" s="77" t="s">
        <v>505</v>
      </c>
      <c r="D14" s="68">
        <v>65000</v>
      </c>
      <c r="E14" s="70"/>
      <c r="F14" s="78" t="s">
        <v>520</v>
      </c>
      <c r="G14" s="16">
        <v>10</v>
      </c>
    </row>
    <row r="15" spans="1:21" x14ac:dyDescent="0.2">
      <c r="A15">
        <v>10</v>
      </c>
      <c r="B15" s="6" t="s">
        <v>489</v>
      </c>
      <c r="C15" s="77" t="s">
        <v>506</v>
      </c>
      <c r="D15" s="68">
        <v>65000</v>
      </c>
      <c r="E15" s="70"/>
      <c r="F15" s="78" t="s">
        <v>521</v>
      </c>
      <c r="G15" s="16">
        <v>15</v>
      </c>
    </row>
    <row r="16" spans="1:21" x14ac:dyDescent="0.2">
      <c r="A16">
        <v>11</v>
      </c>
      <c r="B16" s="6" t="s">
        <v>445</v>
      </c>
      <c r="C16" s="77" t="s">
        <v>507</v>
      </c>
      <c r="D16" s="68">
        <v>65000</v>
      </c>
      <c r="E16" s="70"/>
      <c r="F16" s="78" t="s">
        <v>521</v>
      </c>
      <c r="G16" s="16">
        <v>15</v>
      </c>
    </row>
    <row r="17" spans="1:7" ht="30" x14ac:dyDescent="0.2">
      <c r="A17">
        <v>12</v>
      </c>
      <c r="B17" s="6" t="s">
        <v>446</v>
      </c>
      <c r="C17" s="77" t="s">
        <v>508</v>
      </c>
      <c r="D17" s="68">
        <v>1</v>
      </c>
      <c r="E17" s="70"/>
    </row>
    <row r="18" spans="1:7" x14ac:dyDescent="0.2">
      <c r="A18">
        <v>13</v>
      </c>
      <c r="B18" s="6" t="s">
        <v>447</v>
      </c>
      <c r="C18" s="77" t="s">
        <v>509</v>
      </c>
      <c r="D18" s="68">
        <v>1</v>
      </c>
      <c r="E18" s="70"/>
    </row>
    <row r="19" spans="1:7" x14ac:dyDescent="0.2">
      <c r="A19">
        <v>14</v>
      </c>
      <c r="B19" s="6" t="s">
        <v>448</v>
      </c>
      <c r="C19" s="77" t="s">
        <v>510</v>
      </c>
      <c r="D19" s="68">
        <v>1</v>
      </c>
      <c r="E19" s="70"/>
    </row>
    <row r="20" spans="1:7" x14ac:dyDescent="0.2">
      <c r="A20">
        <v>15</v>
      </c>
      <c r="B20" s="6" t="s">
        <v>449</v>
      </c>
      <c r="C20" s="77" t="s">
        <v>511</v>
      </c>
      <c r="D20" s="68">
        <v>1</v>
      </c>
      <c r="E20" s="70"/>
    </row>
    <row r="21" spans="1:7" ht="30" x14ac:dyDescent="0.2">
      <c r="A21">
        <v>16</v>
      </c>
      <c r="B21" s="6" t="s">
        <v>450</v>
      </c>
      <c r="C21" s="77" t="s">
        <v>512</v>
      </c>
      <c r="D21" s="68">
        <v>55000</v>
      </c>
      <c r="E21" s="70"/>
      <c r="F21" s="78" t="s">
        <v>522</v>
      </c>
      <c r="G21" s="16">
        <v>15</v>
      </c>
    </row>
    <row r="22" spans="1:7" ht="30" x14ac:dyDescent="0.2">
      <c r="A22">
        <v>17</v>
      </c>
      <c r="B22" s="6" t="s">
        <v>451</v>
      </c>
      <c r="C22" s="77" t="s">
        <v>513</v>
      </c>
      <c r="D22" s="68">
        <v>45000</v>
      </c>
      <c r="E22" s="70"/>
      <c r="F22" s="78" t="s">
        <v>523</v>
      </c>
      <c r="G22" s="16">
        <v>10</v>
      </c>
    </row>
    <row r="23" spans="1:7" x14ac:dyDescent="0.2">
      <c r="A23">
        <v>18</v>
      </c>
      <c r="B23" s="6" t="s">
        <v>452</v>
      </c>
      <c r="C23" s="77" t="s">
        <v>514</v>
      </c>
      <c r="D23" s="68">
        <v>65000</v>
      </c>
      <c r="E23" s="70"/>
      <c r="F23" s="78" t="s">
        <v>524</v>
      </c>
      <c r="G23" s="16">
        <v>10</v>
      </c>
    </row>
    <row r="24" spans="1:7" x14ac:dyDescent="0.2">
      <c r="A24">
        <v>19</v>
      </c>
      <c r="B24" s="6" t="s">
        <v>453</v>
      </c>
      <c r="C24" s="77" t="s">
        <v>515</v>
      </c>
      <c r="D24" s="68">
        <v>40000</v>
      </c>
      <c r="E24" s="70"/>
      <c r="F24" s="78" t="s">
        <v>525</v>
      </c>
      <c r="G24" s="16">
        <v>10</v>
      </c>
    </row>
    <row r="25" spans="1:7" x14ac:dyDescent="0.2">
      <c r="A25">
        <v>20</v>
      </c>
      <c r="B25" s="6" t="s">
        <v>454</v>
      </c>
      <c r="C25" s="77" t="s">
        <v>516</v>
      </c>
      <c r="D25" s="68">
        <v>50000</v>
      </c>
      <c r="E25" s="70"/>
      <c r="F25" s="78" t="s">
        <v>526</v>
      </c>
      <c r="G25" s="16">
        <v>10</v>
      </c>
    </row>
    <row r="26" spans="1:7" x14ac:dyDescent="0.2">
      <c r="A26">
        <v>21</v>
      </c>
      <c r="B26" s="6" t="s">
        <v>455</v>
      </c>
      <c r="C26" s="77" t="s">
        <v>517</v>
      </c>
      <c r="D26" s="68">
        <v>1</v>
      </c>
      <c r="E26" s="70"/>
    </row>
    <row r="27" spans="1:7" x14ac:dyDescent="0.2">
      <c r="A27">
        <v>22</v>
      </c>
      <c r="B27" s="6" t="s">
        <v>490</v>
      </c>
      <c r="C27" s="77" t="s">
        <v>518</v>
      </c>
      <c r="D27" s="68">
        <v>40000</v>
      </c>
      <c r="E27" s="70"/>
      <c r="F27" s="78" t="s">
        <v>494</v>
      </c>
      <c r="G27" s="16">
        <v>10</v>
      </c>
    </row>
    <row r="28" spans="1:7" x14ac:dyDescent="0.2">
      <c r="A28">
        <v>23</v>
      </c>
      <c r="B28" s="6" t="s">
        <v>456</v>
      </c>
      <c r="C28" s="83"/>
      <c r="D28" s="68">
        <v>25000</v>
      </c>
      <c r="E28" s="70"/>
    </row>
    <row r="29" spans="1:7" x14ac:dyDescent="0.2">
      <c r="A29">
        <v>24</v>
      </c>
      <c r="B29" s="6" t="s">
        <v>457</v>
      </c>
      <c r="C29" s="83"/>
      <c r="D29" s="68">
        <v>25000</v>
      </c>
      <c r="E29" s="70"/>
    </row>
    <row r="30" spans="1:7" x14ac:dyDescent="0.2">
      <c r="A30">
        <v>25</v>
      </c>
      <c r="B30" s="6" t="s">
        <v>458</v>
      </c>
      <c r="C30" s="83"/>
      <c r="D30" s="68">
        <v>25000</v>
      </c>
      <c r="E30" s="70"/>
    </row>
    <row r="31" spans="1:7" ht="16" thickBot="1" x14ac:dyDescent="0.25">
      <c r="B31" s="12"/>
      <c r="D31" s="68"/>
      <c r="E31" s="70"/>
    </row>
    <row r="32" spans="1:7" x14ac:dyDescent="0.2">
      <c r="B32" s="65" t="s">
        <v>459</v>
      </c>
      <c r="D32" s="68"/>
      <c r="E32" s="70"/>
    </row>
    <row r="33" spans="1:5" x14ac:dyDescent="0.2">
      <c r="B33" s="66" t="s">
        <v>460</v>
      </c>
      <c r="D33" s="68"/>
      <c r="E33" s="70"/>
    </row>
    <row r="34" spans="1:5" ht="30" x14ac:dyDescent="0.2">
      <c r="A34">
        <v>26</v>
      </c>
      <c r="B34" s="6" t="s">
        <v>461</v>
      </c>
      <c r="D34" s="68">
        <v>1</v>
      </c>
      <c r="E34" s="70"/>
    </row>
    <row r="35" spans="1:5" ht="30" x14ac:dyDescent="0.2">
      <c r="A35">
        <v>27</v>
      </c>
      <c r="B35" s="6" t="s">
        <v>462</v>
      </c>
      <c r="D35" s="68">
        <v>55000</v>
      </c>
      <c r="E35" s="70"/>
    </row>
    <row r="36" spans="1:5" ht="30" x14ac:dyDescent="0.2">
      <c r="A36">
        <v>28</v>
      </c>
      <c r="B36" s="6" t="s">
        <v>463</v>
      </c>
      <c r="D36" s="68">
        <v>1</v>
      </c>
      <c r="E36" s="70"/>
    </row>
    <row r="37" spans="1:5" x14ac:dyDescent="0.2">
      <c r="A37">
        <v>29</v>
      </c>
      <c r="B37" s="6" t="s">
        <v>452</v>
      </c>
      <c r="D37" s="68">
        <v>40000</v>
      </c>
      <c r="E37" s="70"/>
    </row>
    <row r="38" spans="1:5" ht="30" x14ac:dyDescent="0.2">
      <c r="A38">
        <v>30</v>
      </c>
      <c r="B38" s="6" t="s">
        <v>464</v>
      </c>
      <c r="D38" s="68">
        <v>1</v>
      </c>
      <c r="E38" s="70"/>
    </row>
    <row r="39" spans="1:5" x14ac:dyDescent="0.2">
      <c r="A39">
        <v>31</v>
      </c>
      <c r="B39" s="6" t="s">
        <v>465</v>
      </c>
      <c r="D39" s="68">
        <v>60000</v>
      </c>
      <c r="E39" s="70"/>
    </row>
    <row r="40" spans="1:5" ht="29.25" customHeight="1" x14ac:dyDescent="0.2">
      <c r="A40">
        <v>32</v>
      </c>
      <c r="B40" s="6" t="s">
        <v>466</v>
      </c>
      <c r="D40" s="68">
        <v>1</v>
      </c>
      <c r="E40" s="70"/>
    </row>
    <row r="41" spans="1:5" ht="29.25" customHeight="1" x14ac:dyDescent="0.2">
      <c r="A41">
        <v>33</v>
      </c>
      <c r="B41" s="6" t="s">
        <v>467</v>
      </c>
      <c r="D41" s="68">
        <v>25000</v>
      </c>
      <c r="E41" s="70"/>
    </row>
    <row r="42" spans="1:5" ht="16" thickBot="1" x14ac:dyDescent="0.25">
      <c r="B42" s="12"/>
      <c r="D42" s="68"/>
      <c r="E42" s="70"/>
    </row>
    <row r="43" spans="1:5" x14ac:dyDescent="0.2">
      <c r="B43" s="66" t="s">
        <v>468</v>
      </c>
      <c r="D43" s="68"/>
      <c r="E43" s="70"/>
    </row>
    <row r="44" spans="1:5" x14ac:dyDescent="0.2">
      <c r="A44">
        <v>34</v>
      </c>
      <c r="B44" s="6" t="s">
        <v>469</v>
      </c>
      <c r="D44" s="68">
        <v>1</v>
      </c>
      <c r="E44" s="70"/>
    </row>
    <row r="45" spans="1:5" x14ac:dyDescent="0.2">
      <c r="A45">
        <v>35</v>
      </c>
      <c r="B45" s="6" t="s">
        <v>470</v>
      </c>
      <c r="D45" s="68">
        <v>60000</v>
      </c>
      <c r="E45" s="70"/>
    </row>
    <row r="46" spans="1:5" ht="30" x14ac:dyDescent="0.2">
      <c r="A46">
        <v>36</v>
      </c>
      <c r="B46" s="6" t="s">
        <v>471</v>
      </c>
      <c r="D46" s="68">
        <v>1</v>
      </c>
      <c r="E46" s="70"/>
    </row>
    <row r="47" spans="1:5" ht="30" x14ac:dyDescent="0.2">
      <c r="A47">
        <v>37</v>
      </c>
      <c r="B47" s="6" t="s">
        <v>472</v>
      </c>
      <c r="D47" s="68">
        <v>25000</v>
      </c>
      <c r="E47" s="70"/>
    </row>
    <row r="48" spans="1:5" ht="16" thickBot="1" x14ac:dyDescent="0.25">
      <c r="B48" s="6"/>
      <c r="D48" s="68"/>
      <c r="E48" s="70"/>
    </row>
    <row r="49" spans="1:5" x14ac:dyDescent="0.2">
      <c r="B49" s="65" t="s">
        <v>473</v>
      </c>
      <c r="D49" s="68"/>
      <c r="E49" s="70"/>
    </row>
    <row r="50" spans="1:5" ht="30" x14ac:dyDescent="0.2">
      <c r="A50">
        <v>38</v>
      </c>
      <c r="B50" s="6" t="s">
        <v>474</v>
      </c>
      <c r="D50" s="68">
        <v>1</v>
      </c>
      <c r="E50" s="70"/>
    </row>
    <row r="51" spans="1:5" ht="30" x14ac:dyDescent="0.2">
      <c r="A51">
        <v>39</v>
      </c>
      <c r="B51" s="6" t="s">
        <v>475</v>
      </c>
      <c r="D51" s="68">
        <v>55000</v>
      </c>
      <c r="E51" s="70"/>
    </row>
    <row r="52" spans="1:5" ht="30" x14ac:dyDescent="0.2">
      <c r="A52">
        <v>40</v>
      </c>
      <c r="B52" s="6" t="s">
        <v>476</v>
      </c>
      <c r="D52" s="68">
        <v>1</v>
      </c>
      <c r="E52" s="70"/>
    </row>
    <row r="53" spans="1:5" x14ac:dyDescent="0.2">
      <c r="A53">
        <v>41</v>
      </c>
      <c r="B53" s="6" t="s">
        <v>452</v>
      </c>
      <c r="D53" s="68">
        <v>40000</v>
      </c>
      <c r="E53" s="70"/>
    </row>
    <row r="54" spans="1:5" ht="30" x14ac:dyDescent="0.2">
      <c r="A54">
        <v>42</v>
      </c>
      <c r="B54" s="6" t="s">
        <v>477</v>
      </c>
      <c r="D54" s="68">
        <v>1</v>
      </c>
      <c r="E54" s="70"/>
    </row>
    <row r="55" spans="1:5" ht="32.25" customHeight="1" x14ac:dyDescent="0.2">
      <c r="A55">
        <v>43</v>
      </c>
      <c r="B55" s="6" t="s">
        <v>478</v>
      </c>
      <c r="D55" s="68">
        <v>25000</v>
      </c>
      <c r="E55" s="70"/>
    </row>
    <row r="56" spans="1:5" ht="30" customHeight="1" thickBot="1" x14ac:dyDescent="0.25">
      <c r="B56" s="12"/>
      <c r="D56" s="68"/>
      <c r="E56" s="70"/>
    </row>
    <row r="57" spans="1:5" x14ac:dyDescent="0.2">
      <c r="B57" s="66" t="s">
        <v>479</v>
      </c>
      <c r="D57" s="68"/>
      <c r="E57" s="70"/>
    </row>
    <row r="58" spans="1:5" x14ac:dyDescent="0.2">
      <c r="A58">
        <v>44</v>
      </c>
      <c r="B58" s="6" t="s">
        <v>480</v>
      </c>
      <c r="D58" s="68">
        <v>1</v>
      </c>
      <c r="E58" s="70"/>
    </row>
    <row r="59" spans="1:5" ht="30" x14ac:dyDescent="0.2">
      <c r="A59">
        <v>45</v>
      </c>
      <c r="B59" s="6" t="s">
        <v>481</v>
      </c>
      <c r="D59" s="68">
        <v>1</v>
      </c>
      <c r="E59" s="70"/>
    </row>
    <row r="60" spans="1:5" x14ac:dyDescent="0.2">
      <c r="A60">
        <v>46</v>
      </c>
      <c r="B60" s="6" t="s">
        <v>482</v>
      </c>
      <c r="D60" s="68">
        <v>1</v>
      </c>
      <c r="E60" s="70"/>
    </row>
    <row r="61" spans="1:5" ht="30" x14ac:dyDescent="0.2">
      <c r="A61">
        <v>47</v>
      </c>
      <c r="B61" s="6" t="s">
        <v>483</v>
      </c>
      <c r="D61" s="68">
        <v>25000</v>
      </c>
      <c r="E61" s="70"/>
    </row>
    <row r="62" spans="1:5" ht="16" thickBot="1" x14ac:dyDescent="0.25">
      <c r="B62" s="12"/>
      <c r="D62" s="68"/>
      <c r="E62" s="70"/>
    </row>
    <row r="63" spans="1:5" x14ac:dyDescent="0.2">
      <c r="B63" s="66" t="s">
        <v>484</v>
      </c>
      <c r="D63" s="68"/>
      <c r="E63" s="70"/>
    </row>
    <row r="64" spans="1:5" ht="30" x14ac:dyDescent="0.2">
      <c r="A64">
        <v>48</v>
      </c>
      <c r="B64" s="6" t="s">
        <v>485</v>
      </c>
      <c r="D64" s="68">
        <v>1</v>
      </c>
      <c r="E64" s="70"/>
    </row>
    <row r="65" spans="1:7" ht="30" x14ac:dyDescent="0.2">
      <c r="A65">
        <v>49</v>
      </c>
      <c r="B65" s="6" t="s">
        <v>486</v>
      </c>
      <c r="D65" s="68">
        <v>45000</v>
      </c>
      <c r="E65" s="70"/>
    </row>
    <row r="66" spans="1:7" ht="30.75" customHeight="1" x14ac:dyDescent="0.2">
      <c r="A66">
        <v>50</v>
      </c>
      <c r="B66" s="6" t="s">
        <v>487</v>
      </c>
      <c r="D66" s="68">
        <v>1</v>
      </c>
      <c r="E66" s="70"/>
    </row>
    <row r="67" spans="1:7" ht="16" thickBot="1" x14ac:dyDescent="0.25">
      <c r="A67">
        <v>51</v>
      </c>
      <c r="B67" s="7" t="s">
        <v>488</v>
      </c>
      <c r="D67" s="68">
        <v>25000</v>
      </c>
      <c r="E67" s="70"/>
    </row>
    <row r="68" spans="1:7" x14ac:dyDescent="0.2">
      <c r="B68" s="63"/>
    </row>
    <row r="69" spans="1:7" x14ac:dyDescent="0.2">
      <c r="B69" s="63"/>
    </row>
    <row r="70" spans="1:7" x14ac:dyDescent="0.2">
      <c r="B70" s="75" t="s">
        <v>498</v>
      </c>
    </row>
    <row r="71" spans="1:7" x14ac:dyDescent="0.2">
      <c r="B71" s="67">
        <v>2</v>
      </c>
      <c r="C71" s="78">
        <v>0.86</v>
      </c>
      <c r="D71" s="71"/>
      <c r="E71" s="16">
        <f>(D67+D61)*C71</f>
        <v>43000</v>
      </c>
      <c r="F71" s="78">
        <f>(D65+D24)*C71</f>
        <v>73100</v>
      </c>
      <c r="G71" s="16">
        <f>(D45+D23)*C71</f>
        <v>107500</v>
      </c>
    </row>
    <row r="72" spans="1:7" x14ac:dyDescent="0.2">
      <c r="B72" s="67">
        <v>3</v>
      </c>
      <c r="C72" s="78">
        <v>0.66</v>
      </c>
      <c r="D72" s="71"/>
      <c r="E72" s="16">
        <f>(D67+D55+D61)*C72</f>
        <v>49500</v>
      </c>
      <c r="F72" s="78">
        <f>(D65+D53+D37)*C72</f>
        <v>82500</v>
      </c>
      <c r="G72" s="16">
        <f>(D51+D45+D35)*C72</f>
        <v>112200</v>
      </c>
    </row>
    <row r="73" spans="1:7" x14ac:dyDescent="0.2">
      <c r="B73" s="67">
        <v>4</v>
      </c>
      <c r="C73" s="78">
        <v>0.59499999999999997</v>
      </c>
      <c r="D73" s="71"/>
      <c r="E73" s="16">
        <f>(D67+D61+D55+D41)*C73</f>
        <v>59500</v>
      </c>
      <c r="F73" s="78">
        <f>(D65+D53+D37+D27)*C73</f>
        <v>98175</v>
      </c>
      <c r="G73" s="16">
        <f>(D39+D45+D51+D23)*C73</f>
        <v>142800</v>
      </c>
    </row>
    <row r="74" spans="1:7" x14ac:dyDescent="0.2">
      <c r="B74" s="67">
        <v>5</v>
      </c>
      <c r="C74" s="78">
        <v>0.52</v>
      </c>
      <c r="D74" s="71"/>
      <c r="E74" s="16">
        <f>(D67+D61+D55+D47+D41)*C74</f>
        <v>65000</v>
      </c>
      <c r="F74" s="78">
        <f>(D65+D53+D37+D27+D24)*C74</f>
        <v>106600</v>
      </c>
      <c r="G74" s="16">
        <f>(D51+D45+D39+D23+D15)*C74</f>
        <v>158600</v>
      </c>
    </row>
    <row r="75" spans="1:7" x14ac:dyDescent="0.2">
      <c r="B75" s="67">
        <v>6</v>
      </c>
      <c r="C75" s="78">
        <v>0.49</v>
      </c>
      <c r="D75" s="71"/>
      <c r="E75" s="16">
        <f>(D67+D61+D55+D47+D41+D29)*C75</f>
        <v>73500</v>
      </c>
      <c r="F75" s="78">
        <f>(D65+D53+D37+D27+D24+D7)*C75</f>
        <v>120050</v>
      </c>
      <c r="G75" s="16">
        <f>(D45+D39+D23+D15+D16+D14)*C75</f>
        <v>186200</v>
      </c>
    </row>
    <row r="76" spans="1:7" x14ac:dyDescent="0.2">
      <c r="B76" s="67">
        <v>7</v>
      </c>
      <c r="C76" s="78">
        <v>0.46</v>
      </c>
      <c r="D76" s="71"/>
      <c r="E76" s="16">
        <f>(D67+D61+D55+D47+D41+D30+D29)*C76</f>
        <v>80500</v>
      </c>
      <c r="F76" s="78">
        <f>(D65+D53+D37+D27+D24+D7+D6)*C76</f>
        <v>131100</v>
      </c>
      <c r="G76" s="16">
        <f>(D51+D45+D39+D23+D16+D15+D14)*C76</f>
        <v>200100</v>
      </c>
    </row>
    <row r="77" spans="1:7" x14ac:dyDescent="0.2">
      <c r="B77" s="67">
        <v>8</v>
      </c>
      <c r="C77" s="78">
        <v>0.44</v>
      </c>
      <c r="D77" s="71"/>
      <c r="E77" s="16">
        <f>(D67+D61+D55+D47+D41+D30+D29+D28)*C77</f>
        <v>88000</v>
      </c>
      <c r="F77" s="78">
        <f>(D65+D53+D37+D27+D24+D12+D7+D6)*C77</f>
        <v>140800</v>
      </c>
      <c r="G77" s="16">
        <f>(D51+D45+D39+D23+D16+D15+D14+D35)*C77</f>
        <v>215600</v>
      </c>
    </row>
    <row r="78" spans="1:7" x14ac:dyDescent="0.2">
      <c r="B78" s="67">
        <v>9</v>
      </c>
      <c r="C78" s="78">
        <v>0.42499999999999999</v>
      </c>
      <c r="D78" s="71"/>
      <c r="E78" s="16">
        <f>(D67+D61+D55+D47+D41+D30+D29+D28+D12)*C78</f>
        <v>99875</v>
      </c>
      <c r="F78" s="78">
        <f>(D65+D53+D37+D27+D24+D13+D12+D7+D6)*C78</f>
        <v>155125</v>
      </c>
      <c r="G78" s="16">
        <f>(D51+D45+D39+D35+D23+D21+D15+D14+D16)*C78</f>
        <v>231625</v>
      </c>
    </row>
    <row r="79" spans="1:7" x14ac:dyDescent="0.2">
      <c r="B79" s="67">
        <v>10</v>
      </c>
      <c r="C79" s="78">
        <v>0.41499999999999998</v>
      </c>
      <c r="D79" s="71"/>
      <c r="E79" s="16">
        <f>(D67+D61+D55+D47+D41+D30+D29+D28+D12+D53)*C79</f>
        <v>114125</v>
      </c>
      <c r="F79" s="78">
        <f>(D65+D53+D37+D27+D24+D22+D13+D12+D7+D6)*C79</f>
        <v>170150</v>
      </c>
      <c r="G79" s="16">
        <f>(D51+D45+D39+D35+D23+D21+D16+D15+D14+D25)*C79</f>
        <v>246925</v>
      </c>
    </row>
    <row r="80" spans="1:7" x14ac:dyDescent="0.2">
      <c r="B80" s="67">
        <v>11</v>
      </c>
      <c r="C80" s="78">
        <v>0.4</v>
      </c>
      <c r="D80" s="71"/>
      <c r="E80" s="16">
        <f>(D67+D61+D55+D47+D41+D30+D29+D28+D12+D6+D7)*C80</f>
        <v>126000</v>
      </c>
      <c r="F80" s="78">
        <f>(D65+D53+D37+D27+D24+D22+D25+D12+D13+D7+D6)*C80</f>
        <v>184000</v>
      </c>
      <c r="G80" s="16">
        <f>(D51+D45+D39+D35+D25+D23+D16+D15+D14+D21+D65)*C80</f>
        <v>256000</v>
      </c>
    </row>
    <row r="81" spans="2:7" x14ac:dyDescent="0.2">
      <c r="B81" s="67">
        <v>12</v>
      </c>
      <c r="C81" s="78">
        <v>0.39500000000000002</v>
      </c>
      <c r="D81" s="71"/>
      <c r="E81" s="16">
        <f>(D67+D61+D55+D47+D41+D30+D29+D28+D12+D6+D7+D24)*C81</f>
        <v>140225</v>
      </c>
      <c r="F81" s="78">
        <f>(D65+D53+D51+D37+D35+D27+D24+D22+D13+D7+D6+D12)*C81</f>
        <v>205400</v>
      </c>
      <c r="G81" s="16">
        <f>(D51+D45+D39+D35+D25+D23+D21+D16+D15+D14+D65+D22)*C81</f>
        <v>270575</v>
      </c>
    </row>
    <row r="82" spans="2:7" x14ac:dyDescent="0.2">
      <c r="B82" s="67">
        <v>13</v>
      </c>
      <c r="C82" s="78">
        <v>0.38800000000000001</v>
      </c>
      <c r="D82" s="71"/>
      <c r="E82" s="16">
        <f>(D67+D61+D55+D47+D41+D30+D29+D28+D12+D6+D7+D24+D27)*C82</f>
        <v>153260</v>
      </c>
      <c r="F82" s="78">
        <f>(D65+D53+D51+D37+D35+D27+D25+D24+D22+D13+D7+D6+D21)*C82</f>
        <v>228920</v>
      </c>
      <c r="G82" s="16">
        <f>(D51+D45+D39+D35+D25+D23+D21+D16+D15+D14+D13+D22+D27)*C82</f>
        <v>281300</v>
      </c>
    </row>
    <row r="83" spans="2:7" x14ac:dyDescent="0.2">
      <c r="B83" s="67">
        <v>14</v>
      </c>
      <c r="C83" s="78">
        <v>0.38700000000000001</v>
      </c>
      <c r="D83" s="71"/>
      <c r="E83" s="16">
        <f>(D67+D61+D55+D47+D41+D30+D29+D28+D12+D6+D7+D24+D37+D53)*C83</f>
        <v>168345</v>
      </c>
      <c r="F83" s="78">
        <f>(D65+D53+D51+D37+D35+D27+D24+D22+D25+D13+D7+D6+D39+D45)*C83</f>
        <v>253485</v>
      </c>
      <c r="G83" s="16">
        <f>(D51+D45+D39+D35+D23+D16+D15+D14+D21+D13+D25+D53+D27+D6)*C83</f>
        <v>294120</v>
      </c>
    </row>
    <row r="84" spans="2:7" x14ac:dyDescent="0.2">
      <c r="B84" s="67">
        <v>15</v>
      </c>
      <c r="C84" s="78">
        <v>0.38600000000000001</v>
      </c>
      <c r="D84" s="71"/>
      <c r="E84" s="16">
        <f>(D67+D61+D55+D47+D41+D29+D30+D12+D6+D7+D24+D27+D37+D53+D65)*C84</f>
        <v>191070</v>
      </c>
      <c r="F84" s="78">
        <f>(D65+D51+D53+D37+D35+D27+D24+D22+D25+D13+D12+D7+D6+D21+D39)*C84</f>
        <v>264410</v>
      </c>
      <c r="G84" s="16">
        <f>(D51+D45+D39+D35+D25+D23+D21+D16+D15+D14+D65+D13+D6+D7+D22)*C84</f>
        <v>312660</v>
      </c>
    </row>
    <row r="85" spans="2:7" x14ac:dyDescent="0.2">
      <c r="B85" s="67">
        <v>16</v>
      </c>
      <c r="C85" s="78">
        <v>0.38500000000000001</v>
      </c>
      <c r="D85" s="71"/>
      <c r="E85" s="16">
        <f>(D67+D61+D55+D47+D41+D30+D29+D28+D12+D24+D6+D7+D37+D53+D65+D13)*C85</f>
        <v>202125</v>
      </c>
      <c r="F85" s="78">
        <f>(D65+D53+D51+D37+D35+D27+D24+D25+D22+D13+D12+D7+D6+D21+D39+D45)*C85</f>
        <v>286825</v>
      </c>
      <c r="G85" s="16">
        <f>(D51+D45+D39+D35+D25+D23+D21+D16+D15+D14+D13+D65+D53+D37+D27+D22)*C85</f>
        <v>327250</v>
      </c>
    </row>
    <row r="86" spans="2:7" x14ac:dyDescent="0.2">
      <c r="B86" s="67">
        <v>17</v>
      </c>
      <c r="C86" s="78">
        <v>0.38400000000000001</v>
      </c>
      <c r="D86" s="71"/>
      <c r="E86" s="16">
        <f>(D67+D61+D55+D47+D41+D35+D30+D29+D28+D12+D6+D7+D24+D25+D27+D37+D53)*C86</f>
        <v>222720</v>
      </c>
      <c r="F86" s="78">
        <f>(D65+D53+D51+D37+D35+D27+D25+D24+D22+D21+D13+D7+D6+D12+D39+D45+D14)*C86</f>
        <v>311040</v>
      </c>
      <c r="G86" s="16">
        <f>(D51+D45+D39+D35+D25+D23+D21+D16+D15+D14+D22+D13+D53+D37+D27+D7+D6)*C86</f>
        <v>339840</v>
      </c>
    </row>
    <row r="87" spans="2:7" x14ac:dyDescent="0.2">
      <c r="B87" s="67">
        <v>18</v>
      </c>
      <c r="C87" s="78">
        <v>0.38300000000000001</v>
      </c>
      <c r="D87" s="71"/>
      <c r="E87" s="16">
        <f>(D67+D61+D55+D47+D41+D30+D29+D28+D12+D6+D7+D24+D27+D37+D53+D65+D22+D13)*C87</f>
        <v>233630</v>
      </c>
      <c r="F87" s="78">
        <f>(D65+D53+D51+D37+D35+D27+D24+D22+D25+D21+D13+D12+D6+D7+D39+D45+D14+D15)*C87</f>
        <v>335125</v>
      </c>
      <c r="G87" s="16">
        <f>(D51+D45+D39+D35+D25+D23+D21+D16+D15+D14+D6+D7+D13+D22+D27+D37+D53+D65)*C87</f>
        <v>356190</v>
      </c>
    </row>
    <row r="88" spans="2:7" x14ac:dyDescent="0.2">
      <c r="B88" s="67">
        <v>19</v>
      </c>
      <c r="C88" s="78">
        <v>0.38200000000000001</v>
      </c>
      <c r="D88" s="71"/>
      <c r="E88" s="16">
        <f>(D67+D61+D55+D47+D41+D30+D29+D28+D12+D6+D7+D24+D27+D37+D53+D65+D22+D13+D25)*C88</f>
        <v>252120</v>
      </c>
      <c r="F88" s="78">
        <f>(D65+D53+D51+D45+D37+D39+D35+D27+D25+D24+D22+D21+D13+D12+D7+D6+D47+D41+D23)*C88</f>
        <v>328520</v>
      </c>
      <c r="G88" s="16">
        <f>(D65+D51+D45+D39+D35+D25+D23+D22+D21+D16+D15+D14+D13+D6+D7+D24+D27+D37+D53)*C88</f>
        <v>370540</v>
      </c>
    </row>
    <row r="89" spans="2:7" x14ac:dyDescent="0.2">
      <c r="B89" s="67">
        <v>20</v>
      </c>
      <c r="C89" s="78">
        <v>0.38100000000000001</v>
      </c>
      <c r="D89" s="71"/>
      <c r="E89" s="16">
        <f>(D67+D61+D55+D47+D41+D30+D29+D28+D12+D6+D7+D24+D27+D37+D53+D65+D22+D13+D25+D51)*C89</f>
        <v>272415</v>
      </c>
      <c r="F89" s="78">
        <f>(D65+D53+D51+D37+D35+D27+D25+D24+D22+D21+D13+D12+D7+D6+D39+D45+D67+D61+D14+D15)*C89</f>
        <v>352425</v>
      </c>
      <c r="G89" s="16">
        <f>(D51+D45+D39+D35+D25+D23+D22+D21+D16+D15+D14+D13+D6+D7+D27+D37+D53+D65+D12+D28)*C89</f>
        <v>377190</v>
      </c>
    </row>
    <row r="90" spans="2:7" x14ac:dyDescent="0.2">
      <c r="B90" s="67">
        <v>21</v>
      </c>
      <c r="C90" s="78">
        <v>0.38</v>
      </c>
      <c r="D90" s="71"/>
      <c r="E90" s="16">
        <f>(D67+D61+D55+D47+D41+D30+D29+D28+D12+D6+D7+D24+D27+D37+D53+D65+D51+D35+D25+D22+D13)*C90</f>
        <v>292600</v>
      </c>
      <c r="F90" s="78">
        <f>(D65+D53+D51+D37+D35+D27+D25+D24+D22+D21+D13+D12+D7+D6+D39+D45+D55+D47+D14+D15+D41)*C90</f>
        <v>361000</v>
      </c>
      <c r="G90" s="16">
        <f>(D65+D53+D51+D45+D39+D37+D35+D27+D25+D24+D23+D22+D21+D16+D15+D14+D13+D12+D7+D6+D29)*C90</f>
        <v>391400</v>
      </c>
    </row>
    <row r="91" spans="2:7" x14ac:dyDescent="0.2">
      <c r="B91" s="67">
        <v>22</v>
      </c>
      <c r="C91" s="78">
        <v>0.379</v>
      </c>
      <c r="D91" s="71"/>
      <c r="E91" s="16">
        <f>(D67+D61+D55+D47+D41+D30+D29+D28+D12+D6+D7+D27+D24+D37+D53+D65+D13+D22+D25+D51+D35+D21)*C91</f>
        <v>312675</v>
      </c>
      <c r="F91" s="78">
        <f>(D65+D53+D51+D37+D35+D24+D27+D22+D21+D25+D13+D12+D7+D6+D39+D45+D41+D47+D14+D15+D28+D29)*C91</f>
        <v>369525</v>
      </c>
      <c r="G91" s="16">
        <f>(D51+D65+D45+D39+D35+D25+D23+D22+D21+D16+D15+D14+D13+D6+D7+D27+D37+D53+D67+D61+D12+D55)*C91</f>
        <v>394160</v>
      </c>
    </row>
    <row r="92" spans="2:7" x14ac:dyDescent="0.2">
      <c r="B92" s="67">
        <v>23</v>
      </c>
      <c r="C92" s="78">
        <v>0.378</v>
      </c>
      <c r="D92" s="71"/>
      <c r="E92" s="16">
        <f>(D67+D61+D55+D47+D41+D35+D30+D29+D28+D6+D7+D12+D13+D22+D24+D27+D37+D51+D53+D65+D45+D25+D21)*C92</f>
        <v>334530</v>
      </c>
      <c r="F92" s="78">
        <f>(D65+D53+D51+D37+D35+D27+D25+D24+D22+D21+D13+D12+D7+D6+D39+D45+D61+D67+D14+D15+D16+D28+D29)*C92</f>
        <v>393120</v>
      </c>
      <c r="G92" s="16">
        <f>(D65+D53+D51+D45+D39+D35+D25+D23+D22+D21+D16+D15+D14+D13+D7+D6+D27+D37+D61+D67+D55+D47+D41)*C92</f>
        <v>398790</v>
      </c>
    </row>
    <row r="93" spans="2:7" x14ac:dyDescent="0.2">
      <c r="B93" s="67">
        <v>24</v>
      </c>
      <c r="C93" s="78">
        <v>0.377</v>
      </c>
      <c r="D93" s="71"/>
      <c r="E93" s="16">
        <f>(D67+D61+D55+D47+D41+D30+D29+D28+D12+D6+D7+D24+D27+D37+D53+D22+D13+D21+D25+D51+D65+D35+D45+D39)*C93</f>
        <v>356265</v>
      </c>
      <c r="F93" s="78">
        <f>(D65+D53+D51+D37+D35+D27+D24+D25+D22+D21+D12+D13+D7+D6+D39+D45+D67+D61+D14+D15+D29+D30+D16+D23)*C93</f>
        <v>416585</v>
      </c>
      <c r="G93" s="16">
        <f>(D65+D53+D51+D47+D45+D39+D37+D35+D27+D25+D24+D23+D22+D21+D16+D15+D14+D13+D12+D7+D6+D55+D61+D67)*C93</f>
        <v>416585</v>
      </c>
    </row>
    <row r="94" spans="2:7" x14ac:dyDescent="0.2">
      <c r="B94" s="67">
        <v>25</v>
      </c>
      <c r="C94" s="78">
        <v>0.376</v>
      </c>
      <c r="D94" s="71"/>
      <c r="E94" s="16">
        <f>(D67+D61+D55+D47+D41+D30+D29+D28+D12+D6+D7+D24+D27+D37+D53+D65+D25+D22+D13+D21+D35+D51+D45+D39+D14)*C94</f>
        <v>379760</v>
      </c>
      <c r="F94" s="78">
        <f>(D65+D53+D37+D27+D24+D22+D13+D12+D6+D7+D21+D25+D35+D51+D39+D45+D67+D61+D15+D16+D28+D29+D23+D30+D14)*C94</f>
        <v>424880</v>
      </c>
      <c r="G94" s="16">
        <f>+(D65+D53+D51+D45+D39+D37+D35+D27+D25+D24+D23+D22+D21+D16+D15+D14+D13+D12+D7+D6+D67+D61+D55+D47+D41)*C94</f>
        <v>424880</v>
      </c>
    </row>
    <row r="95" spans="2:7" x14ac:dyDescent="0.2">
      <c r="B95" s="67">
        <v>26</v>
      </c>
      <c r="C95" s="78">
        <v>0.375</v>
      </c>
      <c r="D95" s="71"/>
      <c r="E95" s="16">
        <f>(D67+D61+D55+D47+D41+D30+D29+D28+D12+D6+D7+D24+D27+D37+D53+D65+D22+D13+D25+D51+D35+D21+D39+D45+D14+D15)*C95</f>
        <v>403125</v>
      </c>
      <c r="F95" s="78">
        <f>(D6+D7+D12+D13+D14+D15+D16+D21+D22+D23+D24+D25+D27+D28+D29+D30+D35+D39+D41+D45+D47+D51+D53+D55+D61+D65+D67)*C95</f>
        <v>436875</v>
      </c>
      <c r="G95" s="16">
        <f>(D6+D7+D12+D13+D14+D15+D16+D21+D22+D23+D24+D25+D27+D28+D29+D30+D35+D37+D39+D41+D45+D47+D51+D53+D55+D61+D65)*C95</f>
        <v>442500</v>
      </c>
    </row>
    <row r="96" spans="2:7" x14ac:dyDescent="0.2">
      <c r="B96" s="67">
        <v>27</v>
      </c>
      <c r="C96" s="78">
        <v>0.374</v>
      </c>
      <c r="D96" s="71"/>
      <c r="E96" s="16">
        <f>(D6+D7+D12+D13+D14+D15+D16+D21+D22+D23+D24+D25+D27+D28+D29+D30+D35+D37+D39+D41+D45+D47+D51+D53+D55+D61+D65+D67)*C96</f>
        <v>450670</v>
      </c>
      <c r="F96" s="78">
        <f>(D6+D7+D12+D13+D14+D15+D16+D21+D22+D23+D24+D25+D27+D28+D29+D30+D35+D37+D39+D41+D45+D47+D51+D53+D55+D61+D65+D67)*C96</f>
        <v>450670</v>
      </c>
      <c r="G96" s="16">
        <f>(D6+D7+D12+D13+D14+D15+D16+D21+D22+D23+D24+D25+D27+D28+D29+D30+D35+D37+D39+D41+D45+D47+D51+D53+D55+D61+D65+D67)*C96</f>
        <v>450670</v>
      </c>
    </row>
    <row r="97" spans="2:33" x14ac:dyDescent="0.2">
      <c r="B97" s="67"/>
    </row>
    <row r="98" spans="2:33" x14ac:dyDescent="0.2">
      <c r="B98" s="67"/>
    </row>
    <row r="99" spans="2:33" x14ac:dyDescent="0.2">
      <c r="B99" s="67"/>
    </row>
    <row r="100" spans="2:33" x14ac:dyDescent="0.2">
      <c r="B100" s="67"/>
    </row>
    <row r="101" spans="2:33" x14ac:dyDescent="0.2">
      <c r="B101" s="67"/>
    </row>
    <row r="102" spans="2:33" x14ac:dyDescent="0.2">
      <c r="B102" s="67"/>
      <c r="D102" s="15"/>
    </row>
    <row r="103" spans="2:33" x14ac:dyDescent="0.2">
      <c r="B103" s="67"/>
      <c r="D103" s="15"/>
    </row>
    <row r="104" spans="2:33" x14ac:dyDescent="0.2">
      <c r="B104" s="67"/>
    </row>
    <row r="105" spans="2:33" s="16" customFormat="1" x14ac:dyDescent="0.2">
      <c r="B105" s="67"/>
      <c r="C105" s="78"/>
      <c r="E105" s="71"/>
      <c r="F105" s="78"/>
      <c r="G105" s="19"/>
      <c r="H105" s="19"/>
      <c r="I105" s="19"/>
      <c r="J105" s="19"/>
      <c r="K105" s="19"/>
      <c r="L105" s="19"/>
      <c r="M105" s="19"/>
      <c r="N105" s="19"/>
      <c r="O105" s="19"/>
      <c r="AE105" s="13"/>
      <c r="AF105" s="13"/>
      <c r="AG105" s="13"/>
    </row>
    <row r="106" spans="2:33" s="16" customFormat="1" x14ac:dyDescent="0.2">
      <c r="B106" s="63"/>
      <c r="C106" s="78"/>
      <c r="E106" s="71"/>
      <c r="F106" s="78"/>
      <c r="G106" s="19"/>
      <c r="H106" s="19"/>
      <c r="AE106" s="13"/>
      <c r="AF106" s="13"/>
      <c r="AG106" s="13"/>
    </row>
    <row r="107" spans="2:33" s="16" customFormat="1" ht="19" x14ac:dyDescent="0.25">
      <c r="B107" s="63"/>
      <c r="C107" s="78"/>
      <c r="D107" s="54"/>
      <c r="E107" s="73"/>
      <c r="F107" s="81"/>
      <c r="G107" s="54"/>
      <c r="H107" s="53"/>
      <c r="I107" s="53"/>
      <c r="J107" s="53"/>
      <c r="K107" s="53"/>
      <c r="L107" s="53"/>
      <c r="M107" s="53"/>
      <c r="N107" s="53"/>
      <c r="O107" s="53"/>
      <c r="AE107" s="13"/>
      <c r="AF107" s="13"/>
      <c r="AG107" s="13"/>
    </row>
    <row r="108" spans="2:33" x14ac:dyDescent="0.2">
      <c r="B108" s="63"/>
    </row>
    <row r="109" spans="2:33" ht="16" x14ac:dyDescent="0.2">
      <c r="B109" s="24"/>
      <c r="D109" s="18"/>
    </row>
    <row r="110" spans="2:33" ht="19" x14ac:dyDescent="0.25">
      <c r="B110" s="20"/>
      <c r="D110" s="17"/>
    </row>
    <row r="111" spans="2:33" s="16" customFormat="1" ht="19" x14ac:dyDescent="0.25">
      <c r="B111" s="20"/>
      <c r="C111" s="78"/>
      <c r="D111" s="17"/>
      <c r="E111" s="71"/>
      <c r="F111" s="78"/>
      <c r="AE111" s="13"/>
      <c r="AF111" s="13"/>
      <c r="AG111" s="13"/>
    </row>
    <row r="112" spans="2:33" s="16" customFormat="1" x14ac:dyDescent="0.2">
      <c r="B112"/>
      <c r="C112" s="78"/>
      <c r="E112" s="71"/>
      <c r="F112" s="78"/>
      <c r="AE112" s="13"/>
      <c r="AF112" s="13"/>
      <c r="AG112" s="13"/>
    </row>
    <row r="113" spans="2:33" ht="16" x14ac:dyDescent="0.2">
      <c r="B113" s="24"/>
    </row>
    <row r="114" spans="2:33" ht="16" x14ac:dyDescent="0.2">
      <c r="B114" s="20"/>
      <c r="D114" s="20"/>
    </row>
    <row r="115" spans="2:33" ht="16" x14ac:dyDescent="0.2">
      <c r="B115" s="20"/>
      <c r="D115" s="20"/>
    </row>
    <row r="116" spans="2:33" ht="16" x14ac:dyDescent="0.2">
      <c r="B116" s="20"/>
      <c r="D116" s="20"/>
    </row>
    <row r="117" spans="2:33" ht="16" x14ac:dyDescent="0.2">
      <c r="B117" s="20"/>
      <c r="D117" s="20"/>
    </row>
    <row r="118" spans="2:33" ht="16" x14ac:dyDescent="0.2">
      <c r="B118" s="20"/>
      <c r="D118" s="20"/>
    </row>
    <row r="122" spans="2:33" x14ac:dyDescent="0.2">
      <c r="B122" s="63"/>
    </row>
    <row r="123" spans="2:33" x14ac:dyDescent="0.2">
      <c r="B123" s="63"/>
    </row>
    <row r="124" spans="2:33" s="16" customFormat="1" x14ac:dyDescent="0.2">
      <c r="B124" s="63"/>
      <c r="C124" s="78"/>
      <c r="E124" s="71"/>
      <c r="F124" s="78"/>
      <c r="AE124" s="13"/>
      <c r="AF124" s="13"/>
      <c r="AG124" s="13"/>
    </row>
    <row r="125" spans="2:33" s="16" customFormat="1" x14ac:dyDescent="0.2">
      <c r="B125" s="63"/>
      <c r="C125" s="78"/>
      <c r="E125" s="71"/>
      <c r="F125" s="78"/>
      <c r="AE125" s="13"/>
      <c r="AF125" s="13"/>
      <c r="AG125" s="13"/>
    </row>
    <row r="195" spans="2:33" s="16" customFormat="1" ht="19" x14ac:dyDescent="0.25">
      <c r="B195" s="14"/>
      <c r="C195" s="78"/>
      <c r="E195" s="74"/>
      <c r="F195" s="82"/>
      <c r="AE195" s="13"/>
      <c r="AF195" s="13"/>
      <c r="AG195" s="13"/>
    </row>
    <row r="196" spans="2:33" s="16" customFormat="1" x14ac:dyDescent="0.2">
      <c r="B196"/>
      <c r="C196" s="78"/>
      <c r="E196" s="74"/>
      <c r="F196" s="82"/>
      <c r="AE196" s="13"/>
      <c r="AF196" s="13"/>
      <c r="AG196" s="13"/>
    </row>
    <row r="197" spans="2:33" s="16" customFormat="1" ht="19" x14ac:dyDescent="0.25">
      <c r="B197" s="14"/>
      <c r="C197" s="78"/>
      <c r="E197" s="74"/>
      <c r="F197" s="82"/>
      <c r="AE197" s="13"/>
      <c r="AF197" s="13"/>
      <c r="AG197" s="13"/>
    </row>
    <row r="200" spans="2:33" s="16" customFormat="1" ht="16" x14ac:dyDescent="0.2">
      <c r="B200" s="24"/>
      <c r="C200" s="78"/>
      <c r="E200" s="71"/>
      <c r="F200" s="78"/>
      <c r="AE200" s="13"/>
      <c r="AF200" s="13"/>
      <c r="AG200" s="13"/>
    </row>
    <row r="201" spans="2:33" s="16" customFormat="1" ht="19" x14ac:dyDescent="0.25">
      <c r="B201" s="20"/>
      <c r="C201" s="78"/>
      <c r="D201" s="17"/>
      <c r="E201" s="71"/>
      <c r="F201" s="78"/>
      <c r="AE201" s="13"/>
      <c r="AF201" s="13"/>
      <c r="AG201" s="13"/>
    </row>
    <row r="202" spans="2:33" s="16" customFormat="1" ht="19" x14ac:dyDescent="0.25">
      <c r="B202" s="20"/>
      <c r="C202" s="78"/>
      <c r="D202" s="17"/>
      <c r="E202" s="71"/>
      <c r="F202" s="78"/>
      <c r="AE202" s="13"/>
      <c r="AF202" s="13"/>
      <c r="AG202" s="13"/>
    </row>
    <row r="204" spans="2:33" s="16" customFormat="1" ht="16" x14ac:dyDescent="0.2">
      <c r="B204" s="24"/>
      <c r="C204" s="78"/>
      <c r="E204" s="71"/>
      <c r="F204" s="78"/>
      <c r="AE204" s="13"/>
      <c r="AF204" s="13"/>
      <c r="AG204" s="13"/>
    </row>
    <row r="205" spans="2:33" s="16" customFormat="1" ht="16" x14ac:dyDescent="0.2">
      <c r="B205" s="20"/>
      <c r="C205" s="78"/>
      <c r="D205" s="20"/>
      <c r="E205" s="71"/>
      <c r="F205" s="78"/>
      <c r="AE205" s="13"/>
      <c r="AF205" s="13"/>
      <c r="AG205" s="13"/>
    </row>
    <row r="206" spans="2:33" s="16" customFormat="1" ht="16" x14ac:dyDescent="0.2">
      <c r="B206" s="20"/>
      <c r="C206" s="78"/>
      <c r="D206" s="20"/>
      <c r="E206" s="71"/>
      <c r="F206" s="78"/>
      <c r="AE206" s="13"/>
      <c r="AF206" s="13"/>
      <c r="AG206" s="13"/>
    </row>
    <row r="207" spans="2:33" s="16" customFormat="1" ht="16" x14ac:dyDescent="0.2">
      <c r="B207" s="20"/>
      <c r="C207" s="78"/>
      <c r="D207" s="20"/>
      <c r="E207" s="71"/>
      <c r="F207" s="78"/>
      <c r="AE207" s="13"/>
      <c r="AF207" s="13"/>
      <c r="AG207" s="13"/>
    </row>
    <row r="208" spans="2:33" s="16" customFormat="1" ht="16" x14ac:dyDescent="0.2">
      <c r="B208" s="20"/>
      <c r="C208" s="78"/>
      <c r="D208" s="20"/>
      <c r="E208" s="71"/>
      <c r="F208" s="78"/>
      <c r="AE208" s="13"/>
      <c r="AF208" s="13"/>
      <c r="AG208" s="13"/>
    </row>
    <row r="209" spans="2:33" s="16" customFormat="1" ht="16" x14ac:dyDescent="0.2">
      <c r="B209" s="20"/>
      <c r="C209" s="78"/>
      <c r="D209" s="20"/>
      <c r="E209" s="71"/>
      <c r="F209" s="78"/>
      <c r="AE209" s="13"/>
      <c r="AF209" s="13"/>
      <c r="AG209" s="13"/>
    </row>
  </sheetData>
  <conditionalFormatting sqref="D1: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2017-08-03T15:32:40Z</dcterms:modified>
</cp:coreProperties>
</file>