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ronfu\OneDrive - Environmental Protection Agency (EPA)\Profile\Desktop\"/>
    </mc:Choice>
  </mc:AlternateContent>
  <xr:revisionPtr revIDLastSave="0" documentId="8_{7AC68AC6-FF1B-4C68-9092-24A476381613}" xr6:coauthVersionLast="47" xr6:coauthVersionMax="47" xr10:uidLastSave="{00000000-0000-0000-0000-000000000000}"/>
  <bookViews>
    <workbookView xWindow="-25875" yWindow="-15165" windowWidth="26040" windowHeight="12825" activeTab="1" xr2:uid="{269EFFCC-31E4-42FF-95F1-59DBFDE1DE4B}"/>
  </bookViews>
  <sheets>
    <sheet name="genrapy" sheetId="1" r:id="rId1"/>
    <sheet name="new_genrapy" sheetId="2" r:id="rId2"/>
    <sheet name="edgecase 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G22" i="2"/>
  <c r="B22" i="2"/>
  <c r="N22" i="2"/>
  <c r="M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L27" i="2"/>
  <c r="L24" i="2"/>
  <c r="L25" i="2"/>
  <c r="B34" i="2" s="1"/>
  <c r="L26" i="2"/>
  <c r="L23" i="2"/>
  <c r="L22" i="2"/>
  <c r="H22" i="2"/>
  <c r="I22" i="2"/>
  <c r="J22" i="2"/>
  <c r="K22" i="2"/>
  <c r="H23" i="2"/>
  <c r="I23" i="2"/>
  <c r="J23" i="2"/>
  <c r="K23" i="2"/>
  <c r="H24" i="2"/>
  <c r="I24" i="2"/>
  <c r="D33" i="2" s="1"/>
  <c r="J24" i="2"/>
  <c r="K24" i="2"/>
  <c r="H25" i="2"/>
  <c r="I25" i="2"/>
  <c r="J25" i="2"/>
  <c r="K25" i="2"/>
  <c r="H26" i="2"/>
  <c r="I26" i="2"/>
  <c r="D35" i="2" s="1"/>
  <c r="J26" i="2"/>
  <c r="K26" i="2"/>
  <c r="H27" i="2"/>
  <c r="I27" i="2"/>
  <c r="J27" i="2"/>
  <c r="K27" i="2"/>
  <c r="G24" i="2"/>
  <c r="G25" i="2"/>
  <c r="G26" i="2"/>
  <c r="G27" i="2"/>
  <c r="G23" i="2"/>
  <c r="F23" i="2"/>
  <c r="C22" i="2"/>
  <c r="D22" i="2"/>
  <c r="E22" i="2"/>
  <c r="F22" i="2"/>
  <c r="C23" i="2"/>
  <c r="D23" i="2"/>
  <c r="D32" i="2" s="1"/>
  <c r="E23" i="2"/>
  <c r="E32" i="2" s="1"/>
  <c r="C24" i="2"/>
  <c r="D24" i="2"/>
  <c r="E24" i="2"/>
  <c r="F24" i="2"/>
  <c r="C25" i="2"/>
  <c r="D25" i="2"/>
  <c r="D34" i="2" s="1"/>
  <c r="E25" i="2"/>
  <c r="E34" i="2" s="1"/>
  <c r="F25" i="2"/>
  <c r="F34" i="2" s="1"/>
  <c r="C26" i="2"/>
  <c r="D26" i="2"/>
  <c r="E26" i="2"/>
  <c r="F26" i="2"/>
  <c r="C27" i="2"/>
  <c r="D27" i="2"/>
  <c r="D36" i="2" s="1"/>
  <c r="E27" i="2"/>
  <c r="E36" i="2" s="1"/>
  <c r="F27" i="2"/>
  <c r="F36" i="2" s="1"/>
  <c r="B24" i="2"/>
  <c r="B25" i="2"/>
  <c r="B26" i="2"/>
  <c r="B27" i="2"/>
  <c r="P36" i="1"/>
  <c r="O36" i="1"/>
  <c r="N36" i="1"/>
  <c r="B36" i="1"/>
  <c r="I36" i="1" s="1"/>
  <c r="L37" i="1"/>
  <c r="L41" i="1"/>
  <c r="L40" i="1"/>
  <c r="L39" i="1"/>
  <c r="L38" i="1"/>
  <c r="E20" i="1"/>
  <c r="E28" i="1"/>
  <c r="E37" i="1"/>
  <c r="I41" i="1"/>
  <c r="I40" i="1"/>
  <c r="I39" i="1"/>
  <c r="I38" i="1"/>
  <c r="I37" i="1"/>
  <c r="G41" i="1"/>
  <c r="G38" i="1"/>
  <c r="G37" i="1"/>
  <c r="G40" i="1"/>
  <c r="G39" i="1"/>
  <c r="F19" i="1"/>
  <c r="F14" i="1"/>
  <c r="C11" i="1"/>
  <c r="D11" i="1"/>
  <c r="E11" i="1"/>
  <c r="F11" i="1"/>
  <c r="C12" i="1"/>
  <c r="D12" i="1"/>
  <c r="E12" i="1"/>
  <c r="F12" i="1"/>
  <c r="F20" i="1" s="1"/>
  <c r="F28" i="1" s="1"/>
  <c r="F37" i="1" s="1"/>
  <c r="C13" i="1"/>
  <c r="D13" i="1"/>
  <c r="E13" i="1"/>
  <c r="F13" i="1"/>
  <c r="F21" i="1" s="1"/>
  <c r="F29" i="1" s="1"/>
  <c r="F38" i="1" s="1"/>
  <c r="C14" i="1"/>
  <c r="D14" i="1"/>
  <c r="E14" i="1"/>
  <c r="C15" i="1"/>
  <c r="D15" i="1"/>
  <c r="E15" i="1"/>
  <c r="F15" i="1"/>
  <c r="C16" i="1"/>
  <c r="C24" i="1" s="1"/>
  <c r="C32" i="1" s="1"/>
  <c r="C41" i="1" s="1"/>
  <c r="D16" i="1"/>
  <c r="E16" i="1"/>
  <c r="E24" i="1" s="1"/>
  <c r="E32" i="1" s="1"/>
  <c r="E41" i="1" s="1"/>
  <c r="F16" i="1"/>
  <c r="B12" i="1"/>
  <c r="B13" i="1"/>
  <c r="B14" i="1"/>
  <c r="B15" i="1"/>
  <c r="B16" i="1"/>
  <c r="B11" i="1"/>
  <c r="L12" i="1"/>
  <c r="I15" i="1"/>
  <c r="C29" i="1"/>
  <c r="C38" i="1" s="1"/>
  <c r="F32" i="1"/>
  <c r="F41" i="1" s="1"/>
  <c r="F23" i="1"/>
  <c r="F31" i="1" s="1"/>
  <c r="F40" i="1" s="1"/>
  <c r="T14" i="1"/>
  <c r="T15" i="1"/>
  <c r="T11" i="1"/>
  <c r="T12" i="1"/>
  <c r="T16" i="1"/>
  <c r="P14" i="1"/>
  <c r="R14" i="1"/>
  <c r="S14" i="1"/>
  <c r="P15" i="1"/>
  <c r="R15" i="1"/>
  <c r="S15" i="1"/>
  <c r="P16" i="1"/>
  <c r="R16" i="1"/>
  <c r="S16" i="1"/>
  <c r="R11" i="1"/>
  <c r="S11" i="1"/>
  <c r="R12" i="1"/>
  <c r="S12" i="1"/>
  <c r="P12" i="1"/>
  <c r="P11" i="1"/>
  <c r="K14" i="1"/>
  <c r="K13" i="1"/>
  <c r="D21" i="1" s="1"/>
  <c r="D29" i="1" s="1"/>
  <c r="D38" i="1" s="1"/>
  <c r="J11" i="1"/>
  <c r="C19" i="1" s="1"/>
  <c r="C27" i="1" s="1"/>
  <c r="C36" i="1" s="1"/>
  <c r="K11" i="1"/>
  <c r="L11" i="1"/>
  <c r="J12" i="1"/>
  <c r="K12" i="1"/>
  <c r="J13" i="1"/>
  <c r="L13" i="1"/>
  <c r="E21" i="1" s="1"/>
  <c r="E29" i="1" s="1"/>
  <c r="E38" i="1" s="1"/>
  <c r="J14" i="1"/>
  <c r="C22" i="1" s="1"/>
  <c r="C30" i="1" s="1"/>
  <c r="C39" i="1" s="1"/>
  <c r="L14" i="1"/>
  <c r="J15" i="1"/>
  <c r="K15" i="1"/>
  <c r="L15" i="1"/>
  <c r="I13" i="1"/>
  <c r="B21" i="1" s="1"/>
  <c r="B29" i="1" s="1"/>
  <c r="B38" i="1" s="1"/>
  <c r="I14" i="1"/>
  <c r="I12" i="1"/>
  <c r="I11" i="1"/>
  <c r="K34" i="2" l="1"/>
  <c r="O36" i="2"/>
  <c r="C34" i="2"/>
  <c r="P34" i="2"/>
  <c r="F35" i="2"/>
  <c r="E31" i="2"/>
  <c r="B35" i="2"/>
  <c r="C36" i="2"/>
  <c r="F31" i="2"/>
  <c r="B36" i="2"/>
  <c r="F33" i="2"/>
  <c r="M34" i="2"/>
  <c r="E35" i="2"/>
  <c r="E33" i="2"/>
  <c r="C31" i="2"/>
  <c r="B31" i="2"/>
  <c r="B33" i="2"/>
  <c r="C35" i="2"/>
  <c r="C33" i="2"/>
  <c r="F32" i="2"/>
  <c r="B32" i="2"/>
  <c r="T34" i="2"/>
  <c r="J34" i="2"/>
  <c r="C32" i="2"/>
  <c r="G36" i="2"/>
  <c r="H36" i="2" s="1"/>
  <c r="Q36" i="2" s="1"/>
  <c r="G34" i="2"/>
  <c r="H34" i="2" s="1"/>
  <c r="D31" i="2"/>
  <c r="H31" i="2" s="1"/>
  <c r="K36" i="2"/>
  <c r="R34" i="2"/>
  <c r="R36" i="2"/>
  <c r="G36" i="1"/>
  <c r="L36" i="1" s="1"/>
  <c r="J40" i="1"/>
  <c r="J39" i="1"/>
  <c r="J38" i="1"/>
  <c r="J41" i="1"/>
  <c r="F22" i="1"/>
  <c r="F30" i="1" s="1"/>
  <c r="F39" i="1" s="1"/>
  <c r="B24" i="1"/>
  <c r="B32" i="1" s="1"/>
  <c r="B41" i="1" s="1"/>
  <c r="B22" i="1"/>
  <c r="B30" i="1" s="1"/>
  <c r="B39" i="1" s="1"/>
  <c r="F27" i="1"/>
  <c r="F36" i="1" s="1"/>
  <c r="E23" i="1"/>
  <c r="E31" i="1" s="1"/>
  <c r="E40" i="1" s="1"/>
  <c r="C20" i="1"/>
  <c r="C28" i="1" s="1"/>
  <c r="C37" i="1" s="1"/>
  <c r="D24" i="1"/>
  <c r="D32" i="1" s="1"/>
  <c r="D41" i="1" s="1"/>
  <c r="E22" i="1"/>
  <c r="E30" i="1" s="1"/>
  <c r="E39" i="1" s="1"/>
  <c r="B23" i="1"/>
  <c r="B31" i="1" s="1"/>
  <c r="B40" i="1" s="1"/>
  <c r="E19" i="1"/>
  <c r="E27" i="1" s="1"/>
  <c r="E36" i="1" s="1"/>
  <c r="D19" i="1"/>
  <c r="D27" i="1" s="1"/>
  <c r="D36" i="1" s="1"/>
  <c r="D20" i="1"/>
  <c r="D28" i="1" s="1"/>
  <c r="D37" i="1" s="1"/>
  <c r="D23" i="1"/>
  <c r="D31" i="1" s="1"/>
  <c r="D40" i="1" s="1"/>
  <c r="D22" i="1"/>
  <c r="D30" i="1" s="1"/>
  <c r="D39" i="1" s="1"/>
  <c r="C23" i="1"/>
  <c r="C31" i="1" s="1"/>
  <c r="C40" i="1" s="1"/>
  <c r="B20" i="1"/>
  <c r="B28" i="1" s="1"/>
  <c r="B37" i="1" s="1"/>
  <c r="B19" i="1"/>
  <c r="B27" i="1" s="1"/>
  <c r="G33" i="2" l="1"/>
  <c r="H33" i="2" s="1"/>
  <c r="K33" i="2" s="1"/>
  <c r="J32" i="2"/>
  <c r="G32" i="2"/>
  <c r="M32" i="2" s="1"/>
  <c r="N34" i="2"/>
  <c r="Q34" i="2"/>
  <c r="P36" i="2"/>
  <c r="J36" i="2"/>
  <c r="M36" i="2"/>
  <c r="U36" i="2"/>
  <c r="T36" i="2"/>
  <c r="U34" i="2"/>
  <c r="T33" i="2"/>
  <c r="N32" i="2"/>
  <c r="P31" i="2"/>
  <c r="N36" i="2"/>
  <c r="O34" i="2"/>
  <c r="G35" i="2"/>
  <c r="H35" i="2" s="1"/>
  <c r="R33" i="2"/>
  <c r="U31" i="2"/>
  <c r="K31" i="2"/>
  <c r="R31" i="2"/>
  <c r="Q31" i="2"/>
  <c r="J36" i="1"/>
  <c r="J37" i="1"/>
  <c r="P35" i="2" l="1"/>
  <c r="K35" i="2"/>
  <c r="Q35" i="2"/>
  <c r="R35" i="2"/>
  <c r="U33" i="2"/>
  <c r="J35" i="2"/>
  <c r="O35" i="2"/>
  <c r="T35" i="2"/>
  <c r="M35" i="2"/>
  <c r="J33" i="2"/>
  <c r="P33" i="2"/>
  <c r="Q33" i="2"/>
  <c r="O33" i="2"/>
  <c r="N33" i="2"/>
  <c r="H32" i="2"/>
  <c r="O32" i="2"/>
  <c r="U35" i="2"/>
  <c r="M33" i="2"/>
  <c r="N35" i="2"/>
  <c r="T32" i="2"/>
  <c r="Q32" i="2" l="1"/>
  <c r="R32" i="2"/>
  <c r="K32" i="2"/>
  <c r="P32" i="2"/>
  <c r="U32" i="2"/>
</calcChain>
</file>

<file path=xl/sharedStrings.xml><?xml version="1.0" encoding="utf-8"?>
<sst xmlns="http://schemas.openxmlformats.org/spreadsheetml/2006/main" count="318" uniqueCount="76">
  <si>
    <t>fp1, weight=1</t>
  </si>
  <si>
    <t>Chem0</t>
  </si>
  <si>
    <t>Chem1</t>
  </si>
  <si>
    <t>Chem2</t>
  </si>
  <si>
    <t>Chem3</t>
  </si>
  <si>
    <t>Chem4</t>
  </si>
  <si>
    <t>target</t>
  </si>
  <si>
    <t>fp2, weight=4</t>
  </si>
  <si>
    <t>N/A</t>
  </si>
  <si>
    <t>fp2, weight=3</t>
  </si>
  <si>
    <t>similarities by components</t>
  </si>
  <si>
    <t>weighted similarities by components</t>
  </si>
  <si>
    <t>sum of weighted similarities</t>
  </si>
  <si>
    <t>hybrid</t>
  </si>
  <si>
    <t>weight normalized hybrid similarities (divide by 8)</t>
  </si>
  <si>
    <t>Y_binary</t>
  </si>
  <si>
    <t>Y_multiclas</t>
  </si>
  <si>
    <t>Y_continuous</t>
  </si>
  <si>
    <t>SWA</t>
  </si>
  <si>
    <t>Hybrid similarities and other values</t>
  </si>
  <si>
    <t>binary</t>
  </si>
  <si>
    <t>multiclas</t>
  </si>
  <si>
    <t>A</t>
  </si>
  <si>
    <t>B</t>
  </si>
  <si>
    <t>C</t>
  </si>
  <si>
    <t>Sum sim positive</t>
  </si>
  <si>
    <t>sum sim</t>
  </si>
  <si>
    <t>proba A</t>
  </si>
  <si>
    <t>proba B</t>
  </si>
  <si>
    <t>proba C</t>
  </si>
  <si>
    <t>continuous</t>
  </si>
  <si>
    <t>*Note: diagonals for Chem2 and Chem4 overridden to 8 (sum of weights), because N/A imputed as 0, but similarity with itself should be 1</t>
  </si>
  <si>
    <t>fp1_0</t>
  </si>
  <si>
    <t>fp1_1</t>
  </si>
  <si>
    <t>fp1_2</t>
  </si>
  <si>
    <t>fp2_0</t>
  </si>
  <si>
    <t>fp2_1</t>
  </si>
  <si>
    <t>fp3_0</t>
  </si>
  <si>
    <t>fp1_3</t>
  </si>
  <si>
    <t>fp2_2</t>
  </si>
  <si>
    <t>fp1_4</t>
  </si>
  <si>
    <t>fp3_1</t>
  </si>
  <si>
    <t>fp3_2</t>
  </si>
  <si>
    <t>fp3_3</t>
  </si>
  <si>
    <t>Target</t>
  </si>
  <si>
    <t>fp1, weight=2</t>
  </si>
  <si>
    <t>fp1, weight=3</t>
  </si>
  <si>
    <t>Y_multiclass</t>
  </si>
  <si>
    <t>prob(A)</t>
  </si>
  <si>
    <t>prob(B)</t>
  </si>
  <si>
    <t>prob(C)</t>
  </si>
  <si>
    <t>reg</t>
  </si>
  <si>
    <t>X=None</t>
  </si>
  <si>
    <t>X=_fit_X</t>
  </si>
  <si>
    <t>Error</t>
  </si>
  <si>
    <t>nn=None, default=N</t>
  </si>
  <si>
    <t>nn=None, default=N-1</t>
  </si>
  <si>
    <t>nn=N</t>
  </si>
  <si>
    <t>nn=N - 1</t>
  </si>
  <si>
    <t>Kneighbors graph connectivity</t>
  </si>
  <si>
    <t>Kneighbors graph distance</t>
  </si>
  <si>
    <t>conn(self)=1, conn(lowest)=0</t>
  </si>
  <si>
    <t>conn(self)=1, conn(lowest)=1</t>
  </si>
  <si>
    <t>nn=None, d=N</t>
  </si>
  <si>
    <t>nn=None, d=N-1</t>
  </si>
  <si>
    <t>conn(self)=0, conn(lowest)=1</t>
  </si>
  <si>
    <t>dist(self)=0, dist(lowest)=dist</t>
  </si>
  <si>
    <t>dist(self)=0, dist(lowest)=0</t>
  </si>
  <si>
    <t>Kneighbors</t>
  </si>
  <si>
    <t>ind(self)=True, ind(lowest)=True</t>
  </si>
  <si>
    <t>ind(self)=True, ind(lowest)=False</t>
  </si>
  <si>
    <t>ind(self)=False, ind(lowest)=True</t>
  </si>
  <si>
    <t>Raw FP</t>
  </si>
  <si>
    <t>Weighted similarities
= weight * similarity</t>
  </si>
  <si>
    <t>Similarities
= jaccard</t>
  </si>
  <si>
    <t>Normalized weighted similarities
= (weight * similarity) / sum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</si>
</sst>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1" fillId="0" borderId="0" xfId="0" applyFon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7" xfId="0" applyNumberForma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165" fontId="0" fillId="0" borderId="1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E975-61D0-4C5F-A426-8BBDDE0385D9}">
  <dimension ref="A1:T41"/>
  <sheetViews>
    <sheetView topLeftCell="C19" workbookViewId="0">
      <selection activeCell="G35" sqref="G35"/>
    </sheetView>
  </sheetViews>
  <sheetFormatPr defaultRowHeight="15" x14ac:dyDescent="0.25"/>
  <cols>
    <col min="6" max="6" width="10.140625" customWidth="1"/>
    <col min="7" max="7" width="9.140625" customWidth="1"/>
  </cols>
  <sheetData>
    <row r="1" spans="1:20" x14ac:dyDescent="0.25">
      <c r="A1" s="2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9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5">
      <c r="A3" t="s">
        <v>6</v>
      </c>
      <c r="B3" s="1">
        <v>0.5</v>
      </c>
      <c r="C3" s="1">
        <v>0.33333333333333331</v>
      </c>
      <c r="D3" s="1">
        <v>0.25</v>
      </c>
      <c r="E3" s="1">
        <v>0.75</v>
      </c>
      <c r="F3" s="1">
        <v>0.5</v>
      </c>
      <c r="H3" t="s">
        <v>6</v>
      </c>
      <c r="I3" s="1">
        <v>0.33333333333333331</v>
      </c>
      <c r="J3" s="1">
        <v>0.5</v>
      </c>
      <c r="K3" s="1">
        <v>0</v>
      </c>
      <c r="L3" s="1">
        <v>0.66666666666666663</v>
      </c>
      <c r="M3" s="1" t="s">
        <v>8</v>
      </c>
      <c r="O3" t="s">
        <v>6</v>
      </c>
      <c r="P3" s="1">
        <v>0.66666666666666663</v>
      </c>
      <c r="Q3" s="1" t="s">
        <v>8</v>
      </c>
      <c r="R3" s="1">
        <v>0</v>
      </c>
      <c r="S3" s="1">
        <v>0.75</v>
      </c>
      <c r="T3" s="1">
        <v>0.25</v>
      </c>
    </row>
    <row r="4" spans="1:20" x14ac:dyDescent="0.25">
      <c r="A4" t="s">
        <v>1</v>
      </c>
      <c r="B4" s="1">
        <v>1</v>
      </c>
      <c r="C4" s="1">
        <v>0</v>
      </c>
      <c r="D4" s="1">
        <v>0.25</v>
      </c>
      <c r="E4" s="1">
        <v>0.75</v>
      </c>
      <c r="F4" s="1">
        <v>0.5</v>
      </c>
      <c r="H4" t="s">
        <v>1</v>
      </c>
      <c r="I4" s="1">
        <v>1</v>
      </c>
      <c r="J4" s="1">
        <v>0</v>
      </c>
      <c r="K4" s="1">
        <v>0</v>
      </c>
      <c r="L4" s="1">
        <v>0.66666666666666696</v>
      </c>
      <c r="M4" s="1" t="s">
        <v>8</v>
      </c>
      <c r="O4" t="s">
        <v>1</v>
      </c>
      <c r="P4" s="1">
        <v>1</v>
      </c>
      <c r="Q4" s="1" t="s">
        <v>8</v>
      </c>
      <c r="R4" s="1">
        <v>0</v>
      </c>
      <c r="S4" s="1">
        <v>0.5</v>
      </c>
      <c r="T4" s="1">
        <v>0</v>
      </c>
    </row>
    <row r="5" spans="1:20" x14ac:dyDescent="0.25">
      <c r="A5" t="s">
        <v>2</v>
      </c>
      <c r="B5" s="1">
        <v>0</v>
      </c>
      <c r="C5" s="1">
        <v>1</v>
      </c>
      <c r="D5" s="1">
        <v>0</v>
      </c>
      <c r="E5" s="1">
        <v>0.25</v>
      </c>
      <c r="F5" s="1">
        <v>0</v>
      </c>
      <c r="H5" t="s">
        <v>2</v>
      </c>
      <c r="I5" s="1">
        <v>0</v>
      </c>
      <c r="J5" s="1">
        <v>1</v>
      </c>
      <c r="K5" s="1">
        <v>0</v>
      </c>
      <c r="L5" s="1">
        <v>0.33333333333333331</v>
      </c>
      <c r="M5" s="1" t="s">
        <v>8</v>
      </c>
      <c r="O5" t="s">
        <v>2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</row>
    <row r="6" spans="1:20" x14ac:dyDescent="0.25">
      <c r="A6" t="s">
        <v>3</v>
      </c>
      <c r="B6" s="1">
        <v>0.25</v>
      </c>
      <c r="C6" s="1">
        <v>0</v>
      </c>
      <c r="D6" s="1">
        <v>1</v>
      </c>
      <c r="E6" s="1">
        <v>0.2</v>
      </c>
      <c r="F6" s="1">
        <v>0.66666666666666696</v>
      </c>
      <c r="H6" t="s">
        <v>3</v>
      </c>
      <c r="I6" s="1">
        <v>0</v>
      </c>
      <c r="J6" s="1">
        <v>0</v>
      </c>
      <c r="K6" s="1">
        <v>1</v>
      </c>
      <c r="L6" s="1">
        <v>0</v>
      </c>
      <c r="M6" s="1" t="s">
        <v>8</v>
      </c>
      <c r="O6" t="s">
        <v>3</v>
      </c>
      <c r="P6" s="1">
        <v>0</v>
      </c>
      <c r="Q6" s="1" t="s">
        <v>8</v>
      </c>
      <c r="R6" s="1">
        <v>1</v>
      </c>
      <c r="S6" s="1">
        <v>0.25</v>
      </c>
      <c r="T6" s="1">
        <v>0.5</v>
      </c>
    </row>
    <row r="7" spans="1:20" x14ac:dyDescent="0.25">
      <c r="A7" t="s">
        <v>4</v>
      </c>
      <c r="B7" s="1">
        <v>0.75</v>
      </c>
      <c r="C7" s="1">
        <v>0.25</v>
      </c>
      <c r="D7" s="1">
        <v>0.2</v>
      </c>
      <c r="E7" s="1">
        <v>1</v>
      </c>
      <c r="F7" s="1">
        <v>0.4</v>
      </c>
      <c r="H7" t="s">
        <v>4</v>
      </c>
      <c r="I7" s="1">
        <v>0.66666666666666696</v>
      </c>
      <c r="J7" s="1">
        <v>0.33333333333333331</v>
      </c>
      <c r="K7" s="1">
        <v>0</v>
      </c>
      <c r="L7" s="1">
        <v>1</v>
      </c>
      <c r="M7" s="1" t="s">
        <v>8</v>
      </c>
      <c r="O7" t="s">
        <v>4</v>
      </c>
      <c r="P7" s="1">
        <v>0.5</v>
      </c>
      <c r="Q7" s="1" t="s">
        <v>8</v>
      </c>
      <c r="R7" s="1">
        <v>0.25</v>
      </c>
      <c r="S7" s="1">
        <v>1</v>
      </c>
      <c r="T7" s="1">
        <v>0.5</v>
      </c>
    </row>
    <row r="8" spans="1:20" x14ac:dyDescent="0.25">
      <c r="A8" t="s">
        <v>5</v>
      </c>
      <c r="B8" s="1">
        <v>0.5</v>
      </c>
      <c r="C8" s="1">
        <v>0</v>
      </c>
      <c r="D8" s="1">
        <v>0.66666666666666663</v>
      </c>
      <c r="E8" s="1">
        <v>0.4</v>
      </c>
      <c r="F8" s="1">
        <v>1</v>
      </c>
      <c r="H8" t="s">
        <v>5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O8" t="s">
        <v>5</v>
      </c>
      <c r="P8" s="1">
        <v>0</v>
      </c>
      <c r="Q8" s="1" t="s">
        <v>8</v>
      </c>
      <c r="R8" s="1">
        <v>0.5</v>
      </c>
      <c r="S8" s="1">
        <v>0.5</v>
      </c>
      <c r="T8" s="1">
        <v>1</v>
      </c>
    </row>
    <row r="9" spans="1:20" x14ac:dyDescent="0.25">
      <c r="A9" s="2" t="s">
        <v>11</v>
      </c>
    </row>
    <row r="10" spans="1:2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7</v>
      </c>
      <c r="I10" t="s">
        <v>1</v>
      </c>
      <c r="J10" t="s">
        <v>2</v>
      </c>
      <c r="K10" t="s">
        <v>3</v>
      </c>
      <c r="L10" t="s">
        <v>4</v>
      </c>
      <c r="M10" t="s">
        <v>5</v>
      </c>
      <c r="O10" t="s">
        <v>9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</row>
    <row r="11" spans="1:20" x14ac:dyDescent="0.25">
      <c r="A11" t="s">
        <v>6</v>
      </c>
      <c r="B11" s="1">
        <f>B3*1</f>
        <v>0.5</v>
      </c>
      <c r="C11" s="1">
        <f t="shared" ref="C11:F11" si="0">C3*1</f>
        <v>0.33333333333333331</v>
      </c>
      <c r="D11" s="1">
        <f t="shared" si="0"/>
        <v>0.25</v>
      </c>
      <c r="E11" s="1">
        <f t="shared" si="0"/>
        <v>0.75</v>
      </c>
      <c r="F11" s="1">
        <f t="shared" si="0"/>
        <v>0.5</v>
      </c>
      <c r="H11" t="s">
        <v>6</v>
      </c>
      <c r="I11" s="1">
        <f>I3*4</f>
        <v>1.3333333333333333</v>
      </c>
      <c r="J11" s="1">
        <f>J3*4</f>
        <v>2</v>
      </c>
      <c r="K11" s="1">
        <f t="shared" ref="K11:L11" si="1">K3*4</f>
        <v>0</v>
      </c>
      <c r="L11" s="1">
        <f t="shared" si="1"/>
        <v>2.6666666666666665</v>
      </c>
      <c r="M11" t="s">
        <v>8</v>
      </c>
      <c r="O11" t="s">
        <v>6</v>
      </c>
      <c r="P11">
        <f>P3*3</f>
        <v>2</v>
      </c>
      <c r="Q11" s="1" t="s">
        <v>8</v>
      </c>
      <c r="R11">
        <f t="shared" ref="R11:S11" si="2">R3*3</f>
        <v>0</v>
      </c>
      <c r="S11">
        <f t="shared" si="2"/>
        <v>2.25</v>
      </c>
      <c r="T11">
        <f t="shared" ref="T11" si="3">T3*3</f>
        <v>0.75</v>
      </c>
    </row>
    <row r="12" spans="1:20" x14ac:dyDescent="0.25">
      <c r="A12" t="s">
        <v>1</v>
      </c>
      <c r="B12" s="1">
        <f t="shared" ref="B12:F16" si="4">B4*1</f>
        <v>1</v>
      </c>
      <c r="C12" s="1">
        <f t="shared" ref="C12:F12" si="5">C4*1</f>
        <v>0</v>
      </c>
      <c r="D12" s="1">
        <f t="shared" si="5"/>
        <v>0.25</v>
      </c>
      <c r="E12" s="1">
        <f t="shared" si="5"/>
        <v>0.75</v>
      </c>
      <c r="F12" s="1">
        <f t="shared" si="5"/>
        <v>0.5</v>
      </c>
      <c r="H12" t="s">
        <v>1</v>
      </c>
      <c r="I12">
        <f>I4*4</f>
        <v>4</v>
      </c>
      <c r="J12">
        <f t="shared" ref="J12:K12" si="6">J4*4</f>
        <v>0</v>
      </c>
      <c r="K12">
        <f t="shared" si="6"/>
        <v>0</v>
      </c>
      <c r="L12">
        <f>L4*4</f>
        <v>2.6666666666666679</v>
      </c>
      <c r="M12" t="s">
        <v>8</v>
      </c>
      <c r="O12" t="s">
        <v>1</v>
      </c>
      <c r="P12">
        <f>P4*3</f>
        <v>3</v>
      </c>
      <c r="Q12" s="1" t="s">
        <v>8</v>
      </c>
      <c r="R12">
        <f t="shared" ref="R12:S12" si="7">R4*3</f>
        <v>0</v>
      </c>
      <c r="S12">
        <f t="shared" si="7"/>
        <v>1.5</v>
      </c>
      <c r="T12">
        <f t="shared" ref="T12" si="8">T4*3</f>
        <v>0</v>
      </c>
    </row>
    <row r="13" spans="1:20" x14ac:dyDescent="0.25">
      <c r="A13" t="s">
        <v>2</v>
      </c>
      <c r="B13" s="1">
        <f t="shared" si="4"/>
        <v>0</v>
      </c>
      <c r="C13" s="1">
        <f t="shared" si="4"/>
        <v>1</v>
      </c>
      <c r="D13" s="1">
        <f t="shared" si="4"/>
        <v>0</v>
      </c>
      <c r="E13" s="1">
        <f t="shared" si="4"/>
        <v>0.25</v>
      </c>
      <c r="F13" s="1">
        <f t="shared" si="4"/>
        <v>0</v>
      </c>
      <c r="H13" t="s">
        <v>2</v>
      </c>
      <c r="I13" s="1">
        <f>I5*4</f>
        <v>0</v>
      </c>
      <c r="J13" s="1">
        <f t="shared" ref="J13:L13" si="9">J5*4</f>
        <v>4</v>
      </c>
      <c r="K13" s="1">
        <f>K5*4</f>
        <v>0</v>
      </c>
      <c r="L13" s="1">
        <f t="shared" si="9"/>
        <v>1.3333333333333333</v>
      </c>
      <c r="M13" t="s">
        <v>8</v>
      </c>
      <c r="O13" t="s">
        <v>2</v>
      </c>
      <c r="P13" s="1" t="s">
        <v>8</v>
      </c>
      <c r="Q13" s="1" t="s">
        <v>8</v>
      </c>
      <c r="R13" s="1" t="s">
        <v>8</v>
      </c>
      <c r="S13" s="1" t="s">
        <v>8</v>
      </c>
      <c r="T13" s="1" t="s">
        <v>8</v>
      </c>
    </row>
    <row r="14" spans="1:20" x14ac:dyDescent="0.25">
      <c r="A14" t="s">
        <v>3</v>
      </c>
      <c r="B14" s="1">
        <f t="shared" si="4"/>
        <v>0.25</v>
      </c>
      <c r="C14" s="1">
        <f t="shared" si="4"/>
        <v>0</v>
      </c>
      <c r="D14" s="1">
        <f t="shared" si="4"/>
        <v>1</v>
      </c>
      <c r="E14" s="1">
        <f t="shared" si="4"/>
        <v>0.2</v>
      </c>
      <c r="F14" s="1">
        <f t="shared" si="4"/>
        <v>0.66666666666666696</v>
      </c>
      <c r="H14" t="s">
        <v>3</v>
      </c>
      <c r="I14">
        <f t="shared" ref="I14:L14" si="10">I6*4</f>
        <v>0</v>
      </c>
      <c r="J14">
        <f t="shared" si="10"/>
        <v>0</v>
      </c>
      <c r="K14">
        <f>K6*4</f>
        <v>4</v>
      </c>
      <c r="L14">
        <f t="shared" si="10"/>
        <v>0</v>
      </c>
      <c r="M14" t="s">
        <v>8</v>
      </c>
      <c r="O14" t="s">
        <v>3</v>
      </c>
      <c r="P14">
        <f t="shared" ref="P14:S14" si="11">P6*3</f>
        <v>0</v>
      </c>
      <c r="Q14" s="1" t="s">
        <v>8</v>
      </c>
      <c r="R14">
        <f t="shared" si="11"/>
        <v>3</v>
      </c>
      <c r="S14">
        <f t="shared" si="11"/>
        <v>0.75</v>
      </c>
      <c r="T14">
        <f>T6*3</f>
        <v>1.5</v>
      </c>
    </row>
    <row r="15" spans="1:20" x14ac:dyDescent="0.25">
      <c r="A15" t="s">
        <v>4</v>
      </c>
      <c r="B15" s="1">
        <f t="shared" si="4"/>
        <v>0.75</v>
      </c>
      <c r="C15" s="1">
        <f t="shared" si="4"/>
        <v>0.25</v>
      </c>
      <c r="D15" s="1">
        <f t="shared" si="4"/>
        <v>0.2</v>
      </c>
      <c r="E15" s="1">
        <f t="shared" si="4"/>
        <v>1</v>
      </c>
      <c r="F15" s="1">
        <f t="shared" si="4"/>
        <v>0.4</v>
      </c>
      <c r="H15" t="s">
        <v>4</v>
      </c>
      <c r="I15" s="1">
        <f>I7*4</f>
        <v>2.6666666666666679</v>
      </c>
      <c r="J15" s="1">
        <f t="shared" ref="J15:L15" si="12">J7*4</f>
        <v>1.3333333333333333</v>
      </c>
      <c r="K15" s="1">
        <f t="shared" si="12"/>
        <v>0</v>
      </c>
      <c r="L15" s="1">
        <f t="shared" si="12"/>
        <v>4</v>
      </c>
      <c r="M15" t="s">
        <v>8</v>
      </c>
      <c r="O15" t="s">
        <v>4</v>
      </c>
      <c r="P15">
        <f t="shared" ref="P15:S15" si="13">P7*3</f>
        <v>1.5</v>
      </c>
      <c r="Q15" s="1" t="s">
        <v>8</v>
      </c>
      <c r="R15">
        <f t="shared" si="13"/>
        <v>0.75</v>
      </c>
      <c r="S15">
        <f t="shared" si="13"/>
        <v>3</v>
      </c>
      <c r="T15">
        <f t="shared" ref="T15" si="14">T7*3</f>
        <v>1.5</v>
      </c>
    </row>
    <row r="16" spans="1:20" x14ac:dyDescent="0.25">
      <c r="A16" t="s">
        <v>5</v>
      </c>
      <c r="B16" s="1">
        <f t="shared" si="4"/>
        <v>0.5</v>
      </c>
      <c r="C16" s="1">
        <f t="shared" si="4"/>
        <v>0</v>
      </c>
      <c r="D16" s="1">
        <f t="shared" si="4"/>
        <v>0.66666666666666663</v>
      </c>
      <c r="E16" s="1">
        <f t="shared" si="4"/>
        <v>0.4</v>
      </c>
      <c r="F16" s="1">
        <f t="shared" si="4"/>
        <v>1</v>
      </c>
      <c r="H16" t="s">
        <v>5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O16" t="s">
        <v>5</v>
      </c>
      <c r="P16">
        <f t="shared" ref="P16:S16" si="15">P8*3</f>
        <v>0</v>
      </c>
      <c r="Q16" s="1" t="s">
        <v>8</v>
      </c>
      <c r="R16">
        <f t="shared" si="15"/>
        <v>1.5</v>
      </c>
      <c r="S16">
        <f t="shared" si="15"/>
        <v>1.5</v>
      </c>
      <c r="T16">
        <f t="shared" ref="T16" si="16">T8*3</f>
        <v>3</v>
      </c>
    </row>
    <row r="17" spans="1:7" x14ac:dyDescent="0.25">
      <c r="A17" s="2" t="s">
        <v>12</v>
      </c>
    </row>
    <row r="18" spans="1:7" x14ac:dyDescent="0.25">
      <c r="A18" t="s">
        <v>13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7" x14ac:dyDescent="0.25">
      <c r="A19" t="s">
        <v>6</v>
      </c>
      <c r="B19" s="1">
        <f>B11+I11+P11</f>
        <v>3.833333333333333</v>
      </c>
      <c r="C19" s="1">
        <f>C11+J11</f>
        <v>2.3333333333333335</v>
      </c>
      <c r="D19" s="1">
        <f t="shared" ref="D19:E19" si="17">D11+K11+R11</f>
        <v>0.25</v>
      </c>
      <c r="E19" s="1">
        <f t="shared" si="17"/>
        <v>5.6666666666666661</v>
      </c>
      <c r="F19" s="1">
        <f>F11+T11</f>
        <v>1.25</v>
      </c>
    </row>
    <row r="20" spans="1:7" x14ac:dyDescent="0.25">
      <c r="A20" t="s">
        <v>1</v>
      </c>
      <c r="B20" s="1">
        <f>B12+I12+P12</f>
        <v>8</v>
      </c>
      <c r="C20" s="1">
        <f>C12+J12</f>
        <v>0</v>
      </c>
      <c r="D20" s="1">
        <f t="shared" ref="D20:E23" si="18">D12+K12+R12</f>
        <v>0.25</v>
      </c>
      <c r="E20" s="1">
        <f>E12+L12+S12</f>
        <v>4.9166666666666679</v>
      </c>
      <c r="F20" s="1">
        <f>F12+T12</f>
        <v>0.5</v>
      </c>
    </row>
    <row r="21" spans="1:7" x14ac:dyDescent="0.25">
      <c r="A21" t="s">
        <v>2</v>
      </c>
      <c r="B21" s="1">
        <f>B13+I13</f>
        <v>0</v>
      </c>
      <c r="C21" s="1">
        <v>8</v>
      </c>
      <c r="D21" s="1">
        <f>D13+K13</f>
        <v>0</v>
      </c>
      <c r="E21" s="1">
        <f>E13+L13</f>
        <v>1.5833333333333333</v>
      </c>
      <c r="F21" s="1">
        <f>F13</f>
        <v>0</v>
      </c>
    </row>
    <row r="22" spans="1:7" x14ac:dyDescent="0.25">
      <c r="A22" t="s">
        <v>3</v>
      </c>
      <c r="B22" s="1">
        <f t="shared" ref="B22:B23" si="19">B14+I14+P14</f>
        <v>0.25</v>
      </c>
      <c r="C22" s="1">
        <f t="shared" ref="C22" si="20">C14+J14</f>
        <v>0</v>
      </c>
      <c r="D22" s="1">
        <f t="shared" si="18"/>
        <v>8</v>
      </c>
      <c r="E22" s="1">
        <f t="shared" si="18"/>
        <v>0.95</v>
      </c>
      <c r="F22" s="1">
        <f>F14+T14</f>
        <v>2.166666666666667</v>
      </c>
    </row>
    <row r="23" spans="1:7" x14ac:dyDescent="0.25">
      <c r="A23" t="s">
        <v>4</v>
      </c>
      <c r="B23" s="1">
        <f t="shared" si="19"/>
        <v>4.9166666666666679</v>
      </c>
      <c r="C23" s="1">
        <f>C15+J15</f>
        <v>1.5833333333333333</v>
      </c>
      <c r="D23" s="1">
        <f t="shared" si="18"/>
        <v>0.95</v>
      </c>
      <c r="E23" s="1">
        <f t="shared" si="18"/>
        <v>8</v>
      </c>
      <c r="F23" s="1">
        <f t="shared" ref="F23" si="21">F15+T15</f>
        <v>1.9</v>
      </c>
    </row>
    <row r="24" spans="1:7" x14ac:dyDescent="0.25">
      <c r="A24" t="s">
        <v>5</v>
      </c>
      <c r="B24" s="1">
        <f>B16+P16</f>
        <v>0.5</v>
      </c>
      <c r="C24" s="1">
        <f>C16</f>
        <v>0</v>
      </c>
      <c r="D24" s="1">
        <f>D16+R16</f>
        <v>2.1666666666666665</v>
      </c>
      <c r="E24" s="1">
        <f>E16+S16</f>
        <v>1.9</v>
      </c>
      <c r="F24" s="1">
        <v>8</v>
      </c>
      <c r="G24" t="s">
        <v>31</v>
      </c>
    </row>
    <row r="25" spans="1:7" x14ac:dyDescent="0.25">
      <c r="A25" s="2" t="s">
        <v>14</v>
      </c>
    </row>
    <row r="26" spans="1:7" x14ac:dyDescent="0.25">
      <c r="A26" t="s">
        <v>13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7" x14ac:dyDescent="0.25">
      <c r="A27" s="8" t="s">
        <v>6</v>
      </c>
      <c r="B27" s="8">
        <f>B19/8</f>
        <v>0.47916666666666663</v>
      </c>
      <c r="C27" s="8">
        <f t="shared" ref="C27:F27" si="22">C19/8</f>
        <v>0.29166666666666669</v>
      </c>
      <c r="D27" s="8">
        <f t="shared" si="22"/>
        <v>3.125E-2</v>
      </c>
      <c r="E27" s="8">
        <f t="shared" si="22"/>
        <v>0.70833333333333326</v>
      </c>
      <c r="F27" s="8">
        <f t="shared" si="22"/>
        <v>0.15625</v>
      </c>
    </row>
    <row r="28" spans="1:7" x14ac:dyDescent="0.25">
      <c r="A28" t="s">
        <v>1</v>
      </c>
      <c r="B28">
        <f t="shared" ref="B28:D28" si="23">B20/8</f>
        <v>1</v>
      </c>
      <c r="C28">
        <f t="shared" si="23"/>
        <v>0</v>
      </c>
      <c r="D28">
        <f t="shared" si="23"/>
        <v>3.125E-2</v>
      </c>
      <c r="E28">
        <f>E20/8</f>
        <v>0.61458333333333348</v>
      </c>
      <c r="F28">
        <f>F20/8</f>
        <v>6.25E-2</v>
      </c>
    </row>
    <row r="29" spans="1:7" x14ac:dyDescent="0.25">
      <c r="A29" t="s">
        <v>2</v>
      </c>
      <c r="B29">
        <f t="shared" ref="B29:F29" si="24">B21/8</f>
        <v>0</v>
      </c>
      <c r="C29">
        <f t="shared" si="24"/>
        <v>1</v>
      </c>
      <c r="D29">
        <f t="shared" si="24"/>
        <v>0</v>
      </c>
      <c r="E29">
        <f t="shared" si="24"/>
        <v>0.19791666666666666</v>
      </c>
      <c r="F29">
        <f t="shared" si="24"/>
        <v>0</v>
      </c>
    </row>
    <row r="30" spans="1:7" x14ac:dyDescent="0.25">
      <c r="A30" t="s">
        <v>3</v>
      </c>
      <c r="B30">
        <f t="shared" ref="B30:E30" si="25">B22/8</f>
        <v>3.125E-2</v>
      </c>
      <c r="C30">
        <f t="shared" si="25"/>
        <v>0</v>
      </c>
      <c r="D30">
        <f t="shared" si="25"/>
        <v>1</v>
      </c>
      <c r="E30">
        <f t="shared" si="25"/>
        <v>0.11874999999999999</v>
      </c>
      <c r="F30">
        <f>F22/8</f>
        <v>0.27083333333333337</v>
      </c>
    </row>
    <row r="31" spans="1:7" x14ac:dyDescent="0.25">
      <c r="A31" t="s">
        <v>4</v>
      </c>
      <c r="B31">
        <f t="shared" ref="B31:F31" si="26">B23/8</f>
        <v>0.61458333333333348</v>
      </c>
      <c r="C31">
        <f t="shared" si="26"/>
        <v>0.19791666666666666</v>
      </c>
      <c r="D31">
        <f t="shared" si="26"/>
        <v>0.11874999999999999</v>
      </c>
      <c r="E31">
        <f t="shared" si="26"/>
        <v>1</v>
      </c>
      <c r="F31">
        <f t="shared" si="26"/>
        <v>0.23749999999999999</v>
      </c>
    </row>
    <row r="32" spans="1:7" x14ac:dyDescent="0.25">
      <c r="A32" t="s">
        <v>5</v>
      </c>
      <c r="B32">
        <f t="shared" ref="B32:F32" si="27">B24/8</f>
        <v>6.25E-2</v>
      </c>
      <c r="C32">
        <f t="shared" si="27"/>
        <v>0</v>
      </c>
      <c r="D32">
        <f t="shared" si="27"/>
        <v>0.27083333333333331</v>
      </c>
      <c r="E32">
        <f t="shared" si="27"/>
        <v>0.23749999999999999</v>
      </c>
      <c r="F32">
        <f t="shared" si="27"/>
        <v>1</v>
      </c>
    </row>
    <row r="33" spans="1:16" x14ac:dyDescent="0.25">
      <c r="A33" s="2"/>
    </row>
    <row r="34" spans="1:16" x14ac:dyDescent="0.25">
      <c r="A34" s="2" t="s">
        <v>19</v>
      </c>
      <c r="G34" s="6"/>
      <c r="H34" s="7" t="s">
        <v>20</v>
      </c>
      <c r="I34" s="4"/>
      <c r="J34" s="5"/>
      <c r="K34" s="2" t="s">
        <v>30</v>
      </c>
      <c r="M34" s="7" t="s">
        <v>21</v>
      </c>
      <c r="N34" s="4"/>
      <c r="O34" s="4"/>
      <c r="P34" s="4"/>
    </row>
    <row r="35" spans="1:16" x14ac:dyDescent="0.25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s="6" t="s">
        <v>26</v>
      </c>
      <c r="H35" s="3" t="s">
        <v>15</v>
      </c>
      <c r="I35" s="4" t="s">
        <v>25</v>
      </c>
      <c r="J35" s="5" t="s">
        <v>18</v>
      </c>
      <c r="K35" t="s">
        <v>17</v>
      </c>
      <c r="M35" s="3" t="s">
        <v>16</v>
      </c>
      <c r="N35" s="4" t="s">
        <v>27</v>
      </c>
      <c r="O35" s="4" t="s">
        <v>28</v>
      </c>
      <c r="P35" s="4" t="s">
        <v>29</v>
      </c>
    </row>
    <row r="36" spans="1:16" x14ac:dyDescent="0.25">
      <c r="A36" s="8" t="s">
        <v>6</v>
      </c>
      <c r="B36" s="8">
        <f>B27</f>
        <v>0.47916666666666663</v>
      </c>
      <c r="C36" s="8">
        <f t="shared" ref="C36:F36" si="28">C27</f>
        <v>0.29166666666666669</v>
      </c>
      <c r="D36" s="8">
        <f t="shared" si="28"/>
        <v>3.125E-2</v>
      </c>
      <c r="E36" s="8">
        <f t="shared" si="28"/>
        <v>0.70833333333333326</v>
      </c>
      <c r="F36" s="8">
        <f t="shared" si="28"/>
        <v>0.15625</v>
      </c>
      <c r="G36" s="9">
        <f>SUM(B36:F36)</f>
        <v>1.6666666666666665</v>
      </c>
      <c r="H36" s="10" t="s">
        <v>8</v>
      </c>
      <c r="I36" s="8">
        <f>B36+D36+F36</f>
        <v>0.66666666666666663</v>
      </c>
      <c r="J36" s="11">
        <f>I36/G36</f>
        <v>0.4</v>
      </c>
      <c r="K36" s="8" t="s">
        <v>8</v>
      </c>
      <c r="L36" s="8">
        <f>(K37*B36+K38*C36+K39*D36+K40*E36+K41*F36)/G36</f>
        <v>60.562500000000007</v>
      </c>
      <c r="M36" s="10" t="s">
        <v>8</v>
      </c>
      <c r="N36" s="8">
        <f>(B36+D36+F36)/G36</f>
        <v>0.4</v>
      </c>
      <c r="O36" s="8">
        <f>(C36)/G36</f>
        <v>0.17500000000000002</v>
      </c>
      <c r="P36" s="8">
        <f>(E36)/G36</f>
        <v>0.42499999999999999</v>
      </c>
    </row>
    <row r="37" spans="1:16" x14ac:dyDescent="0.25">
      <c r="A37" t="s">
        <v>1</v>
      </c>
      <c r="B37" s="12">
        <f>B28</f>
        <v>1</v>
      </c>
      <c r="C37" s="12">
        <f t="shared" ref="C37:D37" si="29">C28</f>
        <v>0</v>
      </c>
      <c r="D37" s="12">
        <f t="shared" si="29"/>
        <v>3.125E-2</v>
      </c>
      <c r="E37" s="12">
        <f>E28</f>
        <v>0.61458333333333348</v>
      </c>
      <c r="F37" s="12">
        <f>F28</f>
        <v>6.25E-2</v>
      </c>
      <c r="G37" s="6">
        <f>SUM(B37:F37) - B37</f>
        <v>0.70833333333333348</v>
      </c>
      <c r="H37" s="3">
        <v>1</v>
      </c>
      <c r="I37" s="4">
        <f>D37+F37</f>
        <v>9.375E-2</v>
      </c>
      <c r="J37" s="5">
        <f>I37/G37</f>
        <v>0.13235294117647056</v>
      </c>
      <c r="K37">
        <v>70</v>
      </c>
      <c r="L37" s="4">
        <f>(K37*B37+K38*C37+K39*D37+K40*E37+K41*F37 - K37*B37)/G37</f>
        <v>82.985294117647044</v>
      </c>
      <c r="M37" s="3" t="s">
        <v>22</v>
      </c>
      <c r="N37" s="4"/>
      <c r="O37" s="4"/>
      <c r="P37" s="4"/>
    </row>
    <row r="38" spans="1:16" x14ac:dyDescent="0.25">
      <c r="A38" t="s">
        <v>2</v>
      </c>
      <c r="B38" s="12">
        <f>B29</f>
        <v>0</v>
      </c>
      <c r="C38" s="12">
        <f t="shared" ref="B38:F40" si="30">C29</f>
        <v>1</v>
      </c>
      <c r="D38" s="12">
        <f t="shared" si="30"/>
        <v>0</v>
      </c>
      <c r="E38" s="12">
        <f t="shared" si="30"/>
        <v>0.19791666666666666</v>
      </c>
      <c r="F38" s="12">
        <f t="shared" si="30"/>
        <v>0</v>
      </c>
      <c r="G38" s="6">
        <f>SUM(B38:F38) - C38</f>
        <v>0.19791666666666674</v>
      </c>
      <c r="H38" s="3">
        <v>0</v>
      </c>
      <c r="I38" s="4">
        <f>B38+D38+F38</f>
        <v>0</v>
      </c>
      <c r="J38" s="5">
        <f>I38/G38</f>
        <v>0</v>
      </c>
      <c r="K38">
        <v>-10</v>
      </c>
      <c r="L38" s="4">
        <f>(K37*B38+K38*C38+K39*D38+K40*E38+K41*F38 - K38*C38)/G38</f>
        <v>89.999999999999972</v>
      </c>
      <c r="M38" s="3" t="s">
        <v>23</v>
      </c>
      <c r="N38" s="4"/>
      <c r="O38" s="4"/>
      <c r="P38" s="4"/>
    </row>
    <row r="39" spans="1:16" x14ac:dyDescent="0.25">
      <c r="A39" t="s">
        <v>3</v>
      </c>
      <c r="B39" s="12">
        <f t="shared" si="30"/>
        <v>3.125E-2</v>
      </c>
      <c r="C39" s="12">
        <f t="shared" si="30"/>
        <v>0</v>
      </c>
      <c r="D39" s="12">
        <f t="shared" si="30"/>
        <v>1</v>
      </c>
      <c r="E39" s="12">
        <f t="shared" si="30"/>
        <v>0.11874999999999999</v>
      </c>
      <c r="F39" s="12">
        <f t="shared" si="30"/>
        <v>0.27083333333333337</v>
      </c>
      <c r="G39" s="6">
        <f>SUM(B39:F39) - D39</f>
        <v>0.42083333333333339</v>
      </c>
      <c r="H39" s="3">
        <v>1</v>
      </c>
      <c r="I39" s="4">
        <f>B39+F39</f>
        <v>0.30208333333333337</v>
      </c>
      <c r="J39" s="5">
        <f>I39/G39</f>
        <v>0.71782178217821779</v>
      </c>
      <c r="K39">
        <v>45</v>
      </c>
      <c r="L39" s="4">
        <f>(K37*B39+K38*C39+K39*D39+K40*E39+K41*F39 - K39*D39)/G39</f>
        <v>51.831683168316822</v>
      </c>
      <c r="M39" s="3" t="s">
        <v>22</v>
      </c>
      <c r="N39" s="4"/>
      <c r="O39" s="4"/>
      <c r="P39" s="4"/>
    </row>
    <row r="40" spans="1:16" x14ac:dyDescent="0.25">
      <c r="A40" t="s">
        <v>4</v>
      </c>
      <c r="B40" s="12">
        <f t="shared" si="30"/>
        <v>0.61458333333333348</v>
      </c>
      <c r="C40" s="12">
        <f t="shared" si="30"/>
        <v>0.19791666666666666</v>
      </c>
      <c r="D40" s="12">
        <f t="shared" si="30"/>
        <v>0.11874999999999999</v>
      </c>
      <c r="E40" s="12">
        <f t="shared" si="30"/>
        <v>1</v>
      </c>
      <c r="F40" s="12">
        <f t="shared" si="30"/>
        <v>0.23749999999999999</v>
      </c>
      <c r="G40" s="6">
        <f>SUM(B40:F40) - E40</f>
        <v>1.1687500000000002</v>
      </c>
      <c r="H40" s="3">
        <v>0</v>
      </c>
      <c r="I40" s="4">
        <f>B40+D40+F40</f>
        <v>0.97083333333333344</v>
      </c>
      <c r="J40" s="5">
        <f t="shared" ref="J40:J41" si="31">I40/G40</f>
        <v>0.8306595365418894</v>
      </c>
      <c r="K40">
        <v>90</v>
      </c>
      <c r="L40" s="4">
        <f>(K37*B40+K38*C40+K39*D40+K40*E40+K41*F40 - K40*E40)/G40</f>
        <v>46.393939393939405</v>
      </c>
      <c r="M40" s="3" t="s">
        <v>24</v>
      </c>
      <c r="N40" s="4"/>
      <c r="O40" s="4"/>
      <c r="P40" s="4"/>
    </row>
    <row r="41" spans="1:16" x14ac:dyDescent="0.25">
      <c r="A41" t="s">
        <v>5</v>
      </c>
      <c r="B41" s="12">
        <f>B32</f>
        <v>6.25E-2</v>
      </c>
      <c r="C41" s="12">
        <f t="shared" ref="C41:F41" si="32">C32</f>
        <v>0</v>
      </c>
      <c r="D41" s="12">
        <f t="shared" si="32"/>
        <v>0.27083333333333331</v>
      </c>
      <c r="E41" s="12">
        <f t="shared" si="32"/>
        <v>0.23749999999999999</v>
      </c>
      <c r="F41" s="12">
        <f t="shared" si="32"/>
        <v>1</v>
      </c>
      <c r="G41" s="6">
        <f>SUM(B41:F41) - F41</f>
        <v>0.5708333333333333</v>
      </c>
      <c r="H41" s="3">
        <v>1</v>
      </c>
      <c r="I41" s="4">
        <f>B41+D41</f>
        <v>0.33333333333333331</v>
      </c>
      <c r="J41" s="5">
        <f t="shared" si="31"/>
        <v>0.58394160583941601</v>
      </c>
      <c r="K41">
        <v>33</v>
      </c>
      <c r="L41" s="4">
        <f>(K37*B41+K38*C41+K39*D41+K40*E41+K41*F41 - K41*F41)/G41</f>
        <v>66.459854014598548</v>
      </c>
      <c r="M41" s="3" t="s">
        <v>22</v>
      </c>
      <c r="N41" s="4"/>
      <c r="O41" s="4"/>
      <c r="P4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AA70-49D4-4A19-9537-19A103CB9E74}">
  <dimension ref="A2:U45"/>
  <sheetViews>
    <sheetView tabSelected="1" workbookViewId="0">
      <selection activeCell="D30" sqref="D30"/>
    </sheetView>
  </sheetViews>
  <sheetFormatPr defaultRowHeight="15" x14ac:dyDescent="0.25"/>
  <cols>
    <col min="1" max="1" width="22" customWidth="1"/>
    <col min="2" max="6" width="10.5703125" bestFit="1" customWidth="1"/>
    <col min="15" max="15" width="9.28515625" customWidth="1"/>
  </cols>
  <sheetData>
    <row r="2" spans="1:16" x14ac:dyDescent="0.25">
      <c r="A2" s="39" t="s">
        <v>72</v>
      </c>
      <c r="B2" s="7" t="s">
        <v>45</v>
      </c>
      <c r="C2" s="4"/>
      <c r="D2" s="4"/>
      <c r="E2" s="4"/>
      <c r="F2" s="5"/>
      <c r="G2" s="7" t="s">
        <v>0</v>
      </c>
      <c r="H2" s="4"/>
      <c r="I2" s="5"/>
      <c r="J2" s="13" t="s">
        <v>46</v>
      </c>
      <c r="K2" s="4"/>
      <c r="L2" s="4"/>
      <c r="M2" s="4"/>
    </row>
    <row r="3" spans="1:16" x14ac:dyDescent="0.25">
      <c r="A3" s="4"/>
      <c r="B3" s="3" t="s">
        <v>32</v>
      </c>
      <c r="C3" s="4" t="s">
        <v>33</v>
      </c>
      <c r="D3" s="4" t="s">
        <v>34</v>
      </c>
      <c r="E3" s="4" t="s">
        <v>38</v>
      </c>
      <c r="F3" s="5" t="s">
        <v>40</v>
      </c>
      <c r="G3" s="3" t="s">
        <v>35</v>
      </c>
      <c r="H3" s="4" t="s">
        <v>36</v>
      </c>
      <c r="I3" s="5" t="s">
        <v>39</v>
      </c>
      <c r="J3" s="4" t="s">
        <v>37</v>
      </c>
      <c r="K3" s="4" t="s">
        <v>41</v>
      </c>
      <c r="L3" s="4" t="s">
        <v>42</v>
      </c>
      <c r="M3" s="4" t="s">
        <v>43</v>
      </c>
    </row>
    <row r="4" spans="1:16" s="20" customFormat="1" x14ac:dyDescent="0.25">
      <c r="A4" s="21" t="s">
        <v>44</v>
      </c>
      <c r="B4" s="22">
        <v>1</v>
      </c>
      <c r="C4" s="21">
        <v>0</v>
      </c>
      <c r="D4" s="21">
        <v>0</v>
      </c>
      <c r="E4" s="21">
        <v>0</v>
      </c>
      <c r="F4" s="23">
        <v>1</v>
      </c>
      <c r="G4" s="22">
        <v>1</v>
      </c>
      <c r="H4" s="21">
        <v>0</v>
      </c>
      <c r="I4" s="23">
        <v>1</v>
      </c>
      <c r="J4" s="21">
        <v>1</v>
      </c>
      <c r="K4" s="21">
        <v>0</v>
      </c>
      <c r="L4" s="21">
        <v>0</v>
      </c>
      <c r="M4" s="21">
        <v>1</v>
      </c>
    </row>
    <row r="5" spans="1:16" s="20" customFormat="1" x14ac:dyDescent="0.25">
      <c r="A5" s="17" t="s">
        <v>1</v>
      </c>
      <c r="B5" s="18">
        <v>1</v>
      </c>
      <c r="C5" s="17">
        <v>1</v>
      </c>
      <c r="D5" s="17">
        <v>0</v>
      </c>
      <c r="E5" s="17">
        <v>1</v>
      </c>
      <c r="F5" s="19">
        <v>0</v>
      </c>
      <c r="G5" s="18">
        <v>0</v>
      </c>
      <c r="H5" s="17">
        <v>0</v>
      </c>
      <c r="I5" s="19">
        <v>1</v>
      </c>
      <c r="J5" s="17">
        <v>0</v>
      </c>
      <c r="K5" s="17">
        <v>1</v>
      </c>
      <c r="L5" s="17">
        <v>1</v>
      </c>
      <c r="M5" s="17">
        <v>0</v>
      </c>
    </row>
    <row r="6" spans="1:16" s="20" customFormat="1" x14ac:dyDescent="0.25">
      <c r="A6" s="17" t="s">
        <v>2</v>
      </c>
      <c r="B6" s="18">
        <v>0</v>
      </c>
      <c r="C6" s="17">
        <v>0</v>
      </c>
      <c r="D6" s="17">
        <v>0</v>
      </c>
      <c r="E6" s="17">
        <v>1</v>
      </c>
      <c r="F6" s="19">
        <v>1</v>
      </c>
      <c r="G6" s="18">
        <v>1</v>
      </c>
      <c r="H6" s="17">
        <v>0</v>
      </c>
      <c r="I6" s="19">
        <v>0</v>
      </c>
      <c r="J6" s="17">
        <v>0</v>
      </c>
      <c r="K6" s="17">
        <v>0</v>
      </c>
      <c r="L6" s="17">
        <v>1</v>
      </c>
      <c r="M6" s="17">
        <v>0</v>
      </c>
    </row>
    <row r="7" spans="1:16" x14ac:dyDescent="0.25">
      <c r="A7" s="4" t="s">
        <v>3</v>
      </c>
      <c r="B7" s="3">
        <v>0</v>
      </c>
      <c r="C7" s="4">
        <v>0</v>
      </c>
      <c r="D7" s="4">
        <v>1</v>
      </c>
      <c r="E7" s="4">
        <v>1</v>
      </c>
      <c r="F7" s="5">
        <v>1</v>
      </c>
      <c r="G7" s="3">
        <v>0</v>
      </c>
      <c r="H7" s="4">
        <v>1</v>
      </c>
      <c r="I7" s="5">
        <v>1</v>
      </c>
      <c r="J7" s="4">
        <v>1</v>
      </c>
      <c r="K7" s="4">
        <v>0</v>
      </c>
      <c r="L7" s="4">
        <v>1</v>
      </c>
      <c r="M7" s="4">
        <v>1</v>
      </c>
    </row>
    <row r="8" spans="1:16" x14ac:dyDescent="0.25">
      <c r="A8" s="4" t="s">
        <v>4</v>
      </c>
      <c r="B8" s="3">
        <v>1</v>
      </c>
      <c r="C8" s="4">
        <v>0</v>
      </c>
      <c r="D8" s="4">
        <v>1</v>
      </c>
      <c r="E8" s="4">
        <v>0</v>
      </c>
      <c r="F8" s="5">
        <v>1</v>
      </c>
      <c r="G8" s="3">
        <v>1</v>
      </c>
      <c r="H8" s="4">
        <v>1</v>
      </c>
      <c r="I8" s="5">
        <v>0</v>
      </c>
      <c r="J8" s="4">
        <v>0</v>
      </c>
      <c r="K8" s="4">
        <v>1</v>
      </c>
      <c r="L8" s="4">
        <v>1</v>
      </c>
      <c r="M8" s="4">
        <v>1</v>
      </c>
    </row>
    <row r="9" spans="1:16" x14ac:dyDescent="0.25">
      <c r="A9" s="4" t="s">
        <v>5</v>
      </c>
      <c r="B9" s="3">
        <v>1</v>
      </c>
      <c r="C9" s="4">
        <v>1</v>
      </c>
      <c r="D9" s="4">
        <v>0</v>
      </c>
      <c r="E9" s="4">
        <v>0</v>
      </c>
      <c r="F9" s="5">
        <v>0</v>
      </c>
      <c r="G9" s="3">
        <v>0</v>
      </c>
      <c r="H9" s="4">
        <v>1</v>
      </c>
      <c r="I9" s="5">
        <v>0</v>
      </c>
      <c r="J9" s="4">
        <v>0</v>
      </c>
      <c r="K9" s="4">
        <v>1</v>
      </c>
      <c r="L9" s="4">
        <v>0</v>
      </c>
      <c r="M9" s="4">
        <v>1</v>
      </c>
    </row>
    <row r="11" spans="1:16" ht="30" x14ac:dyDescent="0.25">
      <c r="A11" s="40" t="s">
        <v>74</v>
      </c>
      <c r="B11" s="7" t="s">
        <v>45</v>
      </c>
      <c r="C11" s="4"/>
      <c r="D11" s="4"/>
      <c r="E11" s="4"/>
      <c r="F11" s="5"/>
      <c r="G11" s="7" t="s">
        <v>0</v>
      </c>
      <c r="H11" s="4"/>
      <c r="I11" s="4"/>
      <c r="J11" s="4"/>
      <c r="K11" s="4"/>
      <c r="L11" s="13" t="s">
        <v>46</v>
      </c>
    </row>
    <row r="12" spans="1:16" x14ac:dyDescent="0.25">
      <c r="A12" s="27"/>
      <c r="B12" s="28" t="s">
        <v>1</v>
      </c>
      <c r="C12" s="27" t="s">
        <v>2</v>
      </c>
      <c r="D12" s="27" t="s">
        <v>3</v>
      </c>
      <c r="E12" s="27" t="s">
        <v>4</v>
      </c>
      <c r="F12" s="29" t="s">
        <v>5</v>
      </c>
      <c r="G12" s="28" t="s">
        <v>1</v>
      </c>
      <c r="H12" s="27" t="s">
        <v>2</v>
      </c>
      <c r="I12" s="27" t="s">
        <v>3</v>
      </c>
      <c r="J12" s="27" t="s">
        <v>4</v>
      </c>
      <c r="K12" s="27" t="s">
        <v>5</v>
      </c>
      <c r="L12" s="28" t="s">
        <v>1</v>
      </c>
      <c r="M12" s="27" t="s">
        <v>2</v>
      </c>
      <c r="N12" s="27" t="s">
        <v>3</v>
      </c>
      <c r="O12" s="27" t="s">
        <v>4</v>
      </c>
      <c r="P12" s="27" t="s">
        <v>5</v>
      </c>
    </row>
    <row r="13" spans="1:16" x14ac:dyDescent="0.25">
      <c r="A13" s="10" t="s">
        <v>44</v>
      </c>
      <c r="B13" s="24">
        <v>0.25</v>
      </c>
      <c r="C13" s="25">
        <v>0.33333333333333331</v>
      </c>
      <c r="D13" s="25">
        <v>0.25</v>
      </c>
      <c r="E13" s="25">
        <v>0.66666666666666663</v>
      </c>
      <c r="F13" s="26">
        <v>0.33333333333333331</v>
      </c>
      <c r="G13" s="24">
        <v>0.5</v>
      </c>
      <c r="H13" s="25">
        <v>0.5</v>
      </c>
      <c r="I13" s="25">
        <v>0.33333333333333331</v>
      </c>
      <c r="J13" s="25">
        <v>0.33333333333333331</v>
      </c>
      <c r="K13" s="25">
        <v>0</v>
      </c>
      <c r="L13" s="24">
        <v>0</v>
      </c>
      <c r="M13" s="25">
        <v>0</v>
      </c>
      <c r="N13" s="25">
        <v>0.66666666666666663</v>
      </c>
      <c r="O13" s="25">
        <v>0.25</v>
      </c>
      <c r="P13" s="25">
        <v>0.33333333333333331</v>
      </c>
    </row>
    <row r="14" spans="1:16" x14ac:dyDescent="0.25">
      <c r="A14" s="4" t="s">
        <v>1</v>
      </c>
      <c r="B14" s="14">
        <v>1</v>
      </c>
      <c r="C14" s="15">
        <v>0.25</v>
      </c>
      <c r="D14" s="15">
        <v>0.2</v>
      </c>
      <c r="E14" s="15">
        <v>0.2</v>
      </c>
      <c r="F14" s="16">
        <v>0.66666666666666663</v>
      </c>
      <c r="G14" s="14">
        <v>1</v>
      </c>
      <c r="H14" s="15">
        <v>0</v>
      </c>
      <c r="I14" s="15">
        <v>0.5</v>
      </c>
      <c r="J14" s="15">
        <v>0</v>
      </c>
      <c r="K14" s="15">
        <v>0</v>
      </c>
      <c r="L14" s="14">
        <v>1</v>
      </c>
      <c r="M14" s="1">
        <v>0.5</v>
      </c>
      <c r="N14" s="1">
        <v>0.25</v>
      </c>
      <c r="O14" s="1">
        <v>0.66666666666666663</v>
      </c>
      <c r="P14" s="1">
        <v>0.33333333333333331</v>
      </c>
    </row>
    <row r="15" spans="1:16" x14ac:dyDescent="0.25">
      <c r="A15" s="4" t="s">
        <v>2</v>
      </c>
      <c r="B15" s="14">
        <v>0.25</v>
      </c>
      <c r="C15" s="15">
        <v>1</v>
      </c>
      <c r="D15" s="15">
        <v>0.66666666666666696</v>
      </c>
      <c r="E15" s="15">
        <v>0.25</v>
      </c>
      <c r="F15" s="16">
        <v>0</v>
      </c>
      <c r="G15" s="14">
        <v>0</v>
      </c>
      <c r="H15" s="15">
        <v>1</v>
      </c>
      <c r="I15" s="15">
        <v>0</v>
      </c>
      <c r="J15" s="15">
        <v>0.5</v>
      </c>
      <c r="K15" s="15">
        <v>0</v>
      </c>
      <c r="L15" s="14">
        <v>0.5</v>
      </c>
      <c r="M15" s="1">
        <v>1</v>
      </c>
      <c r="N15" s="1">
        <v>0.33333333333333331</v>
      </c>
      <c r="O15" s="1">
        <v>0.33333333333333331</v>
      </c>
      <c r="P15" s="1">
        <v>0</v>
      </c>
    </row>
    <row r="16" spans="1:16" x14ac:dyDescent="0.25">
      <c r="A16" s="4" t="s">
        <v>3</v>
      </c>
      <c r="B16" s="14">
        <v>0.2</v>
      </c>
      <c r="C16" s="15">
        <v>0.66666666666666663</v>
      </c>
      <c r="D16" s="15">
        <v>1</v>
      </c>
      <c r="E16" s="15">
        <v>0.5</v>
      </c>
      <c r="F16" s="16">
        <v>0</v>
      </c>
      <c r="G16" s="14">
        <v>0.5</v>
      </c>
      <c r="H16" s="15">
        <v>0</v>
      </c>
      <c r="I16" s="15">
        <v>1</v>
      </c>
      <c r="J16" s="15">
        <v>0.33333333333333331</v>
      </c>
      <c r="K16" s="15">
        <v>0.5</v>
      </c>
      <c r="L16" s="14">
        <v>0.25</v>
      </c>
      <c r="M16" s="1">
        <v>0.33333333333333331</v>
      </c>
      <c r="N16" s="1">
        <v>1</v>
      </c>
      <c r="O16" s="1">
        <v>0.5</v>
      </c>
      <c r="P16" s="1">
        <v>0.25</v>
      </c>
    </row>
    <row r="17" spans="1:21" x14ac:dyDescent="0.25">
      <c r="A17" s="4" t="s">
        <v>4</v>
      </c>
      <c r="B17" s="14">
        <v>0.2</v>
      </c>
      <c r="C17" s="15">
        <v>0.25</v>
      </c>
      <c r="D17" s="15">
        <v>0.5</v>
      </c>
      <c r="E17" s="15">
        <v>1</v>
      </c>
      <c r="F17" s="16">
        <v>0.25</v>
      </c>
      <c r="G17" s="14">
        <v>0</v>
      </c>
      <c r="H17" s="15">
        <v>0.5</v>
      </c>
      <c r="I17" s="15">
        <v>0.33333333333333331</v>
      </c>
      <c r="J17" s="15">
        <v>1</v>
      </c>
      <c r="K17" s="15">
        <v>0.5</v>
      </c>
      <c r="L17" s="14">
        <v>0.66666666666666663</v>
      </c>
      <c r="M17" s="1">
        <v>0.33333333333333331</v>
      </c>
      <c r="N17" s="1">
        <v>0.5</v>
      </c>
      <c r="O17" s="1">
        <v>1</v>
      </c>
      <c r="P17" s="1">
        <v>0.66666666666666663</v>
      </c>
    </row>
    <row r="18" spans="1:21" x14ac:dyDescent="0.25">
      <c r="A18" s="4" t="s">
        <v>5</v>
      </c>
      <c r="B18" s="14">
        <v>0.66666666666666663</v>
      </c>
      <c r="C18" s="15">
        <v>0</v>
      </c>
      <c r="D18" s="15">
        <v>0</v>
      </c>
      <c r="E18" s="15">
        <v>0.25</v>
      </c>
      <c r="F18" s="16">
        <v>1</v>
      </c>
      <c r="G18" s="14">
        <v>0</v>
      </c>
      <c r="H18" s="15">
        <v>0</v>
      </c>
      <c r="I18" s="15">
        <v>0.5</v>
      </c>
      <c r="J18" s="15">
        <v>0.5</v>
      </c>
      <c r="K18" s="15">
        <v>1</v>
      </c>
      <c r="L18" s="14">
        <v>0.33333333333333331</v>
      </c>
      <c r="M18" s="1">
        <v>0</v>
      </c>
      <c r="N18" s="1">
        <v>0.25</v>
      </c>
      <c r="O18" s="1">
        <v>0.66666666666666663</v>
      </c>
      <c r="P18" s="1">
        <v>1</v>
      </c>
    </row>
    <row r="19" spans="1:2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21" ht="30" x14ac:dyDescent="0.25">
      <c r="A20" s="40" t="s">
        <v>73</v>
      </c>
      <c r="B20" s="7" t="s">
        <v>45</v>
      </c>
      <c r="C20" s="4"/>
      <c r="D20" s="4"/>
      <c r="E20" s="4"/>
      <c r="F20" s="5"/>
      <c r="G20" s="7" t="s">
        <v>0</v>
      </c>
      <c r="H20" s="4"/>
      <c r="I20" s="4"/>
      <c r="J20" s="4"/>
      <c r="K20" s="5"/>
      <c r="L20" s="7" t="s">
        <v>46</v>
      </c>
      <c r="M20" s="4"/>
      <c r="N20" s="4"/>
      <c r="O20" s="4"/>
      <c r="P20" s="4"/>
    </row>
    <row r="21" spans="1:21" x14ac:dyDescent="0.25">
      <c r="A21" s="27"/>
      <c r="B21" s="28" t="s">
        <v>1</v>
      </c>
      <c r="C21" s="27" t="s">
        <v>2</v>
      </c>
      <c r="D21" s="27" t="s">
        <v>3</v>
      </c>
      <c r="E21" s="27" t="s">
        <v>4</v>
      </c>
      <c r="F21" s="29" t="s">
        <v>5</v>
      </c>
      <c r="G21" s="28" t="s">
        <v>1</v>
      </c>
      <c r="H21" s="27" t="s">
        <v>2</v>
      </c>
      <c r="I21" s="27" t="s">
        <v>3</v>
      </c>
      <c r="J21" s="27" t="s">
        <v>4</v>
      </c>
      <c r="K21" s="29" t="s">
        <v>5</v>
      </c>
      <c r="L21" s="28" t="s">
        <v>1</v>
      </c>
      <c r="M21" s="27" t="s">
        <v>2</v>
      </c>
      <c r="N21" s="27" t="s">
        <v>3</v>
      </c>
      <c r="O21" s="27" t="s">
        <v>4</v>
      </c>
      <c r="P21" s="27" t="s">
        <v>5</v>
      </c>
    </row>
    <row r="22" spans="1:21" x14ac:dyDescent="0.25">
      <c r="A22" s="10" t="s">
        <v>44</v>
      </c>
      <c r="B22" s="14">
        <f>B13*2</f>
        <v>0.5</v>
      </c>
      <c r="C22" s="15">
        <f t="shared" ref="C22:F22" si="0">C13*2</f>
        <v>0.66666666666666663</v>
      </c>
      <c r="D22" s="15">
        <f t="shared" si="0"/>
        <v>0.5</v>
      </c>
      <c r="E22" s="15">
        <f t="shared" si="0"/>
        <v>1.3333333333333333</v>
      </c>
      <c r="F22" s="16">
        <f t="shared" si="0"/>
        <v>0.66666666666666663</v>
      </c>
      <c r="G22" s="14">
        <f>G13*1</f>
        <v>0.5</v>
      </c>
      <c r="H22" s="15">
        <f t="shared" ref="H22:K22" si="1">H13*1</f>
        <v>0.5</v>
      </c>
      <c r="I22" s="15">
        <f t="shared" si="1"/>
        <v>0.33333333333333331</v>
      </c>
      <c r="J22" s="15">
        <f t="shared" si="1"/>
        <v>0.33333333333333331</v>
      </c>
      <c r="K22" s="16">
        <f t="shared" si="1"/>
        <v>0</v>
      </c>
      <c r="L22" s="14">
        <f>L13*3</f>
        <v>0</v>
      </c>
      <c r="M22" s="15">
        <f t="shared" ref="M22:P22" si="2">M13*3</f>
        <v>0</v>
      </c>
      <c r="N22" s="15">
        <f>N13*3</f>
        <v>2</v>
      </c>
      <c r="O22" s="15">
        <f t="shared" si="2"/>
        <v>0.75</v>
      </c>
      <c r="P22" s="15">
        <f t="shared" si="2"/>
        <v>1</v>
      </c>
    </row>
    <row r="23" spans="1:21" x14ac:dyDescent="0.25">
      <c r="A23" s="4" t="s">
        <v>1</v>
      </c>
      <c r="B23" s="14">
        <f>B14*2</f>
        <v>2</v>
      </c>
      <c r="C23" s="15">
        <f t="shared" ref="C23:E23" si="3">C14*2</f>
        <v>0.5</v>
      </c>
      <c r="D23" s="15">
        <f t="shared" si="3"/>
        <v>0.4</v>
      </c>
      <c r="E23" s="15">
        <f t="shared" si="3"/>
        <v>0.4</v>
      </c>
      <c r="F23" s="16">
        <f>F14*2</f>
        <v>1.3333333333333333</v>
      </c>
      <c r="G23" s="14">
        <f>G14*1</f>
        <v>1</v>
      </c>
      <c r="H23" s="15">
        <f t="shared" ref="H23:K23" si="4">H14*1</f>
        <v>0</v>
      </c>
      <c r="I23" s="15">
        <f t="shared" si="4"/>
        <v>0.5</v>
      </c>
      <c r="J23" s="15">
        <f t="shared" si="4"/>
        <v>0</v>
      </c>
      <c r="K23" s="16">
        <f t="shared" si="4"/>
        <v>0</v>
      </c>
      <c r="L23" s="14">
        <f>L14*3</f>
        <v>3</v>
      </c>
      <c r="M23" s="15">
        <f t="shared" ref="M23:P23" si="5">M14*3</f>
        <v>1.5</v>
      </c>
      <c r="N23" s="15">
        <f t="shared" si="5"/>
        <v>0.75</v>
      </c>
      <c r="O23" s="15">
        <f t="shared" si="5"/>
        <v>2</v>
      </c>
      <c r="P23" s="15">
        <f t="shared" si="5"/>
        <v>1</v>
      </c>
    </row>
    <row r="24" spans="1:21" x14ac:dyDescent="0.25">
      <c r="A24" s="4" t="s">
        <v>2</v>
      </c>
      <c r="B24" s="14">
        <f t="shared" ref="B24:F27" si="6">B15*2</f>
        <v>0.5</v>
      </c>
      <c r="C24" s="15">
        <f t="shared" si="6"/>
        <v>2</v>
      </c>
      <c r="D24" s="15">
        <f t="shared" si="6"/>
        <v>1.3333333333333339</v>
      </c>
      <c r="E24" s="15">
        <f t="shared" si="6"/>
        <v>0.5</v>
      </c>
      <c r="F24" s="16">
        <f t="shared" si="6"/>
        <v>0</v>
      </c>
      <c r="G24" s="14">
        <f t="shared" ref="G24:K27" si="7">G15*1</f>
        <v>0</v>
      </c>
      <c r="H24" s="15">
        <f t="shared" si="7"/>
        <v>1</v>
      </c>
      <c r="I24" s="15">
        <f t="shared" si="7"/>
        <v>0</v>
      </c>
      <c r="J24" s="15">
        <f t="shared" si="7"/>
        <v>0.5</v>
      </c>
      <c r="K24" s="16">
        <f t="shared" si="7"/>
        <v>0</v>
      </c>
      <c r="L24" s="14">
        <f t="shared" ref="L24:P26" si="8">L15*3</f>
        <v>1.5</v>
      </c>
      <c r="M24" s="15">
        <f t="shared" si="8"/>
        <v>3</v>
      </c>
      <c r="N24" s="15">
        <f t="shared" si="8"/>
        <v>1</v>
      </c>
      <c r="O24" s="15">
        <f t="shared" si="8"/>
        <v>1</v>
      </c>
      <c r="P24" s="15">
        <f t="shared" si="8"/>
        <v>0</v>
      </c>
    </row>
    <row r="25" spans="1:21" x14ac:dyDescent="0.25">
      <c r="A25" s="4" t="s">
        <v>3</v>
      </c>
      <c r="B25" s="14">
        <f t="shared" si="6"/>
        <v>0.4</v>
      </c>
      <c r="C25" s="15">
        <f t="shared" si="6"/>
        <v>1.3333333333333333</v>
      </c>
      <c r="D25" s="15">
        <f t="shared" si="6"/>
        <v>2</v>
      </c>
      <c r="E25" s="15">
        <f t="shared" si="6"/>
        <v>1</v>
      </c>
      <c r="F25" s="16">
        <f t="shared" si="6"/>
        <v>0</v>
      </c>
      <c r="G25" s="14">
        <f t="shared" si="7"/>
        <v>0.5</v>
      </c>
      <c r="H25" s="15">
        <f t="shared" si="7"/>
        <v>0</v>
      </c>
      <c r="I25" s="15">
        <f t="shared" si="7"/>
        <v>1</v>
      </c>
      <c r="J25" s="15">
        <f t="shared" si="7"/>
        <v>0.33333333333333331</v>
      </c>
      <c r="K25" s="16">
        <f t="shared" si="7"/>
        <v>0.5</v>
      </c>
      <c r="L25" s="14">
        <f t="shared" si="8"/>
        <v>0.75</v>
      </c>
      <c r="M25" s="15">
        <f t="shared" si="8"/>
        <v>1</v>
      </c>
      <c r="N25" s="15">
        <f t="shared" si="8"/>
        <v>3</v>
      </c>
      <c r="O25" s="15">
        <f t="shared" si="8"/>
        <v>1.5</v>
      </c>
      <c r="P25" s="15">
        <f t="shared" si="8"/>
        <v>0.75</v>
      </c>
    </row>
    <row r="26" spans="1:21" x14ac:dyDescent="0.25">
      <c r="A26" s="4" t="s">
        <v>4</v>
      </c>
      <c r="B26" s="14">
        <f t="shared" si="6"/>
        <v>0.4</v>
      </c>
      <c r="C26" s="15">
        <f t="shared" si="6"/>
        <v>0.5</v>
      </c>
      <c r="D26" s="15">
        <f t="shared" si="6"/>
        <v>1</v>
      </c>
      <c r="E26" s="15">
        <f t="shared" si="6"/>
        <v>2</v>
      </c>
      <c r="F26" s="16">
        <f t="shared" si="6"/>
        <v>0.5</v>
      </c>
      <c r="G26" s="14">
        <f t="shared" si="7"/>
        <v>0</v>
      </c>
      <c r="H26" s="15">
        <f t="shared" si="7"/>
        <v>0.5</v>
      </c>
      <c r="I26" s="15">
        <f t="shared" si="7"/>
        <v>0.33333333333333331</v>
      </c>
      <c r="J26" s="15">
        <f t="shared" si="7"/>
        <v>1</v>
      </c>
      <c r="K26" s="16">
        <f t="shared" si="7"/>
        <v>0.5</v>
      </c>
      <c r="L26" s="14">
        <f t="shared" si="8"/>
        <v>2</v>
      </c>
      <c r="M26" s="15">
        <f t="shared" si="8"/>
        <v>1</v>
      </c>
      <c r="N26" s="15">
        <f t="shared" si="8"/>
        <v>1.5</v>
      </c>
      <c r="O26" s="15">
        <f t="shared" si="8"/>
        <v>3</v>
      </c>
      <c r="P26" s="15">
        <f t="shared" si="8"/>
        <v>2</v>
      </c>
    </row>
    <row r="27" spans="1:21" x14ac:dyDescent="0.25">
      <c r="A27" s="4" t="s">
        <v>5</v>
      </c>
      <c r="B27" s="14">
        <f t="shared" si="6"/>
        <v>1.3333333333333333</v>
      </c>
      <c r="C27" s="15">
        <f t="shared" si="6"/>
        <v>0</v>
      </c>
      <c r="D27" s="15">
        <f t="shared" si="6"/>
        <v>0</v>
      </c>
      <c r="E27" s="15">
        <f t="shared" si="6"/>
        <v>0.5</v>
      </c>
      <c r="F27" s="16">
        <f t="shared" si="6"/>
        <v>2</v>
      </c>
      <c r="G27" s="14">
        <f t="shared" si="7"/>
        <v>0</v>
      </c>
      <c r="H27" s="15">
        <f t="shared" si="7"/>
        <v>0</v>
      </c>
      <c r="I27" s="15">
        <f t="shared" si="7"/>
        <v>0.5</v>
      </c>
      <c r="J27" s="15">
        <f t="shared" si="7"/>
        <v>0.5</v>
      </c>
      <c r="K27" s="16">
        <f t="shared" si="7"/>
        <v>1</v>
      </c>
      <c r="L27" s="14">
        <f>L18*3</f>
        <v>1</v>
      </c>
      <c r="M27" s="15">
        <f t="shared" ref="M27:P27" si="9">M18*3</f>
        <v>0</v>
      </c>
      <c r="N27" s="15">
        <f t="shared" si="9"/>
        <v>0.75</v>
      </c>
      <c r="O27" s="15">
        <f t="shared" si="9"/>
        <v>2</v>
      </c>
      <c r="P27" s="15">
        <f t="shared" si="9"/>
        <v>3</v>
      </c>
    </row>
    <row r="30" spans="1:21" ht="60" x14ac:dyDescent="0.25">
      <c r="A30" s="40" t="s">
        <v>75</v>
      </c>
      <c r="B30" s="3" t="s">
        <v>1</v>
      </c>
      <c r="C30" s="4" t="s">
        <v>2</v>
      </c>
      <c r="D30" s="4" t="s">
        <v>3</v>
      </c>
      <c r="E30" s="4" t="s">
        <v>4</v>
      </c>
      <c r="F30" s="4" t="s">
        <v>5</v>
      </c>
      <c r="G30" s="17" t="s">
        <v>26</v>
      </c>
      <c r="I30" s="33" t="s">
        <v>15</v>
      </c>
      <c r="J30" s="34" t="s">
        <v>18</v>
      </c>
      <c r="K30" s="34" t="s">
        <v>18</v>
      </c>
      <c r="L30" s="35" t="s">
        <v>47</v>
      </c>
      <c r="M30" s="36" t="s">
        <v>48</v>
      </c>
      <c r="N30" s="36" t="s">
        <v>49</v>
      </c>
      <c r="O30" s="36" t="s">
        <v>50</v>
      </c>
      <c r="P30" s="36" t="s">
        <v>48</v>
      </c>
      <c r="Q30" s="36" t="s">
        <v>49</v>
      </c>
      <c r="R30" s="36" t="s">
        <v>50</v>
      </c>
      <c r="S30" s="37" t="s">
        <v>17</v>
      </c>
      <c r="T30" s="38" t="s">
        <v>51</v>
      </c>
      <c r="U30" s="38" t="s">
        <v>51</v>
      </c>
    </row>
    <row r="31" spans="1:21" x14ac:dyDescent="0.25">
      <c r="A31" s="10" t="s">
        <v>44</v>
      </c>
      <c r="B31" s="30">
        <f t="shared" ref="B31:F36" si="10">(B22+G22+L22)/6</f>
        <v>0.16666666666666666</v>
      </c>
      <c r="C31" s="31">
        <f t="shared" si="10"/>
        <v>0.19444444444444442</v>
      </c>
      <c r="D31" s="31">
        <f t="shared" si="10"/>
        <v>0.47222222222222215</v>
      </c>
      <c r="E31" s="31">
        <f t="shared" si="10"/>
        <v>0.40277777777777773</v>
      </c>
      <c r="F31" s="31">
        <f t="shared" si="10"/>
        <v>0.27777777777777773</v>
      </c>
      <c r="G31" s="4"/>
      <c r="H31" s="4">
        <f>SUM(B31:F31)</f>
        <v>1.5138888888888886</v>
      </c>
      <c r="I31" s="3" t="s">
        <v>8</v>
      </c>
      <c r="K31" s="4">
        <f>(B31+D31+F31)/H31</f>
        <v>0.60550458715596334</v>
      </c>
      <c r="L31" s="3" t="s">
        <v>8</v>
      </c>
      <c r="P31" s="4">
        <f>(B31+D31+F31)/H31</f>
        <v>0.60550458715596334</v>
      </c>
      <c r="Q31" s="4">
        <f>(C31)/H31</f>
        <v>0.12844036697247707</v>
      </c>
      <c r="R31" s="4">
        <f>(E31)/H31</f>
        <v>0.26605504587155965</v>
      </c>
      <c r="S31" s="3" t="s">
        <v>8</v>
      </c>
      <c r="U31" s="32">
        <f>(B31*S32+C31*S33+D31*S34+E31*S35+F31*S36)/H31</f>
        <v>50.458715596330279</v>
      </c>
    </row>
    <row r="32" spans="1:21" x14ac:dyDescent="0.25">
      <c r="A32" s="4" t="s">
        <v>1</v>
      </c>
      <c r="B32" s="3">
        <f t="shared" si="10"/>
        <v>1</v>
      </c>
      <c r="C32" s="4">
        <f t="shared" si="10"/>
        <v>0.33333333333333331</v>
      </c>
      <c r="D32" s="4">
        <f t="shared" si="10"/>
        <v>0.27499999999999997</v>
      </c>
      <c r="E32" s="4">
        <f t="shared" si="10"/>
        <v>0.39999999999999997</v>
      </c>
      <c r="F32" s="4">
        <f t="shared" si="10"/>
        <v>0.38888888888888884</v>
      </c>
      <c r="G32" s="17">
        <f>SUM(B32:F32)</f>
        <v>2.3972222222222221</v>
      </c>
      <c r="H32" s="4">
        <f>G32-1</f>
        <v>1.3972222222222221</v>
      </c>
      <c r="I32" s="3">
        <v>1</v>
      </c>
      <c r="J32">
        <f>(B32+D32+F32)/G32</f>
        <v>0.69409038238702203</v>
      </c>
      <c r="K32" s="4">
        <f>(D32+F32)/H32</f>
        <v>0.47514910536779315</v>
      </c>
      <c r="L32" s="3" t="s">
        <v>22</v>
      </c>
      <c r="M32">
        <f>(B32+D32+F32)/G32</f>
        <v>0.69409038238702203</v>
      </c>
      <c r="N32">
        <f>(C32)/G32</f>
        <v>0.13904982618771727</v>
      </c>
      <c r="O32">
        <f>(E32)/G32</f>
        <v>0.16685979142526072</v>
      </c>
      <c r="P32" s="4">
        <f>(D32+F32)/H32</f>
        <v>0.47514910536779315</v>
      </c>
      <c r="Q32" s="4">
        <f>(C32)/H32</f>
        <v>0.23856858846918488</v>
      </c>
      <c r="R32" s="4">
        <f>(E32)/H32</f>
        <v>0.28628230616302186</v>
      </c>
      <c r="S32" s="3">
        <v>70</v>
      </c>
      <c r="T32">
        <f>(B32*S32+C32*S33+D32*S34+E32*S35+F32*S36)/G32</f>
        <v>53.34298957126304</v>
      </c>
      <c r="U32" s="4">
        <f>(C32*S33+D32*S34+E32*S35+F32*S36)/H32</f>
        <v>41.421471172962228</v>
      </c>
    </row>
    <row r="33" spans="1:21" x14ac:dyDescent="0.25">
      <c r="A33" s="4" t="s">
        <v>2</v>
      </c>
      <c r="B33" s="3">
        <f t="shared" si="10"/>
        <v>0.33333333333333331</v>
      </c>
      <c r="C33" s="4">
        <f t="shared" si="10"/>
        <v>1</v>
      </c>
      <c r="D33" s="4">
        <f t="shared" si="10"/>
        <v>0.38888888888888901</v>
      </c>
      <c r="E33" s="4">
        <f t="shared" si="10"/>
        <v>0.33333333333333331</v>
      </c>
      <c r="F33" s="4">
        <f t="shared" si="10"/>
        <v>0</v>
      </c>
      <c r="G33" s="17">
        <f>SUM(B33:F33)</f>
        <v>2.0555555555555558</v>
      </c>
      <c r="H33" s="4">
        <f t="shared" ref="H33:H35" si="11">G33-1</f>
        <v>1.0555555555555558</v>
      </c>
      <c r="I33" s="3">
        <v>0</v>
      </c>
      <c r="J33">
        <f>(B33+D33+F33)/G33</f>
        <v>0.35135135135135137</v>
      </c>
      <c r="K33" s="4">
        <f>(B33+D33+F33)/H33</f>
        <v>0.68421052631578938</v>
      </c>
      <c r="L33" s="3" t="s">
        <v>23</v>
      </c>
      <c r="M33">
        <f t="shared" ref="M33" si="12">(B33+D33+F33)/G33</f>
        <v>0.35135135135135137</v>
      </c>
      <c r="N33">
        <f t="shared" ref="N33:N36" si="13">(C33)/G33</f>
        <v>0.4864864864864864</v>
      </c>
      <c r="O33">
        <f t="shared" ref="O33:O35" si="14">(E33)/G33</f>
        <v>0.16216216216216214</v>
      </c>
      <c r="P33" s="4">
        <f>(B33+D33+F33)/H33</f>
        <v>0.68421052631578938</v>
      </c>
      <c r="Q33" s="4">
        <f>0/H33</f>
        <v>0</v>
      </c>
      <c r="R33" s="4">
        <f>(E33)/H33</f>
        <v>0.31578947368421045</v>
      </c>
      <c r="S33" s="3">
        <v>-10</v>
      </c>
      <c r="T33">
        <f>(B33*S32+C33*S33+D33*S34+E33*S35+F33*S36)/G33</f>
        <v>29.594594594594593</v>
      </c>
      <c r="U33" s="4">
        <f>(B33*S32+D33*S34+E33*S35+F33*S36)/H33</f>
        <v>67.105263157894726</v>
      </c>
    </row>
    <row r="34" spans="1:21" x14ac:dyDescent="0.25">
      <c r="A34" s="4" t="s">
        <v>3</v>
      </c>
      <c r="B34" s="3">
        <f t="shared" si="10"/>
        <v>0.27499999999999997</v>
      </c>
      <c r="C34" s="4">
        <f t="shared" si="10"/>
        <v>0.38888888888888884</v>
      </c>
      <c r="D34" s="4">
        <f t="shared" si="10"/>
        <v>1</v>
      </c>
      <c r="E34" s="4">
        <f t="shared" si="10"/>
        <v>0.47222222222222215</v>
      </c>
      <c r="F34" s="4">
        <f t="shared" si="10"/>
        <v>0.20833333333333334</v>
      </c>
      <c r="G34" s="17">
        <f>SUM(B34:F34)</f>
        <v>2.3444444444444446</v>
      </c>
      <c r="H34" s="4">
        <f>G34-1</f>
        <v>1.3444444444444446</v>
      </c>
      <c r="I34" s="3">
        <v>1</v>
      </c>
      <c r="J34">
        <f>(B34+D34+F34)/G34</f>
        <v>0.63270142180094779</v>
      </c>
      <c r="K34" s="4">
        <f>(B34+F34)/H34</f>
        <v>0.35950413223140487</v>
      </c>
      <c r="L34" s="3" t="s">
        <v>22</v>
      </c>
      <c r="M34">
        <f>(B34+D34+F34)/G34</f>
        <v>0.63270142180094779</v>
      </c>
      <c r="N34">
        <f>(C34)/G34</f>
        <v>0.1658767772511848</v>
      </c>
      <c r="O34">
        <f>(E34)/G34</f>
        <v>0.20142180094786727</v>
      </c>
      <c r="P34" s="4">
        <f>(B34+F34)/H34</f>
        <v>0.35950413223140487</v>
      </c>
      <c r="Q34" s="4">
        <f>(C34)/H34</f>
        <v>0.28925619834710736</v>
      </c>
      <c r="R34" s="4">
        <f>E34/H34</f>
        <v>0.35123966942148754</v>
      </c>
      <c r="S34" s="3">
        <v>45</v>
      </c>
      <c r="T34">
        <f>(B34*S32+C34*S33+D34*S34+E34*S35+F34*S36)/G34</f>
        <v>46.806872037914687</v>
      </c>
      <c r="U34" s="4">
        <f>(B34*S32+C34*S33+E34*S35+F34*S36)/H34</f>
        <v>48.150826446280981</v>
      </c>
    </row>
    <row r="35" spans="1:21" x14ac:dyDescent="0.25">
      <c r="A35" s="4" t="s">
        <v>4</v>
      </c>
      <c r="B35" s="3">
        <f t="shared" si="10"/>
        <v>0.39999999999999997</v>
      </c>
      <c r="C35" s="4">
        <f t="shared" si="10"/>
        <v>0.33333333333333331</v>
      </c>
      <c r="D35" s="4">
        <f t="shared" si="10"/>
        <v>0.47222222222222215</v>
      </c>
      <c r="E35" s="4">
        <f t="shared" si="10"/>
        <v>1</v>
      </c>
      <c r="F35" s="4">
        <f t="shared" si="10"/>
        <v>0.5</v>
      </c>
      <c r="G35" s="17">
        <f>SUM(B35:F35)</f>
        <v>2.7055555555555557</v>
      </c>
      <c r="H35" s="4">
        <f t="shared" si="11"/>
        <v>1.7055555555555557</v>
      </c>
      <c r="I35" s="3">
        <v>0</v>
      </c>
      <c r="J35">
        <f>(B35+D35+F35)/G35</f>
        <v>0.50718685831622179</v>
      </c>
      <c r="K35" s="4">
        <f>(B35+D35+F35)/H35</f>
        <v>0.80456026058631913</v>
      </c>
      <c r="L35" s="3" t="s">
        <v>24</v>
      </c>
      <c r="M35">
        <f>(B35+D35+F35)/G35</f>
        <v>0.50718685831622179</v>
      </c>
      <c r="N35">
        <f>(C35)/G35</f>
        <v>0.12320328542094454</v>
      </c>
      <c r="O35">
        <f t="shared" si="14"/>
        <v>0.36960985626283366</v>
      </c>
      <c r="P35" s="4">
        <f>(B35+D35+F35)/H35</f>
        <v>0.80456026058631913</v>
      </c>
      <c r="Q35" s="4">
        <f>C35/H35</f>
        <v>0.19543973941368076</v>
      </c>
      <c r="R35" s="4">
        <f>0/H35</f>
        <v>0</v>
      </c>
      <c r="S35" s="3">
        <v>90</v>
      </c>
      <c r="T35">
        <f>(B35*S32+C35*S33+D35*S34+E35*S35+F35*S36)/G35</f>
        <v>56.334702258726892</v>
      </c>
      <c r="U35" s="4">
        <f>(B35*S32+C35*S33+D35*S34+F35*S36)/H35</f>
        <v>36.596091205211721</v>
      </c>
    </row>
    <row r="36" spans="1:21" x14ac:dyDescent="0.25">
      <c r="A36" s="4" t="s">
        <v>5</v>
      </c>
      <c r="B36" s="3">
        <f t="shared" si="10"/>
        <v>0.38888888888888884</v>
      </c>
      <c r="C36" s="4">
        <f t="shared" si="10"/>
        <v>0</v>
      </c>
      <c r="D36" s="4">
        <f t="shared" si="10"/>
        <v>0.20833333333333334</v>
      </c>
      <c r="E36" s="4">
        <f t="shared" si="10"/>
        <v>0.5</v>
      </c>
      <c r="F36" s="4">
        <f t="shared" si="10"/>
        <v>1</v>
      </c>
      <c r="G36" s="17">
        <f>SUM(B36:F36)</f>
        <v>2.0972222222222223</v>
      </c>
      <c r="H36" s="4">
        <f>G36-1</f>
        <v>1.0972222222222223</v>
      </c>
      <c r="I36" s="3">
        <v>1</v>
      </c>
      <c r="J36">
        <f>(B36+D36+F36)/G36</f>
        <v>0.76158940397350994</v>
      </c>
      <c r="K36" s="4">
        <f>(B36+D36)/H36</f>
        <v>0.54430379746835433</v>
      </c>
      <c r="L36" s="3" t="s">
        <v>22</v>
      </c>
      <c r="M36">
        <f>(B36+D36+F36)/G36</f>
        <v>0.76158940397350994</v>
      </c>
      <c r="N36">
        <f t="shared" si="13"/>
        <v>0</v>
      </c>
      <c r="O36">
        <f>(E36)/G36</f>
        <v>0.23841059602649006</v>
      </c>
      <c r="P36" s="4">
        <f>(B36+D36)/H36</f>
        <v>0.54430379746835433</v>
      </c>
      <c r="Q36" s="4">
        <f>C36/H36</f>
        <v>0</v>
      </c>
      <c r="R36" s="4">
        <f>E36/H36</f>
        <v>0.45569620253164556</v>
      </c>
      <c r="S36" s="3">
        <v>33</v>
      </c>
      <c r="T36">
        <f>(B36*S32+C36*S33+D36*S34+E36*S35+F36*S36)/G36</f>
        <v>54.642384105960261</v>
      </c>
      <c r="U36" s="4">
        <f>(B36*S32+C36*S33+D36*S34+E36*S35)/H36</f>
        <v>74.367088607594923</v>
      </c>
    </row>
    <row r="38" spans="1:21" x14ac:dyDescent="0.25">
      <c r="B38" s="2"/>
    </row>
    <row r="45" spans="1:21" x14ac:dyDescent="0.25">
      <c r="B4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3E0D-B38E-4B09-A295-57203D1D04BE}">
  <dimension ref="C2:E19"/>
  <sheetViews>
    <sheetView workbookViewId="0">
      <selection activeCell="B9" sqref="B9"/>
    </sheetView>
  </sheetViews>
  <sheetFormatPr defaultRowHeight="15" x14ac:dyDescent="0.25"/>
  <cols>
    <col min="3" max="3" width="19.5703125" customWidth="1"/>
    <col min="4" max="4" width="31.85546875" customWidth="1"/>
    <col min="5" max="5" width="30.140625" customWidth="1"/>
  </cols>
  <sheetData>
    <row r="2" spans="3:5" x14ac:dyDescent="0.25">
      <c r="C2" s="2" t="s">
        <v>59</v>
      </c>
    </row>
    <row r="3" spans="3:5" x14ac:dyDescent="0.25">
      <c r="D3" t="s">
        <v>52</v>
      </c>
      <c r="E3" t="s">
        <v>53</v>
      </c>
    </row>
    <row r="4" spans="3:5" x14ac:dyDescent="0.25">
      <c r="C4" t="s">
        <v>63</v>
      </c>
      <c r="D4" t="s">
        <v>54</v>
      </c>
      <c r="E4" t="s">
        <v>62</v>
      </c>
    </row>
    <row r="5" spans="3:5" x14ac:dyDescent="0.25">
      <c r="C5" t="s">
        <v>64</v>
      </c>
      <c r="D5" t="s">
        <v>65</v>
      </c>
      <c r="E5" t="s">
        <v>61</v>
      </c>
    </row>
    <row r="6" spans="3:5" x14ac:dyDescent="0.25">
      <c r="C6" t="s">
        <v>57</v>
      </c>
      <c r="D6" t="s">
        <v>54</v>
      </c>
      <c r="E6" t="s">
        <v>62</v>
      </c>
    </row>
    <row r="7" spans="3:5" x14ac:dyDescent="0.25">
      <c r="C7" t="s">
        <v>58</v>
      </c>
      <c r="D7" t="s">
        <v>65</v>
      </c>
      <c r="E7" t="s">
        <v>61</v>
      </c>
    </row>
    <row r="9" spans="3:5" x14ac:dyDescent="0.25">
      <c r="C9" s="2" t="s">
        <v>60</v>
      </c>
    </row>
    <row r="10" spans="3:5" x14ac:dyDescent="0.25">
      <c r="D10" t="s">
        <v>52</v>
      </c>
      <c r="E10" t="s">
        <v>53</v>
      </c>
    </row>
    <row r="11" spans="3:5" x14ac:dyDescent="0.25">
      <c r="C11" t="s">
        <v>55</v>
      </c>
      <c r="D11" t="s">
        <v>54</v>
      </c>
      <c r="E11" t="s">
        <v>66</v>
      </c>
    </row>
    <row r="12" spans="3:5" x14ac:dyDescent="0.25">
      <c r="C12" t="s">
        <v>56</v>
      </c>
      <c r="D12" t="s">
        <v>66</v>
      </c>
      <c r="E12" t="s">
        <v>67</v>
      </c>
    </row>
    <row r="13" spans="3:5" x14ac:dyDescent="0.25">
      <c r="C13" t="s">
        <v>57</v>
      </c>
      <c r="D13" t="s">
        <v>54</v>
      </c>
      <c r="E13" t="s">
        <v>66</v>
      </c>
    </row>
    <row r="14" spans="3:5" x14ac:dyDescent="0.25">
      <c r="C14" t="s">
        <v>58</v>
      </c>
      <c r="D14" t="s">
        <v>66</v>
      </c>
      <c r="E14" t="s">
        <v>67</v>
      </c>
    </row>
    <row r="16" spans="3:5" x14ac:dyDescent="0.25">
      <c r="C16" s="2" t="s">
        <v>68</v>
      </c>
    </row>
    <row r="17" spans="3:5" x14ac:dyDescent="0.25">
      <c r="D17" t="s">
        <v>52</v>
      </c>
      <c r="E17" t="s">
        <v>53</v>
      </c>
    </row>
    <row r="18" spans="3:5" x14ac:dyDescent="0.25">
      <c r="C18" t="s">
        <v>57</v>
      </c>
      <c r="D18" t="s">
        <v>54</v>
      </c>
      <c r="E18" t="s">
        <v>69</v>
      </c>
    </row>
    <row r="19" spans="3:5" x14ac:dyDescent="0.25">
      <c r="C19" t="s">
        <v>58</v>
      </c>
      <c r="D19" t="s">
        <v>71</v>
      </c>
      <c r="E1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genrapy</vt:lpstr>
      <vt:lpstr>new_genrapy</vt:lpstr>
      <vt:lpstr>edgecase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Baron-Furuyama, Kenta (he/him/his)</dc:creator>
  <cp:lastModifiedBy>Baron-Furuyama, Kenta (he/him/his)</cp:lastModifiedBy>
  <dcterms:created xsi:type="dcterms:W3CDTF">2023-11-30T14:19:28Z</dcterms:created>
  <dcterms:modified xsi:type="dcterms:W3CDTF">2024-01-18T15:19:15Z</dcterms:modified>
</cp:coreProperties>
</file>