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bt Round" sheetId="1" r:id="rId3"/>
    <sheet state="visible" name="First Equity Round" sheetId="2" r:id="rId4"/>
    <sheet state="visible" name="Next Equity Rounds" sheetId="3" r:id="rId5"/>
    <sheet state="visible" name="Threshold Valuation" sheetId="4" r:id="rId6"/>
  </sheets>
  <definedNames/>
  <calcPr/>
</workbook>
</file>

<file path=xl/sharedStrings.xml><?xml version="1.0" encoding="utf-8"?>
<sst xmlns="http://schemas.openxmlformats.org/spreadsheetml/2006/main" count="108" uniqueCount="58">
  <si>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</si>
  <si>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</t>
    </r>
    <r>
      <t xml:space="preserve">.
Please do not redistribute the sheet without this license preamble.
Use cells with green text to update information relevant to your startup.
</t>
    </r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</si>
  <si>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</si>
  <si>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t>VC 1</t>
  </si>
  <si>
    <t>VC 2</t>
  </si>
  <si>
    <t>Investors</t>
  </si>
  <si>
    <t>VC 3</t>
  </si>
  <si>
    <t>Bawandar Mix</t>
  </si>
  <si>
    <t>Jaggu Dada</t>
  </si>
  <si>
    <t>PreMoney Val</t>
  </si>
  <si>
    <t>Bhokaali Baba</t>
  </si>
  <si>
    <t>Equity</t>
  </si>
  <si>
    <t>Round 1</t>
  </si>
  <si>
    <t>Round 2</t>
  </si>
  <si>
    <t>Round 3</t>
  </si>
  <si>
    <t>Investment</t>
  </si>
  <si>
    <t>Pre-Money</t>
  </si>
  <si>
    <t>Option Pool 1</t>
  </si>
  <si>
    <t>Post-Money</t>
  </si>
  <si>
    <t>Founders</t>
  </si>
  <si>
    <t>Lallan</t>
  </si>
  <si>
    <t>Chaggan guru</t>
  </si>
  <si>
    <t>Mia Mumman</t>
  </si>
  <si>
    <t>Golu</t>
  </si>
  <si>
    <t>PostMoney Val</t>
  </si>
  <si>
    <t>Option Pool 2</t>
  </si>
  <si>
    <t>Option Pool 3</t>
  </si>
  <si>
    <t>Guddan</t>
  </si>
  <si>
    <t>Laali</t>
  </si>
  <si>
    <t>Puttan</t>
  </si>
  <si>
    <t>Bankelal</t>
  </si>
  <si>
    <t>No. of Shares</t>
  </si>
  <si>
    <t>Face Value</t>
  </si>
  <si>
    <t>Debt Round</t>
  </si>
  <si>
    <t>Before</t>
  </si>
  <si>
    <t>After</t>
  </si>
  <si>
    <t>Discount</t>
  </si>
  <si>
    <t>Total Worth</t>
  </si>
  <si>
    <t>Face Value (D)</t>
  </si>
  <si>
    <t>Debentures</t>
  </si>
  <si>
    <t>Valuation</t>
  </si>
  <si>
    <t>Total Debt</t>
  </si>
  <si>
    <t>Shareholding</t>
  </si>
  <si>
    <t>Price/ Share</t>
  </si>
  <si>
    <t>Option Pool</t>
  </si>
  <si>
    <t>Pre-Mon/ OP 2</t>
  </si>
  <si>
    <t>Pre-Mon/ OP 3</t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</si>
  <si>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https://github.com/i01000001/FoundersDiary/blob/master/LICENSE.</t>
    </r>
    <r>
      <t xml:space="preserve">
Please do not redistribute the sheet without this license preamble.
Use cells with green text to update information relevant to your startup.
</t>
    </r>
  </si>
  <si>
    <t>Shares</t>
  </si>
  <si>
    <t>Stake</t>
  </si>
  <si>
    <t>Appreciation</t>
  </si>
  <si>
    <t>Round 1 (Price per Share)</t>
  </si>
  <si>
    <t>Round 2 (Price per Share)</t>
  </si>
  <si>
    <t>Round 3 (Price per Share)</t>
  </si>
  <si>
    <t>Stakeholders</t>
  </si>
  <si>
    <t>Initial</t>
  </si>
  <si>
    <t>Final</t>
  </si>
  <si>
    <t>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</si>
</sst>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gt;9999999]##\,##\,##\,##0.00;[&gt;99999]##\,##\,##0.00;##,##0.00"/>
    <numFmt numFmtId="165" formatCode="[&gt;9999999]##\,##\,##\,##0;[&gt;99999]##\,##\,##0;##,##0"/>
  </numFmts>
  <fonts count="11">
    <font>
      <sz val="10.0"/>
      <color rgb="FF000000"/>
      <name val="Arial"/>
    </font>
    <font/>
    <font>
      <b/>
    </font>
    <font>
      <b/>
      <color rgb="FF000000"/>
    </font>
    <font>
      <b/>
      <color rgb="FF6AA84F"/>
    </font>
    <font>
      <b/>
      <name val="Arial"/>
    </font>
    <font>
      <b/>
      <color rgb="FF6AA84F"/>
      <name val="Arial"/>
    </font>
    <font>
      <name val="Arial"/>
    </font>
    <font>
      <color rgb="FF000000"/>
      <name val="Arial"/>
    </font>
    <font>
      <b/>
      <color rgb="FF000000"/>
      <name val="Arial"/>
    </font>
    <font>
      <b/>
      <color rgb="FF274E1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readingOrder="0"/>
    </xf>
    <xf borderId="5" fillId="2" fontId="3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7" fillId="3" fontId="4" numFmtId="0" xfId="0" applyAlignment="1" applyBorder="1" applyFill="1" applyFont="1">
      <alignment horizontal="left" readingOrder="0"/>
    </xf>
    <xf borderId="8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4" fillId="2" fontId="5" numFmtId="0" xfId="0" applyAlignment="1" applyBorder="1" applyFont="1">
      <alignment vertical="bottom"/>
    </xf>
    <xf borderId="9" fillId="3" fontId="6" numFmtId="164" xfId="0" applyAlignment="1" applyBorder="1" applyFont="1" applyNumberFormat="1">
      <alignment horizontal="right" vertical="bottom"/>
    </xf>
    <xf borderId="10" fillId="2" fontId="5" numFmtId="0" xfId="0" applyAlignment="1" applyBorder="1" applyFont="1">
      <alignment horizontal="center" vertical="bottom"/>
    </xf>
    <xf borderId="11" fillId="0" fontId="7" numFmtId="0" xfId="0" applyAlignment="1" applyBorder="1" applyFont="1">
      <alignment vertical="bottom"/>
    </xf>
    <xf borderId="10" fillId="0" fontId="1" numFmtId="0" xfId="0" applyBorder="1" applyFont="1"/>
    <xf borderId="9" fillId="2" fontId="5" numFmtId="0" xfId="0" applyAlignment="1" applyBorder="1" applyFont="1">
      <alignment vertical="bottom"/>
    </xf>
    <xf borderId="9" fillId="0" fontId="1" numFmtId="0" xfId="0" applyBorder="1" applyFont="1"/>
    <xf borderId="9" fillId="3" fontId="7" numFmtId="164" xfId="0" applyAlignment="1" applyBorder="1" applyFont="1" applyNumberFormat="1">
      <alignment vertical="bottom"/>
    </xf>
    <xf borderId="1" fillId="2" fontId="2" numFmtId="0" xfId="0" applyAlignment="1" applyBorder="1" applyFont="1">
      <alignment horizontal="left" readingOrder="0"/>
    </xf>
    <xf borderId="12" fillId="2" fontId="7" numFmtId="0" xfId="0" applyAlignment="1" applyBorder="1" applyFont="1">
      <alignment vertical="bottom"/>
    </xf>
    <xf borderId="2" fillId="2" fontId="2" numFmtId="0" xfId="0" applyAlignment="1" applyBorder="1" applyFont="1">
      <alignment horizontal="left" readingOrder="0"/>
    </xf>
    <xf borderId="8" fillId="2" fontId="5" numFmtId="0" xfId="0" applyAlignment="1" applyBorder="1" applyFont="1">
      <alignment horizontal="right" vertical="bottom"/>
    </xf>
    <xf borderId="13" fillId="4" fontId="2" numFmtId="0" xfId="0" applyAlignment="1" applyBorder="1" applyFill="1" applyFont="1">
      <alignment horizontal="left" readingOrder="0"/>
    </xf>
    <xf borderId="0" fillId="4" fontId="2" numFmtId="0" xfId="0" applyAlignment="1" applyFont="1">
      <alignment horizontal="left" readingOrder="0"/>
    </xf>
    <xf borderId="12" fillId="2" fontId="5" numFmtId="0" xfId="0" applyAlignment="1" applyBorder="1" applyFont="1">
      <alignment vertical="bottom"/>
    </xf>
    <xf borderId="12" fillId="2" fontId="2" numFmtId="0" xfId="0" applyAlignment="1" applyBorder="1" applyFont="1">
      <alignment readingOrder="0"/>
    </xf>
    <xf borderId="11" fillId="3" fontId="6" numFmtId="164" xfId="0" applyAlignment="1" applyBorder="1" applyFont="1" applyNumberFormat="1">
      <alignment horizontal="right" vertical="bottom"/>
    </xf>
    <xf borderId="0" fillId="3" fontId="4" numFmtId="0" xfId="0" applyAlignment="1" applyFont="1">
      <alignment readingOrder="0"/>
    </xf>
    <xf borderId="11" fillId="2" fontId="5" numFmtId="0" xfId="0" applyAlignment="1" applyBorder="1" applyFont="1">
      <alignment vertical="bottom"/>
    </xf>
    <xf borderId="11" fillId="3" fontId="7" numFmtId="164" xfId="0" applyAlignment="1" applyBorder="1" applyFont="1" applyNumberFormat="1">
      <alignment vertical="bottom"/>
    </xf>
    <xf borderId="7" fillId="2" fontId="5" numFmtId="0" xfId="0" applyAlignment="1" applyBorder="1" applyFont="1">
      <alignment horizontal="right" vertical="bottom"/>
    </xf>
    <xf borderId="13" fillId="4" fontId="4" numFmtId="0" xfId="0" applyBorder="1" applyFont="1"/>
    <xf borderId="0" fillId="4" fontId="4" numFmtId="0" xfId="0" applyFont="1"/>
    <xf borderId="0" fillId="3" fontId="8" numFmtId="10" xfId="0" applyAlignment="1" applyFont="1" applyNumberFormat="1">
      <alignment horizontal="right" vertical="bottom"/>
    </xf>
    <xf borderId="11" fillId="3" fontId="8" numFmtId="164" xfId="0" applyAlignment="1" applyBorder="1" applyFont="1" applyNumberFormat="1">
      <alignment horizontal="right" vertical="bottom"/>
    </xf>
    <xf borderId="0" fillId="3" fontId="7" numFmtId="10" xfId="0" applyAlignment="1" applyFont="1" applyNumberFormat="1">
      <alignment horizontal="right" vertical="bottom"/>
    </xf>
    <xf borderId="6" fillId="2" fontId="5" numFmtId="0" xfId="0" applyAlignment="1" applyBorder="1" applyFont="1">
      <alignment vertical="bottom"/>
    </xf>
    <xf borderId="11" fillId="3" fontId="7" numFmtId="10" xfId="0" applyAlignment="1" applyBorder="1" applyFont="1" applyNumberFormat="1">
      <alignment horizontal="right" vertical="bottom"/>
    </xf>
    <xf borderId="7" fillId="3" fontId="6" numFmtId="10" xfId="0" applyAlignment="1" applyBorder="1" applyFont="1" applyNumberFormat="1">
      <alignment horizontal="right" vertical="bottom"/>
    </xf>
    <xf borderId="13" fillId="4" fontId="1" numFmtId="0" xfId="0" applyBorder="1" applyFont="1"/>
    <xf borderId="7" fillId="2" fontId="5" numFmtId="0" xfId="0" applyAlignment="1" applyBorder="1" applyFont="1">
      <alignment vertical="bottom"/>
    </xf>
    <xf borderId="0" fillId="4" fontId="1" numFmtId="0" xfId="0" applyFont="1"/>
    <xf borderId="7" fillId="3" fontId="6" numFmtId="164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7" numFmtId="0" xfId="0" applyAlignment="1" applyFont="1">
      <alignment vertical="bottom"/>
    </xf>
    <xf borderId="2" fillId="2" fontId="5" numFmtId="0" xfId="0" applyAlignment="1" applyBorder="1" applyFont="1">
      <alignment horizontal="right" vertical="bottom"/>
    </xf>
    <xf borderId="12" fillId="2" fontId="5" numFmtId="0" xfId="0" applyAlignment="1" applyBorder="1" applyFont="1">
      <alignment readingOrder="0" vertical="bottom"/>
    </xf>
    <xf borderId="3" fillId="2" fontId="5" numFmtId="0" xfId="0" applyAlignment="1" applyBorder="1" applyFont="1">
      <alignment horizontal="right" vertical="bottom"/>
    </xf>
    <xf borderId="9" fillId="3" fontId="7" numFmtId="10" xfId="0" applyAlignment="1" applyBorder="1" applyFont="1" applyNumberFormat="1">
      <alignment horizontal="right" vertical="bottom"/>
    </xf>
    <xf borderId="0" fillId="4" fontId="7" numFmtId="0" xfId="0" applyAlignment="1" applyFont="1">
      <alignment vertical="bottom"/>
    </xf>
    <xf borderId="8" fillId="5" fontId="8" numFmtId="10" xfId="0" applyAlignment="1" applyBorder="1" applyFill="1" applyFont="1" applyNumberFormat="1">
      <alignment horizontal="right" vertical="bottom"/>
    </xf>
    <xf borderId="0" fillId="3" fontId="6" numFmtId="10" xfId="0" applyAlignment="1" applyFont="1" applyNumberFormat="1">
      <alignment horizontal="right" readingOrder="0" vertical="bottom"/>
    </xf>
    <xf borderId="11" fillId="5" fontId="7" numFmtId="10" xfId="0" applyAlignment="1" applyBorder="1" applyFont="1" applyNumberForma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5" fontId="7" numFmtId="10" xfId="0" applyAlignment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0" fillId="4" fontId="7" numFmtId="10" xfId="0" applyAlignment="1" applyFont="1" applyNumberFormat="1">
      <alignment vertical="bottom"/>
    </xf>
    <xf borderId="0" fillId="4" fontId="7" numFmtId="4" xfId="0" applyAlignment="1" applyFont="1" applyNumberFormat="1">
      <alignment vertical="bottom"/>
    </xf>
    <xf borderId="0" fillId="0" fontId="7" numFmtId="10" xfId="0" applyAlignment="1" applyFont="1" applyNumberFormat="1">
      <alignment horizontal="right" vertical="bottom"/>
    </xf>
    <xf borderId="13" fillId="2" fontId="5" numFmtId="0" xfId="0" applyAlignment="1" applyBorder="1" applyFont="1">
      <alignment readingOrder="0" vertical="bottom"/>
    </xf>
    <xf borderId="0" fillId="3" fontId="6" numFmtId="10" xfId="0" applyAlignment="1" applyFont="1" applyNumberFormat="1">
      <alignment horizontal="right" vertical="bottom"/>
    </xf>
    <xf borderId="13" fillId="3" fontId="6" numFmtId="10" xfId="0" applyAlignment="1" applyBorder="1" applyFont="1" applyNumberFormat="1">
      <alignment horizontal="right" readingOrder="0" vertical="bottom"/>
    </xf>
    <xf borderId="11" fillId="3" fontId="8" numFmtId="10" xfId="0" applyAlignment="1" applyBorder="1" applyFont="1" applyNumberFormat="1">
      <alignment horizontal="right" vertical="bottom"/>
    </xf>
    <xf borderId="11" fillId="3" fontId="6" numFmtId="10" xfId="0" applyAlignment="1" applyBorder="1" applyFont="1" applyNumberFormat="1">
      <alignment horizontal="right" vertical="bottom"/>
    </xf>
    <xf borderId="13" fillId="2" fontId="5" numFmtId="0" xfId="0" applyAlignment="1" applyBorder="1" applyFont="1">
      <alignment vertical="bottom"/>
    </xf>
    <xf borderId="11" fillId="4" fontId="7" numFmtId="10" xfId="0" applyAlignment="1" applyBorder="1" applyFont="1" applyNumberFormat="1">
      <alignment vertical="bottom"/>
    </xf>
    <xf borderId="0" fillId="3" fontId="7" numFmtId="164" xfId="0" applyAlignment="1" applyFont="1" applyNumberFormat="1">
      <alignment horizontal="right" vertical="bottom"/>
    </xf>
    <xf borderId="14" fillId="3" fontId="6" numFmtId="10" xfId="0" applyAlignment="1" applyBorder="1" applyFont="1" applyNumberFormat="1">
      <alignment horizontal="right" readingOrder="0" vertical="bottom"/>
    </xf>
    <xf borderId="11" fillId="3" fontId="7" numFmtId="164" xfId="0" applyAlignment="1" applyBorder="1" applyFont="1" applyNumberFormat="1">
      <alignment horizontal="right" vertical="bottom"/>
    </xf>
    <xf borderId="11" fillId="4" fontId="7" numFmtId="0" xfId="0" applyAlignment="1" applyBorder="1" applyFont="1">
      <alignment vertical="bottom"/>
    </xf>
    <xf borderId="8" fillId="3" fontId="7" numFmtId="164" xfId="0" applyAlignment="1" applyBorder="1" applyFont="1" applyNumberFormat="1">
      <alignment horizontal="right" vertical="bottom"/>
    </xf>
    <xf borderId="7" fillId="3" fontId="8" numFmtId="10" xfId="0" applyAlignment="1" applyBorder="1" applyFont="1" applyNumberFormat="1">
      <alignment horizontal="right" vertical="bottom"/>
    </xf>
    <xf borderId="7" fillId="3" fontId="7" numFmtId="164" xfId="0" applyAlignment="1" applyBorder="1" applyFont="1" applyNumberFormat="1">
      <alignment horizontal="right" vertical="bottom"/>
    </xf>
    <xf borderId="6" fillId="2" fontId="7" numFmtId="0" xfId="0" applyAlignment="1" applyBorder="1" applyFont="1">
      <alignment vertical="bottom"/>
    </xf>
    <xf borderId="8" fillId="3" fontId="6" numFmtId="10" xfId="0" applyAlignment="1" applyBorder="1" applyFont="1" applyNumberFormat="1">
      <alignment horizontal="right" vertical="bottom"/>
    </xf>
    <xf borderId="8" fillId="4" fontId="7" numFmtId="0" xfId="0" applyAlignment="1" applyBorder="1" applyFont="1">
      <alignment vertical="bottom"/>
    </xf>
    <xf borderId="8" fillId="0" fontId="7" numFmtId="164" xfId="0" applyAlignment="1" applyBorder="1" applyFont="1" applyNumberFormat="1">
      <alignment vertical="bottom"/>
    </xf>
    <xf borderId="0" fillId="4" fontId="7" numFmtId="164" xfId="0" applyAlignment="1" applyFont="1" applyNumberFormat="1">
      <alignment vertical="bottom"/>
    </xf>
    <xf borderId="12" fillId="2" fontId="5" numFmtId="164" xfId="0" applyAlignment="1" applyBorder="1" applyFont="1" applyNumberFormat="1">
      <alignment readingOrder="0" vertical="bottom"/>
    </xf>
    <xf borderId="8" fillId="2" fontId="9" numFmtId="164" xfId="0" applyAlignment="1" applyBorder="1" applyFont="1" applyNumberFormat="1">
      <alignment horizontal="right" vertical="bottom"/>
    </xf>
    <xf borderId="0" fillId="0" fontId="7" numFmtId="164" xfId="0" applyAlignment="1" applyFont="1" applyNumberFormat="1">
      <alignment vertical="bottom"/>
    </xf>
    <xf borderId="7" fillId="2" fontId="5" numFmtId="164" xfId="0" applyAlignment="1" applyBorder="1" applyFont="1" applyNumberFormat="1">
      <alignment horizontal="right" vertical="bottom"/>
    </xf>
    <xf borderId="8" fillId="5" fontId="6" numFmtId="10" xfId="0" applyAlignment="1" applyBorder="1" applyFont="1" applyNumberFormat="1">
      <alignment horizontal="right" vertical="bottom"/>
    </xf>
    <xf borderId="0" fillId="3" fontId="8" numFmtId="164" xfId="0" applyAlignment="1" applyFont="1" applyNumberFormat="1">
      <alignment horizontal="right" vertical="bottom"/>
    </xf>
    <xf borderId="10" fillId="3" fontId="7" numFmtId="10" xfId="0" applyAlignment="1" applyBorder="1" applyFont="1" applyNumberFormat="1">
      <alignment horizontal="right" vertical="bottom"/>
    </xf>
    <xf borderId="13" fillId="3" fontId="7" numFmtId="164" xfId="0" applyAlignment="1" applyBorder="1" applyFont="1" applyNumberFormat="1">
      <alignment horizontal="right" vertical="bottom"/>
    </xf>
    <xf borderId="8" fillId="4" fontId="7" numFmtId="164" xfId="0" applyAlignment="1" applyBorder="1" applyFont="1" applyNumberFormat="1">
      <alignment vertical="bottom"/>
    </xf>
    <xf borderId="8" fillId="0" fontId="6" numFmtId="0" xfId="0" applyAlignment="1" applyBorder="1" applyFont="1">
      <alignment horizontal="right" vertical="bottom"/>
    </xf>
    <xf borderId="4" fillId="3" fontId="7" numFmtId="164" xfId="0" applyAlignment="1" applyBorder="1" applyFont="1" applyNumberFormat="1">
      <alignment horizontal="right" vertical="bottom"/>
    </xf>
    <xf borderId="12" fillId="2" fontId="5" numFmtId="164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0" fillId="2" fontId="5" numFmtId="164" xfId="0" applyAlignment="1" applyFont="1" applyNumberFormat="1">
      <alignment horizontal="center" vertical="bottom"/>
    </xf>
    <xf borderId="9" fillId="3" fontId="7" numFmtId="164" xfId="0" applyAlignment="1" applyBorder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12" fillId="2" fontId="7" numFmtId="164" xfId="0" applyAlignment="1" applyBorder="1" applyFont="1" applyNumberFormat="1">
      <alignment vertical="bottom"/>
    </xf>
    <xf borderId="8" fillId="2" fontId="5" numFmtId="164" xfId="0" applyAlignment="1" applyBorder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11" fillId="3" fontId="6" numFmtId="164" xfId="0" applyAlignment="1" applyBorder="1" applyFont="1" applyNumberFormat="1">
      <alignment horizontal="right" vertical="bottom"/>
    </xf>
    <xf borderId="13" fillId="3" fontId="8" numFmtId="10" xfId="0" applyAlignment="1" applyBorder="1" applyFont="1" applyNumberFormat="1">
      <alignment horizontal="right" vertical="bottom"/>
    </xf>
    <xf borderId="0" fillId="3" fontId="6" numFmtId="165" xfId="0" applyAlignment="1" applyFont="1" applyNumberFormat="1">
      <alignment horizontal="right" vertical="bottom"/>
    </xf>
    <xf borderId="11" fillId="3" fontId="6" numFmtId="165" xfId="0" applyAlignment="1" applyBorder="1" applyFont="1" applyNumberFormat="1">
      <alignment horizontal="right" vertical="bottom"/>
    </xf>
    <xf borderId="8" fillId="3" fontId="8" numFmtId="10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right" vertical="bottom"/>
    </xf>
    <xf borderId="0" fillId="3" fontId="9" numFmtId="164" xfId="0" applyAlignment="1" applyFont="1" applyNumberFormat="1">
      <alignment horizontal="right" vertical="bottom"/>
    </xf>
    <xf borderId="0" fillId="3" fontId="7" numFmtId="164" xfId="0" applyAlignment="1" applyFont="1" applyNumberFormat="1">
      <alignment horizontal="right" readingOrder="0" vertical="bottom"/>
    </xf>
    <xf borderId="0" fillId="4" fontId="6" numFmtId="165" xfId="0" applyAlignment="1" applyFont="1" applyNumberFormat="1">
      <alignment horizontal="right" vertical="bottom"/>
    </xf>
    <xf borderId="11" fillId="3" fontId="7" numFmtId="164" xfId="0" applyAlignment="1" applyBorder="1" applyFont="1" applyNumberFormat="1">
      <alignment horizontal="right" readingOrder="0" vertical="bottom"/>
    </xf>
    <xf borderId="8" fillId="4" fontId="6" numFmtId="165" xfId="0" applyAlignment="1" applyBorder="1" applyFont="1" applyNumberFormat="1">
      <alignment horizontal="right" vertical="bottom"/>
    </xf>
    <xf borderId="11" fillId="3" fontId="9" numFmtId="164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vertical="bottom"/>
    </xf>
    <xf borderId="8" fillId="3" fontId="8" numFmtId="164" xfId="0" applyAlignment="1" applyBorder="1" applyFont="1" applyNumberFormat="1">
      <alignment horizontal="right" vertical="bottom"/>
    </xf>
    <xf borderId="12" fillId="2" fontId="10" numFmtId="164" xfId="0" applyAlignment="1" applyBorder="1" applyFont="1" applyNumberFormat="1">
      <alignment horizontal="right" vertical="bottom"/>
    </xf>
    <xf borderId="0" fillId="3" fontId="7" numFmtId="164" xfId="0" applyAlignment="1" applyFont="1" applyNumberFormat="1">
      <alignment vertical="bottom"/>
    </xf>
    <xf borderId="14" fillId="3" fontId="8" numFmtId="164" xfId="0" applyAlignment="1" applyBorder="1" applyFont="1" applyNumberFormat="1">
      <alignment horizontal="right" vertical="bottom"/>
    </xf>
    <xf borderId="15" fillId="3" fontId="7" numFmtId="10" xfId="0" applyAlignment="1" applyBorder="1" applyFont="1" applyNumberFormat="1">
      <alignment horizontal="right" vertical="bottom"/>
    </xf>
    <xf borderId="6" fillId="3" fontId="8" numFmtId="164" xfId="0" applyAlignment="1" applyBorder="1" applyFont="1" applyNumberFormat="1">
      <alignment horizontal="right" vertical="bottom"/>
    </xf>
    <xf borderId="13" fillId="3" fontId="8" numFmtId="164" xfId="0" applyAlignment="1" applyBorder="1" applyFont="1" applyNumberFormat="1">
      <alignment horizontal="right" vertical="bottom"/>
    </xf>
    <xf borderId="13" fillId="3" fontId="7" numFmtId="10" xfId="0" applyAlignment="1" applyBorder="1" applyFont="1" applyNumberFormat="1">
      <alignment horizontal="right" vertical="bottom"/>
    </xf>
    <xf borderId="7" fillId="3" fontId="8" numFmtId="164" xfId="0" applyAlignment="1" applyBorder="1" applyFont="1" applyNumberFormat="1">
      <alignment horizontal="right" vertical="bottom"/>
    </xf>
    <xf borderId="8" fillId="5" fontId="9" numFmtId="164" xfId="0" applyAlignment="1" applyBorder="1" applyFont="1" applyNumberFormat="1">
      <alignment horizontal="right" vertical="bottom"/>
    </xf>
    <xf borderId="11" fillId="5" fontId="8" numFmtId="164" xfId="0" applyAlignment="1" applyBorder="1" applyFont="1" applyNumberFormat="1">
      <alignment horizontal="right" vertical="bottom"/>
    </xf>
    <xf borderId="0" fillId="5" fontId="8" numFmtId="164" xfId="0" applyAlignment="1" applyFont="1" applyNumberFormat="1">
      <alignment horizontal="right" vertical="bottom"/>
    </xf>
    <xf borderId="8" fillId="3" fontId="7" numFmtId="10" xfId="0" applyAlignment="1" applyBorder="1" applyFont="1" applyNumberFormat="1">
      <alignment horizontal="right" vertical="bottom"/>
    </xf>
    <xf borderId="7" fillId="3" fontId="7" numFmtId="10" xfId="0" applyAlignment="1" applyBorder="1" applyFont="1" applyNumberFormat="1">
      <alignment horizontal="right" vertical="bottom"/>
    </xf>
    <xf borderId="11" fillId="4" fontId="7" numFmtId="164" xfId="0" applyAlignment="1" applyBorder="1" applyFont="1" applyNumberFormat="1">
      <alignment vertical="bottom"/>
    </xf>
    <xf borderId="14" fillId="3" fontId="7" numFmtId="10" xfId="0" applyAlignment="1" applyBorder="1" applyFont="1" applyNumberFormat="1">
      <alignment horizontal="right" vertical="bottom"/>
    </xf>
    <xf borderId="9" fillId="3" fontId="8" numFmtId="164" xfId="0" applyAlignment="1" applyBorder="1" applyFont="1" applyNumberFormat="1">
      <alignment horizontal="right" vertical="bottom"/>
    </xf>
    <xf borderId="11" fillId="5" fontId="7" numFmtId="164" xfId="0" applyAlignment="1" applyBorder="1" applyFont="1" applyNumberFormat="1">
      <alignment horizontal="right" vertical="bottom"/>
    </xf>
    <xf borderId="7" fillId="3" fontId="9" numFmtId="164" xfId="0" applyAlignment="1" applyBorder="1" applyFont="1" applyNumberFormat="1">
      <alignment horizontal="right" vertical="bottom"/>
    </xf>
    <xf borderId="15" fillId="3" fontId="7" numFmtId="164" xfId="0" applyAlignment="1" applyBorder="1" applyFont="1" applyNumberFormat="1">
      <alignment horizontal="right" vertical="bottom"/>
    </xf>
    <xf borderId="10" fillId="3" fontId="7" numFmtId="164" xfId="0" applyAlignment="1" applyBorder="1" applyFont="1" applyNumberFormat="1">
      <alignment horizontal="right" vertical="bottom"/>
    </xf>
    <xf borderId="13" fillId="2" fontId="5" numFmtId="164" xfId="0" applyAlignment="1" applyBorder="1" applyFont="1" applyNumberFormat="1">
      <alignment horizontal="center" vertical="bottom"/>
    </xf>
    <xf borderId="11" fillId="0" fontId="1" numFmtId="0" xfId="0" applyBorder="1" applyFont="1"/>
    <xf borderId="6" fillId="2" fontId="10" numFmtId="164" xfId="0" applyAlignment="1" applyBorder="1" applyFont="1" applyNumberFormat="1">
      <alignment horizontal="right" vertical="bottom"/>
    </xf>
    <xf borderId="14" fillId="3" fontId="7" numFmtId="164" xfId="0" applyAlignment="1" applyBorder="1" applyFont="1" applyNumberFormat="1">
      <alignment horizontal="right" vertical="bottom"/>
    </xf>
    <xf borderId="13" fillId="2" fontId="5" numFmtId="0" xfId="0" applyAlignment="1" applyBorder="1" applyFont="1">
      <alignment horizontal="center" vertical="bottom"/>
    </xf>
    <xf borderId="14" fillId="2" fontId="5" numFmtId="164" xfId="0" applyAlignment="1" applyBorder="1" applyFont="1" applyNumberFormat="1">
      <alignment vertical="bottom"/>
    </xf>
    <xf borderId="11" fillId="3" fontId="5" numFmtId="164" xfId="0" applyAlignment="1" applyBorder="1" applyFont="1" applyNumberFormat="1">
      <alignment horizontal="right" vertical="bottom"/>
    </xf>
    <xf borderId="7" fillId="3" fontId="5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2"/>
      <c r="E2" s="2"/>
      <c r="F2" s="2"/>
      <c r="G2" s="3"/>
    </row>
    <row r="4">
      <c r="B4" s="4"/>
      <c r="C4" s="20">
        <v>1.0</v>
      </c>
      <c r="D4" s="22">
        <v>2.0</v>
      </c>
      <c r="E4" s="22">
        <v>3.0</v>
      </c>
      <c r="F4" s="22">
        <v>4.0</v>
      </c>
      <c r="G4" s="24"/>
      <c r="H4" s="25"/>
      <c r="I4" s="25"/>
    </row>
    <row r="5">
      <c r="B5" s="27" t="s">
        <v>19</v>
      </c>
      <c r="C5" s="29" t="s">
        <v>20</v>
      </c>
      <c r="D5" s="29" t="s">
        <v>21</v>
      </c>
      <c r="E5" s="29" t="s">
        <v>22</v>
      </c>
      <c r="F5" s="29" t="s">
        <v>23</v>
      </c>
      <c r="G5" s="33"/>
      <c r="H5" s="34"/>
      <c r="I5" s="34"/>
    </row>
    <row r="6">
      <c r="B6" s="7" t="s">
        <v>5</v>
      </c>
      <c r="C6" s="10" t="s">
        <v>27</v>
      </c>
      <c r="D6" s="10" t="s">
        <v>28</v>
      </c>
      <c r="E6" s="10" t="s">
        <v>29</v>
      </c>
      <c r="F6" s="10" t="s">
        <v>30</v>
      </c>
      <c r="G6" s="41"/>
      <c r="H6" s="43"/>
      <c r="I6" s="43"/>
    </row>
    <row r="7">
      <c r="I7" s="46"/>
    </row>
    <row r="8">
      <c r="B8" s="12" t="s">
        <v>33</v>
      </c>
      <c r="C8" s="48" t="str">
        <f t="shared" ref="C8:F8" si="1">C6</f>
        <v>Guddan</v>
      </c>
      <c r="D8" s="48" t="str">
        <f t="shared" si="1"/>
        <v>Laali</v>
      </c>
      <c r="E8" s="48" t="str">
        <f t="shared" si="1"/>
        <v>Puttan</v>
      </c>
      <c r="F8" s="50" t="str">
        <f t="shared" si="1"/>
        <v>Bankelal</v>
      </c>
      <c r="G8" s="56"/>
    </row>
    <row r="9">
      <c r="B9" s="26" t="s">
        <v>15</v>
      </c>
      <c r="C9" s="58">
        <v>100000.0</v>
      </c>
      <c r="D9" s="58">
        <v>100000.0</v>
      </c>
      <c r="E9" s="58">
        <v>100000.0</v>
      </c>
      <c r="F9" s="28">
        <v>100000.0</v>
      </c>
      <c r="G9" s="61"/>
    </row>
    <row r="10">
      <c r="B10" s="26" t="s">
        <v>36</v>
      </c>
      <c r="C10" s="63">
        <v>0.6</v>
      </c>
      <c r="D10" s="63">
        <v>0.6</v>
      </c>
      <c r="E10" s="63">
        <v>0.6</v>
      </c>
      <c r="F10" s="66">
        <v>0.6</v>
      </c>
      <c r="G10" s="61"/>
    </row>
    <row r="11">
      <c r="B11" s="26" t="s">
        <v>37</v>
      </c>
      <c r="C11" s="69">
        <f t="shared" ref="C11:F11" si="2">C9/(1-C10)</f>
        <v>250000</v>
      </c>
      <c r="D11" s="69">
        <f t="shared" si="2"/>
        <v>250000</v>
      </c>
      <c r="E11" s="69">
        <f t="shared" si="2"/>
        <v>250000</v>
      </c>
      <c r="F11" s="71">
        <f t="shared" si="2"/>
        <v>250000</v>
      </c>
      <c r="G11" s="47"/>
    </row>
    <row r="12">
      <c r="B12" s="26" t="s">
        <v>38</v>
      </c>
      <c r="C12" s="58">
        <v>100.0</v>
      </c>
      <c r="D12" s="58">
        <v>100.0</v>
      </c>
      <c r="E12" s="58">
        <v>100.0</v>
      </c>
      <c r="F12" s="28">
        <v>100.0</v>
      </c>
      <c r="G12" s="47"/>
    </row>
    <row r="13">
      <c r="B13" s="38" t="s">
        <v>39</v>
      </c>
      <c r="C13" s="73">
        <f t="shared" ref="C13:F13" si="3">C11/C12</f>
        <v>2500</v>
      </c>
      <c r="D13" s="73">
        <f t="shared" si="3"/>
        <v>2500</v>
      </c>
      <c r="E13" s="73">
        <f t="shared" si="3"/>
        <v>2500</v>
      </c>
      <c r="F13" s="75">
        <f t="shared" si="3"/>
        <v>2500</v>
      </c>
      <c r="G13" s="47"/>
    </row>
    <row r="14">
      <c r="B14" s="79"/>
      <c r="C14" s="79"/>
      <c r="D14" s="79"/>
      <c r="E14" s="45"/>
      <c r="F14" s="45"/>
      <c r="G14" s="47"/>
    </row>
    <row r="15">
      <c r="B15" s="38" t="s">
        <v>41</v>
      </c>
      <c r="C15" s="73">
        <f t="shared" ref="C15:F15" si="4">C11</f>
        <v>250000</v>
      </c>
      <c r="D15" s="73">
        <f t="shared" si="4"/>
        <v>250000</v>
      </c>
      <c r="E15" s="73">
        <f t="shared" si="4"/>
        <v>250000</v>
      </c>
      <c r="F15" s="75">
        <f t="shared" si="4"/>
        <v>250000</v>
      </c>
      <c r="G15" s="83">
        <f>SUM(C15:F15)</f>
        <v>1000000</v>
      </c>
    </row>
    <row r="16">
      <c r="B16" s="47"/>
      <c r="C16" s="47"/>
      <c r="D16" s="47"/>
      <c r="E16" s="47"/>
      <c r="F16" s="47"/>
      <c r="G16" s="47"/>
    </row>
    <row r="17">
      <c r="G17" s="47"/>
    </row>
    <row r="18">
      <c r="G18" s="47"/>
    </row>
    <row r="19">
      <c r="G19" s="47"/>
    </row>
    <row r="20">
      <c r="G20" s="47"/>
    </row>
    <row r="21">
      <c r="G21" s="47"/>
    </row>
    <row r="22">
      <c r="G22" s="47"/>
    </row>
    <row r="23">
      <c r="G23" s="47"/>
    </row>
    <row r="24">
      <c r="G24" s="47"/>
    </row>
    <row r="25">
      <c r="G25" s="47"/>
    </row>
    <row r="26">
      <c r="G26" s="47"/>
    </row>
    <row r="27">
      <c r="G27" s="47"/>
    </row>
    <row r="28">
      <c r="G28" s="47"/>
    </row>
    <row r="29">
      <c r="G29" s="47"/>
    </row>
    <row r="30">
      <c r="G30" s="47"/>
    </row>
    <row r="31">
      <c r="G31" s="47"/>
    </row>
    <row r="32">
      <c r="G32" s="47"/>
    </row>
    <row r="33">
      <c r="G33" s="47"/>
    </row>
    <row r="34">
      <c r="G34" s="47"/>
    </row>
    <row r="35">
      <c r="G35" s="47"/>
    </row>
    <row r="36">
      <c r="G36" s="47"/>
    </row>
    <row r="37">
      <c r="G37" s="47"/>
    </row>
    <row r="38">
      <c r="G38" s="47"/>
    </row>
    <row r="39">
      <c r="G39" s="47"/>
    </row>
    <row r="40">
      <c r="G40" s="47"/>
    </row>
    <row r="41">
      <c r="G41" s="47"/>
    </row>
    <row r="42">
      <c r="G42" s="47"/>
    </row>
    <row r="43">
      <c r="G43" s="47"/>
    </row>
    <row r="44">
      <c r="G44" s="47"/>
    </row>
    <row r="45">
      <c r="G45" s="47"/>
    </row>
    <row r="46">
      <c r="G46" s="47"/>
    </row>
    <row r="47">
      <c r="G47" s="47"/>
    </row>
    <row r="48">
      <c r="G48" s="47"/>
      <c r="H48" s="47"/>
      <c r="I48" s="47"/>
      <c r="J48" s="47"/>
      <c r="K48" s="47"/>
      <c r="L48" s="47"/>
    </row>
    <row r="49">
      <c r="G49" s="47"/>
      <c r="H49" s="47"/>
      <c r="I49" s="47"/>
      <c r="J49" s="47"/>
      <c r="K49" s="47"/>
      <c r="L49" s="47"/>
    </row>
    <row r="50">
      <c r="G50" s="47"/>
      <c r="H50" s="47"/>
      <c r="I50" s="47"/>
      <c r="J50" s="47"/>
      <c r="K50" s="47"/>
      <c r="L50" s="47"/>
    </row>
    <row r="51">
      <c r="G51" s="47"/>
      <c r="H51" s="47"/>
      <c r="I51" s="47"/>
      <c r="J51" s="47"/>
      <c r="K51" s="47"/>
      <c r="L51" s="47"/>
    </row>
    <row r="52">
      <c r="G52" s="47"/>
      <c r="H52" s="47"/>
      <c r="I52" s="47"/>
      <c r="J52" s="47"/>
      <c r="K52" s="47"/>
      <c r="L52" s="47"/>
    </row>
    <row r="53">
      <c r="G53" s="47"/>
      <c r="H53" s="47"/>
      <c r="I53" s="47"/>
      <c r="J53" s="47"/>
      <c r="K53" s="47"/>
      <c r="L53" s="47"/>
    </row>
    <row r="54">
      <c r="G54" s="47"/>
      <c r="H54" s="47"/>
      <c r="I54" s="47"/>
      <c r="J54" s="47"/>
      <c r="K54" s="47"/>
      <c r="L54" s="47"/>
    </row>
    <row r="55">
      <c r="G55" s="47"/>
      <c r="H55" s="47"/>
      <c r="I55" s="47"/>
      <c r="J55" s="47"/>
      <c r="K55" s="47"/>
      <c r="L55" s="47"/>
    </row>
    <row r="56">
      <c r="G56" s="47"/>
      <c r="H56" s="47"/>
      <c r="I56" s="47"/>
      <c r="J56" s="47"/>
      <c r="K56" s="47"/>
      <c r="L56" s="47"/>
    </row>
    <row r="57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</row>
    <row r="58">
      <c r="J58" s="47"/>
      <c r="K58" s="47"/>
      <c r="L58" s="47"/>
    </row>
    <row r="59">
      <c r="J59" s="47"/>
      <c r="K59" s="47"/>
      <c r="L59" s="47"/>
    </row>
    <row r="60">
      <c r="J60" s="47"/>
      <c r="K60" s="47"/>
      <c r="L60" s="47"/>
    </row>
    <row r="61">
      <c r="J61" s="47"/>
      <c r="K61" s="47"/>
      <c r="L61" s="47"/>
    </row>
    <row r="62">
      <c r="J62" s="47"/>
      <c r="K62" s="47"/>
      <c r="L62" s="47"/>
    </row>
    <row r="63">
      <c r="J63" s="47"/>
      <c r="K63" s="47"/>
      <c r="L63" s="47"/>
    </row>
    <row r="64">
      <c r="J64" s="47"/>
      <c r="K64" s="47"/>
      <c r="L64" s="47"/>
    </row>
    <row r="65">
      <c r="J65" s="47"/>
      <c r="K65" s="47"/>
      <c r="L65" s="47"/>
    </row>
    <row r="66">
      <c r="J66" s="47"/>
      <c r="K66" s="47"/>
      <c r="L66" s="47"/>
    </row>
    <row r="67">
      <c r="J67" s="47"/>
      <c r="K67" s="47"/>
      <c r="L67" s="47"/>
    </row>
    <row r="68">
      <c r="J68" s="47"/>
      <c r="K68" s="47"/>
      <c r="L68" s="47"/>
    </row>
    <row r="69">
      <c r="J69" s="47"/>
      <c r="K69" s="47"/>
      <c r="L69" s="47"/>
    </row>
    <row r="70">
      <c r="J70" s="47"/>
      <c r="K70" s="47"/>
      <c r="L70" s="47"/>
    </row>
    <row r="71">
      <c r="J71" s="47"/>
      <c r="K71" s="47"/>
      <c r="L71" s="47"/>
    </row>
    <row r="72">
      <c r="J72" s="47"/>
      <c r="K72" s="47"/>
      <c r="L72" s="47"/>
    </row>
    <row r="73">
      <c r="J73" s="47"/>
      <c r="K73" s="47"/>
      <c r="L73" s="47"/>
    </row>
    <row r="74">
      <c r="J74" s="47"/>
      <c r="K74" s="47"/>
      <c r="L74" s="47"/>
    </row>
    <row r="75">
      <c r="J75" s="47"/>
      <c r="K75" s="47"/>
      <c r="L75" s="47"/>
    </row>
    <row r="76">
      <c r="J76" s="47"/>
      <c r="K76" s="47"/>
      <c r="L76" s="47"/>
    </row>
    <row r="77">
      <c r="J77" s="47"/>
      <c r="K77" s="47"/>
      <c r="L77" s="47"/>
    </row>
    <row r="78">
      <c r="J78" s="47"/>
      <c r="K78" s="47"/>
      <c r="L78" s="47"/>
    </row>
    <row r="79">
      <c r="J79" s="47"/>
      <c r="K79" s="47"/>
      <c r="L79" s="47"/>
    </row>
    <row r="80">
      <c r="J80" s="47"/>
      <c r="K80" s="47"/>
      <c r="L80" s="47"/>
    </row>
    <row r="81">
      <c r="J81" s="47"/>
      <c r="K81" s="47"/>
      <c r="L81" s="47"/>
    </row>
    <row r="82">
      <c r="J82" s="47"/>
      <c r="K82" s="47"/>
      <c r="L82" s="47"/>
    </row>
    <row r="83">
      <c r="J83" s="47"/>
      <c r="K83" s="47"/>
      <c r="L83" s="47"/>
    </row>
    <row r="84">
      <c r="J84" s="47"/>
      <c r="K84" s="47"/>
      <c r="L84" s="47"/>
    </row>
    <row r="85">
      <c r="J85" s="47"/>
      <c r="K85" s="47"/>
      <c r="L85" s="47"/>
    </row>
    <row r="86">
      <c r="J86" s="47"/>
      <c r="K86" s="47"/>
      <c r="L86" s="47"/>
    </row>
    <row r="87">
      <c r="J87" s="47"/>
      <c r="K87" s="47"/>
      <c r="L87" s="47"/>
    </row>
    <row r="88">
      <c r="J88" s="47"/>
      <c r="K88" s="47"/>
      <c r="L88" s="47"/>
    </row>
    <row r="89">
      <c r="J89" s="47"/>
      <c r="K89" s="47"/>
      <c r="L89" s="47"/>
    </row>
    <row r="90">
      <c r="J90" s="47"/>
      <c r="K90" s="47"/>
      <c r="L90" s="47"/>
    </row>
  </sheetData>
  <mergeCells count="1">
    <mergeCell ref="B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2</v>
      </c>
      <c r="C2" s="2"/>
      <c r="D2" s="2"/>
      <c r="E2" s="2"/>
      <c r="F2" s="2"/>
      <c r="G2" s="3"/>
    </row>
    <row r="4">
      <c r="B4" s="4"/>
      <c r="C4" s="5" t="s">
        <v>3</v>
      </c>
    </row>
    <row r="5">
      <c r="B5" s="7" t="s">
        <v>5</v>
      </c>
      <c r="C5" s="9" t="s">
        <v>7</v>
      </c>
    </row>
    <row r="7">
      <c r="B7" s="12" t="s">
        <v>9</v>
      </c>
      <c r="C7" s="13">
        <v>1.35E8</v>
      </c>
      <c r="D7" s="15"/>
      <c r="E7" s="17"/>
      <c r="F7" s="19"/>
    </row>
    <row r="8">
      <c r="B8" s="26" t="s">
        <v>15</v>
      </c>
      <c r="C8" s="28">
        <v>1.5E7</v>
      </c>
      <c r="D8" s="15"/>
      <c r="E8" s="30"/>
      <c r="F8" s="31"/>
    </row>
    <row r="9">
      <c r="B9" s="26" t="s">
        <v>24</v>
      </c>
      <c r="C9" s="36">
        <f>SUM(C7:C8)</f>
        <v>150000000</v>
      </c>
      <c r="D9" s="15"/>
      <c r="E9" s="30" t="s">
        <v>31</v>
      </c>
      <c r="F9" s="28">
        <v>1000.0</v>
      </c>
    </row>
    <row r="10">
      <c r="B10" s="38" t="str">
        <f>'First Equity Round'!C5</f>
        <v>Bawandar Mix</v>
      </c>
      <c r="C10" s="40">
        <f>C8/C9</f>
        <v>0.1</v>
      </c>
      <c r="D10" s="15"/>
      <c r="E10" s="42" t="s">
        <v>32</v>
      </c>
      <c r="F10" s="44">
        <v>100.0</v>
      </c>
    </row>
    <row r="11">
      <c r="B11" s="45"/>
      <c r="C11" s="45"/>
      <c r="D11" s="45"/>
      <c r="E11" s="47"/>
      <c r="F11" s="47"/>
    </row>
    <row r="12">
      <c r="B12" s="49" t="s">
        <v>11</v>
      </c>
      <c r="C12" s="23" t="s">
        <v>34</v>
      </c>
      <c r="D12" s="32" t="s">
        <v>35</v>
      </c>
      <c r="E12" s="52"/>
      <c r="F12" s="47"/>
    </row>
    <row r="13">
      <c r="B13" s="26" t="str">
        <f>'Debt Round'!C5</f>
        <v>Lallan</v>
      </c>
      <c r="C13" s="54">
        <v>0.25</v>
      </c>
      <c r="D13" s="39">
        <f t="shared" ref="D13:D16" si="1">C13*(1-D$17)</f>
        <v>0.225</v>
      </c>
      <c r="E13" s="59"/>
      <c r="F13" s="47"/>
    </row>
    <row r="14">
      <c r="B14" s="26" t="str">
        <f>'Debt Round'!D5</f>
        <v>Chaggan guru</v>
      </c>
      <c r="C14" s="54">
        <v>0.25</v>
      </c>
      <c r="D14" s="39">
        <f t="shared" si="1"/>
        <v>0.225</v>
      </c>
      <c r="E14" s="59"/>
      <c r="F14" s="47"/>
    </row>
    <row r="15">
      <c r="B15" s="62" t="str">
        <f>'Debt Round'!E5</f>
        <v>Mia Mumman</v>
      </c>
      <c r="C15" s="64">
        <v>0.25</v>
      </c>
      <c r="D15" s="39">
        <f t="shared" si="1"/>
        <v>0.225</v>
      </c>
      <c r="E15" s="59"/>
      <c r="F15" s="47"/>
    </row>
    <row r="16">
      <c r="B16" s="67" t="str">
        <f>'Debt Round'!F5</f>
        <v>Golu</v>
      </c>
      <c r="C16" s="70">
        <v>0.25</v>
      </c>
      <c r="D16" s="39">
        <f t="shared" si="1"/>
        <v>0.225</v>
      </c>
      <c r="E16" s="59"/>
      <c r="F16" s="47"/>
    </row>
    <row r="17">
      <c r="B17" s="26" t="str">
        <f>'First Equity Round'!C5</f>
        <v>Bawandar Mix</v>
      </c>
      <c r="C17" s="39">
        <f>SUM(C13:C16)</f>
        <v>1</v>
      </c>
      <c r="D17" s="40">
        <v>0.1</v>
      </c>
      <c r="E17" s="59"/>
      <c r="F17" s="47"/>
    </row>
    <row r="18">
      <c r="B18" s="76"/>
      <c r="C18" s="60"/>
      <c r="D18" s="37">
        <f>SUM(D13:D17)</f>
        <v>1</v>
      </c>
      <c r="E18" s="59"/>
      <c r="F18" s="47"/>
    </row>
    <row r="19">
      <c r="B19" s="78"/>
      <c r="C19" s="78"/>
      <c r="D19" s="78"/>
      <c r="E19" s="59"/>
      <c r="F19" s="47"/>
    </row>
    <row r="20">
      <c r="B20" s="81" t="s">
        <v>40</v>
      </c>
      <c r="C20" s="82" t="s">
        <v>34</v>
      </c>
      <c r="D20" s="84" t="s">
        <v>35</v>
      </c>
      <c r="E20" s="47"/>
      <c r="F20" s="47"/>
    </row>
    <row r="21">
      <c r="B21" s="21"/>
      <c r="C21" s="86">
        <f>F9*F10</f>
        <v>100000</v>
      </c>
      <c r="D21" s="71">
        <f>C9</f>
        <v>150000000</v>
      </c>
      <c r="E21" s="47"/>
      <c r="F21" s="47"/>
    </row>
    <row r="22">
      <c r="B22" s="26" t="str">
        <f>'Debt Round'!C5</f>
        <v>Lallan</v>
      </c>
      <c r="C22" s="69">
        <f t="shared" ref="C22:C25" si="2">C13*$F$9</f>
        <v>250</v>
      </c>
      <c r="D22" s="71">
        <f t="shared" ref="D22:D25" si="3">C22</f>
        <v>250</v>
      </c>
      <c r="E22" s="83"/>
      <c r="F22" s="47"/>
    </row>
    <row r="23">
      <c r="B23" s="26" t="str">
        <f>'Debt Round'!D5</f>
        <v>Chaggan guru</v>
      </c>
      <c r="C23" s="69">
        <f t="shared" si="2"/>
        <v>250</v>
      </c>
      <c r="D23" s="71">
        <f t="shared" si="3"/>
        <v>250</v>
      </c>
      <c r="E23" s="83"/>
      <c r="F23" s="47"/>
    </row>
    <row r="24">
      <c r="B24" s="67" t="str">
        <f>'Debt Round'!E5</f>
        <v>Mia Mumman</v>
      </c>
      <c r="C24" s="88">
        <f t="shared" si="2"/>
        <v>250</v>
      </c>
      <c r="D24" s="71">
        <f t="shared" si="3"/>
        <v>250</v>
      </c>
      <c r="E24" s="83"/>
      <c r="F24" s="47"/>
    </row>
    <row r="25">
      <c r="B25" s="67" t="str">
        <f>'Debt Round'!F5</f>
        <v>Golu</v>
      </c>
      <c r="C25" s="88">
        <f t="shared" si="2"/>
        <v>250</v>
      </c>
      <c r="D25" s="71">
        <f t="shared" si="3"/>
        <v>250</v>
      </c>
      <c r="E25" s="83"/>
      <c r="F25" s="47"/>
    </row>
    <row r="26">
      <c r="B26" s="67" t="str">
        <f>'First Equity Round'!C5</f>
        <v>Bawandar Mix</v>
      </c>
      <c r="C26" s="91">
        <f>SUM(C22:C25)</f>
        <v>1000</v>
      </c>
      <c r="D26" s="71">
        <f>C$26/(1-D$17)*D17</f>
        <v>111.1111111</v>
      </c>
      <c r="E26" s="83"/>
      <c r="F26" s="47"/>
    </row>
    <row r="27">
      <c r="B27" s="26"/>
      <c r="C27" s="93"/>
      <c r="D27" s="95">
        <f>SUM(D22:D26)</f>
        <v>1111.111111</v>
      </c>
      <c r="E27" s="83"/>
      <c r="F27" s="47"/>
    </row>
    <row r="28">
      <c r="B28" s="38" t="s">
        <v>43</v>
      </c>
      <c r="C28" s="73">
        <f>C21/C26</f>
        <v>100</v>
      </c>
      <c r="D28" s="75">
        <f>D21/D27</f>
        <v>135000</v>
      </c>
      <c r="E28" s="47"/>
      <c r="F28" s="47"/>
    </row>
    <row r="29">
      <c r="B29" s="45"/>
      <c r="C29" s="45"/>
      <c r="D29" s="45"/>
      <c r="E29" s="45"/>
      <c r="F29" s="47"/>
    </row>
    <row r="30">
      <c r="B30" s="26" t="s">
        <v>11</v>
      </c>
      <c r="C30" s="23" t="s">
        <v>16</v>
      </c>
      <c r="D30" s="23" t="s">
        <v>44</v>
      </c>
      <c r="E30" s="32" t="s">
        <v>18</v>
      </c>
      <c r="F30" s="47"/>
    </row>
    <row r="31">
      <c r="B31" s="26" t="str">
        <f>'Debt Round'!C5</f>
        <v>Lallan</v>
      </c>
      <c r="C31" s="35">
        <f t="shared" ref="C31:C34" si="4">C13</f>
        <v>0.25</v>
      </c>
      <c r="D31" s="37">
        <f t="shared" ref="D31:D34" si="5">C31*(1-D$35)</f>
        <v>0.225</v>
      </c>
      <c r="E31" s="39">
        <f t="shared" ref="E31:E34" si="6">D31*(1-(E$36/(1-E$35)))</f>
        <v>0.2</v>
      </c>
      <c r="F31" s="47"/>
    </row>
    <row r="32">
      <c r="B32" s="26" t="str">
        <f>'Debt Round'!D5</f>
        <v>Chaggan guru</v>
      </c>
      <c r="C32" s="35">
        <f t="shared" si="4"/>
        <v>0.25</v>
      </c>
      <c r="D32" s="37">
        <f t="shared" si="5"/>
        <v>0.225</v>
      </c>
      <c r="E32" s="39">
        <f t="shared" si="6"/>
        <v>0.2</v>
      </c>
      <c r="F32" s="47"/>
    </row>
    <row r="33">
      <c r="B33" s="67" t="str">
        <f>'Debt Round'!E5</f>
        <v>Mia Mumman</v>
      </c>
      <c r="C33" s="101">
        <f t="shared" si="4"/>
        <v>0.25</v>
      </c>
      <c r="D33" s="37">
        <f t="shared" si="5"/>
        <v>0.225</v>
      </c>
      <c r="E33" s="39">
        <f t="shared" si="6"/>
        <v>0.2</v>
      </c>
      <c r="F33" s="47"/>
    </row>
    <row r="34">
      <c r="B34" s="26" t="str">
        <f>'Debt Round'!F5</f>
        <v>Golu</v>
      </c>
      <c r="C34" s="104">
        <f t="shared" si="4"/>
        <v>0.25</v>
      </c>
      <c r="D34" s="37">
        <f t="shared" si="5"/>
        <v>0.225</v>
      </c>
      <c r="E34" s="39">
        <f t="shared" si="6"/>
        <v>0.2</v>
      </c>
      <c r="F34" s="47"/>
    </row>
    <row r="35">
      <c r="B35" s="26" t="s">
        <v>44</v>
      </c>
      <c r="C35" s="39">
        <f>SUM(C31:C32)</f>
        <v>0.5</v>
      </c>
      <c r="D35" s="77">
        <v>0.1</v>
      </c>
      <c r="E35" s="39">
        <f>D35</f>
        <v>0.1</v>
      </c>
      <c r="F35" s="47"/>
    </row>
    <row r="36">
      <c r="B36" s="26" t="str">
        <f>'First Equity Round'!C5</f>
        <v>Bawandar Mix</v>
      </c>
      <c r="C36" s="60"/>
      <c r="D36" s="39">
        <f>SUM(D31:D35)</f>
        <v>1</v>
      </c>
      <c r="E36" s="40">
        <v>0.1</v>
      </c>
      <c r="F36" s="47"/>
    </row>
    <row r="37">
      <c r="B37" s="76"/>
      <c r="C37" s="52"/>
      <c r="D37" s="52"/>
      <c r="E37" s="37">
        <f>SUM(E31:E36)</f>
        <v>1</v>
      </c>
      <c r="F37" s="47"/>
    </row>
    <row r="38">
      <c r="B38" s="52"/>
      <c r="C38" s="108"/>
      <c r="D38" s="80"/>
      <c r="E38" s="80"/>
      <c r="F38" s="47"/>
    </row>
    <row r="39">
      <c r="B39" s="78"/>
      <c r="C39" s="110">
        <v>1.0</v>
      </c>
      <c r="D39" s="89"/>
      <c r="E39" s="89"/>
      <c r="F39" s="47"/>
    </row>
    <row r="40">
      <c r="B40" s="92" t="s">
        <v>40</v>
      </c>
      <c r="C40" s="98" t="s">
        <v>16</v>
      </c>
      <c r="D40" s="98" t="s">
        <v>44</v>
      </c>
      <c r="E40" s="84" t="s">
        <v>18</v>
      </c>
      <c r="F40" s="47"/>
    </row>
    <row r="41">
      <c r="B41" s="21"/>
      <c r="C41" s="86">
        <f>C7</f>
        <v>135000000</v>
      </c>
      <c r="D41" s="86">
        <f>C7</f>
        <v>135000000</v>
      </c>
      <c r="E41" s="36">
        <f>C9</f>
        <v>150000000</v>
      </c>
      <c r="F41" s="47"/>
    </row>
    <row r="42">
      <c r="B42" s="26" t="str">
        <f>'Debt Round'!C5</f>
        <v>Lallan</v>
      </c>
      <c r="C42" s="86">
        <f t="shared" ref="C42:C45" si="8">C31*$F$9*$C$39</f>
        <v>250</v>
      </c>
      <c r="D42" s="86">
        <f t="shared" ref="D42:E42" si="7">C42</f>
        <v>250</v>
      </c>
      <c r="E42" s="36">
        <f t="shared" si="7"/>
        <v>250</v>
      </c>
      <c r="F42" s="83"/>
    </row>
    <row r="43">
      <c r="B43" s="26" t="str">
        <f>'Debt Round'!D5</f>
        <v>Chaggan guru</v>
      </c>
      <c r="C43" s="86">
        <f t="shared" si="8"/>
        <v>250</v>
      </c>
      <c r="D43" s="86">
        <f t="shared" ref="D43:E43" si="9">C43</f>
        <v>250</v>
      </c>
      <c r="E43" s="36">
        <f t="shared" si="9"/>
        <v>250</v>
      </c>
      <c r="F43" s="83"/>
    </row>
    <row r="44">
      <c r="B44" s="26" t="str">
        <f>'Debt Round'!E5</f>
        <v>Mia Mumman</v>
      </c>
      <c r="C44" s="86">
        <f t="shared" si="8"/>
        <v>250</v>
      </c>
      <c r="D44" s="86">
        <f t="shared" ref="D44:E44" si="10">C44</f>
        <v>250</v>
      </c>
      <c r="E44" s="36">
        <f t="shared" si="10"/>
        <v>250</v>
      </c>
      <c r="F44" s="83"/>
    </row>
    <row r="45">
      <c r="B45" s="26" t="str">
        <f>'Debt Round'!F5</f>
        <v>Golu</v>
      </c>
      <c r="C45" s="86">
        <f t="shared" si="8"/>
        <v>250</v>
      </c>
      <c r="D45" s="86">
        <f t="shared" ref="D45:E45" si="11">C45</f>
        <v>250</v>
      </c>
      <c r="E45" s="36">
        <f t="shared" si="11"/>
        <v>250</v>
      </c>
      <c r="F45" s="83"/>
    </row>
    <row r="46">
      <c r="B46" s="26" t="s">
        <v>44</v>
      </c>
      <c r="C46" s="113">
        <f>SUM(C42:C43)</f>
        <v>500</v>
      </c>
      <c r="D46" s="86">
        <f>C46/(1-D35)*D35</f>
        <v>55.55555556</v>
      </c>
      <c r="E46" s="36">
        <f>D46</f>
        <v>55.55555556</v>
      </c>
      <c r="F46" s="83"/>
    </row>
    <row r="47">
      <c r="B47" s="26" t="str">
        <f>'First Equity Round'!C5</f>
        <v>Bawandar Mix</v>
      </c>
      <c r="C47" s="115"/>
      <c r="D47" s="116">
        <f>SUM(D42:D46)</f>
        <v>1055.555556</v>
      </c>
      <c r="E47" s="36">
        <f>D47/(1-E36)*E36</f>
        <v>117.2839506</v>
      </c>
      <c r="F47" s="83"/>
    </row>
    <row r="48">
      <c r="B48" s="26"/>
      <c r="C48" s="115"/>
      <c r="D48" s="93"/>
      <c r="E48" s="118">
        <f>SUM(E42:E47)</f>
        <v>1172.839506</v>
      </c>
      <c r="F48" s="47"/>
    </row>
    <row r="49">
      <c r="B49" s="38" t="s">
        <v>43</v>
      </c>
      <c r="C49" s="113">
        <f>C41/C46</f>
        <v>270000</v>
      </c>
      <c r="D49" s="113">
        <f>D41/D47</f>
        <v>127894.7368</v>
      </c>
      <c r="E49" s="121">
        <f>E41/E48</f>
        <v>127894.7368</v>
      </c>
      <c r="F49" s="47"/>
    </row>
    <row r="50">
      <c r="B50" s="45"/>
      <c r="C50" s="45"/>
      <c r="D50" s="45"/>
      <c r="E50" s="45"/>
      <c r="F50" s="45"/>
    </row>
    <row r="51">
      <c r="B51" s="26" t="s">
        <v>33</v>
      </c>
      <c r="C51" s="23" t="str">
        <f>'Debt Round'!C6</f>
        <v>Guddan</v>
      </c>
      <c r="D51" s="23" t="str">
        <f>'Debt Round'!D6</f>
        <v>Laali</v>
      </c>
      <c r="E51" s="23" t="str">
        <f>'Debt Round'!E6</f>
        <v>Puttan</v>
      </c>
      <c r="F51" s="32" t="str">
        <f>'Debt Round'!F6</f>
        <v>Bankelal</v>
      </c>
    </row>
    <row r="52">
      <c r="B52" s="26" t="s">
        <v>41</v>
      </c>
      <c r="C52" s="69">
        <f>'Debt Round'!C11</f>
        <v>250000</v>
      </c>
      <c r="D52" s="69">
        <f>'Debt Round'!D11</f>
        <v>250000</v>
      </c>
      <c r="E52" s="69">
        <f>'Debt Round'!E11</f>
        <v>250000</v>
      </c>
      <c r="F52" s="71">
        <f>'Debt Round'!F11</f>
        <v>250000</v>
      </c>
    </row>
    <row r="53">
      <c r="B53" s="26" t="s">
        <v>48</v>
      </c>
      <c r="C53" s="69">
        <f t="shared" ref="C53:F53" si="12">C52/$E$49</f>
        <v>1.95473251</v>
      </c>
      <c r="D53" s="69">
        <f t="shared" si="12"/>
        <v>1.95473251</v>
      </c>
      <c r="E53" s="69">
        <f t="shared" si="12"/>
        <v>1.95473251</v>
      </c>
      <c r="F53" s="71">
        <f t="shared" si="12"/>
        <v>1.95473251</v>
      </c>
    </row>
    <row r="54">
      <c r="B54" s="38" t="s">
        <v>49</v>
      </c>
      <c r="C54" s="125">
        <f t="shared" ref="C54:F54" si="13">C53/$E$48</f>
        <v>0.001666666667</v>
      </c>
      <c r="D54" s="125">
        <f t="shared" si="13"/>
        <v>0.001666666667</v>
      </c>
      <c r="E54" s="125">
        <f t="shared" si="13"/>
        <v>0.001666666667</v>
      </c>
      <c r="F54" s="126">
        <f t="shared" si="13"/>
        <v>0.001666666667</v>
      </c>
    </row>
  </sheetData>
  <mergeCells count="1"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1</v>
      </c>
      <c r="C2" s="2"/>
      <c r="D2" s="2"/>
      <c r="E2" s="2"/>
      <c r="F2" s="2"/>
      <c r="G2" s="2"/>
      <c r="H2" s="2"/>
      <c r="I2" s="3"/>
    </row>
    <row r="4">
      <c r="B4" s="4"/>
      <c r="C4" s="6" t="s">
        <v>4</v>
      </c>
      <c r="D4" s="8" t="s">
        <v>6</v>
      </c>
    </row>
    <row r="5">
      <c r="B5" s="7" t="s">
        <v>5</v>
      </c>
      <c r="C5" s="10" t="s">
        <v>8</v>
      </c>
      <c r="D5" s="11" t="s">
        <v>10</v>
      </c>
    </row>
    <row r="7">
      <c r="B7" s="12" t="s">
        <v>11</v>
      </c>
      <c r="C7" s="14" t="s">
        <v>12</v>
      </c>
      <c r="D7" s="16"/>
      <c r="E7" s="18"/>
      <c r="F7" s="14" t="s">
        <v>13</v>
      </c>
      <c r="G7" s="18"/>
      <c r="H7" s="14" t="s">
        <v>14</v>
      </c>
      <c r="I7" s="18"/>
    </row>
    <row r="8">
      <c r="B8" s="21"/>
      <c r="C8" s="23" t="s">
        <v>16</v>
      </c>
      <c r="D8" s="23" t="s">
        <v>17</v>
      </c>
      <c r="E8" s="32" t="s">
        <v>18</v>
      </c>
      <c r="F8" s="23" t="s">
        <v>25</v>
      </c>
      <c r="G8" s="32" t="s">
        <v>18</v>
      </c>
      <c r="H8" s="23" t="s">
        <v>26</v>
      </c>
      <c r="I8" s="32" t="s">
        <v>18</v>
      </c>
    </row>
    <row r="9">
      <c r="B9" s="26" t="str">
        <f>'Debt Round'!C5</f>
        <v>Lallan</v>
      </c>
      <c r="C9" s="35">
        <f>'First Equity Round'!C13</f>
        <v>0.25</v>
      </c>
      <c r="D9" s="37">
        <f t="shared" ref="D9:D12" si="1">C9*(1-D$13)</f>
        <v>0.225</v>
      </c>
      <c r="E9" s="39">
        <f t="shared" ref="E9:E12" si="2">D9*(1-(SUM(E$14:E$18)/(1-E$13)))</f>
        <v>0.1983333333</v>
      </c>
      <c r="F9" s="37">
        <f t="shared" ref="F9:F12" si="3">E9*(1-(F$19/(1-F$13)))</f>
        <v>0.1762962963</v>
      </c>
      <c r="G9" s="39">
        <f t="shared" ref="G9:G12" si="4">F9*(1-(G$20/(1-G$13-G$19)))</f>
        <v>0.1542592593</v>
      </c>
      <c r="H9" s="37">
        <f t="shared" ref="H9:H12" si="5">G9*(1-(H$21/(1-H$13-H$19)))</f>
        <v>0.1349768519</v>
      </c>
      <c r="I9" s="39">
        <f t="shared" ref="I9:I12" si="6">H9*(1-(I$22/(1-I$13-I$19-I$21)))</f>
        <v>0.1156944444</v>
      </c>
    </row>
    <row r="10">
      <c r="B10" s="26" t="str">
        <f>'Debt Round'!D5</f>
        <v>Chaggan guru</v>
      </c>
      <c r="C10" s="35">
        <f>'First Equity Round'!C14</f>
        <v>0.25</v>
      </c>
      <c r="D10" s="37">
        <f t="shared" si="1"/>
        <v>0.225</v>
      </c>
      <c r="E10" s="39">
        <f t="shared" si="2"/>
        <v>0.1983333333</v>
      </c>
      <c r="F10" s="37">
        <f t="shared" si="3"/>
        <v>0.1762962963</v>
      </c>
      <c r="G10" s="39">
        <f t="shared" si="4"/>
        <v>0.1542592593</v>
      </c>
      <c r="H10" s="37">
        <f t="shared" si="5"/>
        <v>0.1349768519</v>
      </c>
      <c r="I10" s="39">
        <f t="shared" si="6"/>
        <v>0.1156944444</v>
      </c>
    </row>
    <row r="11">
      <c r="B11" s="26" t="str">
        <f>'Debt Round'!E5</f>
        <v>Mia Mumman</v>
      </c>
      <c r="C11" s="35">
        <f>'First Equity Round'!C15</f>
        <v>0.25</v>
      </c>
      <c r="D11" s="37">
        <f t="shared" si="1"/>
        <v>0.225</v>
      </c>
      <c r="E11" s="39">
        <f t="shared" si="2"/>
        <v>0.1983333333</v>
      </c>
      <c r="F11" s="37">
        <f t="shared" si="3"/>
        <v>0.1762962963</v>
      </c>
      <c r="G11" s="39">
        <f t="shared" si="4"/>
        <v>0.1542592593</v>
      </c>
      <c r="H11" s="37">
        <f t="shared" si="5"/>
        <v>0.1349768519</v>
      </c>
      <c r="I11" s="39">
        <f t="shared" si="6"/>
        <v>0.1156944444</v>
      </c>
    </row>
    <row r="12">
      <c r="B12" s="26" t="str">
        <f>'Debt Round'!F5</f>
        <v>Golu</v>
      </c>
      <c r="C12" s="35">
        <f>'First Equity Round'!C16</f>
        <v>0.25</v>
      </c>
      <c r="D12" s="37">
        <f t="shared" si="1"/>
        <v>0.225</v>
      </c>
      <c r="E12" s="39">
        <f t="shared" si="2"/>
        <v>0.1983333333</v>
      </c>
      <c r="F12" s="37">
        <f t="shared" si="3"/>
        <v>0.1762962963</v>
      </c>
      <c r="G12" s="39">
        <f t="shared" si="4"/>
        <v>0.1542592593</v>
      </c>
      <c r="H12" s="37">
        <f t="shared" si="5"/>
        <v>0.1349768519</v>
      </c>
      <c r="I12" s="39">
        <f t="shared" si="6"/>
        <v>0.1156944444</v>
      </c>
    </row>
    <row r="13">
      <c r="B13" s="26" t="s">
        <v>17</v>
      </c>
      <c r="C13" s="51">
        <f>SUM(C$9:C12)</f>
        <v>1</v>
      </c>
      <c r="D13" s="53">
        <f>'First Equity Round'!D35</f>
        <v>0.1</v>
      </c>
      <c r="E13" s="55">
        <f t="shared" ref="E13:I13" si="7">D13</f>
        <v>0.1</v>
      </c>
      <c r="F13" s="57">
        <f t="shared" si="7"/>
        <v>0.1</v>
      </c>
      <c r="G13" s="55">
        <f t="shared" si="7"/>
        <v>0.1</v>
      </c>
      <c r="H13" s="57">
        <f t="shared" si="7"/>
        <v>0.1</v>
      </c>
      <c r="I13" s="55">
        <f t="shared" si="7"/>
        <v>0.1</v>
      </c>
    </row>
    <row r="14">
      <c r="B14" s="26" t="str">
        <f>'Debt Round'!C6</f>
        <v>Guddan</v>
      </c>
      <c r="C14" s="60"/>
      <c r="D14" s="39">
        <f>SUM(D$9:D13)</f>
        <v>1</v>
      </c>
      <c r="E14" s="65">
        <f>'First Equity Round'!C54</f>
        <v>0.001666666667</v>
      </c>
      <c r="F14" s="37">
        <f t="shared" ref="F14:F18" si="8">E14*(1-(F$19/(1-F$13)))</f>
        <v>0.001481481481</v>
      </c>
      <c r="G14" s="39">
        <f t="shared" ref="G14:G18" si="9">F14*(1-(G$20/(1-G$13-G$19)))</f>
        <v>0.001296296296</v>
      </c>
      <c r="H14" s="37">
        <f t="shared" ref="H14:H18" si="10">G14*(1-(H$21/(1-H$13-H$19)))</f>
        <v>0.001134259259</v>
      </c>
      <c r="I14" s="39">
        <f t="shared" ref="I14:I18" si="11">H14*(1-(I$22/(1-I$13-I$19-I$21)))</f>
        <v>0.0009722222222</v>
      </c>
    </row>
    <row r="15">
      <c r="B15" s="26" t="str">
        <f>'Debt Round'!D6</f>
        <v>Laali</v>
      </c>
      <c r="C15" s="60"/>
      <c r="D15" s="68"/>
      <c r="E15" s="65">
        <f>'First Equity Round'!D54</f>
        <v>0.001666666667</v>
      </c>
      <c r="F15" s="37">
        <f t="shared" si="8"/>
        <v>0.001481481481</v>
      </c>
      <c r="G15" s="39">
        <f t="shared" si="9"/>
        <v>0.001296296296</v>
      </c>
      <c r="H15" s="37">
        <f t="shared" si="10"/>
        <v>0.001134259259</v>
      </c>
      <c r="I15" s="39">
        <f t="shared" si="11"/>
        <v>0.0009722222222</v>
      </c>
    </row>
    <row r="16">
      <c r="B16" s="26" t="str">
        <f>'Debt Round'!E6</f>
        <v>Puttan</v>
      </c>
      <c r="C16" s="60"/>
      <c r="D16" s="68"/>
      <c r="E16" s="65">
        <f>'First Equity Round'!E54</f>
        <v>0.001666666667</v>
      </c>
      <c r="F16" s="37">
        <f t="shared" si="8"/>
        <v>0.001481481481</v>
      </c>
      <c r="G16" s="39">
        <f t="shared" si="9"/>
        <v>0.001296296296</v>
      </c>
      <c r="H16" s="37">
        <f t="shared" si="10"/>
        <v>0.001134259259</v>
      </c>
      <c r="I16" s="39">
        <f t="shared" si="11"/>
        <v>0.0009722222222</v>
      </c>
    </row>
    <row r="17">
      <c r="B17" s="26" t="str">
        <f>'Debt Round'!F6</f>
        <v>Bankelal</v>
      </c>
      <c r="C17" s="60"/>
      <c r="D17" s="68"/>
      <c r="E17" s="65">
        <f>'First Equity Round'!F54</f>
        <v>0.001666666667</v>
      </c>
      <c r="F17" s="37">
        <f t="shared" si="8"/>
        <v>0.001481481481</v>
      </c>
      <c r="G17" s="39">
        <f t="shared" si="9"/>
        <v>0.001296296296</v>
      </c>
      <c r="H17" s="37">
        <f t="shared" si="10"/>
        <v>0.001134259259</v>
      </c>
      <c r="I17" s="39">
        <f t="shared" si="11"/>
        <v>0.0009722222222</v>
      </c>
    </row>
    <row r="18">
      <c r="B18" s="26" t="str">
        <f>'First Equity Round'!C5</f>
        <v>Bawandar Mix</v>
      </c>
      <c r="C18" s="60"/>
      <c r="D18" s="72"/>
      <c r="E18" s="74">
        <f>'First Equity Round'!E36</f>
        <v>0.1</v>
      </c>
      <c r="F18" s="37">
        <f t="shared" si="8"/>
        <v>0.08888888889</v>
      </c>
      <c r="G18" s="39">
        <f t="shared" si="9"/>
        <v>0.07777777778</v>
      </c>
      <c r="H18" s="37">
        <f t="shared" si="10"/>
        <v>0.06805555556</v>
      </c>
      <c r="I18" s="39">
        <f t="shared" si="11"/>
        <v>0.05833333333</v>
      </c>
    </row>
    <row r="19">
      <c r="B19" s="26" t="s">
        <v>25</v>
      </c>
      <c r="C19" s="52"/>
      <c r="D19" s="52"/>
      <c r="E19" s="39">
        <f>SUM(E$9:E18)</f>
        <v>1</v>
      </c>
      <c r="F19" s="77">
        <v>0.1</v>
      </c>
      <c r="G19" s="55">
        <f t="shared" ref="G19:I19" si="12">F19</f>
        <v>0.1</v>
      </c>
      <c r="H19" s="57">
        <f t="shared" si="12"/>
        <v>0.1</v>
      </c>
      <c r="I19" s="55">
        <f t="shared" si="12"/>
        <v>0.1</v>
      </c>
    </row>
    <row r="20">
      <c r="B20" s="26" t="str">
        <f>'Next Equity Rounds'!C5</f>
        <v>Jaggu Dada</v>
      </c>
      <c r="C20" s="80"/>
      <c r="D20" s="80"/>
      <c r="E20" s="80"/>
      <c r="F20" s="39">
        <f>SUM(F$9:F19)</f>
        <v>1</v>
      </c>
      <c r="G20" s="40">
        <v>0.1</v>
      </c>
      <c r="H20" s="37">
        <f>G20*(1-(H$21/(1-H$13-H$19)))</f>
        <v>0.0875</v>
      </c>
      <c r="I20" s="39">
        <f>H20*(1-(I$22/(1-I$13-I$19-I$21)))</f>
        <v>0.075</v>
      </c>
    </row>
    <row r="21">
      <c r="B21" s="26" t="s">
        <v>26</v>
      </c>
      <c r="C21" s="80"/>
      <c r="D21" s="80"/>
      <c r="E21" s="80"/>
      <c r="F21" s="47"/>
      <c r="G21" s="39">
        <f>SUM(G$9:G20)</f>
        <v>1</v>
      </c>
      <c r="H21" s="85">
        <v>0.1</v>
      </c>
      <c r="I21" s="55">
        <f>H21</f>
        <v>0.1</v>
      </c>
    </row>
    <row r="22">
      <c r="B22" s="38" t="str">
        <f>'Next Equity Rounds'!D5</f>
        <v>Bhokaali Baba</v>
      </c>
      <c r="C22" s="80"/>
      <c r="D22" s="80"/>
      <c r="E22" s="80"/>
      <c r="F22" s="47"/>
      <c r="G22" s="47"/>
      <c r="H22" s="39">
        <f>SUM(H$9:H21)</f>
        <v>1</v>
      </c>
      <c r="I22" s="66">
        <v>0.1</v>
      </c>
    </row>
    <row r="23">
      <c r="B23" s="52"/>
      <c r="C23" s="80"/>
      <c r="D23" s="80"/>
      <c r="E23" s="80"/>
      <c r="F23" s="47"/>
      <c r="G23" s="47"/>
      <c r="H23" s="47"/>
      <c r="I23" s="87">
        <f>SUM(I$9:I22)</f>
        <v>1</v>
      </c>
    </row>
    <row r="24">
      <c r="B24" s="52"/>
      <c r="C24" s="80"/>
      <c r="D24" s="80"/>
      <c r="E24" s="80"/>
      <c r="F24" s="47"/>
      <c r="G24" s="47"/>
      <c r="H24" s="47"/>
      <c r="I24" s="47"/>
    </row>
    <row r="25">
      <c r="B25" s="78"/>
      <c r="C25" s="89"/>
      <c r="D25" s="89"/>
      <c r="E25" s="89"/>
      <c r="F25" s="90">
        <v>1.0</v>
      </c>
      <c r="G25" s="45"/>
      <c r="H25" s="90">
        <v>1.0</v>
      </c>
      <c r="I25" s="45"/>
    </row>
    <row r="26">
      <c r="B26" s="92" t="s">
        <v>42</v>
      </c>
      <c r="C26" s="94" t="s">
        <v>12</v>
      </c>
      <c r="F26" s="96" t="s">
        <v>13</v>
      </c>
      <c r="H26" s="96" t="s">
        <v>14</v>
      </c>
    </row>
    <row r="27">
      <c r="B27" s="97"/>
      <c r="C27" s="98" t="s">
        <v>16</v>
      </c>
      <c r="D27" s="98" t="s">
        <v>17</v>
      </c>
      <c r="E27" s="84" t="s">
        <v>18</v>
      </c>
      <c r="F27" s="23" t="s">
        <v>45</v>
      </c>
      <c r="G27" s="32" t="s">
        <v>18</v>
      </c>
      <c r="H27" s="23" t="s">
        <v>46</v>
      </c>
      <c r="I27" s="32" t="s">
        <v>18</v>
      </c>
    </row>
    <row r="28">
      <c r="B28" s="26" t="s">
        <v>40</v>
      </c>
      <c r="C28" s="86">
        <f>'First Equity Round'!C7</f>
        <v>135000000</v>
      </c>
      <c r="D28" s="86">
        <f>'First Equity Round'!C7</f>
        <v>135000000</v>
      </c>
      <c r="E28" s="36">
        <f>'First Equity Round'!C9</f>
        <v>150000000</v>
      </c>
      <c r="F28" s="99">
        <v>4.0E8</v>
      </c>
      <c r="G28" s="100">
        <v>4.5E8</v>
      </c>
      <c r="H28" s="102">
        <v>1.2E9</v>
      </c>
      <c r="I28" s="103">
        <v>1.35E9</v>
      </c>
    </row>
    <row r="29">
      <c r="B29" s="26" t="s">
        <v>43</v>
      </c>
      <c r="C29" s="106">
        <f>C28/C34</f>
        <v>135000</v>
      </c>
      <c r="D29" s="106">
        <f>D28/D35</f>
        <v>121500</v>
      </c>
      <c r="E29" s="111">
        <f>E28/E40</f>
        <v>120600</v>
      </c>
      <c r="F29" s="106">
        <f>F28/F41</f>
        <v>289440</v>
      </c>
      <c r="G29" s="111">
        <f>G28/G42</f>
        <v>293058</v>
      </c>
      <c r="H29" s="106">
        <f>H28/H43</f>
        <v>703339.2</v>
      </c>
      <c r="I29" s="111">
        <f>I28/I44</f>
        <v>712130.94</v>
      </c>
    </row>
    <row r="30">
      <c r="B30" s="26" t="str">
        <f>'Debt Round'!C5</f>
        <v>Lallan</v>
      </c>
      <c r="C30" s="86">
        <f>C9*'First Equity Round'!$F$9*'First Equity Round'!$C$39</f>
        <v>250</v>
      </c>
      <c r="D30" s="86">
        <f t="shared" ref="D30:E30" si="13">C30</f>
        <v>250</v>
      </c>
      <c r="E30" s="36">
        <f t="shared" si="13"/>
        <v>250</v>
      </c>
      <c r="F30" s="86">
        <f t="shared" ref="F30:F39" si="15">E30*F$25</f>
        <v>250</v>
      </c>
      <c r="G30" s="36">
        <f t="shared" ref="G30:G40" si="16">F30</f>
        <v>250</v>
      </c>
      <c r="H30" s="86">
        <f t="shared" ref="H30:H41" si="17">G30*H$25</f>
        <v>250</v>
      </c>
      <c r="I30" s="36">
        <f t="shared" ref="I30:I42" si="18">H30</f>
        <v>250</v>
      </c>
    </row>
    <row r="31">
      <c r="B31" s="26" t="str">
        <f>'Debt Round'!D5</f>
        <v>Chaggan guru</v>
      </c>
      <c r="C31" s="86">
        <f>C10*'First Equity Round'!$F$9*'First Equity Round'!$C$39</f>
        <v>250</v>
      </c>
      <c r="D31" s="86">
        <f t="shared" ref="D31:E31" si="14">C31</f>
        <v>250</v>
      </c>
      <c r="E31" s="36">
        <f t="shared" si="14"/>
        <v>250</v>
      </c>
      <c r="F31" s="86">
        <f t="shared" si="15"/>
        <v>250</v>
      </c>
      <c r="G31" s="36">
        <f t="shared" si="16"/>
        <v>250</v>
      </c>
      <c r="H31" s="86">
        <f t="shared" si="17"/>
        <v>250</v>
      </c>
      <c r="I31" s="36">
        <f t="shared" si="18"/>
        <v>250</v>
      </c>
    </row>
    <row r="32">
      <c r="B32" s="67" t="str">
        <f>'Debt Round'!E5</f>
        <v>Mia Mumman</v>
      </c>
      <c r="C32" s="119">
        <f>C11*'First Equity Round'!$F$9*'First Equity Round'!$C$39</f>
        <v>250</v>
      </c>
      <c r="D32" s="86">
        <f t="shared" ref="D32:E32" si="19">C32</f>
        <v>250</v>
      </c>
      <c r="E32" s="36">
        <f t="shared" si="19"/>
        <v>250</v>
      </c>
      <c r="F32" s="86">
        <f t="shared" si="15"/>
        <v>250</v>
      </c>
      <c r="G32" s="36">
        <f t="shared" si="16"/>
        <v>250</v>
      </c>
      <c r="H32" s="86">
        <f t="shared" si="17"/>
        <v>250</v>
      </c>
      <c r="I32" s="36">
        <f t="shared" si="18"/>
        <v>250</v>
      </c>
    </row>
    <row r="33">
      <c r="B33" s="26" t="str">
        <f>'Debt Round'!F5</f>
        <v>Golu</v>
      </c>
      <c r="C33" s="113">
        <f>C12*'First Equity Round'!$F$9*'First Equity Round'!$C$39</f>
        <v>250</v>
      </c>
      <c r="D33" s="86">
        <f t="shared" ref="D33:E33" si="20">C33</f>
        <v>250</v>
      </c>
      <c r="E33" s="36">
        <f t="shared" si="20"/>
        <v>250</v>
      </c>
      <c r="F33" s="86">
        <f t="shared" si="15"/>
        <v>250</v>
      </c>
      <c r="G33" s="36">
        <f t="shared" si="16"/>
        <v>250</v>
      </c>
      <c r="H33" s="86">
        <f t="shared" si="17"/>
        <v>250</v>
      </c>
      <c r="I33" s="36">
        <f t="shared" si="18"/>
        <v>250</v>
      </c>
    </row>
    <row r="34">
      <c r="B34" s="26" t="s">
        <v>17</v>
      </c>
      <c r="C34" s="36">
        <f>SUM(C$30:C33)</f>
        <v>1000</v>
      </c>
      <c r="D34" s="122">
        <f>C34/(1-D13)*D13</f>
        <v>111.1111111</v>
      </c>
      <c r="E34" s="123">
        <f>D34</f>
        <v>111.1111111</v>
      </c>
      <c r="F34" s="124">
        <f t="shared" si="15"/>
        <v>111.1111111</v>
      </c>
      <c r="G34" s="123">
        <f t="shared" si="16"/>
        <v>111.1111111</v>
      </c>
      <c r="H34" s="124">
        <f t="shared" si="17"/>
        <v>111.1111111</v>
      </c>
      <c r="I34" s="123">
        <f t="shared" si="18"/>
        <v>111.1111111</v>
      </c>
    </row>
    <row r="35">
      <c r="B35" s="26" t="str">
        <f>'Debt Round'!C6</f>
        <v>Guddan</v>
      </c>
      <c r="C35" s="80"/>
      <c r="D35" s="36">
        <f>SUM(D$30:D34)</f>
        <v>1111.111111</v>
      </c>
      <c r="E35" s="36">
        <f t="shared" ref="E35:E39" si="21">D$35/(1-SUM(E$14:E$18))*E14</f>
        <v>2.072968491</v>
      </c>
      <c r="F35" s="86">
        <f t="shared" si="15"/>
        <v>2.072968491</v>
      </c>
      <c r="G35" s="71">
        <f t="shared" si="16"/>
        <v>2.072968491</v>
      </c>
      <c r="H35" s="86">
        <f t="shared" si="17"/>
        <v>2.072968491</v>
      </c>
      <c r="I35" s="71">
        <f t="shared" si="18"/>
        <v>2.072968491</v>
      </c>
    </row>
    <row r="36">
      <c r="B36" s="26" t="str">
        <f>'Debt Round'!D6</f>
        <v>Laali</v>
      </c>
      <c r="C36" s="80"/>
      <c r="D36" s="127"/>
      <c r="E36" s="36">
        <f t="shared" si="21"/>
        <v>2.072968491</v>
      </c>
      <c r="F36" s="86">
        <f t="shared" si="15"/>
        <v>2.072968491</v>
      </c>
      <c r="G36" s="71">
        <f t="shared" si="16"/>
        <v>2.072968491</v>
      </c>
      <c r="H36" s="86">
        <f t="shared" si="17"/>
        <v>2.072968491</v>
      </c>
      <c r="I36" s="71">
        <f t="shared" si="18"/>
        <v>2.072968491</v>
      </c>
    </row>
    <row r="37">
      <c r="B37" s="26" t="str">
        <f>'Debt Round'!E6</f>
        <v>Puttan</v>
      </c>
      <c r="C37" s="80"/>
      <c r="D37" s="127"/>
      <c r="E37" s="36">
        <f t="shared" si="21"/>
        <v>2.072968491</v>
      </c>
      <c r="F37" s="86">
        <f t="shared" si="15"/>
        <v>2.072968491</v>
      </c>
      <c r="G37" s="71">
        <f t="shared" si="16"/>
        <v>2.072968491</v>
      </c>
      <c r="H37" s="86">
        <f t="shared" si="17"/>
        <v>2.072968491</v>
      </c>
      <c r="I37" s="71">
        <f t="shared" si="18"/>
        <v>2.072968491</v>
      </c>
    </row>
    <row r="38">
      <c r="B38" s="26" t="str">
        <f>'Debt Round'!F6</f>
        <v>Bankelal</v>
      </c>
      <c r="C38" s="80"/>
      <c r="D38" s="127"/>
      <c r="E38" s="36">
        <f t="shared" si="21"/>
        <v>2.072968491</v>
      </c>
      <c r="F38" s="86">
        <f t="shared" si="15"/>
        <v>2.072968491</v>
      </c>
      <c r="G38" s="71">
        <f t="shared" si="16"/>
        <v>2.072968491</v>
      </c>
      <c r="H38" s="86">
        <f t="shared" si="17"/>
        <v>2.072968491</v>
      </c>
      <c r="I38" s="71">
        <f t="shared" si="18"/>
        <v>2.072968491</v>
      </c>
    </row>
    <row r="39">
      <c r="B39" s="26" t="str">
        <f>'First Equity Round'!C5</f>
        <v>Bawandar Mix</v>
      </c>
      <c r="C39" s="80"/>
      <c r="D39" s="72"/>
      <c r="E39" s="36">
        <f t="shared" si="21"/>
        <v>124.3781095</v>
      </c>
      <c r="F39" s="86">
        <f t="shared" si="15"/>
        <v>124.3781095</v>
      </c>
      <c r="G39" s="71">
        <f t="shared" si="16"/>
        <v>124.3781095</v>
      </c>
      <c r="H39" s="86">
        <f t="shared" si="17"/>
        <v>124.3781095</v>
      </c>
      <c r="I39" s="71">
        <f t="shared" si="18"/>
        <v>124.3781095</v>
      </c>
    </row>
    <row r="40">
      <c r="B40" s="26" t="s">
        <v>25</v>
      </c>
      <c r="C40" s="80"/>
      <c r="D40" s="52"/>
      <c r="E40" s="129">
        <f>SUM(E$30:E39)</f>
        <v>1243.781095</v>
      </c>
      <c r="F40" s="122">
        <f>E40/(1-F19)*F19</f>
        <v>138.1978994</v>
      </c>
      <c r="G40" s="130">
        <f t="shared" si="16"/>
        <v>138.1978994</v>
      </c>
      <c r="H40" s="124">
        <f t="shared" si="17"/>
        <v>138.1978994</v>
      </c>
      <c r="I40" s="130">
        <f t="shared" si="18"/>
        <v>138.1978994</v>
      </c>
    </row>
    <row r="41">
      <c r="B41" s="26" t="str">
        <f>'Next Equity Rounds'!C5</f>
        <v>Jaggu Dada</v>
      </c>
      <c r="C41" s="47"/>
      <c r="D41" s="47"/>
      <c r="E41" s="47"/>
      <c r="F41" s="36">
        <f>SUM(F$30:F40)</f>
        <v>1381.978994</v>
      </c>
      <c r="G41" s="131">
        <f>F41/(1-G20)*G20</f>
        <v>153.5532215</v>
      </c>
      <c r="H41" s="86">
        <f t="shared" si="17"/>
        <v>153.5532215</v>
      </c>
      <c r="I41" s="71">
        <f t="shared" si="18"/>
        <v>153.5532215</v>
      </c>
    </row>
    <row r="42">
      <c r="B42" s="26" t="s">
        <v>26</v>
      </c>
      <c r="C42" s="47"/>
      <c r="D42" s="47"/>
      <c r="E42" s="47"/>
      <c r="F42" s="83"/>
      <c r="G42" s="36">
        <f>SUM(G$30:G41)</f>
        <v>1535.532215</v>
      </c>
      <c r="H42" s="122">
        <f>G42/(1-H21)*H21</f>
        <v>170.6146906</v>
      </c>
      <c r="I42" s="130">
        <f t="shared" si="18"/>
        <v>170.6146906</v>
      </c>
    </row>
    <row r="43">
      <c r="B43" s="38" t="str">
        <f>'Next Equity Rounds'!D5</f>
        <v>Bhokaali Baba</v>
      </c>
      <c r="C43" s="47"/>
      <c r="D43" s="47"/>
      <c r="E43" s="47"/>
      <c r="F43" s="47"/>
      <c r="G43" s="47"/>
      <c r="H43" s="36">
        <f>SUM(H$30:H42)</f>
        <v>1706.146906</v>
      </c>
      <c r="I43" s="131">
        <f>H43/(1-I22)*I22</f>
        <v>189.5718785</v>
      </c>
    </row>
    <row r="44">
      <c r="B44" s="47"/>
      <c r="C44" s="47"/>
      <c r="D44" s="47"/>
      <c r="E44" s="47"/>
      <c r="F44" s="83"/>
      <c r="G44" s="47"/>
      <c r="H44" s="47"/>
      <c r="I44" s="36">
        <f>SUM(I$30:I43)</f>
        <v>1895.718785</v>
      </c>
    </row>
    <row r="45">
      <c r="B45" s="45"/>
      <c r="C45" s="45"/>
      <c r="D45" s="45"/>
      <c r="E45" s="45"/>
      <c r="F45" s="79"/>
      <c r="G45" s="45"/>
      <c r="H45" s="45"/>
      <c r="I45" s="45"/>
    </row>
    <row r="46">
      <c r="B46" s="134" t="s">
        <v>50</v>
      </c>
      <c r="D46" s="134" t="s">
        <v>51</v>
      </c>
      <c r="E46" s="135"/>
      <c r="F46" s="138" t="s">
        <v>52</v>
      </c>
      <c r="G46" s="135"/>
      <c r="H46" s="96" t="s">
        <v>53</v>
      </c>
      <c r="I46" s="135"/>
    </row>
    <row r="47">
      <c r="B47" s="139" t="s">
        <v>54</v>
      </c>
      <c r="C47" s="84" t="s">
        <v>55</v>
      </c>
      <c r="D47" s="98" t="s">
        <v>56</v>
      </c>
      <c r="E47" s="84" t="s">
        <v>57</v>
      </c>
      <c r="F47" s="23" t="s">
        <v>56</v>
      </c>
      <c r="G47" s="32" t="s">
        <v>57</v>
      </c>
      <c r="H47" s="23" t="s">
        <v>56</v>
      </c>
      <c r="I47" s="32" t="s">
        <v>57</v>
      </c>
    </row>
    <row r="48">
      <c r="B48" s="26" t="str">
        <f>'Debt Round'!C5</f>
        <v>Lallan</v>
      </c>
      <c r="C48" s="71">
        <f>'First Equity Round'!F10</f>
        <v>100</v>
      </c>
      <c r="D48" s="69">
        <f>E29</f>
        <v>120600</v>
      </c>
      <c r="E48" s="140">
        <f t="shared" ref="E48:E57" si="22">D48/C48</f>
        <v>1206</v>
      </c>
      <c r="F48" s="69">
        <f t="shared" ref="F48:F59" si="23">G$29</f>
        <v>293058</v>
      </c>
      <c r="G48" s="140">
        <f t="shared" ref="G48:G52" si="24">F48/C48</f>
        <v>2930.58</v>
      </c>
      <c r="H48" s="69">
        <f t="shared" ref="H48:H61" si="25">I$29</f>
        <v>712130.94</v>
      </c>
      <c r="I48" s="140">
        <f t="shared" ref="I48:I52" si="26">H48/C48</f>
        <v>7121.3094</v>
      </c>
    </row>
    <row r="49">
      <c r="B49" s="26" t="str">
        <f>'Debt Round'!D5</f>
        <v>Chaggan guru</v>
      </c>
      <c r="C49" s="71">
        <f>'First Equity Round'!F10</f>
        <v>100</v>
      </c>
      <c r="D49" s="69">
        <f>E29</f>
        <v>120600</v>
      </c>
      <c r="E49" s="140">
        <f t="shared" si="22"/>
        <v>1206</v>
      </c>
      <c r="F49" s="69">
        <f t="shared" si="23"/>
        <v>293058</v>
      </c>
      <c r="G49" s="140">
        <f t="shared" si="24"/>
        <v>2930.58</v>
      </c>
      <c r="H49" s="69">
        <f t="shared" si="25"/>
        <v>712130.94</v>
      </c>
      <c r="I49" s="140">
        <f t="shared" si="26"/>
        <v>7121.3094</v>
      </c>
    </row>
    <row r="50">
      <c r="B50" s="26" t="str">
        <f>'Debt Round'!E5</f>
        <v>Mia Mumman</v>
      </c>
      <c r="C50" s="71">
        <f>'First Equity Round'!F10</f>
        <v>100</v>
      </c>
      <c r="D50" s="69">
        <f>E29</f>
        <v>120600</v>
      </c>
      <c r="E50" s="140">
        <f t="shared" si="22"/>
        <v>1206</v>
      </c>
      <c r="F50" s="69">
        <f t="shared" si="23"/>
        <v>293058</v>
      </c>
      <c r="G50" s="140">
        <f t="shared" si="24"/>
        <v>2930.58</v>
      </c>
      <c r="H50" s="69">
        <f t="shared" si="25"/>
        <v>712130.94</v>
      </c>
      <c r="I50" s="140">
        <f t="shared" si="26"/>
        <v>7121.3094</v>
      </c>
    </row>
    <row r="51">
      <c r="B51" s="26" t="str">
        <f>'Debt Round'!F5</f>
        <v>Golu</v>
      </c>
      <c r="C51" s="71">
        <f>'First Equity Round'!F10</f>
        <v>100</v>
      </c>
      <c r="D51" s="69">
        <f>E29</f>
        <v>120600</v>
      </c>
      <c r="E51" s="140">
        <f t="shared" si="22"/>
        <v>1206</v>
      </c>
      <c r="F51" s="69">
        <f t="shared" si="23"/>
        <v>293058</v>
      </c>
      <c r="G51" s="140">
        <f t="shared" si="24"/>
        <v>2930.58</v>
      </c>
      <c r="H51" s="69">
        <f t="shared" si="25"/>
        <v>712130.94</v>
      </c>
      <c r="I51" s="140">
        <f t="shared" si="26"/>
        <v>7121.3094</v>
      </c>
    </row>
    <row r="52">
      <c r="B52" s="26" t="s">
        <v>17</v>
      </c>
      <c r="C52" s="71">
        <f t="shared" ref="C52:D52" si="27">D29</f>
        <v>121500</v>
      </c>
      <c r="D52" s="69">
        <f t="shared" si="27"/>
        <v>120600</v>
      </c>
      <c r="E52" s="140">
        <f t="shared" si="22"/>
        <v>0.9925925926</v>
      </c>
      <c r="F52" s="69">
        <f t="shared" si="23"/>
        <v>293058</v>
      </c>
      <c r="G52" s="140">
        <f t="shared" si="24"/>
        <v>2.412</v>
      </c>
      <c r="H52" s="69">
        <f t="shared" si="25"/>
        <v>712130.94</v>
      </c>
      <c r="I52" s="140">
        <f t="shared" si="26"/>
        <v>5.86116</v>
      </c>
    </row>
    <row r="53">
      <c r="B53" s="26" t="str">
        <f>'Debt Round'!C6</f>
        <v>Guddan</v>
      </c>
      <c r="C53" s="71">
        <f>'Debt Round'!C9</f>
        <v>100000</v>
      </c>
      <c r="D53" s="69">
        <f>'Debt Round'!C9/(1-'Debt Round'!C10)</f>
        <v>250000</v>
      </c>
      <c r="E53" s="140">
        <f t="shared" si="22"/>
        <v>2.5</v>
      </c>
      <c r="F53" s="69">
        <f t="shared" si="23"/>
        <v>293058</v>
      </c>
      <c r="G53" s="140">
        <f t="shared" ref="G53:G56" si="28">F53/E$29*E53</f>
        <v>6.075</v>
      </c>
      <c r="H53" s="69">
        <f t="shared" si="25"/>
        <v>712130.94</v>
      </c>
      <c r="I53" s="140">
        <f t="shared" ref="I53:I56" si="29">H53/E$29*E53</f>
        <v>14.76225</v>
      </c>
    </row>
    <row r="54">
      <c r="B54" s="26" t="str">
        <f>'Debt Round'!D6</f>
        <v>Laali</v>
      </c>
      <c r="C54" s="71">
        <f>'Debt Round'!D9</f>
        <v>100000</v>
      </c>
      <c r="D54" s="69">
        <f>'Debt Round'!D9/(1-'Debt Round'!D10)</f>
        <v>250000</v>
      </c>
      <c r="E54" s="140">
        <f t="shared" si="22"/>
        <v>2.5</v>
      </c>
      <c r="F54" s="69">
        <f t="shared" si="23"/>
        <v>293058</v>
      </c>
      <c r="G54" s="140">
        <f t="shared" si="28"/>
        <v>6.075</v>
      </c>
      <c r="H54" s="69">
        <f t="shared" si="25"/>
        <v>712130.94</v>
      </c>
      <c r="I54" s="140">
        <f t="shared" si="29"/>
        <v>14.76225</v>
      </c>
    </row>
    <row r="55">
      <c r="B55" s="26" t="str">
        <f>'Debt Round'!E6</f>
        <v>Puttan</v>
      </c>
      <c r="C55" s="71">
        <f>'Debt Round'!E9</f>
        <v>100000</v>
      </c>
      <c r="D55" s="69">
        <f>'Debt Round'!E9/(1-'Debt Round'!E10)</f>
        <v>250000</v>
      </c>
      <c r="E55" s="140">
        <f t="shared" si="22"/>
        <v>2.5</v>
      </c>
      <c r="F55" s="69">
        <f t="shared" si="23"/>
        <v>293058</v>
      </c>
      <c r="G55" s="140">
        <f t="shared" si="28"/>
        <v>6.075</v>
      </c>
      <c r="H55" s="69">
        <f t="shared" si="25"/>
        <v>712130.94</v>
      </c>
      <c r="I55" s="140">
        <f t="shared" si="29"/>
        <v>14.76225</v>
      </c>
    </row>
    <row r="56">
      <c r="B56" s="26" t="str">
        <f>'Debt Round'!F6</f>
        <v>Bankelal</v>
      </c>
      <c r="C56" s="71">
        <f>'Debt Round'!F9</f>
        <v>100000</v>
      </c>
      <c r="D56" s="69">
        <f>'Debt Round'!F9/(1-'Debt Round'!F10)</f>
        <v>250000</v>
      </c>
      <c r="E56" s="140">
        <f t="shared" si="22"/>
        <v>2.5</v>
      </c>
      <c r="F56" s="69">
        <f t="shared" si="23"/>
        <v>293058</v>
      </c>
      <c r="G56" s="140">
        <f t="shared" si="28"/>
        <v>6.075</v>
      </c>
      <c r="H56" s="69">
        <f t="shared" si="25"/>
        <v>712130.94</v>
      </c>
      <c r="I56" s="140">
        <f t="shared" si="29"/>
        <v>14.76225</v>
      </c>
    </row>
    <row r="57">
      <c r="B57" s="26" t="str">
        <f>'First Equity Round'!C5</f>
        <v>Bawandar Mix</v>
      </c>
      <c r="C57" s="71">
        <f>E29</f>
        <v>120600</v>
      </c>
      <c r="D57" s="73">
        <f>E29</f>
        <v>120600</v>
      </c>
      <c r="E57" s="141">
        <f t="shared" si="22"/>
        <v>1</v>
      </c>
      <c r="F57" s="69">
        <f t="shared" si="23"/>
        <v>293058</v>
      </c>
      <c r="G57" s="140">
        <f t="shared" ref="G57:G59" si="30">F57/C57</f>
        <v>2.43</v>
      </c>
      <c r="H57" s="69">
        <f t="shared" si="25"/>
        <v>712130.94</v>
      </c>
      <c r="I57" s="140">
        <f t="shared" ref="I57:I61" si="31">H57/C57</f>
        <v>5.9049</v>
      </c>
    </row>
    <row r="58">
      <c r="B58" s="26" t="s">
        <v>25</v>
      </c>
      <c r="C58" s="71">
        <f t="shared" ref="C58:C59" si="32">G$29</f>
        <v>293058</v>
      </c>
      <c r="D58" s="80"/>
      <c r="E58" s="127"/>
      <c r="F58" s="69">
        <f t="shared" si="23"/>
        <v>293058</v>
      </c>
      <c r="G58" s="140">
        <f t="shared" si="30"/>
        <v>1</v>
      </c>
      <c r="H58" s="69">
        <f t="shared" si="25"/>
        <v>712130.94</v>
      </c>
      <c r="I58" s="140">
        <f t="shared" si="31"/>
        <v>2.43</v>
      </c>
    </row>
    <row r="59">
      <c r="B59" s="26" t="str">
        <f>'Next Equity Rounds'!C5</f>
        <v>Jaggu Dada</v>
      </c>
      <c r="C59" s="71">
        <f t="shared" si="32"/>
        <v>293058</v>
      </c>
      <c r="D59" s="80"/>
      <c r="E59" s="127"/>
      <c r="F59" s="73">
        <f t="shared" si="23"/>
        <v>293058</v>
      </c>
      <c r="G59" s="141">
        <f t="shared" si="30"/>
        <v>1</v>
      </c>
      <c r="H59" s="69">
        <f t="shared" si="25"/>
        <v>712130.94</v>
      </c>
      <c r="I59" s="140">
        <f t="shared" si="31"/>
        <v>2.43</v>
      </c>
    </row>
    <row r="60">
      <c r="B60" s="26" t="s">
        <v>26</v>
      </c>
      <c r="C60" s="71">
        <f t="shared" ref="C60:C61" si="33">I$29</f>
        <v>712130.94</v>
      </c>
      <c r="D60" s="80"/>
      <c r="E60" s="80"/>
      <c r="F60" s="80"/>
      <c r="G60" s="127"/>
      <c r="H60" s="69">
        <f t="shared" si="25"/>
        <v>712130.94</v>
      </c>
      <c r="I60" s="140">
        <f t="shared" si="31"/>
        <v>1</v>
      </c>
    </row>
    <row r="61">
      <c r="B61" s="38" t="str">
        <f>'Next Equity Rounds'!D5</f>
        <v>Bhokaali Baba</v>
      </c>
      <c r="C61" s="75">
        <f t="shared" si="33"/>
        <v>712130.94</v>
      </c>
      <c r="D61" s="80"/>
      <c r="E61" s="80"/>
      <c r="F61" s="80"/>
      <c r="G61" s="127"/>
      <c r="H61" s="73">
        <f t="shared" si="25"/>
        <v>712130.94</v>
      </c>
      <c r="I61" s="141">
        <f t="shared" si="31"/>
        <v>1</v>
      </c>
    </row>
  </sheetData>
  <mergeCells count="11">
    <mergeCell ref="F7:G7"/>
    <mergeCell ref="C7:E7"/>
    <mergeCell ref="H7:I7"/>
    <mergeCell ref="B2:I2"/>
    <mergeCell ref="F26:G26"/>
    <mergeCell ref="C26:E26"/>
    <mergeCell ref="H26:I26"/>
    <mergeCell ref="F46:G46"/>
    <mergeCell ref="D46:E46"/>
    <mergeCell ref="B46:C46"/>
    <mergeCell ref="H46:I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47</v>
      </c>
      <c r="C2" s="2"/>
      <c r="D2" s="2"/>
      <c r="E2" s="2"/>
      <c r="F2" s="3"/>
    </row>
    <row r="4">
      <c r="B4" s="12" t="s">
        <v>33</v>
      </c>
      <c r="C4" s="105" t="str">
        <f>'Debt Round'!C6</f>
        <v>Guddan</v>
      </c>
      <c r="D4" s="48" t="str">
        <f>'Debt Round'!D6</f>
        <v>Laali</v>
      </c>
      <c r="E4" s="48" t="str">
        <f>'Debt Round'!E6</f>
        <v>Puttan</v>
      </c>
      <c r="F4" s="50" t="str">
        <f>'Debt Round'!F6</f>
        <v>Bankelal</v>
      </c>
    </row>
    <row r="5">
      <c r="B5" s="26" t="s">
        <v>15</v>
      </c>
      <c r="C5" s="107">
        <v>500000.0</v>
      </c>
      <c r="D5" s="107">
        <v>40000.0</v>
      </c>
      <c r="E5" s="107">
        <v>500000.0</v>
      </c>
      <c r="F5" s="109">
        <v>200000.0</v>
      </c>
    </row>
    <row r="6">
      <c r="B6" s="26" t="s">
        <v>36</v>
      </c>
      <c r="C6" s="63">
        <v>0.6</v>
      </c>
      <c r="D6" s="63">
        <f t="shared" ref="D6:F6" si="1">C6</f>
        <v>0.6</v>
      </c>
      <c r="E6" s="63">
        <f t="shared" si="1"/>
        <v>0.6</v>
      </c>
      <c r="F6" s="66">
        <f t="shared" si="1"/>
        <v>0.6</v>
      </c>
    </row>
    <row r="7">
      <c r="B7" s="38" t="s">
        <v>37</v>
      </c>
      <c r="C7" s="73">
        <f t="shared" ref="C7:F7" si="2">C5/(1-C6)</f>
        <v>1250000</v>
      </c>
      <c r="D7" s="73">
        <f t="shared" si="2"/>
        <v>100000</v>
      </c>
      <c r="E7" s="73">
        <f t="shared" si="2"/>
        <v>1250000</v>
      </c>
      <c r="F7" s="75">
        <f t="shared" si="2"/>
        <v>500000</v>
      </c>
    </row>
    <row r="8">
      <c r="B8" s="112"/>
      <c r="C8" s="45"/>
      <c r="D8" s="45"/>
      <c r="E8" s="45"/>
      <c r="F8" s="45"/>
    </row>
    <row r="9">
      <c r="B9" s="26" t="s">
        <v>42</v>
      </c>
      <c r="C9" s="23" t="str">
        <f>'Debt Round'!C6</f>
        <v>Guddan</v>
      </c>
      <c r="D9" s="23" t="str">
        <f>'Debt Round'!D6</f>
        <v>Laali</v>
      </c>
      <c r="E9" s="23" t="str">
        <f>'Debt Round'!E6</f>
        <v>Puttan</v>
      </c>
      <c r="F9" s="32" t="str">
        <f>'Debt Round'!F6</f>
        <v>Bankelal</v>
      </c>
    </row>
    <row r="10">
      <c r="B10" s="114">
        <v>1.0E7</v>
      </c>
      <c r="C10" s="117">
        <f t="shared" ref="C10:F10" si="3">C$7/$B10</f>
        <v>0.125</v>
      </c>
      <c r="D10" s="87">
        <f t="shared" si="3"/>
        <v>0.01</v>
      </c>
      <c r="E10" s="87">
        <f t="shared" si="3"/>
        <v>0.125</v>
      </c>
      <c r="F10" s="51">
        <f t="shared" si="3"/>
        <v>0.05</v>
      </c>
    </row>
    <row r="11">
      <c r="B11" s="114">
        <v>2.0E7</v>
      </c>
      <c r="C11" s="120">
        <f t="shared" ref="C11:F11" si="4">C$7/$B11</f>
        <v>0.0625</v>
      </c>
      <c r="D11" s="37">
        <f t="shared" si="4"/>
        <v>0.005</v>
      </c>
      <c r="E11" s="37">
        <f t="shared" si="4"/>
        <v>0.0625</v>
      </c>
      <c r="F11" s="39">
        <f t="shared" si="4"/>
        <v>0.025</v>
      </c>
    </row>
    <row r="12">
      <c r="B12" s="114">
        <v>3.0E7</v>
      </c>
      <c r="C12" s="120">
        <f t="shared" ref="C12:F12" si="5">C$7/$B12</f>
        <v>0.04166666667</v>
      </c>
      <c r="D12" s="37">
        <f t="shared" si="5"/>
        <v>0.003333333333</v>
      </c>
      <c r="E12" s="37">
        <f t="shared" si="5"/>
        <v>0.04166666667</v>
      </c>
      <c r="F12" s="39">
        <f t="shared" si="5"/>
        <v>0.01666666667</v>
      </c>
    </row>
    <row r="13">
      <c r="B13" s="114">
        <v>4.0E7</v>
      </c>
      <c r="C13" s="120">
        <f t="shared" ref="C13:F13" si="6">C$7/$B13</f>
        <v>0.03125</v>
      </c>
      <c r="D13" s="37">
        <f t="shared" si="6"/>
        <v>0.0025</v>
      </c>
      <c r="E13" s="37">
        <f t="shared" si="6"/>
        <v>0.03125</v>
      </c>
      <c r="F13" s="39">
        <f t="shared" si="6"/>
        <v>0.0125</v>
      </c>
    </row>
    <row r="14">
      <c r="B14" s="114">
        <v>5.0E7</v>
      </c>
      <c r="C14" s="120">
        <f t="shared" ref="C14:F14" si="7">C$7/$B14</f>
        <v>0.025</v>
      </c>
      <c r="D14" s="37">
        <f t="shared" si="7"/>
        <v>0.002</v>
      </c>
      <c r="E14" s="37">
        <f t="shared" si="7"/>
        <v>0.025</v>
      </c>
      <c r="F14" s="39">
        <f t="shared" si="7"/>
        <v>0.01</v>
      </c>
    </row>
    <row r="15">
      <c r="B15" s="114">
        <v>6.0E7</v>
      </c>
      <c r="C15" s="120">
        <f t="shared" ref="C15:F15" si="8">C$7/$B15</f>
        <v>0.02083333333</v>
      </c>
      <c r="D15" s="37">
        <f t="shared" si="8"/>
        <v>0.001666666667</v>
      </c>
      <c r="E15" s="37">
        <f t="shared" si="8"/>
        <v>0.02083333333</v>
      </c>
      <c r="F15" s="39">
        <f t="shared" si="8"/>
        <v>0.008333333333</v>
      </c>
    </row>
    <row r="16">
      <c r="B16" s="114">
        <v>7.0E7</v>
      </c>
      <c r="C16" s="120">
        <f t="shared" ref="C16:F16" si="9">C$7/$B16</f>
        <v>0.01785714286</v>
      </c>
      <c r="D16" s="37">
        <f t="shared" si="9"/>
        <v>0.001428571429</v>
      </c>
      <c r="E16" s="37">
        <f t="shared" si="9"/>
        <v>0.01785714286</v>
      </c>
      <c r="F16" s="39">
        <f t="shared" si="9"/>
        <v>0.007142857143</v>
      </c>
    </row>
    <row r="17">
      <c r="B17" s="114">
        <v>8.0E7</v>
      </c>
      <c r="C17" s="120">
        <f t="shared" ref="C17:F17" si="10">C$7/$B17</f>
        <v>0.015625</v>
      </c>
      <c r="D17" s="37">
        <f t="shared" si="10"/>
        <v>0.00125</v>
      </c>
      <c r="E17" s="37">
        <f t="shared" si="10"/>
        <v>0.015625</v>
      </c>
      <c r="F17" s="39">
        <f t="shared" si="10"/>
        <v>0.00625</v>
      </c>
    </row>
    <row r="18">
      <c r="B18" s="114">
        <v>9.0E7</v>
      </c>
      <c r="C18" s="120">
        <f t="shared" ref="C18:F18" si="11">C$7/$B18</f>
        <v>0.01388888889</v>
      </c>
      <c r="D18" s="37">
        <f t="shared" si="11"/>
        <v>0.001111111111</v>
      </c>
      <c r="E18" s="37">
        <f t="shared" si="11"/>
        <v>0.01388888889</v>
      </c>
      <c r="F18" s="39">
        <f t="shared" si="11"/>
        <v>0.005555555556</v>
      </c>
    </row>
    <row r="19">
      <c r="B19" s="114">
        <v>1.0E8</v>
      </c>
      <c r="C19" s="120">
        <f t="shared" ref="C19:F19" si="12">C$7/$B19</f>
        <v>0.0125</v>
      </c>
      <c r="D19" s="37">
        <f t="shared" si="12"/>
        <v>0.001</v>
      </c>
      <c r="E19" s="37">
        <f t="shared" si="12"/>
        <v>0.0125</v>
      </c>
      <c r="F19" s="39">
        <f t="shared" si="12"/>
        <v>0.005</v>
      </c>
    </row>
    <row r="20">
      <c r="B20" s="114">
        <v>1.1E8</v>
      </c>
      <c r="C20" s="120">
        <f t="shared" ref="C20:F20" si="13">C$7/$B20</f>
        <v>0.01136363636</v>
      </c>
      <c r="D20" s="37">
        <f t="shared" si="13"/>
        <v>0.0009090909091</v>
      </c>
      <c r="E20" s="37">
        <f t="shared" si="13"/>
        <v>0.01136363636</v>
      </c>
      <c r="F20" s="39">
        <f t="shared" si="13"/>
        <v>0.004545454545</v>
      </c>
    </row>
    <row r="21">
      <c r="B21" s="114">
        <v>1.2E8</v>
      </c>
      <c r="C21" s="120">
        <f t="shared" ref="C21:F21" si="14">C$7/$B21</f>
        <v>0.01041666667</v>
      </c>
      <c r="D21" s="37">
        <f t="shared" si="14"/>
        <v>0.0008333333333</v>
      </c>
      <c r="E21" s="37">
        <f t="shared" si="14"/>
        <v>0.01041666667</v>
      </c>
      <c r="F21" s="39">
        <f t="shared" si="14"/>
        <v>0.004166666667</v>
      </c>
    </row>
    <row r="22">
      <c r="B22" s="114">
        <v>1.3E8</v>
      </c>
      <c r="C22" s="120">
        <f t="shared" ref="C22:F22" si="15">C$7/$B22</f>
        <v>0.009615384615</v>
      </c>
      <c r="D22" s="37">
        <f t="shared" si="15"/>
        <v>0.0007692307692</v>
      </c>
      <c r="E22" s="37">
        <f t="shared" si="15"/>
        <v>0.009615384615</v>
      </c>
      <c r="F22" s="39">
        <f t="shared" si="15"/>
        <v>0.003846153846</v>
      </c>
    </row>
    <row r="23">
      <c r="B23" s="114">
        <v>1.4E8</v>
      </c>
      <c r="C23" s="120">
        <f t="shared" ref="C23:F23" si="16">C$7/$B23</f>
        <v>0.008928571429</v>
      </c>
      <c r="D23" s="37">
        <f t="shared" si="16"/>
        <v>0.0007142857143</v>
      </c>
      <c r="E23" s="37">
        <f t="shared" si="16"/>
        <v>0.008928571429</v>
      </c>
      <c r="F23" s="39">
        <f t="shared" si="16"/>
        <v>0.003571428571</v>
      </c>
    </row>
    <row r="24">
      <c r="B24" s="114">
        <v>1.5E8</v>
      </c>
      <c r="C24" s="128">
        <f t="shared" ref="C24:F24" si="17">C$7/$B24</f>
        <v>0.008333333333</v>
      </c>
      <c r="D24" s="125">
        <f t="shared" si="17"/>
        <v>0.0006666666667</v>
      </c>
      <c r="E24" s="125">
        <f t="shared" si="17"/>
        <v>0.008333333333</v>
      </c>
      <c r="F24" s="126">
        <f t="shared" si="17"/>
        <v>0.003333333333</v>
      </c>
    </row>
    <row r="25">
      <c r="B25" s="112"/>
      <c r="C25" s="45"/>
      <c r="D25" s="45"/>
      <c r="E25" s="45"/>
      <c r="F25" s="45"/>
    </row>
    <row r="26">
      <c r="B26" s="26" t="s">
        <v>50</v>
      </c>
      <c r="C26" s="23" t="str">
        <f>'Debt Round'!C6</f>
        <v>Guddan</v>
      </c>
      <c r="D26" s="23" t="str">
        <f>'Debt Round'!D6</f>
        <v>Laali</v>
      </c>
      <c r="E26" s="23" t="str">
        <f>'Debt Round'!E6</f>
        <v>Puttan</v>
      </c>
      <c r="F26" s="32" t="str">
        <f>'Debt Round'!F6</f>
        <v>Bankelal</v>
      </c>
    </row>
    <row r="27">
      <c r="B27" s="114">
        <v>1.6E8</v>
      </c>
      <c r="C27" s="117">
        <f t="shared" ref="C27:F27" si="18">($B27-$B$24)/$B$24</f>
        <v>0.06666666667</v>
      </c>
      <c r="D27" s="87">
        <f t="shared" si="18"/>
        <v>0.06666666667</v>
      </c>
      <c r="E27" s="87">
        <f t="shared" si="18"/>
        <v>0.06666666667</v>
      </c>
      <c r="F27" s="51">
        <f t="shared" si="18"/>
        <v>0.06666666667</v>
      </c>
    </row>
    <row r="28">
      <c r="B28" s="114">
        <v>1.7E8</v>
      </c>
      <c r="C28" s="120">
        <f t="shared" ref="C28:F28" si="19">($B28-$B$24)/$B$24</f>
        <v>0.1333333333</v>
      </c>
      <c r="D28" s="37">
        <f t="shared" si="19"/>
        <v>0.1333333333</v>
      </c>
      <c r="E28" s="37">
        <f t="shared" si="19"/>
        <v>0.1333333333</v>
      </c>
      <c r="F28" s="39">
        <f t="shared" si="19"/>
        <v>0.1333333333</v>
      </c>
    </row>
    <row r="29">
      <c r="B29" s="114">
        <v>1.8E8</v>
      </c>
      <c r="C29" s="120">
        <f t="shared" ref="C29:F29" si="20">($B29-$B$24)/$B$24</f>
        <v>0.2</v>
      </c>
      <c r="D29" s="37">
        <f t="shared" si="20"/>
        <v>0.2</v>
      </c>
      <c r="E29" s="37">
        <f t="shared" si="20"/>
        <v>0.2</v>
      </c>
      <c r="F29" s="39">
        <f t="shared" si="20"/>
        <v>0.2</v>
      </c>
    </row>
    <row r="30">
      <c r="B30" s="114">
        <v>1.9E8</v>
      </c>
      <c r="C30" s="120">
        <f t="shared" ref="C30:F30" si="21">($B30-$B$24)/$B$24</f>
        <v>0.2666666667</v>
      </c>
      <c r="D30" s="37">
        <f t="shared" si="21"/>
        <v>0.2666666667</v>
      </c>
      <c r="E30" s="37">
        <f t="shared" si="21"/>
        <v>0.2666666667</v>
      </c>
      <c r="F30" s="39">
        <f t="shared" si="21"/>
        <v>0.2666666667</v>
      </c>
    </row>
    <row r="31">
      <c r="B31" s="114">
        <v>2.0E8</v>
      </c>
      <c r="C31" s="128">
        <f t="shared" ref="C31:F31" si="22">($B31-$B$24)/$B$24</f>
        <v>0.3333333333</v>
      </c>
      <c r="D31" s="125">
        <f t="shared" si="22"/>
        <v>0.3333333333</v>
      </c>
      <c r="E31" s="125">
        <f t="shared" si="22"/>
        <v>0.3333333333</v>
      </c>
      <c r="F31" s="126">
        <f t="shared" si="22"/>
        <v>0.3333333333</v>
      </c>
    </row>
    <row r="32">
      <c r="B32" s="112"/>
      <c r="C32" s="45"/>
      <c r="D32" s="45"/>
      <c r="E32" s="45"/>
      <c r="F32" s="45"/>
    </row>
    <row r="33">
      <c r="B33" s="26" t="s">
        <v>50</v>
      </c>
      <c r="C33" s="23" t="str">
        <f>'Debt Round'!C6</f>
        <v>Guddan</v>
      </c>
      <c r="D33" s="23" t="str">
        <f>'Debt Round'!D6</f>
        <v>Laali</v>
      </c>
      <c r="E33" s="23" t="str">
        <f>'Debt Round'!E6</f>
        <v>Puttan</v>
      </c>
      <c r="F33" s="32" t="str">
        <f>'Debt Round'!F6</f>
        <v>Bankelal</v>
      </c>
    </row>
    <row r="34">
      <c r="B34" s="114">
        <v>1.6E8</v>
      </c>
      <c r="C34" s="132">
        <f t="shared" ref="C34:F34" si="23">C$7*(1+C27)</f>
        <v>1333333.333</v>
      </c>
      <c r="D34" s="133">
        <f t="shared" si="23"/>
        <v>106666.6667</v>
      </c>
      <c r="E34" s="133">
        <f t="shared" si="23"/>
        <v>1333333.333</v>
      </c>
      <c r="F34" s="95">
        <f t="shared" si="23"/>
        <v>533333.3333</v>
      </c>
    </row>
    <row r="35">
      <c r="B35" s="114">
        <v>1.7E8</v>
      </c>
      <c r="C35" s="88">
        <f t="shared" ref="C35:F35" si="24">C$7*(1+C28)</f>
        <v>1416666.667</v>
      </c>
      <c r="D35" s="69">
        <f t="shared" si="24"/>
        <v>113333.3333</v>
      </c>
      <c r="E35" s="69">
        <f t="shared" si="24"/>
        <v>1416666.667</v>
      </c>
      <c r="F35" s="71">
        <f t="shared" si="24"/>
        <v>566666.6667</v>
      </c>
    </row>
    <row r="36">
      <c r="B36" s="114">
        <v>1.8E8</v>
      </c>
      <c r="C36" s="88">
        <f t="shared" ref="C36:F36" si="25">C$7*(1+C29)</f>
        <v>1500000</v>
      </c>
      <c r="D36" s="69">
        <f t="shared" si="25"/>
        <v>120000</v>
      </c>
      <c r="E36" s="69">
        <f t="shared" si="25"/>
        <v>1500000</v>
      </c>
      <c r="F36" s="71">
        <f t="shared" si="25"/>
        <v>600000</v>
      </c>
    </row>
    <row r="37">
      <c r="B37" s="114">
        <v>1.9E8</v>
      </c>
      <c r="C37" s="88">
        <f t="shared" ref="C37:F37" si="26">C$7*(1+C30)</f>
        <v>1583333.333</v>
      </c>
      <c r="D37" s="69">
        <f t="shared" si="26"/>
        <v>126666.6667</v>
      </c>
      <c r="E37" s="69">
        <f t="shared" si="26"/>
        <v>1583333.333</v>
      </c>
      <c r="F37" s="71">
        <f t="shared" si="26"/>
        <v>633333.3333</v>
      </c>
    </row>
    <row r="38">
      <c r="B38" s="136">
        <v>2.0E8</v>
      </c>
      <c r="C38" s="137">
        <f t="shared" ref="C38:F38" si="27">C$7*(1+C31)</f>
        <v>1666666.667</v>
      </c>
      <c r="D38" s="73">
        <f t="shared" si="27"/>
        <v>133333.3333</v>
      </c>
      <c r="E38" s="73">
        <f t="shared" si="27"/>
        <v>1666666.667</v>
      </c>
      <c r="F38" s="75">
        <f t="shared" si="27"/>
        <v>666666.6667</v>
      </c>
    </row>
  </sheetData>
  <mergeCells count="1">
    <mergeCell ref="B2:F2"/>
  </mergeCells>
  <drawing r:id="rId1"/>
</worksheet>
</file>