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<sst xmlns="http://schemas.openxmlformats.org/spreadsheetml/2006/main" count="42" uniqueCount="42">
  <si>
    <t xml:space="preserve">This calculation sheet has been released under GNU General Public License v2.0. You may read the license text in the LICENSE file present at https://github.com/i01000001/FoundersDairy/blob/master/LICENSE. Please do not redistribute the sheet without this license preamble.
 </t>
  </si>
  <si>
    <t>Application Procedures</t>
  </si>
  <si>
    <t>Professional Fees</t>
  </si>
  <si>
    <t>Statutory Fee (INR) via E-Filing</t>
  </si>
  <si>
    <t>Timeline</t>
  </si>
  <si>
    <t>Remarks</t>
  </si>
  <si>
    <t>Startup/ Individual</t>
  </si>
  <si>
    <t>Small Company</t>
  </si>
  <si>
    <t>Large Company</t>
  </si>
  <si>
    <t>(Days)</t>
  </si>
  <si>
    <t>Patentability Searches</t>
  </si>
  <si>
    <t>Patent search to identify patentability of invention</t>
  </si>
  <si>
    <t>Drafting a provisional patent specification</t>
  </si>
  <si>
    <t>A techno-legal draft specification describes the invention</t>
  </si>
  <si>
    <t>Drafting a non-provisional patent specification after provisional</t>
  </si>
  <si>
    <t>Drafting a non-provisional patent specification directly</t>
  </si>
  <si>
    <t>Filing an Indian patent application upto 30 pages having upto 10 claims</t>
  </si>
  <si>
    <t>Filing an application for grant of patent</t>
  </si>
  <si>
    <t>Charges for each additional claim in excess of 10 claims</t>
  </si>
  <si>
    <t>Additional statutory fee for each one claim for &gt; 10 claims</t>
  </si>
  <si>
    <t>Charges for each additional sheet of complete specifications in excess of 30 sheets</t>
  </si>
  <si>
    <t>Additional statutory fee for each page for &gt; 30 pages</t>
  </si>
  <si>
    <t>Filing statement and undertaking as to corresponding foreign application</t>
  </si>
  <si>
    <t>If application filed outside India, All foreign applications status needs to be updated from time to time</t>
  </si>
  <si>
    <t>Subsequent filing of documents [if any]</t>
  </si>
  <si>
    <t>Any documents pertaining to applications which is needed during prosecution</t>
  </si>
  <si>
    <t>Filing request for early publication u/s. 11A(2) (if required)</t>
  </si>
  <si>
    <t>To publish patent application in the patent journal within a week otherwise, publication will take only after 18 months from filing date</t>
  </si>
  <si>
    <t>Filing request for examination</t>
  </si>
  <si>
    <t>After publication or within 48 months from date of filing</t>
  </si>
  <si>
    <t>Reporting office actions to client Considering instructions and filing responses to each of first and further office actions</t>
  </si>
  <si>
    <t>Analyzing first examination report and strategically preparing response to overcome objection, if any</t>
  </si>
  <si>
    <t>Amendment in patent specification after filing (if required)</t>
  </si>
  <si>
    <t>the claims or specification may need to amend before or during examination</t>
  </si>
  <si>
    <t>Annuities from 3’rd to 6’th year</t>
  </si>
  <si>
    <t>Annuities from 7’th to 10’th year</t>
  </si>
  <si>
    <t>Annuities from 11’th to 15’th year</t>
  </si>
  <si>
    <t>Annuities from 16’th to 20’th year</t>
  </si>
  <si>
    <t>Sub-total</t>
  </si>
  <si>
    <t>With GST @</t>
  </si>
  <si>
    <t>Total</t>
  </si>
  <si>
    <t>Note: Professional fee mentioned here is only for reference. Please add the professional fee as adviced by your IP Lawyer in order to have complete information on the exact payouts for each stage of patent filing. Professional fees is negotiable and differs from lawyer to lawyer.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</si>
</sst>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gt;9999999]##\,##\,##\,##0.00;[&gt;99999]##\,##\,##0.00;##,##0.00"/>
  </numFmts>
  <fonts count="5">
    <font>
      <sz val="10.0"/>
      <color rgb="FF000000"/>
      <name val="Arial"/>
    </font>
    <font>
      <b/>
    </font>
    <font>
      <name val="Arial"/>
    </font>
    <font>
      <b/>
      <name val="Arial"/>
    </font>
    <font/>
  </fonts>
  <fills count="4">
    <fill>
      <patternFill patternType="none"/>
    </fill>
    <fill>
      <patternFill patternType="lightGray"/>
    </fill>
    <fill>
      <patternFill patternType="solid">
        <fgColor rgb="FFB7B7B7"/>
        <bgColor rgb="FFB7B7B7"/>
      </patternFill>
    </fill>
    <fill>
      <patternFill patternType="solid">
        <fgColor rgb="FFEFEFEF"/>
        <bgColor rgb="FFEFEFE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vertical="bottom"/>
    </xf>
    <xf borderId="2" fillId="2" fontId="3" numFmtId="0" xfId="0" applyAlignment="1" applyBorder="1" applyFont="1">
      <alignment vertical="bottom"/>
    </xf>
    <xf borderId="2" fillId="0" fontId="4" numFmtId="0" xfId="0" applyBorder="1" applyFont="1"/>
    <xf borderId="3" fillId="0" fontId="4" numFmtId="0" xfId="0" applyBorder="1" applyFont="1"/>
    <xf borderId="2" fillId="2" fontId="3" numFmtId="0" xfId="0" applyAlignment="1" applyBorder="1" applyFont="1">
      <alignment readingOrder="0" vertical="bottom"/>
    </xf>
    <xf borderId="2" fillId="2" fontId="2" numFmtId="0" xfId="0" applyAlignment="1" applyBorder="1" applyFont="1">
      <alignment vertical="bottom"/>
    </xf>
    <xf borderId="3" fillId="2" fontId="2" numFmtId="0" xfId="0" applyAlignment="1" applyBorder="1" applyFont="1">
      <alignment vertical="bottom"/>
    </xf>
    <xf borderId="4" fillId="2" fontId="2" numFmtId="0" xfId="0" applyAlignment="1" applyBorder="1" applyFont="1">
      <alignment vertical="bottom"/>
    </xf>
    <xf borderId="0" fillId="2" fontId="2" numFmtId="0" xfId="0" applyAlignment="1" applyFont="1">
      <alignment vertical="bottom"/>
    </xf>
    <xf borderId="5" fillId="2" fontId="2" numFmtId="0" xfId="0" applyAlignment="1" applyBorder="1" applyFont="1">
      <alignment vertical="bottom"/>
    </xf>
    <xf borderId="6" fillId="2" fontId="2" numFmtId="0" xfId="0" applyAlignment="1" applyBorder="1" applyFont="1">
      <alignment vertical="bottom"/>
    </xf>
    <xf borderId="6" fillId="2" fontId="3" numFmtId="0" xfId="0" applyAlignment="1" applyBorder="1" applyFont="1">
      <alignment vertical="bottom"/>
    </xf>
    <xf borderId="6" fillId="2" fontId="3" numFmtId="0" xfId="0" applyAlignment="1" applyBorder="1" applyFont="1">
      <alignment horizontal="center" readingOrder="0" vertical="bottom"/>
    </xf>
    <xf borderId="7" fillId="2" fontId="2" numFmtId="0" xfId="0" applyAlignment="1" applyBorder="1" applyFont="1">
      <alignment vertical="bottom"/>
    </xf>
    <xf borderId="4" fillId="2" fontId="3" numFmtId="0" xfId="0" applyAlignment="1" applyBorder="1" applyFont="1">
      <alignment horizontal="right" vertical="bottom"/>
    </xf>
    <xf borderId="5" fillId="0" fontId="4" numFmtId="0" xfId="0" applyBorder="1" applyFont="1"/>
    <xf borderId="0" fillId="3" fontId="2" numFmtId="164" xfId="0" applyAlignment="1" applyFill="1" applyFont="1" applyNumberFormat="1">
      <alignment horizontal="right" readingOrder="0" vertical="bottom"/>
    </xf>
    <xf borderId="0" fillId="3" fontId="2" numFmtId="164" xfId="0" applyAlignment="1" applyFont="1" applyNumberFormat="1">
      <alignment horizontal="right" vertical="bottom"/>
    </xf>
    <xf borderId="0" fillId="3" fontId="2" numFmtId="0" xfId="0" applyAlignment="1" applyFont="1">
      <alignment horizontal="center" vertical="bottom"/>
    </xf>
    <xf borderId="0" fillId="3" fontId="2" numFmtId="0" xfId="0" applyAlignment="1" applyFont="1">
      <alignment vertical="bottom"/>
    </xf>
    <xf borderId="5" fillId="3" fontId="2" numFmtId="0" xfId="0" applyAlignment="1" applyBorder="1" applyFont="1">
      <alignment vertical="bottom"/>
    </xf>
    <xf borderId="0" fillId="2" fontId="2" numFmtId="0" xfId="0" applyAlignment="1" applyFont="1">
      <alignment readingOrder="0" vertical="bottom"/>
    </xf>
    <xf borderId="5" fillId="2" fontId="2" numFmtId="10" xfId="0" applyAlignment="1" applyBorder="1" applyFont="1" applyNumberFormat="1">
      <alignment horizontal="right" vertical="bottom"/>
    </xf>
    <xf borderId="6" fillId="3" fontId="2" numFmtId="164" xfId="0" applyAlignment="1" applyBorder="1" applyFont="1" applyNumberFormat="1">
      <alignment horizontal="right" vertical="bottom"/>
    </xf>
    <xf borderId="8" fillId="2" fontId="2" numFmtId="0" xfId="0" applyAlignment="1" applyBorder="1" applyFont="1">
      <alignment vertical="bottom"/>
    </xf>
    <xf borderId="6" fillId="3" fontId="3" numFmtId="0" xfId="0" applyAlignment="1" applyBorder="1" applyFont="1">
      <alignment vertical="bottom"/>
    </xf>
    <xf borderId="6" fillId="3" fontId="3" numFmtId="164" xfId="0" applyAlignment="1" applyBorder="1" applyFont="1" applyNumberFormat="1">
      <alignment horizontal="right" vertical="bottom"/>
    </xf>
    <xf borderId="6" fillId="3" fontId="2" numFmtId="0" xfId="0" applyAlignment="1" applyBorder="1" applyFont="1">
      <alignment vertical="bottom"/>
    </xf>
    <xf borderId="7" fillId="3"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49.0"/>
  </cols>
  <sheetData>
    <row r="2">
      <c r="B2" s="1" t="s">
        <v>0</v>
      </c>
    </row>
    <row r="6">
      <c r="B6" s="2"/>
      <c r="C6" s="3" t="s">
        <v>1</v>
      </c>
      <c r="D6" s="4"/>
      <c r="E6" s="4"/>
      <c r="F6" s="4"/>
      <c r="G6" s="5"/>
      <c r="H6" s="6" t="s">
        <v>2</v>
      </c>
      <c r="I6" s="3" t="s">
        <v>3</v>
      </c>
      <c r="J6" s="4"/>
      <c r="K6" s="4"/>
      <c r="L6" s="3" t="s">
        <v>4</v>
      </c>
      <c r="M6" s="3" t="s">
        <v>5</v>
      </c>
      <c r="N6" s="7"/>
      <c r="O6" s="7"/>
      <c r="P6" s="7"/>
      <c r="Q6" s="8"/>
    </row>
    <row r="7">
      <c r="B7" s="9"/>
      <c r="C7" s="10"/>
      <c r="D7" s="10"/>
      <c r="E7" s="10"/>
      <c r="F7" s="10"/>
      <c r="G7" s="11"/>
      <c r="H7" s="12"/>
      <c r="I7" s="13" t="s">
        <v>6</v>
      </c>
      <c r="J7" s="13" t="s">
        <v>7</v>
      </c>
      <c r="K7" s="13" t="s">
        <v>8</v>
      </c>
      <c r="L7" s="14" t="s">
        <v>9</v>
      </c>
      <c r="M7" s="12"/>
      <c r="N7" s="12"/>
      <c r="O7" s="12"/>
      <c r="P7" s="12"/>
      <c r="Q7" s="15"/>
    </row>
    <row r="8">
      <c r="B8" s="16">
        <v>1.0</v>
      </c>
      <c r="C8" s="10" t="s">
        <v>10</v>
      </c>
      <c r="G8" s="17"/>
      <c r="H8" s="18">
        <v>1.0</v>
      </c>
      <c r="I8" s="19">
        <f t="shared" ref="I8:I24" si="1">K8/5</f>
        <v>0</v>
      </c>
      <c r="J8" s="19">
        <f t="shared" ref="J8:J24" si="2">K8/2</f>
        <v>0</v>
      </c>
      <c r="K8" s="19">
        <v>0.0</v>
      </c>
      <c r="L8" s="20">
        <v>10.0</v>
      </c>
      <c r="M8" s="21" t="s">
        <v>11</v>
      </c>
      <c r="Q8" s="17"/>
    </row>
    <row r="9">
      <c r="B9" s="16">
        <v>2.0</v>
      </c>
      <c r="C9" s="10" t="s">
        <v>12</v>
      </c>
      <c r="G9" s="17"/>
      <c r="H9" s="18">
        <v>1.0</v>
      </c>
      <c r="I9" s="19">
        <f t="shared" si="1"/>
        <v>0</v>
      </c>
      <c r="J9" s="19">
        <f t="shared" si="2"/>
        <v>0</v>
      </c>
      <c r="K9" s="19">
        <v>0.0</v>
      </c>
      <c r="L9" s="20">
        <v>12.0</v>
      </c>
      <c r="M9" s="21" t="s">
        <v>13</v>
      </c>
      <c r="O9" s="21"/>
      <c r="P9" s="21"/>
      <c r="Q9" s="22"/>
    </row>
    <row r="10">
      <c r="B10" s="16">
        <v>3.0</v>
      </c>
      <c r="C10" s="10" t="s">
        <v>14</v>
      </c>
      <c r="G10" s="17"/>
      <c r="H10" s="18">
        <v>1.0</v>
      </c>
      <c r="I10" s="19">
        <f t="shared" si="1"/>
        <v>0</v>
      </c>
      <c r="J10" s="19">
        <f t="shared" si="2"/>
        <v>0</v>
      </c>
      <c r="K10" s="19">
        <v>0.0</v>
      </c>
      <c r="L10" s="20">
        <v>12.0</v>
      </c>
      <c r="O10" s="21"/>
      <c r="P10" s="21"/>
      <c r="Q10" s="22"/>
    </row>
    <row r="11">
      <c r="B11" s="16">
        <v>4.0</v>
      </c>
      <c r="C11" s="10" t="s">
        <v>15</v>
      </c>
      <c r="G11" s="17"/>
      <c r="H11" s="18">
        <v>1.0</v>
      </c>
      <c r="I11" s="19">
        <f t="shared" si="1"/>
        <v>0</v>
      </c>
      <c r="J11" s="19">
        <f t="shared" si="2"/>
        <v>0</v>
      </c>
      <c r="K11" s="19">
        <v>0.0</v>
      </c>
      <c r="L11" s="20">
        <v>12.0</v>
      </c>
      <c r="O11" s="21"/>
      <c r="P11" s="21"/>
      <c r="Q11" s="22"/>
    </row>
    <row r="12">
      <c r="B12" s="16">
        <v>5.0</v>
      </c>
      <c r="C12" s="10" t="s">
        <v>16</v>
      </c>
      <c r="G12" s="17"/>
      <c r="H12" s="18">
        <v>1.0</v>
      </c>
      <c r="I12" s="19">
        <f t="shared" si="1"/>
        <v>1600</v>
      </c>
      <c r="J12" s="19">
        <f t="shared" si="2"/>
        <v>4000</v>
      </c>
      <c r="K12" s="19">
        <v>8000.0</v>
      </c>
      <c r="L12" s="20">
        <v>2.0</v>
      </c>
      <c r="M12" s="21" t="s">
        <v>17</v>
      </c>
      <c r="Q12" s="17"/>
    </row>
    <row r="13">
      <c r="B13" s="16">
        <v>6.0</v>
      </c>
      <c r="C13" s="10" t="s">
        <v>18</v>
      </c>
      <c r="G13" s="17"/>
      <c r="H13" s="19">
        <v>0.0</v>
      </c>
      <c r="I13" s="19">
        <f t="shared" si="1"/>
        <v>320</v>
      </c>
      <c r="J13" s="19">
        <f t="shared" si="2"/>
        <v>800</v>
      </c>
      <c r="K13" s="19">
        <v>1600.0</v>
      </c>
      <c r="L13" s="20">
        <v>0.0</v>
      </c>
      <c r="M13" s="21" t="s">
        <v>19</v>
      </c>
      <c r="Q13" s="17"/>
    </row>
    <row r="14">
      <c r="B14" s="16">
        <v>7.0</v>
      </c>
      <c r="C14" s="10" t="s">
        <v>20</v>
      </c>
      <c r="G14" s="17"/>
      <c r="H14" s="19">
        <v>0.0</v>
      </c>
      <c r="I14" s="19">
        <f t="shared" si="1"/>
        <v>160</v>
      </c>
      <c r="J14" s="19">
        <f t="shared" si="2"/>
        <v>400</v>
      </c>
      <c r="K14" s="19">
        <v>800.0</v>
      </c>
      <c r="L14" s="20">
        <v>0.0</v>
      </c>
      <c r="M14" s="21" t="s">
        <v>21</v>
      </c>
      <c r="Q14" s="17"/>
    </row>
    <row r="15">
      <c r="B15" s="16">
        <v>8.0</v>
      </c>
      <c r="C15" s="10" t="s">
        <v>22</v>
      </c>
      <c r="G15" s="17"/>
      <c r="H15" s="18">
        <v>1.0</v>
      </c>
      <c r="I15" s="19">
        <f t="shared" si="1"/>
        <v>0</v>
      </c>
      <c r="J15" s="19">
        <f t="shared" si="2"/>
        <v>0</v>
      </c>
      <c r="K15" s="19">
        <v>0.0</v>
      </c>
      <c r="L15" s="20">
        <v>2.0</v>
      </c>
      <c r="M15" s="21" t="s">
        <v>23</v>
      </c>
      <c r="Q15" s="17"/>
    </row>
    <row r="16">
      <c r="B16" s="16">
        <v>9.0</v>
      </c>
      <c r="C16" s="10" t="s">
        <v>24</v>
      </c>
      <c r="G16" s="17"/>
      <c r="H16" s="18">
        <v>1.0</v>
      </c>
      <c r="I16" s="19">
        <f t="shared" si="1"/>
        <v>0</v>
      </c>
      <c r="J16" s="19">
        <f t="shared" si="2"/>
        <v>0</v>
      </c>
      <c r="K16" s="19">
        <v>0.0</v>
      </c>
      <c r="L16" s="20">
        <v>2.0</v>
      </c>
      <c r="M16" s="21" t="s">
        <v>25</v>
      </c>
      <c r="Q16" s="17"/>
    </row>
    <row r="17">
      <c r="B17" s="16">
        <v>10.0</v>
      </c>
      <c r="C17" s="10" t="s">
        <v>26</v>
      </c>
      <c r="G17" s="17"/>
      <c r="H17" s="18">
        <v>1.0</v>
      </c>
      <c r="I17" s="19">
        <f t="shared" si="1"/>
        <v>2500</v>
      </c>
      <c r="J17" s="19">
        <f t="shared" si="2"/>
        <v>6250</v>
      </c>
      <c r="K17" s="19">
        <v>12500.0</v>
      </c>
      <c r="L17" s="20">
        <v>2.0</v>
      </c>
      <c r="M17" s="21" t="s">
        <v>27</v>
      </c>
      <c r="Q17" s="17"/>
    </row>
    <row r="18">
      <c r="B18" s="16">
        <v>11.0</v>
      </c>
      <c r="C18" s="10" t="s">
        <v>28</v>
      </c>
      <c r="G18" s="17"/>
      <c r="H18" s="18">
        <v>1.0</v>
      </c>
      <c r="I18" s="19">
        <f t="shared" si="1"/>
        <v>4000</v>
      </c>
      <c r="J18" s="19">
        <f t="shared" si="2"/>
        <v>10000</v>
      </c>
      <c r="K18" s="19">
        <v>20000.0</v>
      </c>
      <c r="L18" s="20">
        <v>2.0</v>
      </c>
      <c r="M18" s="21" t="s">
        <v>29</v>
      </c>
      <c r="Q18" s="17"/>
    </row>
    <row r="19">
      <c r="B19" s="16">
        <v>12.0</v>
      </c>
      <c r="C19" s="10" t="s">
        <v>30</v>
      </c>
      <c r="G19" s="17"/>
      <c r="H19" s="18">
        <v>1.0</v>
      </c>
      <c r="I19" s="19">
        <f t="shared" si="1"/>
        <v>0</v>
      </c>
      <c r="J19" s="19">
        <f t="shared" si="2"/>
        <v>0</v>
      </c>
      <c r="K19" s="19">
        <v>0.0</v>
      </c>
      <c r="L19" s="20">
        <v>30.0</v>
      </c>
      <c r="M19" s="21" t="s">
        <v>31</v>
      </c>
      <c r="Q19" s="17"/>
    </row>
    <row r="20">
      <c r="B20" s="16">
        <v>13.0</v>
      </c>
      <c r="C20" s="10" t="s">
        <v>32</v>
      </c>
      <c r="G20" s="17"/>
      <c r="H20" s="18">
        <v>1.0</v>
      </c>
      <c r="I20" s="19">
        <f t="shared" si="1"/>
        <v>800</v>
      </c>
      <c r="J20" s="19">
        <f t="shared" si="2"/>
        <v>2000</v>
      </c>
      <c r="K20" s="19">
        <v>4000.0</v>
      </c>
      <c r="L20" s="20">
        <v>7.0</v>
      </c>
      <c r="M20" s="21" t="s">
        <v>33</v>
      </c>
      <c r="Q20" s="17"/>
    </row>
    <row r="21">
      <c r="B21" s="16">
        <v>14.0</v>
      </c>
      <c r="C21" s="23" t="s">
        <v>34</v>
      </c>
      <c r="G21" s="17"/>
      <c r="H21" s="19">
        <f t="shared" ref="H21:H24" si="3">1*4</f>
        <v>4</v>
      </c>
      <c r="I21" s="19">
        <f t="shared" si="1"/>
        <v>3200</v>
      </c>
      <c r="J21" s="19">
        <f t="shared" si="2"/>
        <v>8000</v>
      </c>
      <c r="K21" s="19">
        <f>4000*4</f>
        <v>16000</v>
      </c>
      <c r="L21" s="20"/>
      <c r="M21" s="21"/>
      <c r="N21" s="21"/>
      <c r="O21" s="21"/>
      <c r="P21" s="21"/>
      <c r="Q21" s="22"/>
    </row>
    <row r="22">
      <c r="B22" s="16">
        <v>15.0</v>
      </c>
      <c r="C22" s="23" t="s">
        <v>35</v>
      </c>
      <c r="G22" s="17"/>
      <c r="H22" s="19">
        <f t="shared" si="3"/>
        <v>4</v>
      </c>
      <c r="I22" s="19">
        <f t="shared" si="1"/>
        <v>9600</v>
      </c>
      <c r="J22" s="19">
        <f t="shared" si="2"/>
        <v>24000</v>
      </c>
      <c r="K22" s="19">
        <f>12000*4</f>
        <v>48000</v>
      </c>
      <c r="L22" s="20"/>
      <c r="M22" s="21"/>
      <c r="N22" s="21"/>
      <c r="O22" s="21"/>
      <c r="P22" s="21"/>
      <c r="Q22" s="22"/>
    </row>
    <row r="23">
      <c r="B23" s="16">
        <v>16.0</v>
      </c>
      <c r="C23" s="23" t="s">
        <v>36</v>
      </c>
      <c r="G23" s="17"/>
      <c r="H23" s="19">
        <f t="shared" si="3"/>
        <v>4</v>
      </c>
      <c r="I23" s="19">
        <f t="shared" si="1"/>
        <v>19200</v>
      </c>
      <c r="J23" s="19">
        <f t="shared" si="2"/>
        <v>48000</v>
      </c>
      <c r="K23" s="19">
        <f>24000*4</f>
        <v>96000</v>
      </c>
      <c r="L23" s="20"/>
      <c r="M23" s="21"/>
      <c r="N23" s="21"/>
      <c r="O23" s="21"/>
      <c r="P23" s="21"/>
      <c r="Q23" s="22"/>
    </row>
    <row r="24">
      <c r="B24" s="16">
        <v>17.0</v>
      </c>
      <c r="C24" s="23" t="s">
        <v>37</v>
      </c>
      <c r="G24" s="17"/>
      <c r="H24" s="19">
        <f t="shared" si="3"/>
        <v>4</v>
      </c>
      <c r="I24" s="19">
        <f t="shared" si="1"/>
        <v>32000</v>
      </c>
      <c r="J24" s="19">
        <f t="shared" si="2"/>
        <v>80000</v>
      </c>
      <c r="K24" s="19">
        <f>40000*4</f>
        <v>160000</v>
      </c>
      <c r="L24" s="20"/>
      <c r="M24" s="21"/>
      <c r="N24" s="21"/>
      <c r="O24" s="21"/>
      <c r="P24" s="21"/>
      <c r="Q24" s="22"/>
    </row>
    <row r="25">
      <c r="B25" s="9"/>
      <c r="C25" s="10"/>
      <c r="D25" s="10"/>
      <c r="E25" s="10"/>
      <c r="F25" s="10"/>
      <c r="G25" s="11" t="s">
        <v>38</v>
      </c>
      <c r="H25" s="19">
        <f>SUM(H8:H24)-H11</f>
        <v>26</v>
      </c>
      <c r="I25" s="19">
        <f t="shared" ref="I25:L25" si="4">SUM(I8:I24)</f>
        <v>73380</v>
      </c>
      <c r="J25" s="19">
        <f t="shared" si="4"/>
        <v>183450</v>
      </c>
      <c r="K25" s="19">
        <f t="shared" si="4"/>
        <v>366900</v>
      </c>
      <c r="L25" s="20">
        <f t="shared" si="4"/>
        <v>93</v>
      </c>
      <c r="M25" s="21"/>
      <c r="N25" s="21"/>
      <c r="O25" s="21"/>
      <c r="P25" s="21"/>
      <c r="Q25" s="22"/>
    </row>
    <row r="26">
      <c r="B26" s="9"/>
      <c r="C26" s="10"/>
      <c r="D26" s="10"/>
      <c r="E26" s="10"/>
      <c r="F26" s="23" t="s">
        <v>39</v>
      </c>
      <c r="G26" s="24">
        <v>0.18</v>
      </c>
      <c r="H26" s="25">
        <f t="shared" ref="H26:K26" si="5">H25*(1+$G26)</f>
        <v>30.68</v>
      </c>
      <c r="I26" s="25">
        <f t="shared" si="5"/>
        <v>86588.4</v>
      </c>
      <c r="J26" s="25">
        <f t="shared" si="5"/>
        <v>216471</v>
      </c>
      <c r="K26" s="25">
        <f t="shared" si="5"/>
        <v>432942</v>
      </c>
      <c r="L26" s="21"/>
      <c r="M26" s="21"/>
      <c r="N26" s="21"/>
      <c r="O26" s="21"/>
      <c r="P26" s="21"/>
      <c r="Q26" s="22"/>
    </row>
    <row r="27">
      <c r="B27" s="26"/>
      <c r="C27" s="12"/>
      <c r="D27" s="12"/>
      <c r="E27" s="12"/>
      <c r="F27" s="12"/>
      <c r="G27" s="15"/>
      <c r="H27" s="27" t="s">
        <v>40</v>
      </c>
      <c r="I27" s="28">
        <f t="shared" ref="I27:K27" si="6">$H26+I26</f>
        <v>86619.08</v>
      </c>
      <c r="J27" s="28">
        <f t="shared" si="6"/>
        <v>216501.68</v>
      </c>
      <c r="K27" s="28">
        <f t="shared" si="6"/>
        <v>432972.68</v>
      </c>
      <c r="L27" s="29"/>
      <c r="M27" s="29"/>
      <c r="N27" s="29"/>
      <c r="O27" s="29"/>
      <c r="P27" s="29"/>
      <c r="Q27" s="30"/>
    </row>
    <row r="29">
      <c r="B29" s="1" t="s">
        <v>41</v>
      </c>
    </row>
  </sheetData>
  <mergeCells count="32">
    <mergeCell ref="C11:G11"/>
    <mergeCell ref="C12:G12"/>
    <mergeCell ref="C13:G13"/>
    <mergeCell ref="C14:G14"/>
    <mergeCell ref="C15:G15"/>
    <mergeCell ref="C16:G16"/>
    <mergeCell ref="C17:G17"/>
    <mergeCell ref="M19:Q19"/>
    <mergeCell ref="M20:Q20"/>
    <mergeCell ref="C18:G18"/>
    <mergeCell ref="C19:G19"/>
    <mergeCell ref="C20:G20"/>
    <mergeCell ref="C21:G21"/>
    <mergeCell ref="C22:G22"/>
    <mergeCell ref="C23:G23"/>
    <mergeCell ref="C24:G24"/>
    <mergeCell ref="B29:Q29"/>
    <mergeCell ref="M12:Q12"/>
    <mergeCell ref="M13:Q13"/>
    <mergeCell ref="M14:Q14"/>
    <mergeCell ref="M15:Q15"/>
    <mergeCell ref="M16:Q16"/>
    <mergeCell ref="M17:Q17"/>
    <mergeCell ref="M18:Q18"/>
    <mergeCell ref="C6:G6"/>
    <mergeCell ref="I6:K6"/>
    <mergeCell ref="C8:G8"/>
    <mergeCell ref="M8:Q8"/>
    <mergeCell ref="C9:G9"/>
    <mergeCell ref="M9:N11"/>
    <mergeCell ref="C10:G10"/>
    <mergeCell ref="B2:Q4"/>
  </mergeCells>
  <drawing r:id="rId1"/>
</worksheet>
</file>