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bt Round" sheetId="1" r:id="rId3"/>
    <sheet state="visible" name="First Equity Round" sheetId="2" r:id="rId4"/>
    <sheet state="visible" name="Next Equity Rounds" sheetId="3" r:id="rId5"/>
    <sheet state="visible" name="Threshold Valuation" sheetId="4" r:id="rId6"/>
  </sheets>
  <definedNames/>
  <calcPr/>
</workbook>
</file>

<file path=xl/sharedStrings.xml><?xml version="1.0" encoding="utf-8"?>
<sst xmlns="http://schemas.openxmlformats.org/spreadsheetml/2006/main" count="108" uniqueCount="59">
  <si>
    <r>
      <t xml:space="preserve">This calculation sheet has been released under GNU General Public License v2.0.
You may read the license text in the LICENSE file present at
</t>
    </r>
    <r>
      <rPr>
        <b/>
      </rPr>
      <t>https://github.com/i01000001/FoundersDiary/blob/master/LICENSE</t>
    </r>
    <r>
      <t xml:space="preserve">.
Please do not redistribute the sheet without this license preamble.
</t>
    </r>
  </si>
  <si>
    <r>
      <t xml:space="preserve">This calculation sheet has been released under GNU General Public License v2.0.
You may read the license text in the LICENSE file present at
</t>
    </r>
    <r>
      <rPr>
        <b/>
      </rPr>
      <t>https://github.com/i01000001/FoundersDiary/blob/master/LICENSE</t>
    </r>
    <r>
      <t xml:space="preserve">.
Please do not redistribute the sheet without this license preamble.
</t>
    </r>
  </si>
  <si>
    <r>
      <t xml:space="preserve">This calculation sheet has been released under GNU General Public License v2.0.
You may read the license text in the LICENSE file present at
</t>
    </r>
    <r>
      <rPr>
        <b/>
      </rPr>
      <t>https://github.com/i01000001/FoundersDiary/blob/master/LICENSE</t>
    </r>
    <r>
      <t xml:space="preserve">.
Please do not redistribute the sheet without this license preamble.
</t>
    </r>
  </si>
  <si>
    <t>VC 2</t>
  </si>
  <si>
    <t>VC 1</t>
  </si>
  <si>
    <t>VC 3</t>
  </si>
  <si>
    <t>Investors</t>
  </si>
  <si>
    <t>Bawandar Mix</t>
  </si>
  <si>
    <t>Jaggu Dada</t>
  </si>
  <si>
    <t>PreMoney Val</t>
  </si>
  <si>
    <t>Founders</t>
  </si>
  <si>
    <t>Lallan</t>
  </si>
  <si>
    <t>Chaggan guru</t>
  </si>
  <si>
    <t>Mia Mumman</t>
  </si>
  <si>
    <t>Golu</t>
  </si>
  <si>
    <t>Investment</t>
  </si>
  <si>
    <t>Guddan</t>
  </si>
  <si>
    <t>Laali</t>
  </si>
  <si>
    <t>Puttan</t>
  </si>
  <si>
    <t>Bankelal</t>
  </si>
  <si>
    <t>PostMoney Val</t>
  </si>
  <si>
    <t>Bhokaali Baba</t>
  </si>
  <si>
    <t>Debt Round</t>
  </si>
  <si>
    <t>Equity</t>
  </si>
  <si>
    <t>Round 1</t>
  </si>
  <si>
    <t>No. of Shares</t>
  </si>
  <si>
    <t>Round 2</t>
  </si>
  <si>
    <t>Round 3</t>
  </si>
  <si>
    <t>Pre-Money</t>
  </si>
  <si>
    <t>Discount</t>
  </si>
  <si>
    <t>Option Pool 1</t>
  </si>
  <si>
    <t>Post-Money</t>
  </si>
  <si>
    <t>Option Pool 2</t>
  </si>
  <si>
    <t>Option Pool 3</t>
  </si>
  <si>
    <t>Total Worth</t>
  </si>
  <si>
    <t>Face Value</t>
  </si>
  <si>
    <t>Face Value (D)</t>
  </si>
  <si>
    <t>Debentures</t>
  </si>
  <si>
    <t>Equity Round</t>
  </si>
  <si>
    <t>Before</t>
  </si>
  <si>
    <t>After</t>
  </si>
  <si>
    <t>Total Debt</t>
  </si>
  <si>
    <t>Valuation</t>
  </si>
  <si>
    <t>Price/ Share</t>
  </si>
  <si>
    <t>Option Pool</t>
  </si>
  <si>
    <r>
      <t xml:space="preserve">This calculation sheet has been released under GNU General Public License v2.0.
You may read the license text in the LICENSE file present at
</t>
    </r>
    <r>
      <rPr>
        <b/>
      </rPr>
      <t>https://github.com/i01000001/FoundersDiary/blob/master/LICENSE</t>
    </r>
    <r>
      <t xml:space="preserve">.
Please do not redistribute the sheet without this license preamble.
</t>
    </r>
  </si>
  <si>
    <t>Shareholding</t>
  </si>
  <si>
    <t>Pre-Mon/ OP 2</t>
  </si>
  <si>
    <t>Pre-Mon/ OP 3</t>
  </si>
  <si>
    <t>Appreciation</t>
  </si>
  <si>
    <t>Shares</t>
  </si>
  <si>
    <t>Stake</t>
  </si>
  <si>
    <t>Round 1 (Price per Share)</t>
  </si>
  <si>
    <t>Round 2 (Price per Share)</t>
  </si>
  <si>
    <t>Round 3 (Price per Share)</t>
  </si>
  <si>
    <t>Stakeholders</t>
  </si>
  <si>
    <t>Initial</t>
  </si>
  <si>
    <t>Final</t>
  </si>
  <si>
    <t>Growth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</si>
</sst>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&gt;9999999]##\,##\,##\,##0.00;[&gt;99999]##\,##\,##0.00;##,##0.00"/>
    <numFmt numFmtId="165" formatCode="[&gt;9999999]##\,##\,##\,##0;[&gt;99999]##\,##\,##0;##,##0"/>
  </numFmts>
  <fonts count="11">
    <font>
      <sz val="10.0"/>
      <color rgb="FF000000"/>
      <name val="Arial"/>
    </font>
    <font/>
    <font>
      <b/>
    </font>
    <font>
      <b/>
      <color rgb="FF000000"/>
    </font>
    <font>
      <b/>
      <color rgb="FF6AA84F"/>
    </font>
    <font>
      <b/>
      <name val="Arial"/>
    </font>
    <font>
      <b/>
      <color rgb="FF6AA84F"/>
      <name val="Arial"/>
    </font>
    <font>
      <name val="Arial"/>
    </font>
    <font>
      <color rgb="FF000000"/>
      <name val="Arial"/>
    </font>
    <font>
      <b/>
      <color rgb="FF000000"/>
      <name val="Arial"/>
    </font>
    <font>
      <b/>
      <color rgb="FF274E13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2" fontId="2" numFmtId="0" xfId="0" applyAlignment="1" applyBorder="1" applyFill="1" applyFont="1">
      <alignment readingOrder="0"/>
    </xf>
    <xf borderId="1" fillId="2" fontId="2" numFmtId="0" xfId="0" applyAlignment="1" applyBorder="1" applyFont="1">
      <alignment horizontal="left" readingOrder="0"/>
    </xf>
    <xf borderId="1" fillId="2" fontId="2" numFmtId="0" xfId="0" applyAlignment="1" applyBorder="1" applyFont="1">
      <alignment readingOrder="0"/>
    </xf>
    <xf borderId="5" fillId="2" fontId="3" numFmtId="0" xfId="0" applyAlignment="1" applyBorder="1" applyFont="1">
      <alignment horizontal="left" readingOrder="0"/>
    </xf>
    <xf borderId="3" fillId="2" fontId="2" numFmtId="0" xfId="0" applyAlignment="1" applyBorder="1" applyFont="1">
      <alignment readingOrder="0"/>
    </xf>
    <xf borderId="6" fillId="2" fontId="2" numFmtId="0" xfId="0" applyAlignment="1" applyBorder="1" applyFont="1">
      <alignment readingOrder="0"/>
    </xf>
    <xf borderId="7" fillId="3" fontId="4" numFmtId="0" xfId="0" applyAlignment="1" applyBorder="1" applyFill="1" applyFont="1">
      <alignment horizontal="left" readingOrder="0"/>
    </xf>
    <xf borderId="2" fillId="2" fontId="2" numFmtId="0" xfId="0" applyAlignment="1" applyBorder="1" applyFont="1">
      <alignment horizontal="left" readingOrder="0"/>
    </xf>
    <xf borderId="4" fillId="2" fontId="5" numFmtId="0" xfId="0" applyAlignment="1" applyBorder="1" applyFont="1">
      <alignment vertical="bottom"/>
    </xf>
    <xf borderId="8" fillId="4" fontId="2" numFmtId="0" xfId="0" applyAlignment="1" applyBorder="1" applyFill="1" applyFont="1">
      <alignment horizontal="left" readingOrder="0"/>
    </xf>
    <xf borderId="9" fillId="3" fontId="6" numFmtId="164" xfId="0" applyAlignment="1" applyBorder="1" applyFont="1" applyNumberFormat="1">
      <alignment horizontal="right" vertical="bottom"/>
    </xf>
    <xf borderId="0" fillId="4" fontId="2" numFmtId="0" xfId="0" applyAlignment="1" applyFont="1">
      <alignment horizontal="left" readingOrder="0"/>
    </xf>
    <xf borderId="10" fillId="0" fontId="7" numFmtId="0" xfId="0" applyAlignment="1" applyBorder="1" applyFont="1">
      <alignment vertical="bottom"/>
    </xf>
    <xf borderId="11" fillId="2" fontId="2" numFmtId="0" xfId="0" applyAlignment="1" applyBorder="1" applyFont="1">
      <alignment readingOrder="0"/>
    </xf>
    <xf borderId="9" fillId="2" fontId="5" numFmtId="0" xfId="0" applyAlignment="1" applyBorder="1" applyFont="1">
      <alignment vertical="bottom"/>
    </xf>
    <xf borderId="0" fillId="3" fontId="4" numFmtId="0" xfId="0" applyAlignment="1" applyFont="1">
      <alignment readingOrder="0"/>
    </xf>
    <xf borderId="9" fillId="3" fontId="7" numFmtId="164" xfId="0" applyAlignment="1" applyBorder="1" applyFont="1" applyNumberFormat="1">
      <alignment vertical="bottom"/>
    </xf>
    <xf borderId="8" fillId="4" fontId="4" numFmtId="0" xfId="0" applyBorder="1" applyFont="1"/>
    <xf borderId="11" fillId="2" fontId="5" numFmtId="0" xfId="0" applyAlignment="1" applyBorder="1" applyFont="1">
      <alignment vertical="bottom"/>
    </xf>
    <xf borderId="0" fillId="4" fontId="4" numFmtId="0" xfId="0" applyFont="1"/>
    <xf borderId="10" fillId="3" fontId="6" numFmtId="164" xfId="0" applyAlignment="1" applyBorder="1" applyFont="1" applyNumberFormat="1">
      <alignment horizontal="right" vertical="bottom"/>
    </xf>
    <xf borderId="12" fillId="3" fontId="4" numFmtId="0" xfId="0" applyAlignment="1" applyBorder="1" applyFont="1">
      <alignment readingOrder="0"/>
    </xf>
    <xf borderId="10" fillId="2" fontId="5" numFmtId="0" xfId="0" applyAlignment="1" applyBorder="1" applyFont="1">
      <alignment vertical="bottom"/>
    </xf>
    <xf borderId="8" fillId="4" fontId="1" numFmtId="0" xfId="0" applyBorder="1" applyFont="1"/>
    <xf borderId="10" fillId="3" fontId="7" numFmtId="164" xfId="0" applyAlignment="1" applyBorder="1" applyFont="1" applyNumberFormat="1">
      <alignment vertical="bottom"/>
    </xf>
    <xf borderId="0" fillId="4" fontId="1" numFmtId="0" xfId="0" applyFont="1"/>
    <xf borderId="0" fillId="0" fontId="1" numFmtId="0" xfId="0" applyAlignment="1" applyFont="1">
      <alignment readingOrder="0"/>
    </xf>
    <xf borderId="7" fillId="3" fontId="4" numFmtId="0" xfId="0" applyAlignment="1" applyBorder="1" applyFont="1">
      <alignment readingOrder="0"/>
    </xf>
    <xf borderId="2" fillId="2" fontId="5" numFmtId="0" xfId="0" applyAlignment="1" applyBorder="1" applyFont="1">
      <alignment horizontal="right" vertical="bottom"/>
    </xf>
    <xf borderId="13" fillId="2" fontId="5" numFmtId="0" xfId="0" applyAlignment="1" applyBorder="1" applyFont="1">
      <alignment horizontal="center" vertical="bottom"/>
    </xf>
    <xf borderId="3" fillId="2" fontId="5" numFmtId="0" xfId="0" applyAlignment="1" applyBorder="1" applyFont="1">
      <alignment horizontal="right" vertical="bottom"/>
    </xf>
    <xf borderId="10" fillId="3" fontId="8" numFmtId="164" xfId="0" applyAlignment="1" applyBorder="1" applyFont="1" applyNumberFormat="1">
      <alignment horizontal="right" vertical="bottom"/>
    </xf>
    <xf borderId="0" fillId="0" fontId="7" numFmtId="164" xfId="0" applyAlignment="1" applyFont="1" applyNumberFormat="1">
      <alignment horizontal="right" vertical="bottom"/>
    </xf>
    <xf borderId="13" fillId="0" fontId="1" numFmtId="0" xfId="0" applyBorder="1" applyFont="1"/>
    <xf borderId="6" fillId="2" fontId="5" numFmtId="0" xfId="0" applyAlignment="1" applyBorder="1" applyFont="1">
      <alignment vertical="bottom"/>
    </xf>
    <xf borderId="9" fillId="0" fontId="1" numFmtId="0" xfId="0" applyBorder="1" applyFont="1"/>
    <xf borderId="0" fillId="3" fontId="6" numFmtId="164" xfId="0" applyAlignment="1" applyFont="1" applyNumberFormat="1">
      <alignment horizontal="right" vertical="bottom"/>
    </xf>
    <xf borderId="11" fillId="2" fontId="7" numFmtId="0" xfId="0" applyAlignment="1" applyBorder="1" applyFont="1">
      <alignment vertical="bottom"/>
    </xf>
    <xf borderId="0" fillId="0" fontId="7" numFmtId="10" xfId="0" applyAlignment="1" applyFont="1" applyNumberFormat="1">
      <alignment horizontal="right" vertical="bottom"/>
    </xf>
    <xf borderId="12" fillId="2" fontId="5" numFmtId="0" xfId="0" applyAlignment="1" applyBorder="1" applyFont="1">
      <alignment horizontal="right" vertical="bottom"/>
    </xf>
    <xf borderId="0" fillId="3" fontId="6" numFmtId="10" xfId="0" applyAlignment="1" applyFont="1" applyNumberFormat="1">
      <alignment horizontal="right" vertical="bottom"/>
    </xf>
    <xf borderId="7" fillId="2" fontId="5" numFmtId="0" xfId="0" applyAlignment="1" applyBorder="1" applyFont="1">
      <alignment horizontal="right" vertical="bottom"/>
    </xf>
    <xf borderId="10" fillId="3" fontId="6" numFmtId="10" xfId="0" applyAlignment="1" applyBorder="1" applyFont="1" applyNumberFormat="1">
      <alignment horizontal="right" vertical="bottom"/>
    </xf>
    <xf borderId="7" fillId="3" fontId="6" numFmtId="10" xfId="0" applyAlignment="1" applyBorder="1" applyFont="1" applyNumberFormat="1">
      <alignment horizontal="right" vertical="bottom"/>
    </xf>
    <xf borderId="0" fillId="3" fontId="8" numFmtId="10" xfId="0" applyAlignment="1" applyFont="1" applyNumberFormat="1">
      <alignment horizontal="right" vertical="bottom"/>
    </xf>
    <xf borderId="7" fillId="2" fontId="5" numFmtId="0" xfId="0" applyAlignment="1" applyBorder="1" applyFont="1">
      <alignment vertical="bottom"/>
    </xf>
    <xf borderId="0" fillId="3" fontId="7" numFmtId="164" xfId="0" applyAlignment="1" applyFont="1" applyNumberFormat="1">
      <alignment horizontal="right" vertical="bottom"/>
    </xf>
    <xf borderId="0" fillId="3" fontId="7" numFmtId="10" xfId="0" applyAlignment="1" applyFont="1" applyNumberFormat="1">
      <alignment horizontal="right" vertical="bottom"/>
    </xf>
    <xf borderId="10" fillId="3" fontId="7" numFmtId="164" xfId="0" applyAlignment="1" applyBorder="1" applyFont="1" applyNumberFormat="1">
      <alignment horizontal="right" vertical="bottom"/>
    </xf>
    <xf borderId="7" fillId="3" fontId="6" numFmtId="164" xfId="0" applyAlignment="1" applyBorder="1" applyFont="1" applyNumberFormat="1">
      <alignment horizontal="right" vertical="bottom"/>
    </xf>
    <xf borderId="0" fillId="0" fontId="7" numFmtId="0" xfId="0" applyAlignment="1" applyFont="1">
      <alignment vertical="bottom"/>
    </xf>
    <xf borderId="12" fillId="0" fontId="7" numFmtId="0" xfId="0" applyAlignment="1" applyBorder="1" applyFont="1">
      <alignment vertical="bottom"/>
    </xf>
    <xf borderId="10" fillId="3" fontId="7" numFmtId="10" xfId="0" applyAlignment="1" applyBorder="1" applyFont="1" applyNumberFormat="1">
      <alignment horizontal="right" vertical="bottom"/>
    </xf>
    <xf borderId="12" fillId="3" fontId="7" numFmtId="164" xfId="0" applyAlignment="1" applyBorder="1" applyFont="1" applyNumberFormat="1">
      <alignment horizontal="right" vertical="bottom"/>
    </xf>
    <xf borderId="0" fillId="4" fontId="7" numFmtId="0" xfId="0" applyAlignment="1" applyFont="1">
      <alignment vertical="bottom"/>
    </xf>
    <xf borderId="7" fillId="3" fontId="7" numFmtId="164" xfId="0" applyAlignment="1" applyBorder="1" applyFont="1" applyNumberFormat="1">
      <alignment horizontal="right" vertical="bottom"/>
    </xf>
    <xf borderId="12" fillId="0" fontId="7" numFmtId="164" xfId="0" applyAlignment="1" applyBorder="1" applyFont="1" applyNumberFormat="1">
      <alignment vertical="bottom"/>
    </xf>
    <xf borderId="0" fillId="4" fontId="7" numFmtId="10" xfId="0" applyAlignment="1" applyFont="1" applyNumberFormat="1">
      <alignment vertical="bottom"/>
    </xf>
    <xf borderId="12" fillId="3" fontId="6" numFmtId="10" xfId="0" applyAlignment="1" applyBorder="1" applyFont="1" applyNumberFormat="1">
      <alignment horizontal="right" vertical="bottom"/>
    </xf>
    <xf borderId="12" fillId="3" fontId="8" numFmtId="10" xfId="0" applyAlignment="1" applyBorder="1" applyFont="1" applyNumberFormat="1">
      <alignment horizontal="right" vertical="bottom"/>
    </xf>
    <xf borderId="0" fillId="0" fontId="7" numFmtId="164" xfId="0" applyAlignment="1" applyFont="1" applyNumberFormat="1">
      <alignment vertical="bottom"/>
    </xf>
    <xf borderId="6" fillId="2" fontId="7" numFmtId="0" xfId="0" applyAlignment="1" applyBorder="1" applyFont="1">
      <alignment vertical="bottom"/>
    </xf>
    <xf borderId="12" fillId="5" fontId="8" numFmtId="10" xfId="0" applyAlignment="1" applyBorder="1" applyFill="1" applyFont="1" applyNumberFormat="1">
      <alignment horizontal="right" vertical="bottom"/>
    </xf>
    <xf borderId="0" fillId="4" fontId="7" numFmtId="4" xfId="0" applyAlignment="1" applyFont="1" applyNumberFormat="1">
      <alignment vertical="bottom"/>
    </xf>
    <xf borderId="10" fillId="5" fontId="7" numFmtId="10" xfId="0" applyAlignment="1" applyBorder="1" applyFont="1" applyNumberFormat="1">
      <alignment horizontal="right" vertical="bottom"/>
    </xf>
    <xf borderId="12" fillId="4" fontId="7" numFmtId="0" xfId="0" applyAlignment="1" applyBorder="1" applyFont="1">
      <alignment vertical="bottom"/>
    </xf>
    <xf borderId="0" fillId="5" fontId="7" numFmtId="10" xfId="0" applyAlignment="1" applyFont="1" applyNumberFormat="1">
      <alignment horizontal="right" vertical="bottom"/>
    </xf>
    <xf borderId="11" fillId="2" fontId="5" numFmtId="164" xfId="0" applyAlignment="1" applyBorder="1" applyFont="1" applyNumberFormat="1">
      <alignment vertical="bottom"/>
    </xf>
    <xf borderId="12" fillId="2" fontId="9" numFmtId="164" xfId="0" applyAlignment="1" applyBorder="1" applyFont="1" applyNumberFormat="1">
      <alignment horizontal="right" vertical="bottom"/>
    </xf>
    <xf borderId="7" fillId="2" fontId="5" numFmtId="164" xfId="0" applyAlignment="1" applyBorder="1" applyFont="1" applyNumberFormat="1">
      <alignment horizontal="right" vertical="bottom"/>
    </xf>
    <xf borderId="10" fillId="3" fontId="8" numFmtId="10" xfId="0" applyAlignment="1" applyBorder="1" applyFont="1" applyNumberFormat="1">
      <alignment horizontal="right" vertical="bottom"/>
    </xf>
    <xf borderId="0" fillId="3" fontId="8" numFmtId="164" xfId="0" applyAlignment="1" applyFont="1" applyNumberFormat="1">
      <alignment horizontal="right" vertical="bottom"/>
    </xf>
    <xf borderId="10" fillId="4" fontId="7" numFmtId="10" xfId="0" applyAlignment="1" applyBorder="1" applyFont="1" applyNumberFormat="1">
      <alignment vertical="bottom"/>
    </xf>
    <xf borderId="0" fillId="3" fontId="7" numFmtId="0" xfId="0" applyAlignment="1" applyFont="1">
      <alignment vertical="bottom"/>
    </xf>
    <xf borderId="3" fillId="3" fontId="7" numFmtId="164" xfId="0" applyAlignment="1" applyBorder="1" applyFont="1" applyNumberFormat="1">
      <alignment horizontal="right" vertical="bottom"/>
    </xf>
    <xf borderId="10" fillId="4" fontId="7" numFmtId="0" xfId="0" applyAlignment="1" applyBorder="1" applyFont="1">
      <alignment vertical="bottom"/>
    </xf>
    <xf borderId="7" fillId="3" fontId="8" numFmtId="10" xfId="0" applyAlignment="1" applyBorder="1" applyFont="1" applyNumberFormat="1">
      <alignment horizontal="right" vertical="bottom"/>
    </xf>
    <xf borderId="1" fillId="2" fontId="5" numFmtId="0" xfId="0" applyAlignment="1" applyBorder="1" applyFont="1">
      <alignment horizontal="right" vertical="bottom"/>
    </xf>
    <xf borderId="0" fillId="4" fontId="7" numFmtId="164" xfId="0" applyAlignment="1" applyFont="1" applyNumberFormat="1">
      <alignment vertical="bottom"/>
    </xf>
    <xf borderId="0" fillId="3" fontId="7" numFmtId="164" xfId="0" applyAlignment="1" applyFont="1" applyNumberFormat="1">
      <alignment horizontal="right" readingOrder="0" vertical="bottom"/>
    </xf>
    <xf borderId="10" fillId="3" fontId="7" numFmtId="164" xfId="0" applyAlignment="1" applyBorder="1" applyFont="1" applyNumberFormat="1">
      <alignment horizontal="right" readingOrder="0" vertical="bottom"/>
    </xf>
    <xf borderId="0" fillId="4" fontId="6" numFmtId="165" xfId="0" applyAlignment="1" applyFont="1" applyNumberFormat="1">
      <alignment horizontal="right" vertical="bottom"/>
    </xf>
    <xf borderId="12" fillId="4" fontId="6" numFmtId="165" xfId="0" applyAlignment="1" applyBorder="1" applyFont="1" applyNumberFormat="1">
      <alignment horizontal="right" vertical="bottom"/>
    </xf>
    <xf borderId="12" fillId="5" fontId="6" numFmtId="10" xfId="0" applyAlignment="1" applyBorder="1" applyFont="1" applyNumberFormat="1">
      <alignment horizontal="right" vertical="bottom"/>
    </xf>
    <xf borderId="12" fillId="4" fontId="7" numFmtId="164" xfId="0" applyAlignment="1" applyBorder="1" applyFont="1" applyNumberFormat="1">
      <alignment vertical="bottom"/>
    </xf>
    <xf borderId="12" fillId="2" fontId="5" numFmtId="164" xfId="0" applyAlignment="1" applyBorder="1" applyFont="1" applyNumberFormat="1">
      <alignment horizontal="right" vertical="bottom"/>
    </xf>
    <xf borderId="2" fillId="0" fontId="7" numFmtId="0" xfId="0" applyAlignment="1" applyBorder="1" applyFont="1">
      <alignment vertical="bottom"/>
    </xf>
    <xf borderId="13" fillId="3" fontId="7" numFmtId="10" xfId="0" applyAlignment="1" applyBorder="1" applyFont="1" applyNumberFormat="1">
      <alignment horizontal="right" vertical="bottom"/>
    </xf>
    <xf borderId="11" fillId="2" fontId="10" numFmtId="164" xfId="0" applyAlignment="1" applyBorder="1" applyFont="1" applyNumberFormat="1">
      <alignment horizontal="right" vertical="bottom"/>
    </xf>
    <xf borderId="12" fillId="0" fontId="6" numFmtId="0" xfId="0" applyAlignment="1" applyBorder="1" applyFont="1">
      <alignment horizontal="right" vertical="bottom"/>
    </xf>
    <xf borderId="14" fillId="3" fontId="7" numFmtId="10" xfId="0" applyAlignment="1" applyBorder="1" applyFont="1" applyNumberFormat="1">
      <alignment horizontal="right" vertical="bottom"/>
    </xf>
    <xf borderId="0" fillId="2" fontId="5" numFmtId="164" xfId="0" applyAlignment="1" applyFont="1" applyNumberFormat="1">
      <alignment horizontal="center" vertical="bottom"/>
    </xf>
    <xf borderId="9" fillId="3" fontId="7" numFmtId="10" xfId="0" applyAlignment="1" applyBorder="1" applyFont="1" applyNumberFormat="1">
      <alignment horizontal="right" vertical="bottom"/>
    </xf>
    <xf borderId="12" fillId="3" fontId="8" numFmtId="164" xfId="0" applyAlignment="1" applyBorder="1" applyFont="1" applyNumberFormat="1">
      <alignment horizontal="right" vertical="bottom"/>
    </xf>
    <xf borderId="8" fillId="3" fontId="7" numFmtId="10" xfId="0" applyAlignment="1" applyBorder="1" applyFont="1" applyNumberFormat="1">
      <alignment horizontal="right" vertical="bottom"/>
    </xf>
    <xf borderId="0" fillId="2" fontId="5" numFmtId="0" xfId="0" applyAlignment="1" applyFont="1">
      <alignment horizontal="center" vertical="bottom"/>
    </xf>
    <xf borderId="11" fillId="2" fontId="7" numFmtId="164" xfId="0" applyAlignment="1" applyBorder="1" applyFont="1" applyNumberFormat="1">
      <alignment vertical="bottom"/>
    </xf>
    <xf borderId="0" fillId="3" fontId="7" numFmtId="164" xfId="0" applyAlignment="1" applyFont="1" applyNumberFormat="1">
      <alignment vertical="bottom"/>
    </xf>
    <xf borderId="15" fillId="3" fontId="8" numFmtId="164" xfId="0" applyAlignment="1" applyBorder="1" applyFont="1" applyNumberFormat="1">
      <alignment horizontal="right" vertical="bottom"/>
    </xf>
    <xf borderId="0" fillId="3" fontId="6" numFmtId="164" xfId="0" applyAlignment="1" applyFont="1" applyNumberFormat="1">
      <alignment horizontal="right" vertical="bottom"/>
    </xf>
    <xf borderId="10" fillId="3" fontId="6" numFmtId="164" xfId="0" applyAlignment="1" applyBorder="1" applyFont="1" applyNumberFormat="1">
      <alignment horizontal="right" vertical="bottom"/>
    </xf>
    <xf borderId="0" fillId="3" fontId="6" numFmtId="165" xfId="0" applyAlignment="1" applyFont="1" applyNumberFormat="1">
      <alignment horizontal="right" vertical="bottom"/>
    </xf>
    <xf borderId="6" fillId="3" fontId="8" numFmtId="164" xfId="0" applyAlignment="1" applyBorder="1" applyFont="1" applyNumberFormat="1">
      <alignment horizontal="right" vertical="bottom"/>
    </xf>
    <xf borderId="10" fillId="3" fontId="6" numFmtId="165" xfId="0" applyAlignment="1" applyBorder="1" applyFont="1" applyNumberFormat="1">
      <alignment horizontal="right" vertical="bottom"/>
    </xf>
    <xf borderId="0" fillId="3" fontId="9" numFmtId="164" xfId="0" applyAlignment="1" applyFont="1" applyNumberFormat="1">
      <alignment horizontal="right" vertical="bottom"/>
    </xf>
    <xf borderId="10" fillId="3" fontId="9" numFmtId="164" xfId="0" applyAlignment="1" applyBorder="1" applyFont="1" applyNumberFormat="1">
      <alignment horizontal="right" vertical="bottom"/>
    </xf>
    <xf borderId="7" fillId="3" fontId="8" numFmtId="164" xfId="0" applyAlignment="1" applyBorder="1" applyFont="1" applyNumberFormat="1">
      <alignment horizontal="right" vertical="bottom"/>
    </xf>
    <xf borderId="15" fillId="3" fontId="7" numFmtId="10" xfId="0" applyAlignment="1" applyBorder="1" applyFont="1" applyNumberFormat="1">
      <alignment horizontal="right" vertical="bottom"/>
    </xf>
    <xf borderId="12" fillId="3" fontId="7" numFmtId="10" xfId="0" applyAlignment="1" applyBorder="1" applyFont="1" applyNumberFormat="1">
      <alignment horizontal="right" vertical="bottom"/>
    </xf>
    <xf borderId="7" fillId="3" fontId="7" numFmtId="10" xfId="0" applyAlignment="1" applyBorder="1" applyFont="1" applyNumberFormat="1">
      <alignment horizontal="right" vertical="bottom"/>
    </xf>
    <xf borderId="12" fillId="5" fontId="9" numFmtId="164" xfId="0" applyAlignment="1" applyBorder="1" applyFont="1" applyNumberFormat="1">
      <alignment horizontal="right" vertical="bottom"/>
    </xf>
    <xf borderId="10" fillId="5" fontId="8" numFmtId="164" xfId="0" applyAlignment="1" applyBorder="1" applyFont="1" applyNumberFormat="1">
      <alignment horizontal="right" vertical="bottom"/>
    </xf>
    <xf borderId="0" fillId="5" fontId="8" numFmtId="164" xfId="0" applyAlignment="1" applyFont="1" applyNumberFormat="1">
      <alignment horizontal="right" vertical="bottom"/>
    </xf>
    <xf borderId="10" fillId="4" fontId="7" numFmtId="164" xfId="0" applyAlignment="1" applyBorder="1" applyFont="1" applyNumberFormat="1">
      <alignment vertical="bottom"/>
    </xf>
    <xf borderId="14" fillId="3" fontId="7" numFmtId="164" xfId="0" applyAlignment="1" applyBorder="1" applyFont="1" applyNumberFormat="1">
      <alignment horizontal="right" vertical="bottom"/>
    </xf>
    <xf borderId="13" fillId="3" fontId="7" numFmtId="164" xfId="0" applyAlignment="1" applyBorder="1" applyFont="1" applyNumberFormat="1">
      <alignment horizontal="right" vertical="bottom"/>
    </xf>
    <xf borderId="9" fillId="3" fontId="7" numFmtId="164" xfId="0" applyAlignment="1" applyBorder="1" applyFont="1" applyNumberFormat="1">
      <alignment horizontal="right" vertical="bottom"/>
    </xf>
    <xf borderId="9" fillId="3" fontId="8" numFmtId="164" xfId="0" applyAlignment="1" applyBorder="1" applyFont="1" applyNumberFormat="1">
      <alignment horizontal="right" vertical="bottom"/>
    </xf>
    <xf borderId="8" fillId="3" fontId="7" numFmtId="164" xfId="0" applyAlignment="1" applyBorder="1" applyFont="1" applyNumberFormat="1">
      <alignment horizontal="right" vertical="bottom"/>
    </xf>
    <xf borderId="10" fillId="5" fontId="7" numFmtId="164" xfId="0" applyAlignment="1" applyBorder="1" applyFont="1" applyNumberFormat="1">
      <alignment horizontal="right" vertical="bottom"/>
    </xf>
    <xf borderId="7" fillId="3" fontId="9" numFmtId="164" xfId="0" applyAlignment="1" applyBorder="1" applyFont="1" applyNumberFormat="1">
      <alignment horizontal="right" vertical="bottom"/>
    </xf>
    <xf borderId="6" fillId="2" fontId="10" numFmtId="164" xfId="0" applyAlignment="1" applyBorder="1" applyFont="1" applyNumberFormat="1">
      <alignment horizontal="right" vertical="bottom"/>
    </xf>
    <xf borderId="15" fillId="3" fontId="7" numFmtId="164" xfId="0" applyAlignment="1" applyBorder="1" applyFont="1" applyNumberFormat="1">
      <alignment horizontal="right" vertical="bottom"/>
    </xf>
    <xf borderId="8" fillId="2" fontId="5" numFmtId="164" xfId="0" applyAlignment="1" applyBorder="1" applyFont="1" applyNumberFormat="1">
      <alignment horizontal="center" vertical="bottom"/>
    </xf>
    <xf borderId="10" fillId="0" fontId="1" numFmtId="0" xfId="0" applyBorder="1" applyFont="1"/>
    <xf borderId="8" fillId="2" fontId="5" numFmtId="0" xfId="0" applyAlignment="1" applyBorder="1" applyFont="1">
      <alignment horizontal="center" vertical="bottom"/>
    </xf>
    <xf borderId="15" fillId="2" fontId="5" numFmtId="164" xfId="0" applyAlignment="1" applyBorder="1" applyFont="1" applyNumberFormat="1">
      <alignment vertical="bottom"/>
    </xf>
    <xf borderId="10" fillId="3" fontId="5" numFmtId="164" xfId="0" applyAlignment="1" applyBorder="1" applyFont="1" applyNumberFormat="1">
      <alignment horizontal="right" vertical="bottom"/>
    </xf>
    <xf borderId="7" fillId="3" fontId="5" numFmtId="164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B2" s="1" t="s">
        <v>1</v>
      </c>
      <c r="C2" s="2"/>
      <c r="D2" s="2"/>
      <c r="E2" s="2"/>
      <c r="F2" s="2"/>
      <c r="G2" s="3"/>
    </row>
    <row r="4">
      <c r="B4" s="4"/>
      <c r="C4" s="5">
        <v>1.0</v>
      </c>
      <c r="D4" s="11">
        <v>2.0</v>
      </c>
      <c r="E4" s="11">
        <v>3.0</v>
      </c>
      <c r="F4" s="11">
        <v>4.0</v>
      </c>
      <c r="G4" s="13"/>
      <c r="H4" s="15"/>
      <c r="I4" s="15"/>
    </row>
    <row r="5">
      <c r="B5" s="17" t="s">
        <v>10</v>
      </c>
      <c r="C5" s="19" t="s">
        <v>11</v>
      </c>
      <c r="D5" s="19" t="s">
        <v>12</v>
      </c>
      <c r="E5" s="19" t="s">
        <v>13</v>
      </c>
      <c r="F5" s="19" t="s">
        <v>14</v>
      </c>
      <c r="G5" s="21"/>
      <c r="H5" s="23"/>
      <c r="I5" s="23"/>
    </row>
    <row r="6">
      <c r="B6" s="9" t="s">
        <v>6</v>
      </c>
      <c r="C6" s="25" t="s">
        <v>16</v>
      </c>
      <c r="D6" s="25" t="s">
        <v>17</v>
      </c>
      <c r="E6" s="25" t="s">
        <v>18</v>
      </c>
      <c r="F6" s="25" t="s">
        <v>19</v>
      </c>
      <c r="G6" s="27"/>
      <c r="H6" s="29"/>
      <c r="I6" s="29"/>
    </row>
    <row r="7">
      <c r="I7" s="30"/>
    </row>
    <row r="8">
      <c r="B8" s="12" t="s">
        <v>22</v>
      </c>
      <c r="C8" s="32" t="str">
        <f t="shared" ref="C8:F8" si="1">C6</f>
        <v>Guddan</v>
      </c>
      <c r="D8" s="32" t="str">
        <f t="shared" si="1"/>
        <v>Laali</v>
      </c>
      <c r="E8" s="32" t="str">
        <f t="shared" si="1"/>
        <v>Puttan</v>
      </c>
      <c r="F8" s="34" t="str">
        <f t="shared" si="1"/>
        <v>Bankelal</v>
      </c>
      <c r="G8" s="36"/>
    </row>
    <row r="9">
      <c r="B9" s="22" t="s">
        <v>15</v>
      </c>
      <c r="C9" s="40">
        <v>100000.0</v>
      </c>
      <c r="D9" s="40">
        <v>100000.0</v>
      </c>
      <c r="E9" s="40">
        <v>100000.0</v>
      </c>
      <c r="F9" s="24">
        <v>100000.0</v>
      </c>
      <c r="G9" s="42"/>
    </row>
    <row r="10">
      <c r="B10" s="22" t="s">
        <v>29</v>
      </c>
      <c r="C10" s="44">
        <v>0.6</v>
      </c>
      <c r="D10" s="44">
        <v>0.6</v>
      </c>
      <c r="E10" s="44">
        <v>0.6</v>
      </c>
      <c r="F10" s="46">
        <v>0.6</v>
      </c>
      <c r="G10" s="42"/>
    </row>
    <row r="11">
      <c r="B11" s="22" t="s">
        <v>34</v>
      </c>
      <c r="C11" s="50">
        <f t="shared" ref="C11:F11" si="2">C9/(1-C10)</f>
        <v>250000</v>
      </c>
      <c r="D11" s="50">
        <f t="shared" si="2"/>
        <v>250000</v>
      </c>
      <c r="E11" s="50">
        <f t="shared" si="2"/>
        <v>250000</v>
      </c>
      <c r="F11" s="52">
        <f t="shared" si="2"/>
        <v>250000</v>
      </c>
      <c r="G11" s="54"/>
    </row>
    <row r="12">
      <c r="B12" s="22" t="s">
        <v>36</v>
      </c>
      <c r="C12" s="40">
        <v>100.0</v>
      </c>
      <c r="D12" s="40">
        <v>100.0</v>
      </c>
      <c r="E12" s="40">
        <v>100.0</v>
      </c>
      <c r="F12" s="24">
        <v>100.0</v>
      </c>
      <c r="G12" s="54"/>
    </row>
    <row r="13">
      <c r="B13" s="38" t="s">
        <v>37</v>
      </c>
      <c r="C13" s="57">
        <f t="shared" ref="C13:F13" si="3">C11/C12</f>
        <v>2500</v>
      </c>
      <c r="D13" s="57">
        <f t="shared" si="3"/>
        <v>2500</v>
      </c>
      <c r="E13" s="57">
        <f t="shared" si="3"/>
        <v>2500</v>
      </c>
      <c r="F13" s="59">
        <f t="shared" si="3"/>
        <v>2500</v>
      </c>
      <c r="G13" s="54"/>
    </row>
    <row r="14">
      <c r="B14" s="60"/>
      <c r="C14" s="60"/>
      <c r="D14" s="60"/>
      <c r="E14" s="55"/>
      <c r="F14" s="55"/>
      <c r="G14" s="54"/>
    </row>
    <row r="15">
      <c r="B15" s="38" t="s">
        <v>41</v>
      </c>
      <c r="C15" s="57">
        <f t="shared" ref="C15:F15" si="4">C11</f>
        <v>250000</v>
      </c>
      <c r="D15" s="57">
        <f t="shared" si="4"/>
        <v>250000</v>
      </c>
      <c r="E15" s="57">
        <f t="shared" si="4"/>
        <v>250000</v>
      </c>
      <c r="F15" s="59">
        <f t="shared" si="4"/>
        <v>250000</v>
      </c>
      <c r="G15" s="64">
        <f>SUM(C15:F15)</f>
        <v>1000000</v>
      </c>
    </row>
    <row r="16">
      <c r="B16" s="54"/>
      <c r="C16" s="54"/>
      <c r="D16" s="54"/>
      <c r="E16" s="54"/>
      <c r="F16" s="54"/>
      <c r="G16" s="54"/>
    </row>
    <row r="17">
      <c r="G17" s="54"/>
    </row>
    <row r="18">
      <c r="G18" s="54"/>
    </row>
    <row r="19">
      <c r="G19" s="54"/>
    </row>
    <row r="20">
      <c r="G20" s="54"/>
    </row>
    <row r="21">
      <c r="G21" s="54"/>
    </row>
    <row r="22">
      <c r="G22" s="54"/>
    </row>
    <row r="23">
      <c r="G23" s="54"/>
    </row>
    <row r="24">
      <c r="G24" s="54"/>
    </row>
    <row r="25">
      <c r="G25" s="54"/>
    </row>
    <row r="26">
      <c r="G26" s="54"/>
    </row>
    <row r="27">
      <c r="G27" s="54"/>
    </row>
    <row r="28">
      <c r="G28" s="54"/>
    </row>
    <row r="29">
      <c r="G29" s="54"/>
    </row>
    <row r="30">
      <c r="G30" s="54"/>
    </row>
    <row r="31">
      <c r="G31" s="54"/>
    </row>
    <row r="32">
      <c r="G32" s="54"/>
    </row>
    <row r="33">
      <c r="G33" s="54"/>
    </row>
    <row r="34">
      <c r="G34" s="54"/>
    </row>
    <row r="35">
      <c r="G35" s="54"/>
    </row>
    <row r="36">
      <c r="G36" s="54"/>
    </row>
    <row r="37">
      <c r="G37" s="54"/>
    </row>
    <row r="38">
      <c r="G38" s="54"/>
    </row>
    <row r="39">
      <c r="G39" s="54"/>
    </row>
    <row r="40">
      <c r="G40" s="54"/>
    </row>
    <row r="41">
      <c r="G41" s="54"/>
    </row>
    <row r="42">
      <c r="G42" s="54"/>
    </row>
    <row r="43">
      <c r="G43" s="54"/>
    </row>
    <row r="44">
      <c r="G44" s="54"/>
    </row>
    <row r="45">
      <c r="G45" s="54"/>
    </row>
    <row r="46">
      <c r="G46" s="54"/>
    </row>
    <row r="47">
      <c r="G47" s="54"/>
    </row>
    <row r="48">
      <c r="G48" s="54"/>
      <c r="H48" s="54"/>
      <c r="I48" s="54"/>
      <c r="J48" s="54"/>
      <c r="K48" s="54"/>
      <c r="L48" s="54"/>
    </row>
    <row r="49">
      <c r="G49" s="54"/>
      <c r="H49" s="54"/>
      <c r="I49" s="54"/>
      <c r="J49" s="54"/>
      <c r="K49" s="54"/>
      <c r="L49" s="54"/>
    </row>
    <row r="50">
      <c r="G50" s="54"/>
      <c r="H50" s="54"/>
      <c r="I50" s="54"/>
      <c r="J50" s="54"/>
      <c r="K50" s="54"/>
      <c r="L50" s="54"/>
    </row>
    <row r="51">
      <c r="G51" s="54"/>
      <c r="H51" s="54"/>
      <c r="I51" s="54"/>
      <c r="J51" s="54"/>
      <c r="K51" s="54"/>
      <c r="L51" s="54"/>
    </row>
    <row r="52">
      <c r="G52" s="54"/>
      <c r="H52" s="54"/>
      <c r="I52" s="54"/>
      <c r="J52" s="54"/>
      <c r="K52" s="54"/>
      <c r="L52" s="54"/>
    </row>
    <row r="53">
      <c r="G53" s="54"/>
      <c r="H53" s="54"/>
      <c r="I53" s="54"/>
      <c r="J53" s="54"/>
      <c r="K53" s="54"/>
      <c r="L53" s="54"/>
    </row>
    <row r="54">
      <c r="G54" s="54"/>
      <c r="H54" s="54"/>
      <c r="I54" s="54"/>
      <c r="J54" s="54"/>
      <c r="K54" s="54"/>
      <c r="L54" s="54"/>
    </row>
    <row r="55">
      <c r="G55" s="54"/>
      <c r="H55" s="54"/>
      <c r="I55" s="54"/>
      <c r="J55" s="54"/>
      <c r="K55" s="54"/>
      <c r="L55" s="54"/>
    </row>
    <row r="56">
      <c r="G56" s="54"/>
      <c r="H56" s="54"/>
      <c r="I56" s="54"/>
      <c r="J56" s="54"/>
      <c r="K56" s="54"/>
      <c r="L56" s="54"/>
    </row>
    <row r="57"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</row>
    <row r="58">
      <c r="J58" s="54"/>
      <c r="K58" s="54"/>
      <c r="L58" s="54"/>
    </row>
    <row r="59">
      <c r="J59" s="54"/>
      <c r="K59" s="54"/>
      <c r="L59" s="54"/>
    </row>
    <row r="60">
      <c r="J60" s="54"/>
      <c r="K60" s="54"/>
      <c r="L60" s="54"/>
    </row>
    <row r="61">
      <c r="J61" s="54"/>
      <c r="K61" s="54"/>
      <c r="L61" s="54"/>
    </row>
    <row r="62">
      <c r="J62" s="54"/>
      <c r="K62" s="54"/>
      <c r="L62" s="54"/>
    </row>
    <row r="63">
      <c r="J63" s="54"/>
      <c r="K63" s="54"/>
      <c r="L63" s="54"/>
    </row>
    <row r="64">
      <c r="J64" s="54"/>
      <c r="K64" s="54"/>
      <c r="L64" s="54"/>
    </row>
    <row r="65">
      <c r="J65" s="54"/>
      <c r="K65" s="54"/>
      <c r="L65" s="54"/>
    </row>
    <row r="66">
      <c r="J66" s="54"/>
      <c r="K66" s="54"/>
      <c r="L66" s="54"/>
    </row>
    <row r="67">
      <c r="J67" s="54"/>
      <c r="K67" s="54"/>
      <c r="L67" s="54"/>
    </row>
    <row r="68">
      <c r="J68" s="54"/>
      <c r="K68" s="54"/>
      <c r="L68" s="54"/>
    </row>
    <row r="69">
      <c r="J69" s="54"/>
      <c r="K69" s="54"/>
      <c r="L69" s="54"/>
    </row>
    <row r="70">
      <c r="J70" s="54"/>
      <c r="K70" s="54"/>
      <c r="L70" s="54"/>
    </row>
    <row r="71">
      <c r="J71" s="54"/>
      <c r="K71" s="54"/>
      <c r="L71" s="54"/>
    </row>
    <row r="72">
      <c r="J72" s="54"/>
      <c r="K72" s="54"/>
      <c r="L72" s="54"/>
    </row>
    <row r="73">
      <c r="J73" s="54"/>
      <c r="K73" s="54"/>
      <c r="L73" s="54"/>
    </row>
    <row r="74">
      <c r="J74" s="54"/>
      <c r="K74" s="54"/>
      <c r="L74" s="54"/>
    </row>
    <row r="75">
      <c r="J75" s="54"/>
      <c r="K75" s="54"/>
      <c r="L75" s="54"/>
    </row>
    <row r="76">
      <c r="J76" s="54"/>
      <c r="K76" s="54"/>
      <c r="L76" s="54"/>
    </row>
    <row r="77">
      <c r="J77" s="54"/>
      <c r="K77" s="54"/>
      <c r="L77" s="54"/>
    </row>
    <row r="78">
      <c r="J78" s="54"/>
      <c r="K78" s="54"/>
      <c r="L78" s="54"/>
    </row>
    <row r="79">
      <c r="J79" s="54"/>
      <c r="K79" s="54"/>
      <c r="L79" s="54"/>
    </row>
    <row r="80">
      <c r="J80" s="54"/>
      <c r="K80" s="54"/>
      <c r="L80" s="54"/>
    </row>
    <row r="81">
      <c r="J81" s="54"/>
      <c r="K81" s="54"/>
      <c r="L81" s="54"/>
    </row>
    <row r="82">
      <c r="J82" s="54"/>
      <c r="K82" s="54"/>
      <c r="L82" s="54"/>
    </row>
    <row r="83">
      <c r="J83" s="54"/>
      <c r="K83" s="54"/>
      <c r="L83" s="54"/>
    </row>
    <row r="84">
      <c r="J84" s="54"/>
      <c r="K84" s="54"/>
      <c r="L84" s="54"/>
    </row>
    <row r="85">
      <c r="J85" s="54"/>
      <c r="K85" s="54"/>
      <c r="L85" s="54"/>
    </row>
    <row r="86">
      <c r="J86" s="54"/>
      <c r="K86" s="54"/>
      <c r="L86" s="54"/>
    </row>
    <row r="87">
      <c r="J87" s="54"/>
      <c r="K87" s="54"/>
      <c r="L87" s="54"/>
    </row>
    <row r="88">
      <c r="J88" s="54"/>
      <c r="K88" s="54"/>
      <c r="L88" s="54"/>
    </row>
    <row r="89">
      <c r="J89" s="54"/>
      <c r="K89" s="54"/>
      <c r="L89" s="54"/>
    </row>
    <row r="90">
      <c r="J90" s="54"/>
      <c r="K90" s="54"/>
      <c r="L90" s="54"/>
    </row>
  </sheetData>
  <mergeCells count="1">
    <mergeCell ref="B2:G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B2" s="1" t="s">
        <v>2</v>
      </c>
      <c r="C2" s="2"/>
      <c r="D2" s="2"/>
      <c r="E2" s="2"/>
      <c r="F2" s="2"/>
      <c r="G2" s="3"/>
    </row>
    <row r="4">
      <c r="B4" s="4"/>
      <c r="C4" s="7" t="s">
        <v>4</v>
      </c>
    </row>
    <row r="5">
      <c r="B5" s="9" t="s">
        <v>6</v>
      </c>
      <c r="C5" s="10" t="s">
        <v>7</v>
      </c>
    </row>
    <row r="7">
      <c r="B7" s="12" t="s">
        <v>9</v>
      </c>
      <c r="C7" s="14">
        <v>1.35E8</v>
      </c>
      <c r="D7" s="16"/>
      <c r="E7" s="18"/>
      <c r="F7" s="20"/>
    </row>
    <row r="8">
      <c r="B8" s="22" t="s">
        <v>15</v>
      </c>
      <c r="C8" s="24">
        <v>1.5E7</v>
      </c>
      <c r="D8" s="16"/>
      <c r="E8" s="26"/>
      <c r="F8" s="28"/>
    </row>
    <row r="9">
      <c r="B9" s="22" t="s">
        <v>20</v>
      </c>
      <c r="C9" s="35">
        <f>SUM(C7:C8)</f>
        <v>150000000</v>
      </c>
      <c r="D9" s="16"/>
      <c r="E9" s="26" t="s">
        <v>25</v>
      </c>
      <c r="F9" s="24">
        <v>1000.0</v>
      </c>
    </row>
    <row r="10">
      <c r="B10" s="38" t="str">
        <f>'First Equity Round'!C5</f>
        <v>Bawandar Mix</v>
      </c>
      <c r="C10" s="47">
        <f>C8/C9</f>
        <v>0.1</v>
      </c>
      <c r="D10" s="16"/>
      <c r="E10" s="49" t="s">
        <v>35</v>
      </c>
      <c r="F10" s="53">
        <v>100.0</v>
      </c>
    </row>
    <row r="11">
      <c r="B11" s="55"/>
      <c r="C11" s="55"/>
      <c r="D11" s="55"/>
      <c r="E11" s="54"/>
      <c r="F11" s="54"/>
    </row>
    <row r="12">
      <c r="B12" s="22" t="s">
        <v>38</v>
      </c>
      <c r="C12" s="43" t="s">
        <v>39</v>
      </c>
      <c r="D12" s="45" t="s">
        <v>40</v>
      </c>
      <c r="E12" s="58"/>
      <c r="F12" s="54"/>
    </row>
    <row r="13">
      <c r="B13" s="22" t="str">
        <f>'Debt Round'!C5</f>
        <v>Lallan</v>
      </c>
      <c r="C13" s="44">
        <v>0.01</v>
      </c>
      <c r="D13" s="56">
        <f>C13*(1-'Next Equity Rounds'!D$54)</f>
        <v>0.01</v>
      </c>
      <c r="E13" s="61"/>
      <c r="F13" s="54"/>
    </row>
    <row r="14">
      <c r="B14" s="22" t="str">
        <f>'Debt Round'!D5</f>
        <v>Chaggan guru</v>
      </c>
      <c r="C14" s="62">
        <v>0.99</v>
      </c>
      <c r="D14" s="56">
        <f>C14*(1-'Next Equity Rounds'!D$54)</f>
        <v>0.99</v>
      </c>
      <c r="E14" s="61"/>
      <c r="F14" s="54"/>
    </row>
    <row r="15">
      <c r="B15" s="22" t="str">
        <f>'First Equity Round'!C5</f>
        <v>Bawandar Mix</v>
      </c>
      <c r="C15" s="56">
        <f>SUM(C13:C14)</f>
        <v>1</v>
      </c>
      <c r="D15" s="47">
        <v>0.1</v>
      </c>
      <c r="E15" s="61"/>
      <c r="F15" s="54"/>
    </row>
    <row r="16">
      <c r="B16" s="65"/>
      <c r="C16" s="67"/>
      <c r="D16" s="51">
        <f>SUM(D13:D15)</f>
        <v>1.1</v>
      </c>
      <c r="E16" s="61"/>
      <c r="F16" s="54"/>
    </row>
    <row r="17">
      <c r="B17" s="69"/>
      <c r="C17" s="69"/>
      <c r="D17" s="69"/>
      <c r="E17" s="61"/>
      <c r="F17" s="54"/>
    </row>
    <row r="18">
      <c r="B18" s="71" t="s">
        <v>42</v>
      </c>
      <c r="C18" s="72" t="s">
        <v>39</v>
      </c>
      <c r="D18" s="73" t="s">
        <v>40</v>
      </c>
      <c r="E18" s="54"/>
      <c r="F18" s="54"/>
    </row>
    <row r="19">
      <c r="B19" s="41"/>
      <c r="C19" s="75">
        <f>F9*F10</f>
        <v>100000</v>
      </c>
      <c r="D19" s="52">
        <f>C9</f>
        <v>150000000</v>
      </c>
      <c r="E19" s="54"/>
      <c r="F19" s="54"/>
    </row>
    <row r="20">
      <c r="B20" s="22" t="str">
        <f>'Debt Round'!C5</f>
        <v>Lallan</v>
      </c>
      <c r="C20" s="50">
        <f t="shared" ref="C20:C21" si="1">C13*$F$9</f>
        <v>10</v>
      </c>
      <c r="D20" s="52">
        <f t="shared" ref="D20:D21" si="2">C20</f>
        <v>10</v>
      </c>
      <c r="E20" s="64"/>
      <c r="F20" s="54"/>
    </row>
    <row r="21">
      <c r="B21" s="22" t="str">
        <f>'Debt Round'!D5</f>
        <v>Chaggan guru</v>
      </c>
      <c r="C21" s="57">
        <f t="shared" si="1"/>
        <v>990</v>
      </c>
      <c r="D21" s="52">
        <f t="shared" si="2"/>
        <v>990</v>
      </c>
      <c r="E21" s="64"/>
      <c r="F21" s="54"/>
    </row>
    <row r="22">
      <c r="B22" s="22" t="str">
        <f>'First Equity Round'!C5</f>
        <v>Bawandar Mix</v>
      </c>
      <c r="C22" s="57">
        <f>SUM(C20:C21)</f>
        <v>1000</v>
      </c>
      <c r="D22" s="52">
        <f>C$22/(1-D$15)*D15</f>
        <v>111.1111111</v>
      </c>
      <c r="E22" s="64"/>
      <c r="F22" s="54"/>
    </row>
    <row r="23">
      <c r="B23" s="22"/>
      <c r="C23" s="77"/>
      <c r="D23" s="78">
        <f>SUM(D20:D22)</f>
        <v>1111.111111</v>
      </c>
      <c r="E23" s="64"/>
      <c r="F23" s="54"/>
    </row>
    <row r="24">
      <c r="B24" s="38" t="s">
        <v>43</v>
      </c>
      <c r="C24" s="57">
        <f>C19/C22</f>
        <v>100</v>
      </c>
      <c r="D24" s="59">
        <f>D19/D23</f>
        <v>135000</v>
      </c>
      <c r="E24" s="54"/>
      <c r="F24" s="54"/>
    </row>
    <row r="25">
      <c r="B25" s="55"/>
      <c r="C25" s="55"/>
      <c r="D25" s="55"/>
      <c r="E25" s="55"/>
      <c r="F25" s="54"/>
    </row>
    <row r="26">
      <c r="B26" s="22" t="s">
        <v>23</v>
      </c>
      <c r="C26" s="43" t="s">
        <v>28</v>
      </c>
      <c r="D26" s="43" t="s">
        <v>44</v>
      </c>
      <c r="E26" s="45" t="s">
        <v>31</v>
      </c>
      <c r="F26" s="54"/>
    </row>
    <row r="27">
      <c r="B27" s="22" t="str">
        <f>'Debt Round'!C5</f>
        <v>Lallan</v>
      </c>
      <c r="C27" s="48">
        <f t="shared" ref="C27:C28" si="3">C13</f>
        <v>0.01</v>
      </c>
      <c r="D27" s="51">
        <f t="shared" ref="D27:D28" si="4">C27*(1-D$29)</f>
        <v>0.009</v>
      </c>
      <c r="E27" s="56">
        <f t="shared" ref="E27:E28" si="5">D27*(1-(E$30/(1-E$29)))</f>
        <v>0.008</v>
      </c>
      <c r="F27" s="54"/>
    </row>
    <row r="28">
      <c r="B28" s="22" t="str">
        <f>'Debt Round'!D5</f>
        <v>Chaggan guru</v>
      </c>
      <c r="C28" s="63">
        <f t="shared" si="3"/>
        <v>0.99</v>
      </c>
      <c r="D28" s="51">
        <f t="shared" si="4"/>
        <v>0.891</v>
      </c>
      <c r="E28" s="56">
        <f t="shared" si="5"/>
        <v>0.792</v>
      </c>
      <c r="F28" s="54"/>
    </row>
    <row r="29">
      <c r="B29" s="22" t="s">
        <v>44</v>
      </c>
      <c r="C29" s="56">
        <f>SUM(C27:C28)</f>
        <v>1</v>
      </c>
      <c r="D29" s="62">
        <v>0.1</v>
      </c>
      <c r="E29" s="56">
        <f>D29</f>
        <v>0.1</v>
      </c>
      <c r="F29" s="54"/>
    </row>
    <row r="30">
      <c r="B30" s="22" t="str">
        <f>'First Equity Round'!C5</f>
        <v>Bawandar Mix</v>
      </c>
      <c r="C30" s="67"/>
      <c r="D30" s="56">
        <f>SUM(D27:D29)</f>
        <v>1</v>
      </c>
      <c r="E30" s="47">
        <v>0.1</v>
      </c>
      <c r="F30" s="54"/>
    </row>
    <row r="31">
      <c r="B31" s="65"/>
      <c r="C31" s="58"/>
      <c r="D31" s="58"/>
      <c r="E31" s="51">
        <f>SUM(E27:E30)</f>
        <v>1</v>
      </c>
      <c r="F31" s="54"/>
    </row>
    <row r="32">
      <c r="B32" s="58"/>
      <c r="C32" s="85"/>
      <c r="D32" s="82"/>
      <c r="E32" s="82"/>
      <c r="F32" s="54"/>
    </row>
    <row r="33">
      <c r="B33" s="69"/>
      <c r="C33" s="86">
        <v>1.0</v>
      </c>
      <c r="D33" s="88"/>
      <c r="E33" s="88"/>
      <c r="F33" s="54"/>
    </row>
    <row r="34">
      <c r="B34" s="71" t="s">
        <v>42</v>
      </c>
      <c r="C34" s="89" t="s">
        <v>28</v>
      </c>
      <c r="D34" s="89" t="s">
        <v>44</v>
      </c>
      <c r="E34" s="73" t="s">
        <v>31</v>
      </c>
      <c r="F34" s="54"/>
    </row>
    <row r="35">
      <c r="B35" s="41"/>
      <c r="C35" s="75">
        <f>C7</f>
        <v>135000000</v>
      </c>
      <c r="D35" s="75">
        <f>C7</f>
        <v>135000000</v>
      </c>
      <c r="E35" s="35">
        <f>C9</f>
        <v>150000000</v>
      </c>
      <c r="F35" s="54"/>
    </row>
    <row r="36">
      <c r="B36" s="22" t="str">
        <f>'Debt Round'!C5</f>
        <v>Lallan</v>
      </c>
      <c r="C36" s="75">
        <f t="shared" ref="C36:C37" si="7">C27*$F$9*$C$33</f>
        <v>10</v>
      </c>
      <c r="D36" s="75">
        <f t="shared" ref="D36:E36" si="6">C36</f>
        <v>10</v>
      </c>
      <c r="E36" s="35">
        <f t="shared" si="6"/>
        <v>10</v>
      </c>
      <c r="F36" s="64"/>
    </row>
    <row r="37">
      <c r="B37" s="22" t="str">
        <f>'Debt Round'!D5</f>
        <v>Chaggan guru</v>
      </c>
      <c r="C37" s="75">
        <f t="shared" si="7"/>
        <v>990</v>
      </c>
      <c r="D37" s="75">
        <f t="shared" ref="D37:E37" si="8">C37</f>
        <v>990</v>
      </c>
      <c r="E37" s="35">
        <f t="shared" si="8"/>
        <v>990</v>
      </c>
      <c r="F37" s="64"/>
    </row>
    <row r="38">
      <c r="B38" s="22" t="s">
        <v>44</v>
      </c>
      <c r="C38" s="97">
        <f>SUM(C36:C37)</f>
        <v>1000</v>
      </c>
      <c r="D38" s="75">
        <f>C38/(1-D29)*D29</f>
        <v>111.1111111</v>
      </c>
      <c r="E38" s="35">
        <f>D38</f>
        <v>111.1111111</v>
      </c>
      <c r="F38" s="64"/>
    </row>
    <row r="39">
      <c r="B39" s="22" t="str">
        <f>'First Equity Round'!C5</f>
        <v>Bawandar Mix</v>
      </c>
      <c r="C39" s="101"/>
      <c r="D39" s="102">
        <f>SUM(D36:D38)</f>
        <v>1111.111111</v>
      </c>
      <c r="E39" s="35">
        <f>D39/(1-E30)*E30</f>
        <v>123.4567901</v>
      </c>
      <c r="F39" s="64"/>
    </row>
    <row r="40">
      <c r="B40" s="22"/>
      <c r="C40" s="101"/>
      <c r="D40" s="77"/>
      <c r="E40" s="106">
        <f>SUM(E36:E39)</f>
        <v>1234.567901</v>
      </c>
      <c r="F40" s="54"/>
    </row>
    <row r="41">
      <c r="B41" s="38" t="s">
        <v>43</v>
      </c>
      <c r="C41" s="97">
        <f>C35/C38</f>
        <v>135000</v>
      </c>
      <c r="D41" s="97">
        <f>D35/D39</f>
        <v>121500</v>
      </c>
      <c r="E41" s="110">
        <f>E35/E40</f>
        <v>121500</v>
      </c>
      <c r="F41" s="54"/>
    </row>
    <row r="42">
      <c r="B42" s="55"/>
      <c r="C42" s="55"/>
      <c r="D42" s="55"/>
      <c r="E42" s="55"/>
      <c r="F42" s="55"/>
    </row>
    <row r="43">
      <c r="B43" s="22" t="s">
        <v>22</v>
      </c>
      <c r="C43" s="43" t="str">
        <f>'Debt Round'!C6</f>
        <v>Guddan</v>
      </c>
      <c r="D43" s="43" t="str">
        <f>'Debt Round'!D6</f>
        <v>Laali</v>
      </c>
      <c r="E43" s="43" t="str">
        <f>'Debt Round'!E6</f>
        <v>Puttan</v>
      </c>
      <c r="F43" s="45" t="str">
        <f>'Debt Round'!F6</f>
        <v>Bankelal</v>
      </c>
    </row>
    <row r="44">
      <c r="B44" s="22" t="s">
        <v>41</v>
      </c>
      <c r="C44" s="50">
        <f>'Debt Round'!C11</f>
        <v>250000</v>
      </c>
      <c r="D44" s="50">
        <f>'Debt Round'!D11</f>
        <v>250000</v>
      </c>
      <c r="E44" s="50">
        <f>'Debt Round'!E11</f>
        <v>250000</v>
      </c>
      <c r="F44" s="52">
        <f>'Debt Round'!F11</f>
        <v>250000</v>
      </c>
    </row>
    <row r="45">
      <c r="B45" s="22" t="s">
        <v>50</v>
      </c>
      <c r="C45" s="50">
        <f t="shared" ref="C45:F45" si="9">C44/$E$41</f>
        <v>2.057613169</v>
      </c>
      <c r="D45" s="50">
        <f t="shared" si="9"/>
        <v>2.057613169</v>
      </c>
      <c r="E45" s="50">
        <f t="shared" si="9"/>
        <v>2.057613169</v>
      </c>
      <c r="F45" s="52">
        <f t="shared" si="9"/>
        <v>2.057613169</v>
      </c>
    </row>
    <row r="46">
      <c r="B46" s="38" t="s">
        <v>51</v>
      </c>
      <c r="C46" s="112">
        <f t="shared" ref="C46:F46" si="10">C45/$E$40</f>
        <v>0.001666666667</v>
      </c>
      <c r="D46" s="112">
        <f t="shared" si="10"/>
        <v>0.001666666667</v>
      </c>
      <c r="E46" s="112">
        <f t="shared" si="10"/>
        <v>0.001666666667</v>
      </c>
      <c r="F46" s="113">
        <f t="shared" si="10"/>
        <v>0.001666666667</v>
      </c>
    </row>
  </sheetData>
  <mergeCells count="1">
    <mergeCell ref="B2:G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B2" s="1" t="s">
        <v>0</v>
      </c>
      <c r="C2" s="2"/>
      <c r="D2" s="2"/>
      <c r="E2" s="2"/>
      <c r="F2" s="2"/>
      <c r="G2" s="2"/>
      <c r="H2" s="2"/>
      <c r="I2" s="3"/>
    </row>
    <row r="4">
      <c r="B4" s="4"/>
      <c r="C4" s="6" t="s">
        <v>3</v>
      </c>
      <c r="D4" s="8" t="s">
        <v>5</v>
      </c>
    </row>
    <row r="5">
      <c r="B5" s="9" t="s">
        <v>6</v>
      </c>
      <c r="C5" s="25" t="s">
        <v>8</v>
      </c>
      <c r="D5" s="31" t="s">
        <v>21</v>
      </c>
    </row>
    <row r="7">
      <c r="B7" s="12" t="s">
        <v>23</v>
      </c>
      <c r="C7" s="33" t="s">
        <v>24</v>
      </c>
      <c r="D7" s="37"/>
      <c r="E7" s="39"/>
      <c r="F7" s="33" t="s">
        <v>26</v>
      </c>
      <c r="G7" s="39"/>
      <c r="H7" s="33" t="s">
        <v>27</v>
      </c>
      <c r="I7" s="39"/>
    </row>
    <row r="8">
      <c r="B8" s="41"/>
      <c r="C8" s="43" t="s">
        <v>28</v>
      </c>
      <c r="D8" s="43" t="s">
        <v>30</v>
      </c>
      <c r="E8" s="45" t="s">
        <v>31</v>
      </c>
      <c r="F8" s="43" t="s">
        <v>32</v>
      </c>
      <c r="G8" s="45" t="s">
        <v>31</v>
      </c>
      <c r="H8" s="43" t="s">
        <v>33</v>
      </c>
      <c r="I8" s="45" t="s">
        <v>31</v>
      </c>
    </row>
    <row r="9">
      <c r="B9" s="22" t="str">
        <f>'Debt Round'!C5</f>
        <v>Lallan</v>
      </c>
      <c r="C9" s="48">
        <f>'First Equity Round'!C13</f>
        <v>0.01</v>
      </c>
      <c r="D9" s="51">
        <f t="shared" ref="D9:D10" si="1">C9*(1-D$11)</f>
        <v>0.009</v>
      </c>
      <c r="E9" s="56">
        <f t="shared" ref="E9:E10" si="2">D9*(1-(SUM(E$12:E$16)/(1-E$11)))</f>
        <v>0.007933333333</v>
      </c>
      <c r="F9" s="51">
        <f t="shared" ref="F9:F10" si="3">E9*(1-(F$17/(1-F$11)))</f>
        <v>0.007051851852</v>
      </c>
      <c r="G9" s="56">
        <f t="shared" ref="G9:G10" si="4">F9*(1-(G$18/(1-G$11-G$17)))</f>
        <v>0.00617037037</v>
      </c>
      <c r="H9" s="51">
        <f t="shared" ref="H9:H10" si="5">G9*(1-(H$19/(1-H$11-H$17)))</f>
        <v>0.005399074074</v>
      </c>
      <c r="I9" s="56">
        <f t="shared" ref="I9:I10" si="6">H9*(1-(I$20/(1-I$11-I$17-I$19)))</f>
        <v>0.004627777778</v>
      </c>
    </row>
    <row r="10">
      <c r="B10" s="22" t="str">
        <f>'Debt Round'!D5</f>
        <v>Chaggan guru</v>
      </c>
      <c r="C10" s="63">
        <f>'First Equity Round'!C14</f>
        <v>0.99</v>
      </c>
      <c r="D10" s="51">
        <f t="shared" si="1"/>
        <v>0.891</v>
      </c>
      <c r="E10" s="56">
        <f t="shared" si="2"/>
        <v>0.7854</v>
      </c>
      <c r="F10" s="51">
        <f t="shared" si="3"/>
        <v>0.6981333333</v>
      </c>
      <c r="G10" s="56">
        <f t="shared" si="4"/>
        <v>0.6108666667</v>
      </c>
      <c r="H10" s="51">
        <f t="shared" si="5"/>
        <v>0.5345083333</v>
      </c>
      <c r="I10" s="56">
        <f t="shared" si="6"/>
        <v>0.45815</v>
      </c>
    </row>
    <row r="11">
      <c r="B11" s="22" t="s">
        <v>30</v>
      </c>
      <c r="C11" s="56">
        <f>SUM(C$9:C10)</f>
        <v>1</v>
      </c>
      <c r="D11" s="66">
        <f>'First Equity Round'!D29</f>
        <v>0.1</v>
      </c>
      <c r="E11" s="68">
        <f t="shared" ref="E11:I11" si="7">D11</f>
        <v>0.1</v>
      </c>
      <c r="F11" s="70">
        <f t="shared" si="7"/>
        <v>0.1</v>
      </c>
      <c r="G11" s="68">
        <f t="shared" si="7"/>
        <v>0.1</v>
      </c>
      <c r="H11" s="70">
        <f t="shared" si="7"/>
        <v>0.1</v>
      </c>
      <c r="I11" s="68">
        <f t="shared" si="7"/>
        <v>0.1</v>
      </c>
    </row>
    <row r="12">
      <c r="B12" s="22" t="str">
        <f>'Debt Round'!C6</f>
        <v>Guddan</v>
      </c>
      <c r="C12" s="67"/>
      <c r="D12" s="56">
        <f>SUM(D$9:D11)</f>
        <v>1</v>
      </c>
      <c r="E12" s="74">
        <f>'First Equity Round'!C46</f>
        <v>0.001666666667</v>
      </c>
      <c r="F12" s="51">
        <f t="shared" ref="F12:F16" si="8">E12*(1-(F$17/(1-F$11)))</f>
        <v>0.001481481481</v>
      </c>
      <c r="G12" s="56">
        <f t="shared" ref="G12:G16" si="9">F12*(1-(G$18/(1-G$11-G$17)))</f>
        <v>0.001296296296</v>
      </c>
      <c r="H12" s="51">
        <f t="shared" ref="H12:H16" si="10">G12*(1-(H$19/(1-H$11-H$17)))</f>
        <v>0.001134259259</v>
      </c>
      <c r="I12" s="56">
        <f t="shared" ref="I12:I16" si="11">H12*(1-(I$20/(1-I$11-I$17-I$19)))</f>
        <v>0.0009722222222</v>
      </c>
    </row>
    <row r="13">
      <c r="B13" s="22" t="str">
        <f>'Debt Round'!D6</f>
        <v>Laali</v>
      </c>
      <c r="C13" s="67"/>
      <c r="D13" s="76"/>
      <c r="E13" s="74">
        <f>'First Equity Round'!D46</f>
        <v>0.001666666667</v>
      </c>
      <c r="F13" s="51">
        <f t="shared" si="8"/>
        <v>0.001481481481</v>
      </c>
      <c r="G13" s="56">
        <f t="shared" si="9"/>
        <v>0.001296296296</v>
      </c>
      <c r="H13" s="51">
        <f t="shared" si="10"/>
        <v>0.001134259259</v>
      </c>
      <c r="I13" s="56">
        <f t="shared" si="11"/>
        <v>0.0009722222222</v>
      </c>
    </row>
    <row r="14">
      <c r="B14" s="22" t="str">
        <f>'Debt Round'!E6</f>
        <v>Puttan</v>
      </c>
      <c r="C14" s="67"/>
      <c r="D14" s="76"/>
      <c r="E14" s="74">
        <f>'First Equity Round'!E46</f>
        <v>0.001666666667</v>
      </c>
      <c r="F14" s="51">
        <f t="shared" si="8"/>
        <v>0.001481481481</v>
      </c>
      <c r="G14" s="56">
        <f t="shared" si="9"/>
        <v>0.001296296296</v>
      </c>
      <c r="H14" s="51">
        <f t="shared" si="10"/>
        <v>0.001134259259</v>
      </c>
      <c r="I14" s="56">
        <f t="shared" si="11"/>
        <v>0.0009722222222</v>
      </c>
    </row>
    <row r="15">
      <c r="B15" s="22" t="str">
        <f>'Debt Round'!F6</f>
        <v>Bankelal</v>
      </c>
      <c r="C15" s="67"/>
      <c r="D15" s="76"/>
      <c r="E15" s="74">
        <f>'First Equity Round'!F46</f>
        <v>0.001666666667</v>
      </c>
      <c r="F15" s="51">
        <f t="shared" si="8"/>
        <v>0.001481481481</v>
      </c>
      <c r="G15" s="56">
        <f t="shared" si="9"/>
        <v>0.001296296296</v>
      </c>
      <c r="H15" s="51">
        <f t="shared" si="10"/>
        <v>0.001134259259</v>
      </c>
      <c r="I15" s="56">
        <f t="shared" si="11"/>
        <v>0.0009722222222</v>
      </c>
    </row>
    <row r="16">
      <c r="B16" s="22" t="str">
        <f>'First Equity Round'!C5</f>
        <v>Bawandar Mix</v>
      </c>
      <c r="C16" s="67"/>
      <c r="D16" s="79"/>
      <c r="E16" s="80">
        <f>'First Equity Round'!E30</f>
        <v>0.1</v>
      </c>
      <c r="F16" s="51">
        <f t="shared" si="8"/>
        <v>0.08888888889</v>
      </c>
      <c r="G16" s="56">
        <f t="shared" si="9"/>
        <v>0.07777777778</v>
      </c>
      <c r="H16" s="51">
        <f t="shared" si="10"/>
        <v>0.06805555556</v>
      </c>
      <c r="I16" s="56">
        <f t="shared" si="11"/>
        <v>0.05833333333</v>
      </c>
    </row>
    <row r="17">
      <c r="B17" s="22" t="s">
        <v>32</v>
      </c>
      <c r="C17" s="58"/>
      <c r="D17" s="58"/>
      <c r="E17" s="56">
        <f>SUM(E$9:E16)</f>
        <v>1</v>
      </c>
      <c r="F17" s="62">
        <v>0.1</v>
      </c>
      <c r="G17" s="68">
        <f t="shared" ref="G17:I17" si="12">F17</f>
        <v>0.1</v>
      </c>
      <c r="H17" s="70">
        <f t="shared" si="12"/>
        <v>0.1</v>
      </c>
      <c r="I17" s="68">
        <f t="shared" si="12"/>
        <v>0.1</v>
      </c>
    </row>
    <row r="18">
      <c r="B18" s="22" t="str">
        <f>'Next Equity Rounds'!C5</f>
        <v>Jaggu Dada</v>
      </c>
      <c r="C18" s="82"/>
      <c r="D18" s="82"/>
      <c r="E18" s="82"/>
      <c r="F18" s="56">
        <f>SUM(F$9:F17)</f>
        <v>1</v>
      </c>
      <c r="G18" s="47">
        <v>0.1</v>
      </c>
      <c r="H18" s="51">
        <f>G18*(1-(H$19/(1-H$11-H$17)))</f>
        <v>0.0875</v>
      </c>
      <c r="I18" s="56">
        <f>H18*(1-(I$20/(1-I$11-I$17-I$19)))</f>
        <v>0.075</v>
      </c>
    </row>
    <row r="19">
      <c r="B19" s="22" t="s">
        <v>33</v>
      </c>
      <c r="C19" s="82"/>
      <c r="D19" s="82"/>
      <c r="E19" s="82"/>
      <c r="F19" s="54"/>
      <c r="G19" s="56">
        <f>SUM(G$9:G18)</f>
        <v>1</v>
      </c>
      <c r="H19" s="87">
        <v>0.1</v>
      </c>
      <c r="I19" s="68">
        <f>H19</f>
        <v>0.1</v>
      </c>
    </row>
    <row r="20">
      <c r="B20" s="38" t="str">
        <f>'Next Equity Rounds'!D5</f>
        <v>Bhokaali Baba</v>
      </c>
      <c r="C20" s="82"/>
      <c r="D20" s="82"/>
      <c r="E20" s="82"/>
      <c r="F20" s="54"/>
      <c r="G20" s="54"/>
      <c r="H20" s="56">
        <f>SUM(H$9:H19)</f>
        <v>1</v>
      </c>
      <c r="I20" s="46">
        <v>0.1</v>
      </c>
    </row>
    <row r="21">
      <c r="B21" s="58"/>
      <c r="C21" s="82"/>
      <c r="D21" s="82"/>
      <c r="E21" s="82"/>
      <c r="F21" s="54"/>
      <c r="G21" s="54"/>
      <c r="H21" s="54"/>
      <c r="I21" s="91">
        <f>SUM(I$9:I20)</f>
        <v>1</v>
      </c>
    </row>
    <row r="22">
      <c r="B22" s="58"/>
      <c r="C22" s="82"/>
      <c r="D22" s="82"/>
      <c r="E22" s="82"/>
      <c r="F22" s="54"/>
      <c r="G22" s="54"/>
      <c r="H22" s="54"/>
      <c r="I22" s="54"/>
    </row>
    <row r="23">
      <c r="B23" s="69"/>
      <c r="C23" s="88"/>
      <c r="D23" s="88"/>
      <c r="E23" s="88"/>
      <c r="F23" s="93">
        <v>1.0</v>
      </c>
      <c r="G23" s="55"/>
      <c r="H23" s="93">
        <v>1.0</v>
      </c>
      <c r="I23" s="55"/>
    </row>
    <row r="24">
      <c r="B24" s="71" t="s">
        <v>46</v>
      </c>
      <c r="C24" s="95" t="s">
        <v>24</v>
      </c>
      <c r="F24" s="99" t="s">
        <v>26</v>
      </c>
      <c r="H24" s="99" t="s">
        <v>27</v>
      </c>
    </row>
    <row r="25">
      <c r="B25" s="100"/>
      <c r="C25" s="89" t="s">
        <v>28</v>
      </c>
      <c r="D25" s="89" t="s">
        <v>30</v>
      </c>
      <c r="E25" s="73" t="s">
        <v>31</v>
      </c>
      <c r="F25" s="43" t="s">
        <v>47</v>
      </c>
      <c r="G25" s="45" t="s">
        <v>31</v>
      </c>
      <c r="H25" s="43" t="s">
        <v>48</v>
      </c>
      <c r="I25" s="45" t="s">
        <v>31</v>
      </c>
    </row>
    <row r="26">
      <c r="B26" s="22" t="s">
        <v>42</v>
      </c>
      <c r="C26" s="75">
        <f>'First Equity Round'!C7</f>
        <v>135000000</v>
      </c>
      <c r="D26" s="75">
        <f>'First Equity Round'!C7</f>
        <v>135000000</v>
      </c>
      <c r="E26" s="35">
        <f>'First Equity Round'!C9</f>
        <v>150000000</v>
      </c>
      <c r="F26" s="103">
        <v>4.0E8</v>
      </c>
      <c r="G26" s="104">
        <v>4.5E8</v>
      </c>
      <c r="H26" s="105">
        <v>1.2E9</v>
      </c>
      <c r="I26" s="107">
        <v>1.35E9</v>
      </c>
    </row>
    <row r="27">
      <c r="B27" s="22" t="s">
        <v>43</v>
      </c>
      <c r="C27" s="108">
        <f>C26/C30</f>
        <v>135000</v>
      </c>
      <c r="D27" s="108">
        <f>D26/D31</f>
        <v>121500</v>
      </c>
      <c r="E27" s="109">
        <f>E26/E36</f>
        <v>120600</v>
      </c>
      <c r="F27" s="108">
        <f>F26/F37</f>
        <v>289440</v>
      </c>
      <c r="G27" s="109">
        <f>G26/G38</f>
        <v>293058</v>
      </c>
      <c r="H27" s="108">
        <f>H26/H39</f>
        <v>703339.2</v>
      </c>
      <c r="I27" s="109">
        <f>I26/I40</f>
        <v>712130.94</v>
      </c>
    </row>
    <row r="28">
      <c r="B28" s="22" t="str">
        <f>'Debt Round'!C5</f>
        <v>Lallan</v>
      </c>
      <c r="C28" s="75">
        <f>C9*'First Equity Round'!$F$9*'First Equity Round'!$C$33</f>
        <v>10</v>
      </c>
      <c r="D28" s="75">
        <f t="shared" ref="D28:E28" si="13">C28</f>
        <v>10</v>
      </c>
      <c r="E28" s="35">
        <f t="shared" si="13"/>
        <v>10</v>
      </c>
      <c r="F28" s="75">
        <f t="shared" ref="F28:F35" si="15">E28*F$23</f>
        <v>10</v>
      </c>
      <c r="G28" s="35">
        <f t="shared" ref="G28:G36" si="16">F28</f>
        <v>10</v>
      </c>
      <c r="H28" s="75">
        <f t="shared" ref="H28:H37" si="17">G28*H$23</f>
        <v>10</v>
      </c>
      <c r="I28" s="35">
        <f t="shared" ref="I28:I38" si="18">H28</f>
        <v>10</v>
      </c>
    </row>
    <row r="29">
      <c r="B29" s="22" t="str">
        <f>'Debt Round'!D5</f>
        <v>Chaggan guru</v>
      </c>
      <c r="C29" s="97">
        <f>C10*'First Equity Round'!$F$9*'First Equity Round'!$C$33</f>
        <v>990</v>
      </c>
      <c r="D29" s="75">
        <f t="shared" ref="D29:E29" si="14">C29</f>
        <v>990</v>
      </c>
      <c r="E29" s="35">
        <f t="shared" si="14"/>
        <v>990</v>
      </c>
      <c r="F29" s="75">
        <f t="shared" si="15"/>
        <v>990</v>
      </c>
      <c r="G29" s="35">
        <f t="shared" si="16"/>
        <v>990</v>
      </c>
      <c r="H29" s="75">
        <f t="shared" si="17"/>
        <v>990</v>
      </c>
      <c r="I29" s="35">
        <f t="shared" si="18"/>
        <v>990</v>
      </c>
    </row>
    <row r="30">
      <c r="B30" s="22" t="s">
        <v>30</v>
      </c>
      <c r="C30" s="35">
        <f>SUM(C$28:C29)</f>
        <v>1000</v>
      </c>
      <c r="D30" s="114">
        <f>C30/(1-D11)*D11</f>
        <v>111.1111111</v>
      </c>
      <c r="E30" s="115">
        <f>D30</f>
        <v>111.1111111</v>
      </c>
      <c r="F30" s="116">
        <f t="shared" si="15"/>
        <v>111.1111111</v>
      </c>
      <c r="G30" s="115">
        <f t="shared" si="16"/>
        <v>111.1111111</v>
      </c>
      <c r="H30" s="116">
        <f t="shared" si="17"/>
        <v>111.1111111</v>
      </c>
      <c r="I30" s="115">
        <f t="shared" si="18"/>
        <v>111.1111111</v>
      </c>
    </row>
    <row r="31">
      <c r="B31" s="22" t="str">
        <f>'Debt Round'!C6</f>
        <v>Guddan</v>
      </c>
      <c r="C31" s="82"/>
      <c r="D31" s="35">
        <f>SUM(D$28:D30)</f>
        <v>1111.111111</v>
      </c>
      <c r="E31" s="35">
        <f t="shared" ref="E31:E35" si="19">D$31/(1-SUM(E$12:E$16))*E12</f>
        <v>2.072968491</v>
      </c>
      <c r="F31" s="75">
        <f t="shared" si="15"/>
        <v>2.072968491</v>
      </c>
      <c r="G31" s="52">
        <f t="shared" si="16"/>
        <v>2.072968491</v>
      </c>
      <c r="H31" s="75">
        <f t="shared" si="17"/>
        <v>2.072968491</v>
      </c>
      <c r="I31" s="52">
        <f t="shared" si="18"/>
        <v>2.072968491</v>
      </c>
    </row>
    <row r="32">
      <c r="B32" s="22" t="str">
        <f>'Debt Round'!D6</f>
        <v>Laali</v>
      </c>
      <c r="C32" s="82"/>
      <c r="D32" s="117"/>
      <c r="E32" s="35">
        <f t="shared" si="19"/>
        <v>2.072968491</v>
      </c>
      <c r="F32" s="75">
        <f t="shared" si="15"/>
        <v>2.072968491</v>
      </c>
      <c r="G32" s="52">
        <f t="shared" si="16"/>
        <v>2.072968491</v>
      </c>
      <c r="H32" s="75">
        <f t="shared" si="17"/>
        <v>2.072968491</v>
      </c>
      <c r="I32" s="52">
        <f t="shared" si="18"/>
        <v>2.072968491</v>
      </c>
    </row>
    <row r="33">
      <c r="B33" s="22" t="str">
        <f>'Debt Round'!E6</f>
        <v>Puttan</v>
      </c>
      <c r="C33" s="82"/>
      <c r="D33" s="117"/>
      <c r="E33" s="35">
        <f t="shared" si="19"/>
        <v>2.072968491</v>
      </c>
      <c r="F33" s="75">
        <f t="shared" si="15"/>
        <v>2.072968491</v>
      </c>
      <c r="G33" s="52">
        <f t="shared" si="16"/>
        <v>2.072968491</v>
      </c>
      <c r="H33" s="75">
        <f t="shared" si="17"/>
        <v>2.072968491</v>
      </c>
      <c r="I33" s="52">
        <f t="shared" si="18"/>
        <v>2.072968491</v>
      </c>
    </row>
    <row r="34">
      <c r="B34" s="22" t="str">
        <f>'Debt Round'!F6</f>
        <v>Bankelal</v>
      </c>
      <c r="C34" s="82"/>
      <c r="D34" s="117"/>
      <c r="E34" s="35">
        <f t="shared" si="19"/>
        <v>2.072968491</v>
      </c>
      <c r="F34" s="75">
        <f t="shared" si="15"/>
        <v>2.072968491</v>
      </c>
      <c r="G34" s="52">
        <f t="shared" si="16"/>
        <v>2.072968491</v>
      </c>
      <c r="H34" s="75">
        <f t="shared" si="17"/>
        <v>2.072968491</v>
      </c>
      <c r="I34" s="52">
        <f t="shared" si="18"/>
        <v>2.072968491</v>
      </c>
    </row>
    <row r="35">
      <c r="B35" s="22" t="str">
        <f>'First Equity Round'!C5</f>
        <v>Bawandar Mix</v>
      </c>
      <c r="C35" s="82"/>
      <c r="D35" s="79"/>
      <c r="E35" s="35">
        <f t="shared" si="19"/>
        <v>124.3781095</v>
      </c>
      <c r="F35" s="75">
        <f t="shared" si="15"/>
        <v>124.3781095</v>
      </c>
      <c r="G35" s="52">
        <f t="shared" si="16"/>
        <v>124.3781095</v>
      </c>
      <c r="H35" s="75">
        <f t="shared" si="17"/>
        <v>124.3781095</v>
      </c>
      <c r="I35" s="52">
        <f t="shared" si="18"/>
        <v>124.3781095</v>
      </c>
    </row>
    <row r="36">
      <c r="B36" s="22" t="s">
        <v>32</v>
      </c>
      <c r="C36" s="82"/>
      <c r="D36" s="58"/>
      <c r="E36" s="121">
        <f>SUM(E$28:E35)</f>
        <v>1243.781095</v>
      </c>
      <c r="F36" s="114">
        <f>E36/(1-F17)*F17</f>
        <v>138.1978994</v>
      </c>
      <c r="G36" s="123">
        <f t="shared" si="16"/>
        <v>138.1978994</v>
      </c>
      <c r="H36" s="116">
        <f t="shared" si="17"/>
        <v>138.1978994</v>
      </c>
      <c r="I36" s="123">
        <f t="shared" si="18"/>
        <v>138.1978994</v>
      </c>
    </row>
    <row r="37">
      <c r="B37" s="22" t="str">
        <f>'Next Equity Rounds'!C5</f>
        <v>Jaggu Dada</v>
      </c>
      <c r="C37" s="54"/>
      <c r="D37" s="54"/>
      <c r="E37" s="54"/>
      <c r="F37" s="35">
        <f>SUM(F$28:F36)</f>
        <v>1381.978994</v>
      </c>
      <c r="G37" s="124">
        <f>F37/(1-G18)*G18</f>
        <v>153.5532215</v>
      </c>
      <c r="H37" s="75">
        <f t="shared" si="17"/>
        <v>153.5532215</v>
      </c>
      <c r="I37" s="52">
        <f t="shared" si="18"/>
        <v>153.5532215</v>
      </c>
    </row>
    <row r="38">
      <c r="B38" s="22" t="s">
        <v>33</v>
      </c>
      <c r="C38" s="54"/>
      <c r="D38" s="54"/>
      <c r="E38" s="54"/>
      <c r="F38" s="64"/>
      <c r="G38" s="35">
        <f>SUM(G$28:G37)</f>
        <v>1535.532215</v>
      </c>
      <c r="H38" s="114">
        <f>G38/(1-H19)*H19</f>
        <v>170.6146906</v>
      </c>
      <c r="I38" s="123">
        <f t="shared" si="18"/>
        <v>170.6146906</v>
      </c>
    </row>
    <row r="39">
      <c r="B39" s="38" t="str">
        <f>'Next Equity Rounds'!D5</f>
        <v>Bhokaali Baba</v>
      </c>
      <c r="C39" s="54"/>
      <c r="D39" s="54"/>
      <c r="E39" s="54"/>
      <c r="F39" s="54"/>
      <c r="G39" s="54"/>
      <c r="H39" s="35">
        <f>SUM(H$28:H38)</f>
        <v>1706.146906</v>
      </c>
      <c r="I39" s="124">
        <f>H39/(1-I20)*I20</f>
        <v>189.5718785</v>
      </c>
    </row>
    <row r="40">
      <c r="B40" s="54"/>
      <c r="C40" s="54"/>
      <c r="D40" s="54"/>
      <c r="E40" s="54"/>
      <c r="F40" s="64"/>
      <c r="G40" s="54"/>
      <c r="H40" s="54"/>
      <c r="I40" s="35">
        <f>SUM(I$28:I39)</f>
        <v>1895.718785</v>
      </c>
    </row>
    <row r="41">
      <c r="B41" s="55"/>
      <c r="C41" s="55"/>
      <c r="D41" s="55"/>
      <c r="E41" s="55"/>
      <c r="F41" s="60"/>
      <c r="G41" s="55"/>
      <c r="H41" s="55"/>
      <c r="I41" s="55"/>
    </row>
    <row r="42">
      <c r="B42" s="127" t="s">
        <v>49</v>
      </c>
      <c r="D42" s="127" t="s">
        <v>52</v>
      </c>
      <c r="E42" s="128"/>
      <c r="F42" s="129" t="s">
        <v>53</v>
      </c>
      <c r="G42" s="128"/>
      <c r="H42" s="99" t="s">
        <v>54</v>
      </c>
      <c r="I42" s="128"/>
    </row>
    <row r="43">
      <c r="B43" s="130" t="s">
        <v>55</v>
      </c>
      <c r="C43" s="73" t="s">
        <v>56</v>
      </c>
      <c r="D43" s="89" t="s">
        <v>57</v>
      </c>
      <c r="E43" s="73" t="s">
        <v>58</v>
      </c>
      <c r="F43" s="43" t="s">
        <v>57</v>
      </c>
      <c r="G43" s="45" t="s">
        <v>58</v>
      </c>
      <c r="H43" s="43" t="s">
        <v>57</v>
      </c>
      <c r="I43" s="45" t="s">
        <v>58</v>
      </c>
    </row>
    <row r="44">
      <c r="B44" s="22" t="str">
        <f>'Debt Round'!C5</f>
        <v>Lallan</v>
      </c>
      <c r="C44" s="52">
        <f>'First Equity Round'!F10</f>
        <v>100</v>
      </c>
      <c r="D44" s="50">
        <f>E27</f>
        <v>120600</v>
      </c>
      <c r="E44" s="131">
        <f t="shared" ref="E44:E51" si="20">D44/C44</f>
        <v>1206</v>
      </c>
      <c r="F44" s="50">
        <f t="shared" ref="F44:F53" si="21">G$27</f>
        <v>293058</v>
      </c>
      <c r="G44" s="131">
        <f t="shared" ref="G44:G46" si="22">F44/C44</f>
        <v>2930.58</v>
      </c>
      <c r="H44" s="50">
        <f t="shared" ref="H44:H55" si="23">I$27</f>
        <v>712130.94</v>
      </c>
      <c r="I44" s="131">
        <f t="shared" ref="I44:I46" si="24">H44/C44</f>
        <v>7121.3094</v>
      </c>
    </row>
    <row r="45">
      <c r="B45" s="22" t="str">
        <f>'Debt Round'!D5</f>
        <v>Chaggan guru</v>
      </c>
      <c r="C45" s="52">
        <f>'First Equity Round'!F10</f>
        <v>100</v>
      </c>
      <c r="D45" s="50">
        <f>E27</f>
        <v>120600</v>
      </c>
      <c r="E45" s="131">
        <f t="shared" si="20"/>
        <v>1206</v>
      </c>
      <c r="F45" s="50">
        <f t="shared" si="21"/>
        <v>293058</v>
      </c>
      <c r="G45" s="131">
        <f t="shared" si="22"/>
        <v>2930.58</v>
      </c>
      <c r="H45" s="50">
        <f t="shared" si="23"/>
        <v>712130.94</v>
      </c>
      <c r="I45" s="131">
        <f t="shared" si="24"/>
        <v>7121.3094</v>
      </c>
    </row>
    <row r="46">
      <c r="B46" s="22" t="s">
        <v>30</v>
      </c>
      <c r="C46" s="52">
        <f t="shared" ref="C46:D46" si="25">D27</f>
        <v>121500</v>
      </c>
      <c r="D46" s="50">
        <f t="shared" si="25"/>
        <v>120600</v>
      </c>
      <c r="E46" s="131">
        <f t="shared" si="20"/>
        <v>0.9925925926</v>
      </c>
      <c r="F46" s="50">
        <f t="shared" si="21"/>
        <v>293058</v>
      </c>
      <c r="G46" s="131">
        <f t="shared" si="22"/>
        <v>2.412</v>
      </c>
      <c r="H46" s="50">
        <f t="shared" si="23"/>
        <v>712130.94</v>
      </c>
      <c r="I46" s="131">
        <f t="shared" si="24"/>
        <v>5.86116</v>
      </c>
    </row>
    <row r="47">
      <c r="B47" s="22" t="str">
        <f>'Debt Round'!C6</f>
        <v>Guddan</v>
      </c>
      <c r="C47" s="52">
        <f>'Debt Round'!C9</f>
        <v>100000</v>
      </c>
      <c r="D47" s="50">
        <f>'Debt Round'!C9/(1-'Debt Round'!C10)</f>
        <v>250000</v>
      </c>
      <c r="E47" s="131">
        <f t="shared" si="20"/>
        <v>2.5</v>
      </c>
      <c r="F47" s="50">
        <f t="shared" si="21"/>
        <v>293058</v>
      </c>
      <c r="G47" s="131">
        <f t="shared" ref="G47:G50" si="26">F47/E$27*E47</f>
        <v>6.075</v>
      </c>
      <c r="H47" s="50">
        <f t="shared" si="23"/>
        <v>712130.94</v>
      </c>
      <c r="I47" s="131">
        <f t="shared" ref="I47:I50" si="27">H47/E$27*E47</f>
        <v>14.76225</v>
      </c>
    </row>
    <row r="48">
      <c r="B48" s="22" t="str">
        <f>'Debt Round'!D6</f>
        <v>Laali</v>
      </c>
      <c r="C48" s="52">
        <f>'Debt Round'!D9</f>
        <v>100000</v>
      </c>
      <c r="D48" s="50">
        <f>'Debt Round'!D9/(1-'Debt Round'!D10)</f>
        <v>250000</v>
      </c>
      <c r="E48" s="131">
        <f t="shared" si="20"/>
        <v>2.5</v>
      </c>
      <c r="F48" s="50">
        <f t="shared" si="21"/>
        <v>293058</v>
      </c>
      <c r="G48" s="131">
        <f t="shared" si="26"/>
        <v>6.075</v>
      </c>
      <c r="H48" s="50">
        <f t="shared" si="23"/>
        <v>712130.94</v>
      </c>
      <c r="I48" s="131">
        <f t="shared" si="27"/>
        <v>14.76225</v>
      </c>
    </row>
    <row r="49">
      <c r="B49" s="22" t="str">
        <f>'Debt Round'!E6</f>
        <v>Puttan</v>
      </c>
      <c r="C49" s="52">
        <f>'Debt Round'!E9</f>
        <v>100000</v>
      </c>
      <c r="D49" s="50">
        <f>'Debt Round'!E9/(1-'Debt Round'!E10)</f>
        <v>250000</v>
      </c>
      <c r="E49" s="131">
        <f t="shared" si="20"/>
        <v>2.5</v>
      </c>
      <c r="F49" s="50">
        <f t="shared" si="21"/>
        <v>293058</v>
      </c>
      <c r="G49" s="131">
        <f t="shared" si="26"/>
        <v>6.075</v>
      </c>
      <c r="H49" s="50">
        <f t="shared" si="23"/>
        <v>712130.94</v>
      </c>
      <c r="I49" s="131">
        <f t="shared" si="27"/>
        <v>14.76225</v>
      </c>
    </row>
    <row r="50">
      <c r="B50" s="22" t="str">
        <f>'Debt Round'!F6</f>
        <v>Bankelal</v>
      </c>
      <c r="C50" s="52">
        <f>'Debt Round'!F9</f>
        <v>100000</v>
      </c>
      <c r="D50" s="50">
        <f>'Debt Round'!F9/(1-'Debt Round'!F10)</f>
        <v>250000</v>
      </c>
      <c r="E50" s="131">
        <f t="shared" si="20"/>
        <v>2.5</v>
      </c>
      <c r="F50" s="50">
        <f t="shared" si="21"/>
        <v>293058</v>
      </c>
      <c r="G50" s="131">
        <f t="shared" si="26"/>
        <v>6.075</v>
      </c>
      <c r="H50" s="50">
        <f t="shared" si="23"/>
        <v>712130.94</v>
      </c>
      <c r="I50" s="131">
        <f t="shared" si="27"/>
        <v>14.76225</v>
      </c>
    </row>
    <row r="51">
      <c r="B51" s="22" t="str">
        <f>'First Equity Round'!C5</f>
        <v>Bawandar Mix</v>
      </c>
      <c r="C51" s="52">
        <f>E27</f>
        <v>120600</v>
      </c>
      <c r="D51" s="57">
        <f>E27</f>
        <v>120600</v>
      </c>
      <c r="E51" s="132">
        <f t="shared" si="20"/>
        <v>1</v>
      </c>
      <c r="F51" s="50">
        <f t="shared" si="21"/>
        <v>293058</v>
      </c>
      <c r="G51" s="131">
        <f t="shared" ref="G51:G53" si="28">F51/C51</f>
        <v>2.43</v>
      </c>
      <c r="H51" s="50">
        <f t="shared" si="23"/>
        <v>712130.94</v>
      </c>
      <c r="I51" s="131">
        <f t="shared" ref="I51:I55" si="29">H51/C51</f>
        <v>5.9049</v>
      </c>
    </row>
    <row r="52">
      <c r="B52" s="22" t="s">
        <v>32</v>
      </c>
      <c r="C52" s="52">
        <f t="shared" ref="C52:C53" si="30">G$27</f>
        <v>293058</v>
      </c>
      <c r="D52" s="82"/>
      <c r="E52" s="117"/>
      <c r="F52" s="50">
        <f t="shared" si="21"/>
        <v>293058</v>
      </c>
      <c r="G52" s="131">
        <f t="shared" si="28"/>
        <v>1</v>
      </c>
      <c r="H52" s="50">
        <f t="shared" si="23"/>
        <v>712130.94</v>
      </c>
      <c r="I52" s="131">
        <f t="shared" si="29"/>
        <v>2.43</v>
      </c>
    </row>
    <row r="53">
      <c r="B53" s="22" t="str">
        <f>'Next Equity Rounds'!C5</f>
        <v>Jaggu Dada</v>
      </c>
      <c r="C53" s="52">
        <f t="shared" si="30"/>
        <v>293058</v>
      </c>
      <c r="D53" s="82"/>
      <c r="E53" s="117"/>
      <c r="F53" s="57">
        <f t="shared" si="21"/>
        <v>293058</v>
      </c>
      <c r="G53" s="132">
        <f t="shared" si="28"/>
        <v>1</v>
      </c>
      <c r="H53" s="50">
        <f t="shared" si="23"/>
        <v>712130.94</v>
      </c>
      <c r="I53" s="131">
        <f t="shared" si="29"/>
        <v>2.43</v>
      </c>
    </row>
    <row r="54">
      <c r="B54" s="22" t="s">
        <v>33</v>
      </c>
      <c r="C54" s="52">
        <f t="shared" ref="C54:C55" si="31">I$27</f>
        <v>712130.94</v>
      </c>
      <c r="D54" s="82"/>
      <c r="E54" s="82"/>
      <c r="F54" s="82"/>
      <c r="G54" s="117"/>
      <c r="H54" s="50">
        <f t="shared" si="23"/>
        <v>712130.94</v>
      </c>
      <c r="I54" s="131">
        <f t="shared" si="29"/>
        <v>1</v>
      </c>
    </row>
    <row r="55">
      <c r="B55" s="38" t="str">
        <f>'Next Equity Rounds'!D5</f>
        <v>Bhokaali Baba</v>
      </c>
      <c r="C55" s="59">
        <f t="shared" si="31"/>
        <v>712130.94</v>
      </c>
      <c r="D55" s="82"/>
      <c r="E55" s="82"/>
      <c r="F55" s="82"/>
      <c r="G55" s="117"/>
      <c r="H55" s="57">
        <f t="shared" si="23"/>
        <v>712130.94</v>
      </c>
      <c r="I55" s="132">
        <f t="shared" si="29"/>
        <v>1</v>
      </c>
    </row>
  </sheetData>
  <mergeCells count="11">
    <mergeCell ref="F7:G7"/>
    <mergeCell ref="C7:E7"/>
    <mergeCell ref="H7:I7"/>
    <mergeCell ref="B2:I2"/>
    <mergeCell ref="F24:G24"/>
    <mergeCell ref="C24:E24"/>
    <mergeCell ref="H24:I24"/>
    <mergeCell ref="F42:G42"/>
    <mergeCell ref="D42:E42"/>
    <mergeCell ref="B42:C42"/>
    <mergeCell ref="H42:I4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B2" s="1" t="s">
        <v>45</v>
      </c>
      <c r="C2" s="2"/>
      <c r="D2" s="2"/>
      <c r="E2" s="2"/>
      <c r="F2" s="3"/>
    </row>
    <row r="4">
      <c r="B4" s="12" t="s">
        <v>22</v>
      </c>
      <c r="C4" s="81" t="str">
        <f>'Debt Round'!C6</f>
        <v>Guddan</v>
      </c>
      <c r="D4" s="32" t="str">
        <f>'Debt Round'!D6</f>
        <v>Laali</v>
      </c>
      <c r="E4" s="32" t="str">
        <f>'Debt Round'!E6</f>
        <v>Puttan</v>
      </c>
      <c r="F4" s="34" t="str">
        <f>'Debt Round'!F6</f>
        <v>Bankelal</v>
      </c>
    </row>
    <row r="5">
      <c r="B5" s="22" t="s">
        <v>15</v>
      </c>
      <c r="C5" s="83">
        <v>500000.0</v>
      </c>
      <c r="D5" s="83">
        <v>40000.0</v>
      </c>
      <c r="E5" s="83">
        <v>500000.0</v>
      </c>
      <c r="F5" s="84">
        <v>200000.0</v>
      </c>
    </row>
    <row r="6">
      <c r="B6" s="22" t="s">
        <v>29</v>
      </c>
      <c r="C6" s="44">
        <v>0.6</v>
      </c>
      <c r="D6" s="44">
        <f t="shared" ref="D6:F6" si="1">C6</f>
        <v>0.6</v>
      </c>
      <c r="E6" s="44">
        <f t="shared" si="1"/>
        <v>0.6</v>
      </c>
      <c r="F6" s="46">
        <f t="shared" si="1"/>
        <v>0.6</v>
      </c>
    </row>
    <row r="7">
      <c r="B7" s="38" t="s">
        <v>34</v>
      </c>
      <c r="C7" s="57">
        <f t="shared" ref="C7:F7" si="2">C5/(1-C6)</f>
        <v>1250000</v>
      </c>
      <c r="D7" s="57">
        <f t="shared" si="2"/>
        <v>100000</v>
      </c>
      <c r="E7" s="57">
        <f t="shared" si="2"/>
        <v>1250000</v>
      </c>
      <c r="F7" s="59">
        <f t="shared" si="2"/>
        <v>500000</v>
      </c>
    </row>
    <row r="8">
      <c r="B8" s="90"/>
      <c r="C8" s="55"/>
      <c r="D8" s="55"/>
      <c r="E8" s="55"/>
      <c r="F8" s="55"/>
    </row>
    <row r="9">
      <c r="B9" s="22" t="s">
        <v>46</v>
      </c>
      <c r="C9" s="43" t="str">
        <f>'Debt Round'!C6</f>
        <v>Guddan</v>
      </c>
      <c r="D9" s="43" t="str">
        <f>'Debt Round'!D6</f>
        <v>Laali</v>
      </c>
      <c r="E9" s="43" t="str">
        <f>'Debt Round'!E6</f>
        <v>Puttan</v>
      </c>
      <c r="F9" s="45" t="str">
        <f>'Debt Round'!F6</f>
        <v>Bankelal</v>
      </c>
    </row>
    <row r="10">
      <c r="B10" s="92">
        <v>1.0E7</v>
      </c>
      <c r="C10" s="94">
        <f t="shared" ref="C10:F10" si="3">C$7/$B10</f>
        <v>0.125</v>
      </c>
      <c r="D10" s="91">
        <f t="shared" si="3"/>
        <v>0.01</v>
      </c>
      <c r="E10" s="91">
        <f t="shared" si="3"/>
        <v>0.125</v>
      </c>
      <c r="F10" s="96">
        <f t="shared" si="3"/>
        <v>0.05</v>
      </c>
    </row>
    <row r="11">
      <c r="B11" s="92">
        <v>2.0E7</v>
      </c>
      <c r="C11" s="98">
        <f t="shared" ref="C11:F11" si="4">C$7/$B11</f>
        <v>0.0625</v>
      </c>
      <c r="D11" s="51">
        <f t="shared" si="4"/>
        <v>0.005</v>
      </c>
      <c r="E11" s="51">
        <f t="shared" si="4"/>
        <v>0.0625</v>
      </c>
      <c r="F11" s="56">
        <f t="shared" si="4"/>
        <v>0.025</v>
      </c>
    </row>
    <row r="12">
      <c r="B12" s="92">
        <v>3.0E7</v>
      </c>
      <c r="C12" s="98">
        <f t="shared" ref="C12:F12" si="5">C$7/$B12</f>
        <v>0.04166666667</v>
      </c>
      <c r="D12" s="51">
        <f t="shared" si="5"/>
        <v>0.003333333333</v>
      </c>
      <c r="E12" s="51">
        <f t="shared" si="5"/>
        <v>0.04166666667</v>
      </c>
      <c r="F12" s="56">
        <f t="shared" si="5"/>
        <v>0.01666666667</v>
      </c>
    </row>
    <row r="13">
      <c r="B13" s="92">
        <v>4.0E7</v>
      </c>
      <c r="C13" s="98">
        <f t="shared" ref="C13:F13" si="6">C$7/$B13</f>
        <v>0.03125</v>
      </c>
      <c r="D13" s="51">
        <f t="shared" si="6"/>
        <v>0.0025</v>
      </c>
      <c r="E13" s="51">
        <f t="shared" si="6"/>
        <v>0.03125</v>
      </c>
      <c r="F13" s="56">
        <f t="shared" si="6"/>
        <v>0.0125</v>
      </c>
    </row>
    <row r="14">
      <c r="B14" s="92">
        <v>5.0E7</v>
      </c>
      <c r="C14" s="98">
        <f t="shared" ref="C14:F14" si="7">C$7/$B14</f>
        <v>0.025</v>
      </c>
      <c r="D14" s="51">
        <f t="shared" si="7"/>
        <v>0.002</v>
      </c>
      <c r="E14" s="51">
        <f t="shared" si="7"/>
        <v>0.025</v>
      </c>
      <c r="F14" s="56">
        <f t="shared" si="7"/>
        <v>0.01</v>
      </c>
    </row>
    <row r="15">
      <c r="B15" s="92">
        <v>6.0E7</v>
      </c>
      <c r="C15" s="98">
        <f t="shared" ref="C15:F15" si="8">C$7/$B15</f>
        <v>0.02083333333</v>
      </c>
      <c r="D15" s="51">
        <f t="shared" si="8"/>
        <v>0.001666666667</v>
      </c>
      <c r="E15" s="51">
        <f t="shared" si="8"/>
        <v>0.02083333333</v>
      </c>
      <c r="F15" s="56">
        <f t="shared" si="8"/>
        <v>0.008333333333</v>
      </c>
    </row>
    <row r="16">
      <c r="B16" s="92">
        <v>7.0E7</v>
      </c>
      <c r="C16" s="98">
        <f t="shared" ref="C16:F16" si="9">C$7/$B16</f>
        <v>0.01785714286</v>
      </c>
      <c r="D16" s="51">
        <f t="shared" si="9"/>
        <v>0.001428571429</v>
      </c>
      <c r="E16" s="51">
        <f t="shared" si="9"/>
        <v>0.01785714286</v>
      </c>
      <c r="F16" s="56">
        <f t="shared" si="9"/>
        <v>0.007142857143</v>
      </c>
    </row>
    <row r="17">
      <c r="B17" s="92">
        <v>8.0E7</v>
      </c>
      <c r="C17" s="98">
        <f t="shared" ref="C17:F17" si="10">C$7/$B17</f>
        <v>0.015625</v>
      </c>
      <c r="D17" s="51">
        <f t="shared" si="10"/>
        <v>0.00125</v>
      </c>
      <c r="E17" s="51">
        <f t="shared" si="10"/>
        <v>0.015625</v>
      </c>
      <c r="F17" s="56">
        <f t="shared" si="10"/>
        <v>0.00625</v>
      </c>
    </row>
    <row r="18">
      <c r="B18" s="92">
        <v>9.0E7</v>
      </c>
      <c r="C18" s="98">
        <f t="shared" ref="C18:F18" si="11">C$7/$B18</f>
        <v>0.01388888889</v>
      </c>
      <c r="D18" s="51">
        <f t="shared" si="11"/>
        <v>0.001111111111</v>
      </c>
      <c r="E18" s="51">
        <f t="shared" si="11"/>
        <v>0.01388888889</v>
      </c>
      <c r="F18" s="56">
        <f t="shared" si="11"/>
        <v>0.005555555556</v>
      </c>
    </row>
    <row r="19">
      <c r="B19" s="92">
        <v>1.0E8</v>
      </c>
      <c r="C19" s="98">
        <f t="shared" ref="C19:F19" si="12">C$7/$B19</f>
        <v>0.0125</v>
      </c>
      <c r="D19" s="51">
        <f t="shared" si="12"/>
        <v>0.001</v>
      </c>
      <c r="E19" s="51">
        <f t="shared" si="12"/>
        <v>0.0125</v>
      </c>
      <c r="F19" s="56">
        <f t="shared" si="12"/>
        <v>0.005</v>
      </c>
    </row>
    <row r="20">
      <c r="B20" s="92">
        <v>1.1E8</v>
      </c>
      <c r="C20" s="98">
        <f t="shared" ref="C20:F20" si="13">C$7/$B20</f>
        <v>0.01136363636</v>
      </c>
      <c r="D20" s="51">
        <f t="shared" si="13"/>
        <v>0.0009090909091</v>
      </c>
      <c r="E20" s="51">
        <f t="shared" si="13"/>
        <v>0.01136363636</v>
      </c>
      <c r="F20" s="56">
        <f t="shared" si="13"/>
        <v>0.004545454545</v>
      </c>
    </row>
    <row r="21">
      <c r="B21" s="92">
        <v>1.2E8</v>
      </c>
      <c r="C21" s="98">
        <f t="shared" ref="C21:F21" si="14">C$7/$B21</f>
        <v>0.01041666667</v>
      </c>
      <c r="D21" s="51">
        <f t="shared" si="14"/>
        <v>0.0008333333333</v>
      </c>
      <c r="E21" s="51">
        <f t="shared" si="14"/>
        <v>0.01041666667</v>
      </c>
      <c r="F21" s="56">
        <f t="shared" si="14"/>
        <v>0.004166666667</v>
      </c>
    </row>
    <row r="22">
      <c r="B22" s="92">
        <v>1.3E8</v>
      </c>
      <c r="C22" s="98">
        <f t="shared" ref="C22:F22" si="15">C$7/$B22</f>
        <v>0.009615384615</v>
      </c>
      <c r="D22" s="51">
        <f t="shared" si="15"/>
        <v>0.0007692307692</v>
      </c>
      <c r="E22" s="51">
        <f t="shared" si="15"/>
        <v>0.009615384615</v>
      </c>
      <c r="F22" s="56">
        <f t="shared" si="15"/>
        <v>0.003846153846</v>
      </c>
    </row>
    <row r="23">
      <c r="B23" s="92">
        <v>1.4E8</v>
      </c>
      <c r="C23" s="98">
        <f t="shared" ref="C23:F23" si="16">C$7/$B23</f>
        <v>0.008928571429</v>
      </c>
      <c r="D23" s="51">
        <f t="shared" si="16"/>
        <v>0.0007142857143</v>
      </c>
      <c r="E23" s="51">
        <f t="shared" si="16"/>
        <v>0.008928571429</v>
      </c>
      <c r="F23" s="56">
        <f t="shared" si="16"/>
        <v>0.003571428571</v>
      </c>
    </row>
    <row r="24">
      <c r="B24" s="92">
        <v>1.5E8</v>
      </c>
      <c r="C24" s="111">
        <f t="shared" ref="C24:F24" si="17">C$7/$B24</f>
        <v>0.008333333333</v>
      </c>
      <c r="D24" s="112">
        <f t="shared" si="17"/>
        <v>0.0006666666667</v>
      </c>
      <c r="E24" s="112">
        <f t="shared" si="17"/>
        <v>0.008333333333</v>
      </c>
      <c r="F24" s="113">
        <f t="shared" si="17"/>
        <v>0.003333333333</v>
      </c>
    </row>
    <row r="25">
      <c r="B25" s="90"/>
      <c r="C25" s="55"/>
      <c r="D25" s="55"/>
      <c r="E25" s="55"/>
      <c r="F25" s="55"/>
    </row>
    <row r="26">
      <c r="B26" s="22" t="s">
        <v>49</v>
      </c>
      <c r="C26" s="43" t="str">
        <f>'Debt Round'!C6</f>
        <v>Guddan</v>
      </c>
      <c r="D26" s="43" t="str">
        <f>'Debt Round'!D6</f>
        <v>Laali</v>
      </c>
      <c r="E26" s="43" t="str">
        <f>'Debt Round'!E6</f>
        <v>Puttan</v>
      </c>
      <c r="F26" s="45" t="str">
        <f>'Debt Round'!F6</f>
        <v>Bankelal</v>
      </c>
    </row>
    <row r="27">
      <c r="B27" s="92">
        <v>1.6E8</v>
      </c>
      <c r="C27" s="94">
        <f t="shared" ref="C27:F27" si="18">($B27-$B$24)/$B$24</f>
        <v>0.06666666667</v>
      </c>
      <c r="D27" s="91">
        <f t="shared" si="18"/>
        <v>0.06666666667</v>
      </c>
      <c r="E27" s="91">
        <f t="shared" si="18"/>
        <v>0.06666666667</v>
      </c>
      <c r="F27" s="96">
        <f t="shared" si="18"/>
        <v>0.06666666667</v>
      </c>
    </row>
    <row r="28">
      <c r="B28" s="92">
        <v>1.7E8</v>
      </c>
      <c r="C28" s="98">
        <f t="shared" ref="C28:F28" si="19">($B28-$B$24)/$B$24</f>
        <v>0.1333333333</v>
      </c>
      <c r="D28" s="51">
        <f t="shared" si="19"/>
        <v>0.1333333333</v>
      </c>
      <c r="E28" s="51">
        <f t="shared" si="19"/>
        <v>0.1333333333</v>
      </c>
      <c r="F28" s="56">
        <f t="shared" si="19"/>
        <v>0.1333333333</v>
      </c>
    </row>
    <row r="29">
      <c r="B29" s="92">
        <v>1.8E8</v>
      </c>
      <c r="C29" s="98">
        <f t="shared" ref="C29:F29" si="20">($B29-$B$24)/$B$24</f>
        <v>0.2</v>
      </c>
      <c r="D29" s="51">
        <f t="shared" si="20"/>
        <v>0.2</v>
      </c>
      <c r="E29" s="51">
        <f t="shared" si="20"/>
        <v>0.2</v>
      </c>
      <c r="F29" s="56">
        <f t="shared" si="20"/>
        <v>0.2</v>
      </c>
    </row>
    <row r="30">
      <c r="B30" s="92">
        <v>1.9E8</v>
      </c>
      <c r="C30" s="98">
        <f t="shared" ref="C30:F30" si="21">($B30-$B$24)/$B$24</f>
        <v>0.2666666667</v>
      </c>
      <c r="D30" s="51">
        <f t="shared" si="21"/>
        <v>0.2666666667</v>
      </c>
      <c r="E30" s="51">
        <f t="shared" si="21"/>
        <v>0.2666666667</v>
      </c>
      <c r="F30" s="56">
        <f t="shared" si="21"/>
        <v>0.2666666667</v>
      </c>
    </row>
    <row r="31">
      <c r="B31" s="92">
        <v>2.0E8</v>
      </c>
      <c r="C31" s="111">
        <f t="shared" ref="C31:F31" si="22">($B31-$B$24)/$B$24</f>
        <v>0.3333333333</v>
      </c>
      <c r="D31" s="112">
        <f t="shared" si="22"/>
        <v>0.3333333333</v>
      </c>
      <c r="E31" s="112">
        <f t="shared" si="22"/>
        <v>0.3333333333</v>
      </c>
      <c r="F31" s="113">
        <f t="shared" si="22"/>
        <v>0.3333333333</v>
      </c>
    </row>
    <row r="32">
      <c r="B32" s="90"/>
      <c r="C32" s="55"/>
      <c r="D32" s="55"/>
      <c r="E32" s="55"/>
      <c r="F32" s="55"/>
    </row>
    <row r="33">
      <c r="B33" s="22" t="s">
        <v>49</v>
      </c>
      <c r="C33" s="43" t="str">
        <f>'Debt Round'!C6</f>
        <v>Guddan</v>
      </c>
      <c r="D33" s="43" t="str">
        <f>'Debt Round'!D6</f>
        <v>Laali</v>
      </c>
      <c r="E33" s="43" t="str">
        <f>'Debt Round'!E6</f>
        <v>Puttan</v>
      </c>
      <c r="F33" s="45" t="str">
        <f>'Debt Round'!F6</f>
        <v>Bankelal</v>
      </c>
    </row>
    <row r="34">
      <c r="B34" s="92">
        <v>1.6E8</v>
      </c>
      <c r="C34" s="118">
        <f t="shared" ref="C34:F34" si="23">C$7*(1+C27)</f>
        <v>1333333.333</v>
      </c>
      <c r="D34" s="119">
        <f t="shared" si="23"/>
        <v>106666.6667</v>
      </c>
      <c r="E34" s="119">
        <f t="shared" si="23"/>
        <v>1333333.333</v>
      </c>
      <c r="F34" s="120">
        <f t="shared" si="23"/>
        <v>533333.3333</v>
      </c>
    </row>
    <row r="35">
      <c r="B35" s="92">
        <v>1.7E8</v>
      </c>
      <c r="C35" s="122">
        <f t="shared" ref="C35:F35" si="24">C$7*(1+C28)</f>
        <v>1416666.667</v>
      </c>
      <c r="D35" s="50">
        <f t="shared" si="24"/>
        <v>113333.3333</v>
      </c>
      <c r="E35" s="50">
        <f t="shared" si="24"/>
        <v>1416666.667</v>
      </c>
      <c r="F35" s="52">
        <f t="shared" si="24"/>
        <v>566666.6667</v>
      </c>
    </row>
    <row r="36">
      <c r="B36" s="92">
        <v>1.8E8</v>
      </c>
      <c r="C36" s="122">
        <f t="shared" ref="C36:F36" si="25">C$7*(1+C29)</f>
        <v>1500000</v>
      </c>
      <c r="D36" s="50">
        <f t="shared" si="25"/>
        <v>120000</v>
      </c>
      <c r="E36" s="50">
        <f t="shared" si="25"/>
        <v>1500000</v>
      </c>
      <c r="F36" s="52">
        <f t="shared" si="25"/>
        <v>600000</v>
      </c>
    </row>
    <row r="37">
      <c r="B37" s="92">
        <v>1.9E8</v>
      </c>
      <c r="C37" s="122">
        <f t="shared" ref="C37:F37" si="26">C$7*(1+C30)</f>
        <v>1583333.333</v>
      </c>
      <c r="D37" s="50">
        <f t="shared" si="26"/>
        <v>126666.6667</v>
      </c>
      <c r="E37" s="50">
        <f t="shared" si="26"/>
        <v>1583333.333</v>
      </c>
      <c r="F37" s="52">
        <f t="shared" si="26"/>
        <v>633333.3333</v>
      </c>
    </row>
    <row r="38">
      <c r="B38" s="125">
        <v>2.0E8</v>
      </c>
      <c r="C38" s="126">
        <f t="shared" ref="C38:F38" si="27">C$7*(1+C31)</f>
        <v>1666666.667</v>
      </c>
      <c r="D38" s="57">
        <f t="shared" si="27"/>
        <v>133333.3333</v>
      </c>
      <c r="E38" s="57">
        <f t="shared" si="27"/>
        <v>1666666.667</v>
      </c>
      <c r="F38" s="59">
        <f t="shared" si="27"/>
        <v>666666.6667</v>
      </c>
    </row>
  </sheetData>
  <mergeCells count="1">
    <mergeCell ref="B2:F2"/>
  </mergeCells>
  <drawing r:id="rId1"/>
</worksheet>
</file>