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Desktop/Diplomarbeit/PGx/"/>
    </mc:Choice>
  </mc:AlternateContent>
  <bookViews>
    <workbookView xWindow="0" yWindow="460" windowWidth="12060" windowHeight="15460" tabRatio="500" firstSheet="4" activeTab="4"/>
  </bookViews>
  <sheets>
    <sheet name="0-14" sheetId="4" state="hidden" r:id="rId1"/>
    <sheet name="15-39" sheetId="5" state="hidden" r:id="rId2"/>
    <sheet name="DPWG 0-13" sheetId="6" r:id="rId3"/>
    <sheet name="DPWG 14-39" sheetId="7" r:id="rId4"/>
    <sheet name="DPWG 40-64" sheetId="8" r:id="rId5"/>
    <sheet name="DPWG &gt;=65" sheetId="9" r:id="rId6"/>
    <sheet name="DPWG" sheetId="1" r:id="rId7"/>
    <sheet name="Highly-significant 0-13" sheetId="10" r:id="rId8"/>
    <sheet name="Highly-significant 14-39" sheetId="11" r:id="rId9"/>
    <sheet name="Highly-significant 40-64" sheetId="12" r:id="rId10"/>
    <sheet name="Highly-significant &gt;= 65" sheetId="13" r:id="rId11"/>
    <sheet name="Highly-significant" sheetId="2" r:id="rId12"/>
    <sheet name="Summary" sheetId="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8" l="1"/>
  <c r="E26" i="8"/>
  <c r="E27" i="8"/>
  <c r="E28" i="8"/>
  <c r="E29" i="8"/>
  <c r="E30" i="8"/>
  <c r="E31" i="8"/>
  <c r="E32" i="8"/>
  <c r="E33" i="8"/>
  <c r="E24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F114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49" i="2"/>
  <c r="F52" i="2"/>
  <c r="F53" i="2"/>
  <c r="F54" i="2"/>
  <c r="F55" i="2"/>
  <c r="F56" i="2"/>
  <c r="F59" i="2"/>
  <c r="F60" i="2"/>
  <c r="F61" i="2"/>
  <c r="F66" i="2"/>
  <c r="F67" i="2"/>
  <c r="F23" i="2"/>
  <c r="F24" i="2"/>
  <c r="F25" i="2"/>
  <c r="F26" i="2"/>
  <c r="F27" i="2"/>
  <c r="F28" i="2"/>
  <c r="F29" i="2"/>
  <c r="F30" i="2"/>
  <c r="F31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2" i="2"/>
  <c r="B19" i="13"/>
  <c r="E24" i="13"/>
  <c r="E25" i="13"/>
  <c r="E32" i="13"/>
  <c r="E26" i="13"/>
  <c r="E27" i="13"/>
  <c r="E28" i="13"/>
  <c r="E29" i="13"/>
  <c r="E30" i="13"/>
  <c r="E31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2" i="13"/>
  <c r="E53" i="13"/>
  <c r="E54" i="13"/>
  <c r="E55" i="13"/>
  <c r="E56" i="13"/>
  <c r="E59" i="13"/>
  <c r="E60" i="13"/>
  <c r="E61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23" i="13"/>
  <c r="F79" i="12"/>
  <c r="F2" i="3"/>
  <c r="G2" i="3"/>
  <c r="H2" i="3"/>
  <c r="I2" i="3"/>
  <c r="K2" i="3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E49" i="2"/>
  <c r="B13" i="12"/>
  <c r="E18" i="12"/>
  <c r="E19" i="12"/>
  <c r="E20" i="12"/>
  <c r="E21" i="12"/>
  <c r="E22" i="12"/>
  <c r="E23" i="12"/>
  <c r="E24" i="12"/>
  <c r="E25" i="12"/>
  <c r="E26" i="12"/>
  <c r="E17" i="12"/>
  <c r="B23" i="9"/>
  <c r="E28" i="9"/>
  <c r="E29" i="9"/>
  <c r="E30" i="9"/>
  <c r="E31" i="9"/>
  <c r="E32" i="9"/>
  <c r="E33" i="9"/>
  <c r="E34" i="9"/>
  <c r="E35" i="9"/>
  <c r="E36" i="9"/>
  <c r="E27" i="9"/>
  <c r="D4" i="12"/>
  <c r="D5" i="12"/>
  <c r="D6" i="12"/>
  <c r="D7" i="12"/>
  <c r="D8" i="12"/>
  <c r="D9" i="12"/>
  <c r="D10" i="12"/>
  <c r="D11" i="12"/>
  <c r="D3" i="1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E103" i="9"/>
  <c r="D103" i="9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H63" i="2"/>
  <c r="J20" i="9"/>
  <c r="K20" i="9"/>
  <c r="I29" i="1"/>
  <c r="J29" i="1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65" i="13"/>
  <c r="E71" i="10"/>
  <c r="F71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53" i="10"/>
  <c r="E8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6" i="2"/>
  <c r="F55" i="13"/>
  <c r="F48" i="13"/>
  <c r="E49" i="12"/>
  <c r="F49" i="12"/>
  <c r="E42" i="12"/>
  <c r="F42" i="12"/>
  <c r="E49" i="11"/>
  <c r="F49" i="11"/>
  <c r="E42" i="11"/>
  <c r="F42" i="11"/>
  <c r="E43" i="10"/>
  <c r="F43" i="10"/>
  <c r="F36" i="10"/>
  <c r="E36" i="10"/>
  <c r="E55" i="2"/>
  <c r="E48" i="2"/>
  <c r="C17" i="13"/>
  <c r="D17" i="13"/>
  <c r="C3" i="10"/>
  <c r="E56" i="2"/>
  <c r="E61" i="2"/>
  <c r="F49" i="13"/>
  <c r="F56" i="13"/>
  <c r="F61" i="13"/>
  <c r="C4" i="13"/>
  <c r="I7" i="3"/>
  <c r="C5" i="13"/>
  <c r="I8" i="3"/>
  <c r="C6" i="13"/>
  <c r="I9" i="3"/>
  <c r="C7" i="13"/>
  <c r="I10" i="3"/>
  <c r="C8" i="13"/>
  <c r="I11" i="3"/>
  <c r="C3" i="13"/>
  <c r="I6" i="3"/>
  <c r="C4" i="12"/>
  <c r="H7" i="3"/>
  <c r="C5" i="12"/>
  <c r="H8" i="3"/>
  <c r="C6" i="12"/>
  <c r="H9" i="3"/>
  <c r="C7" i="12"/>
  <c r="H10" i="3"/>
  <c r="C8" i="12"/>
  <c r="H11" i="3"/>
  <c r="C3" i="12"/>
  <c r="H6" i="3"/>
  <c r="C4" i="11"/>
  <c r="G7" i="3"/>
  <c r="C5" i="11"/>
  <c r="G8" i="3"/>
  <c r="C6" i="11"/>
  <c r="G9" i="3"/>
  <c r="C7" i="11"/>
  <c r="G10" i="3"/>
  <c r="C8" i="11"/>
  <c r="G11" i="3"/>
  <c r="C3" i="11"/>
  <c r="G6" i="3"/>
  <c r="C4" i="10"/>
  <c r="F7" i="3"/>
  <c r="C5" i="10"/>
  <c r="F8" i="3"/>
  <c r="C6" i="10"/>
  <c r="F9" i="3"/>
  <c r="F10" i="3"/>
  <c r="F11" i="3"/>
  <c r="F6" i="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3" i="13"/>
  <c r="G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I3" i="3"/>
  <c r="F3" i="3"/>
  <c r="G3" i="3"/>
  <c r="H3" i="3"/>
  <c r="K3" i="3"/>
  <c r="K4" i="3"/>
  <c r="C3" i="3"/>
  <c r="C2" i="3"/>
  <c r="C4" i="3"/>
  <c r="D3" i="3"/>
  <c r="D2" i="3"/>
  <c r="D4" i="3"/>
  <c r="E3" i="3"/>
  <c r="E2" i="3"/>
  <c r="E4" i="3"/>
  <c r="F4" i="3"/>
  <c r="G4" i="3"/>
  <c r="H4" i="3"/>
  <c r="I4" i="3"/>
  <c r="B3" i="3"/>
  <c r="B2" i="3"/>
  <c r="B4" i="3"/>
  <c r="E49" i="1"/>
  <c r="E50" i="1"/>
  <c r="E51" i="1"/>
  <c r="E52" i="1"/>
  <c r="E53" i="1"/>
  <c r="E54" i="1"/>
  <c r="E55" i="1"/>
  <c r="E56" i="1"/>
  <c r="E57" i="1"/>
  <c r="E58" i="1"/>
  <c r="E59" i="1"/>
  <c r="E60" i="1"/>
  <c r="E45" i="7"/>
  <c r="E46" i="7"/>
  <c r="E47" i="7"/>
  <c r="E48" i="7"/>
  <c r="E49" i="7"/>
  <c r="E50" i="7"/>
  <c r="E51" i="7"/>
  <c r="E52" i="7"/>
  <c r="E53" i="7"/>
  <c r="E54" i="7"/>
  <c r="E55" i="7"/>
  <c r="E56" i="7"/>
  <c r="F56" i="7"/>
  <c r="F55" i="7"/>
  <c r="F54" i="7"/>
  <c r="F53" i="7"/>
  <c r="F52" i="7"/>
  <c r="F51" i="7"/>
  <c r="F50" i="7"/>
  <c r="F49" i="7"/>
  <c r="F48" i="7"/>
  <c r="F47" i="7"/>
  <c r="F46" i="7"/>
  <c r="F45" i="7"/>
  <c r="E46" i="6"/>
  <c r="E37" i="6"/>
  <c r="E38" i="6"/>
  <c r="E39" i="6"/>
  <c r="E40" i="6"/>
  <c r="E41" i="6"/>
  <c r="E42" i="6"/>
  <c r="E43" i="6"/>
  <c r="E44" i="6"/>
  <c r="E45" i="6"/>
  <c r="F46" i="6"/>
  <c r="F45" i="6"/>
  <c r="F44" i="6"/>
  <c r="F43" i="6"/>
  <c r="F42" i="6"/>
  <c r="F41" i="6"/>
  <c r="F40" i="6"/>
  <c r="F39" i="6"/>
  <c r="F38" i="6"/>
  <c r="F37" i="6"/>
  <c r="F56" i="6"/>
  <c r="E56" i="6"/>
  <c r="F47" i="6"/>
  <c r="E47" i="6"/>
  <c r="F66" i="7"/>
  <c r="E66" i="7"/>
  <c r="F35" i="7"/>
  <c r="F36" i="7"/>
  <c r="F37" i="7"/>
  <c r="F38" i="7"/>
  <c r="F39" i="7"/>
  <c r="F40" i="7"/>
  <c r="F41" i="7"/>
  <c r="F42" i="7"/>
  <c r="F43" i="7"/>
  <c r="F44" i="7"/>
  <c r="F57" i="7"/>
  <c r="F60" i="7"/>
  <c r="F61" i="7"/>
  <c r="F62" i="7"/>
  <c r="F63" i="7"/>
  <c r="F64" i="7"/>
  <c r="F65" i="7"/>
  <c r="E57" i="7"/>
  <c r="F55" i="8"/>
  <c r="E55" i="8"/>
  <c r="F46" i="8"/>
  <c r="E46" i="8"/>
  <c r="F58" i="9"/>
  <c r="E58" i="9"/>
  <c r="F49" i="9"/>
  <c r="E49" i="9"/>
  <c r="E70" i="1"/>
  <c r="E61" i="1"/>
  <c r="F24" i="13"/>
  <c r="I15" i="3"/>
  <c r="F25" i="13"/>
  <c r="I16" i="3"/>
  <c r="F32" i="13"/>
  <c r="F26" i="13"/>
  <c r="I17" i="3"/>
  <c r="F27" i="13"/>
  <c r="I18" i="3"/>
  <c r="F28" i="13"/>
  <c r="I19" i="3"/>
  <c r="F29" i="13"/>
  <c r="I20" i="3"/>
  <c r="F30" i="13"/>
  <c r="I21" i="3"/>
  <c r="F31" i="13"/>
  <c r="I22" i="3"/>
  <c r="I23" i="3"/>
  <c r="F23" i="13"/>
  <c r="I14" i="3"/>
  <c r="F18" i="12"/>
  <c r="H15" i="3"/>
  <c r="F19" i="12"/>
  <c r="H16" i="3"/>
  <c r="F20" i="12"/>
  <c r="H17" i="3"/>
  <c r="F21" i="12"/>
  <c r="H18" i="3"/>
  <c r="F22" i="12"/>
  <c r="H19" i="3"/>
  <c r="F23" i="12"/>
  <c r="H20" i="3"/>
  <c r="F24" i="12"/>
  <c r="H21" i="3"/>
  <c r="F25" i="12"/>
  <c r="H22" i="3"/>
  <c r="F26" i="12"/>
  <c r="H23" i="3"/>
  <c r="F17" i="12"/>
  <c r="H14" i="3"/>
  <c r="F18" i="11"/>
  <c r="G15" i="3"/>
  <c r="F19" i="11"/>
  <c r="G16" i="3"/>
  <c r="F20" i="11"/>
  <c r="G17" i="3"/>
  <c r="F21" i="11"/>
  <c r="G18" i="3"/>
  <c r="F22" i="11"/>
  <c r="G19" i="3"/>
  <c r="F23" i="11"/>
  <c r="G20" i="3"/>
  <c r="F24" i="11"/>
  <c r="G21" i="3"/>
  <c r="F25" i="11"/>
  <c r="G22" i="3"/>
  <c r="F26" i="11"/>
  <c r="G23" i="3"/>
  <c r="F17" i="11"/>
  <c r="G14" i="3"/>
  <c r="F14" i="10"/>
  <c r="F15" i="3"/>
  <c r="F15" i="10"/>
  <c r="F16" i="3"/>
  <c r="F16" i="10"/>
  <c r="F17" i="3"/>
  <c r="F17" i="10"/>
  <c r="F18" i="3"/>
  <c r="F18" i="10"/>
  <c r="F19" i="3"/>
  <c r="F19" i="10"/>
  <c r="F20" i="3"/>
  <c r="F20" i="10"/>
  <c r="F21" i="3"/>
  <c r="F21" i="10"/>
  <c r="F22" i="3"/>
  <c r="F22" i="10"/>
  <c r="F23" i="3"/>
  <c r="F13" i="10"/>
  <c r="F14" i="3"/>
  <c r="F28" i="9"/>
  <c r="E15" i="3"/>
  <c r="F29" i="9"/>
  <c r="E16" i="3"/>
  <c r="F30" i="9"/>
  <c r="E17" i="3"/>
  <c r="F31" i="9"/>
  <c r="E18" i="3"/>
  <c r="F32" i="9"/>
  <c r="E19" i="3"/>
  <c r="F33" i="9"/>
  <c r="E20" i="3"/>
  <c r="F34" i="9"/>
  <c r="E21" i="3"/>
  <c r="F35" i="9"/>
  <c r="E22" i="3"/>
  <c r="F36" i="9"/>
  <c r="E23" i="3"/>
  <c r="F27" i="9"/>
  <c r="E14" i="3"/>
  <c r="F25" i="8"/>
  <c r="D15" i="3"/>
  <c r="F26" i="8"/>
  <c r="D16" i="3"/>
  <c r="F27" i="8"/>
  <c r="D17" i="3"/>
  <c r="F28" i="8"/>
  <c r="D18" i="3"/>
  <c r="F29" i="8"/>
  <c r="D19" i="3"/>
  <c r="F30" i="8"/>
  <c r="D20" i="3"/>
  <c r="F31" i="8"/>
  <c r="D21" i="3"/>
  <c r="F32" i="8"/>
  <c r="D22" i="3"/>
  <c r="F33" i="8"/>
  <c r="D23" i="3"/>
  <c r="F24" i="8"/>
  <c r="D14" i="3"/>
  <c r="F24" i="7"/>
  <c r="C15" i="3"/>
  <c r="F25" i="7"/>
  <c r="C16" i="3"/>
  <c r="F26" i="7"/>
  <c r="C17" i="3"/>
  <c r="F27" i="7"/>
  <c r="C18" i="3"/>
  <c r="F28" i="7"/>
  <c r="C19" i="3"/>
  <c r="F29" i="7"/>
  <c r="C20" i="3"/>
  <c r="F30" i="7"/>
  <c r="C21" i="3"/>
  <c r="F31" i="7"/>
  <c r="C22" i="3"/>
  <c r="F32" i="7"/>
  <c r="C23" i="3"/>
  <c r="F23" i="7"/>
  <c r="C14" i="3"/>
  <c r="F16" i="6"/>
  <c r="B15" i="3"/>
  <c r="F17" i="6"/>
  <c r="B16" i="3"/>
  <c r="F18" i="6"/>
  <c r="B17" i="3"/>
  <c r="F19" i="6"/>
  <c r="B18" i="3"/>
  <c r="F20" i="6"/>
  <c r="B19" i="3"/>
  <c r="F21" i="6"/>
  <c r="B20" i="3"/>
  <c r="F22" i="6"/>
  <c r="B21" i="3"/>
  <c r="F23" i="6"/>
  <c r="B22" i="3"/>
  <c r="F24" i="6"/>
  <c r="B23" i="3"/>
  <c r="F15" i="6"/>
  <c r="B14" i="3"/>
  <c r="C8" i="9"/>
  <c r="E11" i="3"/>
  <c r="C7" i="9"/>
  <c r="E10" i="3"/>
  <c r="C6" i="9"/>
  <c r="E9" i="3"/>
  <c r="C5" i="9"/>
  <c r="E8" i="3"/>
  <c r="C4" i="9"/>
  <c r="E7" i="3"/>
  <c r="C3" i="9"/>
  <c r="E6" i="3"/>
  <c r="C8" i="8"/>
  <c r="D11" i="3"/>
  <c r="C4" i="8"/>
  <c r="D7" i="3"/>
  <c r="C5" i="8"/>
  <c r="D8" i="3"/>
  <c r="C6" i="8"/>
  <c r="D9" i="3"/>
  <c r="C7" i="8"/>
  <c r="D10" i="3"/>
  <c r="C3" i="8"/>
  <c r="D6" i="3"/>
  <c r="C4" i="7"/>
  <c r="C7" i="3"/>
  <c r="C5" i="7"/>
  <c r="C8" i="3"/>
  <c r="C6" i="7"/>
  <c r="C9" i="3"/>
  <c r="C7" i="7"/>
  <c r="C10" i="3"/>
  <c r="C8" i="7"/>
  <c r="C11" i="3"/>
  <c r="C3" i="7"/>
  <c r="C6" i="3"/>
  <c r="C4" i="6"/>
  <c r="B7" i="3"/>
  <c r="C5" i="6"/>
  <c r="B8" i="3"/>
  <c r="C6" i="6"/>
  <c r="B9" i="3"/>
  <c r="C7" i="6"/>
  <c r="B10" i="3"/>
  <c r="C8" i="6"/>
  <c r="B11" i="3"/>
  <c r="C3" i="6"/>
  <c r="B6" i="3"/>
  <c r="E41" i="2"/>
  <c r="E42" i="2"/>
  <c r="E43" i="2"/>
  <c r="E44" i="2"/>
  <c r="E45" i="2"/>
  <c r="E46" i="2"/>
  <c r="E47" i="2"/>
  <c r="C9" i="12"/>
  <c r="C10" i="12"/>
  <c r="C11" i="12"/>
  <c r="D4" i="11"/>
  <c r="D5" i="11"/>
  <c r="D6" i="11"/>
  <c r="D7" i="11"/>
  <c r="D8" i="11"/>
  <c r="D9" i="11"/>
  <c r="D10" i="11"/>
  <c r="D3" i="11"/>
  <c r="C9" i="11"/>
  <c r="C10" i="11"/>
  <c r="B13" i="11"/>
  <c r="F47" i="13"/>
  <c r="F46" i="13"/>
  <c r="F45" i="13"/>
  <c r="F44" i="13"/>
  <c r="F43" i="13"/>
  <c r="F42" i="13"/>
  <c r="F41" i="13"/>
  <c r="E30" i="10"/>
  <c r="E31" i="10"/>
  <c r="E32" i="10"/>
  <c r="E33" i="10"/>
  <c r="E34" i="10"/>
  <c r="E35" i="10"/>
  <c r="F35" i="10"/>
  <c r="F34" i="10"/>
  <c r="F33" i="10"/>
  <c r="F32" i="10"/>
  <c r="F31" i="10"/>
  <c r="F30" i="10"/>
  <c r="E35" i="11"/>
  <c r="E36" i="11"/>
  <c r="E37" i="11"/>
  <c r="E38" i="11"/>
  <c r="E39" i="11"/>
  <c r="E40" i="11"/>
  <c r="E41" i="11"/>
  <c r="F41" i="11"/>
  <c r="F40" i="11"/>
  <c r="F39" i="11"/>
  <c r="F38" i="11"/>
  <c r="F37" i="11"/>
  <c r="F36" i="11"/>
  <c r="F35" i="11"/>
  <c r="E35" i="12"/>
  <c r="E36" i="12"/>
  <c r="E37" i="12"/>
  <c r="E38" i="12"/>
  <c r="E39" i="12"/>
  <c r="E40" i="12"/>
  <c r="E41" i="12"/>
  <c r="F41" i="12"/>
  <c r="F40" i="12"/>
  <c r="F39" i="12"/>
  <c r="F38" i="12"/>
  <c r="F37" i="12"/>
  <c r="F36" i="12"/>
  <c r="F35" i="12"/>
  <c r="E18" i="11"/>
  <c r="E19" i="11"/>
  <c r="E20" i="11"/>
  <c r="E21" i="11"/>
  <c r="E22" i="11"/>
  <c r="E23" i="11"/>
  <c r="E24" i="11"/>
  <c r="E25" i="11"/>
  <c r="E26" i="11"/>
  <c r="E29" i="11"/>
  <c r="E30" i="11"/>
  <c r="E31" i="11"/>
  <c r="E32" i="11"/>
  <c r="E33" i="11"/>
  <c r="E34" i="11"/>
  <c r="E43" i="11"/>
  <c r="E46" i="11"/>
  <c r="E47" i="11"/>
  <c r="E48" i="11"/>
  <c r="E50" i="11"/>
  <c r="E53" i="11"/>
  <c r="E54" i="11"/>
  <c r="E55" i="11"/>
  <c r="E17" i="11"/>
  <c r="E14" i="10"/>
  <c r="E15" i="10"/>
  <c r="E16" i="10"/>
  <c r="E17" i="10"/>
  <c r="E18" i="10"/>
  <c r="E19" i="10"/>
  <c r="E20" i="10"/>
  <c r="E21" i="10"/>
  <c r="E22" i="10"/>
  <c r="E25" i="10"/>
  <c r="E26" i="10"/>
  <c r="E27" i="10"/>
  <c r="E28" i="10"/>
  <c r="E29" i="10"/>
  <c r="E37" i="10"/>
  <c r="E40" i="10"/>
  <c r="E41" i="10"/>
  <c r="E42" i="10"/>
  <c r="E44" i="10"/>
  <c r="E47" i="10"/>
  <c r="E48" i="10"/>
  <c r="E49" i="10"/>
  <c r="E13" i="10"/>
  <c r="F43" i="11"/>
  <c r="F50" i="11"/>
  <c r="F49" i="10"/>
  <c r="F44" i="10"/>
  <c r="F37" i="10"/>
  <c r="F25" i="10"/>
  <c r="F26" i="10"/>
  <c r="F27" i="10"/>
  <c r="F28" i="10"/>
  <c r="F29" i="10"/>
  <c r="F40" i="10"/>
  <c r="F41" i="10"/>
  <c r="F42" i="10"/>
  <c r="F47" i="10"/>
  <c r="F48" i="10"/>
  <c r="D4" i="10"/>
  <c r="D5" i="10"/>
  <c r="D6" i="10"/>
  <c r="D3" i="10"/>
  <c r="B9" i="10"/>
  <c r="F50" i="12"/>
  <c r="E50" i="12"/>
  <c r="F43" i="12"/>
  <c r="E43" i="12"/>
  <c r="E29" i="12"/>
  <c r="E30" i="12"/>
  <c r="E31" i="12"/>
  <c r="E32" i="12"/>
  <c r="E33" i="12"/>
  <c r="E34" i="12"/>
  <c r="E46" i="12"/>
  <c r="E47" i="12"/>
  <c r="E48" i="12"/>
  <c r="E53" i="12"/>
  <c r="E54" i="12"/>
  <c r="E23" i="2"/>
  <c r="E24" i="2"/>
  <c r="E25" i="2"/>
  <c r="E26" i="2"/>
  <c r="E27" i="2"/>
  <c r="E28" i="2"/>
  <c r="E29" i="2"/>
  <c r="E30" i="2"/>
  <c r="E31" i="2"/>
  <c r="E35" i="2"/>
  <c r="E36" i="2"/>
  <c r="E37" i="2"/>
  <c r="E38" i="2"/>
  <c r="E39" i="2"/>
  <c r="E40" i="2"/>
  <c r="E52" i="2"/>
  <c r="E53" i="2"/>
  <c r="E54" i="2"/>
  <c r="E59" i="2"/>
  <c r="E60" i="2"/>
  <c r="E22" i="2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64" i="1"/>
  <c r="E65" i="1"/>
  <c r="E66" i="1"/>
  <c r="E67" i="1"/>
  <c r="E68" i="1"/>
  <c r="E69" i="1"/>
  <c r="E73" i="1"/>
  <c r="E74" i="1"/>
  <c r="E75" i="1"/>
  <c r="E76" i="1"/>
  <c r="E77" i="1"/>
  <c r="E78" i="1"/>
  <c r="E79" i="1"/>
  <c r="E80" i="1"/>
  <c r="E81" i="1"/>
  <c r="E82" i="1"/>
  <c r="E83" i="1"/>
  <c r="E84" i="1"/>
  <c r="E27" i="1"/>
  <c r="F39" i="9"/>
  <c r="F40" i="9"/>
  <c r="F41" i="9"/>
  <c r="F42" i="9"/>
  <c r="F43" i="9"/>
  <c r="F44" i="9"/>
  <c r="F45" i="9"/>
  <c r="F46" i="9"/>
  <c r="F47" i="9"/>
  <c r="F48" i="9"/>
  <c r="F52" i="9"/>
  <c r="F53" i="9"/>
  <c r="F54" i="9"/>
  <c r="F55" i="9"/>
  <c r="F56" i="9"/>
  <c r="F57" i="9"/>
  <c r="F61" i="9"/>
  <c r="F62" i="9"/>
  <c r="F63" i="9"/>
  <c r="F64" i="9"/>
  <c r="F65" i="9"/>
  <c r="F66" i="9"/>
  <c r="F67" i="9"/>
  <c r="F68" i="9"/>
  <c r="F69" i="9"/>
  <c r="F70" i="9"/>
  <c r="F71" i="9"/>
  <c r="F72" i="9"/>
  <c r="F36" i="8"/>
  <c r="F37" i="8"/>
  <c r="F38" i="8"/>
  <c r="F39" i="8"/>
  <c r="F40" i="8"/>
  <c r="F41" i="8"/>
  <c r="F42" i="8"/>
  <c r="F43" i="8"/>
  <c r="F44" i="8"/>
  <c r="F45" i="8"/>
  <c r="F49" i="8"/>
  <c r="F50" i="8"/>
  <c r="F51" i="8"/>
  <c r="F52" i="8"/>
  <c r="F53" i="8"/>
  <c r="F54" i="8"/>
  <c r="F58" i="8"/>
  <c r="F59" i="8"/>
  <c r="F60" i="8"/>
  <c r="F61" i="8"/>
  <c r="F62" i="8"/>
  <c r="F63" i="8"/>
  <c r="F64" i="8"/>
  <c r="F65" i="8"/>
  <c r="F66" i="8"/>
  <c r="F67" i="8"/>
  <c r="F68" i="8"/>
  <c r="F69" i="8"/>
  <c r="F27" i="6"/>
  <c r="F28" i="6"/>
  <c r="F29" i="6"/>
  <c r="F30" i="6"/>
  <c r="F31" i="6"/>
  <c r="F32" i="6"/>
  <c r="F33" i="6"/>
  <c r="F34" i="6"/>
  <c r="F35" i="6"/>
  <c r="F36" i="6"/>
  <c r="F50" i="6"/>
  <c r="F51" i="6"/>
  <c r="F52" i="6"/>
  <c r="F53" i="6"/>
  <c r="F54" i="6"/>
  <c r="F55" i="6"/>
  <c r="E16" i="6"/>
  <c r="E17" i="6"/>
  <c r="E18" i="6"/>
  <c r="E19" i="6"/>
  <c r="E20" i="6"/>
  <c r="E21" i="6"/>
  <c r="E22" i="6"/>
  <c r="E23" i="6"/>
  <c r="E24" i="6"/>
  <c r="E27" i="6"/>
  <c r="E28" i="6"/>
  <c r="E29" i="6"/>
  <c r="E30" i="6"/>
  <c r="E31" i="6"/>
  <c r="E32" i="6"/>
  <c r="E33" i="6"/>
  <c r="E34" i="6"/>
  <c r="E35" i="6"/>
  <c r="E36" i="6"/>
  <c r="E50" i="6"/>
  <c r="E51" i="6"/>
  <c r="E52" i="6"/>
  <c r="E53" i="6"/>
  <c r="E54" i="6"/>
  <c r="E55" i="6"/>
  <c r="E15" i="6"/>
  <c r="E23" i="7"/>
  <c r="E24" i="7"/>
  <c r="E25" i="7"/>
  <c r="E26" i="7"/>
  <c r="E27" i="7"/>
  <c r="E28" i="7"/>
  <c r="E29" i="7"/>
  <c r="E30" i="7"/>
  <c r="E31" i="7"/>
  <c r="E32" i="7"/>
  <c r="E35" i="7"/>
  <c r="E36" i="7"/>
  <c r="E37" i="7"/>
  <c r="E38" i="7"/>
  <c r="E39" i="7"/>
  <c r="E40" i="7"/>
  <c r="E41" i="7"/>
  <c r="E42" i="7"/>
  <c r="E43" i="7"/>
  <c r="E44" i="7"/>
  <c r="E61" i="7"/>
  <c r="E62" i="7"/>
  <c r="E63" i="7"/>
  <c r="E64" i="7"/>
  <c r="E65" i="7"/>
  <c r="E60" i="7"/>
  <c r="E36" i="8"/>
  <c r="E37" i="8"/>
  <c r="E38" i="8"/>
  <c r="E39" i="8"/>
  <c r="E40" i="8"/>
  <c r="E41" i="8"/>
  <c r="E42" i="8"/>
  <c r="E43" i="8"/>
  <c r="E44" i="8"/>
  <c r="E45" i="8"/>
  <c r="E49" i="8"/>
  <c r="E50" i="8"/>
  <c r="E51" i="8"/>
  <c r="E52" i="8"/>
  <c r="E53" i="8"/>
  <c r="E54" i="8"/>
  <c r="E39" i="9"/>
  <c r="E40" i="9"/>
  <c r="E41" i="9"/>
  <c r="E42" i="9"/>
  <c r="E43" i="9"/>
  <c r="E44" i="9"/>
  <c r="E45" i="9"/>
  <c r="E46" i="9"/>
  <c r="E47" i="9"/>
  <c r="E48" i="9"/>
  <c r="E52" i="9"/>
  <c r="E53" i="9"/>
  <c r="E54" i="9"/>
  <c r="E55" i="9"/>
  <c r="E56" i="9"/>
  <c r="E57" i="9"/>
  <c r="E69" i="8"/>
  <c r="E68" i="8"/>
  <c r="E67" i="8"/>
  <c r="E66" i="8"/>
  <c r="E65" i="8"/>
  <c r="E64" i="8"/>
  <c r="E63" i="8"/>
  <c r="E62" i="8"/>
  <c r="E61" i="8"/>
  <c r="E60" i="8"/>
  <c r="E59" i="8"/>
  <c r="E58" i="8"/>
  <c r="E72" i="9"/>
  <c r="E71" i="9"/>
  <c r="E70" i="9"/>
  <c r="E69" i="9"/>
  <c r="E68" i="9"/>
  <c r="E67" i="9"/>
  <c r="E66" i="9"/>
  <c r="E65" i="9"/>
  <c r="E64" i="9"/>
  <c r="E63" i="9"/>
  <c r="E62" i="9"/>
  <c r="E61" i="9"/>
  <c r="F55" i="11"/>
  <c r="F29" i="11"/>
  <c r="F30" i="11"/>
  <c r="F31" i="11"/>
  <c r="F32" i="11"/>
  <c r="F33" i="11"/>
  <c r="F34" i="11"/>
  <c r="F46" i="11"/>
  <c r="F47" i="11"/>
  <c r="F48" i="11"/>
  <c r="F53" i="11"/>
  <c r="F54" i="11"/>
  <c r="F55" i="12"/>
  <c r="F29" i="12"/>
  <c r="F30" i="12"/>
  <c r="F31" i="12"/>
  <c r="F32" i="12"/>
  <c r="F33" i="12"/>
  <c r="F34" i="12"/>
  <c r="F46" i="12"/>
  <c r="F47" i="12"/>
  <c r="F48" i="12"/>
  <c r="F53" i="12"/>
  <c r="F54" i="12"/>
  <c r="E55" i="12"/>
  <c r="F35" i="13"/>
  <c r="F36" i="13"/>
  <c r="F37" i="13"/>
  <c r="F38" i="13"/>
  <c r="F39" i="13"/>
  <c r="F40" i="13"/>
  <c r="F52" i="13"/>
  <c r="F53" i="13"/>
  <c r="F54" i="13"/>
  <c r="F60" i="13"/>
  <c r="F59" i="1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B24" i="1"/>
  <c r="G5" i="1"/>
  <c r="G4" i="1"/>
  <c r="G3" i="1"/>
  <c r="G3" i="2"/>
  <c r="G4" i="2"/>
  <c r="G5" i="2"/>
  <c r="B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0" i="13"/>
  <c r="C16" i="13"/>
  <c r="C15" i="13"/>
  <c r="C14" i="13"/>
  <c r="C13" i="13"/>
  <c r="C12" i="13"/>
  <c r="C11" i="13"/>
  <c r="C10" i="13"/>
  <c r="C9" i="13"/>
  <c r="B14" i="12"/>
  <c r="B14" i="11"/>
  <c r="B10" i="10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C9" i="8"/>
  <c r="C10" i="8"/>
  <c r="C11" i="8"/>
  <c r="C12" i="8"/>
  <c r="C13" i="8"/>
  <c r="C14" i="8"/>
  <c r="C15" i="8"/>
  <c r="C16" i="8"/>
  <c r="C17" i="8"/>
  <c r="C18" i="8"/>
  <c r="D3" i="8"/>
  <c r="B20" i="8"/>
  <c r="C9" i="7"/>
  <c r="C10" i="7"/>
  <c r="C11" i="7"/>
  <c r="C12" i="7"/>
  <c r="C13" i="7"/>
  <c r="C14" i="7"/>
  <c r="C15" i="7"/>
  <c r="C16" i="7"/>
  <c r="C17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3" i="7"/>
  <c r="B19" i="7"/>
  <c r="B24" i="9"/>
  <c r="B21" i="8"/>
  <c r="B20" i="7"/>
  <c r="B11" i="6"/>
  <c r="B12" i="6"/>
  <c r="C9" i="6"/>
  <c r="D4" i="6"/>
  <c r="D5" i="6"/>
  <c r="D6" i="6"/>
  <c r="D7" i="6"/>
  <c r="D8" i="6"/>
  <c r="D9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3" i="5"/>
  <c r="F3" i="4"/>
  <c r="C4" i="4"/>
  <c r="C5" i="4"/>
  <c r="C6" i="4"/>
  <c r="C7" i="4"/>
  <c r="C8" i="4"/>
  <c r="C9" i="4"/>
  <c r="C3" i="4"/>
  <c r="D4" i="4"/>
  <c r="D5" i="4"/>
  <c r="D6" i="4"/>
  <c r="D7" i="4"/>
  <c r="D8" i="4"/>
  <c r="D9" i="4"/>
  <c r="D3" i="4"/>
  <c r="G7" i="5"/>
  <c r="F7" i="5"/>
  <c r="J6" i="5"/>
  <c r="G6" i="5"/>
  <c r="F6" i="5"/>
  <c r="J5" i="5"/>
  <c r="G5" i="5"/>
  <c r="F5" i="5"/>
  <c r="G4" i="5"/>
  <c r="F4" i="5"/>
  <c r="G3" i="5"/>
  <c r="F3" i="5"/>
  <c r="J6" i="4"/>
  <c r="J5" i="4"/>
  <c r="G7" i="4"/>
  <c r="F7" i="4"/>
  <c r="G6" i="4"/>
  <c r="F6" i="4"/>
  <c r="G5" i="4"/>
  <c r="F5" i="4"/>
  <c r="G4" i="4"/>
  <c r="F4" i="4"/>
  <c r="G3" i="4"/>
</calcChain>
</file>

<file path=xl/sharedStrings.xml><?xml version="1.0" encoding="utf-8"?>
<sst xmlns="http://schemas.openxmlformats.org/spreadsheetml/2006/main" count="1174" uniqueCount="155">
  <si>
    <t>female</t>
  </si>
  <si>
    <t>male</t>
  </si>
  <si>
    <t>not specified</t>
  </si>
  <si>
    <t>no age</t>
  </si>
  <si>
    <t>n</t>
  </si>
  <si>
    <t>DPWG age 0-13</t>
  </si>
  <si>
    <t>DPWG age 14-39</t>
  </si>
  <si>
    <t>DPWG age 40-64</t>
  </si>
  <si>
    <t>DPWG age &gt;=65</t>
  </si>
  <si>
    <t>&gt;= 1</t>
  </si>
  <si>
    <t>&gt;= 2</t>
  </si>
  <si>
    <t>&gt;= 3</t>
  </si>
  <si>
    <t>&gt;= 4</t>
  </si>
  <si>
    <t>&gt;= 5</t>
  </si>
  <si>
    <t>&gt;= 6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</si>
  <si>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</si>
  <si>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</si>
  <si>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</si>
  <si>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</si>
  <si>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</si>
  <si>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</si>
  <si>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</si>
  <si>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</si>
  <si>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</si>
  <si>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</si>
  <si>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Female</t>
  </si>
  <si>
    <t>Population prescribed at least one PGx drug</t>
  </si>
  <si>
    <t>Population prescribed at least one PGx drug 
(pharmacokinetic core list only)</t>
  </si>
  <si>
    <t>distinct_substance_count (n)</t>
  </si>
  <si>
    <t>person_count</t>
  </si>
  <si>
    <t>percentage with &gt;= n substance count (reactive-preemptive)</t>
  </si>
  <si>
    <t>percentage with &gt;= n substance count (preemptive)</t>
  </si>
  <si>
    <t>Total population with any prescription (i.e., including non-PGx drugs) in selected age group</t>
  </si>
  <si>
    <t>count</t>
  </si>
  <si>
    <t>min_age</t>
  </si>
  <si>
    <t>max_age</t>
  </si>
  <si>
    <t>median_age</t>
  </si>
  <si>
    <t>mean_age</t>
  </si>
  <si>
    <t>TOTAL POPULATION</t>
  </si>
  <si>
    <t>FEMALE</t>
  </si>
  <si>
    <t>MALE</t>
  </si>
  <si>
    <t>Pantoprazole</t>
  </si>
  <si>
    <t>Codeine</t>
  </si>
  <si>
    <t>Tacrolimus</t>
  </si>
  <si>
    <t>Omeprazole</t>
  </si>
  <si>
    <t>Risperdone</t>
  </si>
  <si>
    <t>Esomeprazole</t>
  </si>
  <si>
    <t>Lansoprazole</t>
  </si>
  <si>
    <t>Sertraline</t>
  </si>
  <si>
    <t>Tramadol</t>
  </si>
  <si>
    <t>Rabeprazole</t>
  </si>
  <si>
    <t>Citalopram</t>
  </si>
  <si>
    <t>Escitalopram</t>
  </si>
  <si>
    <t>Metoprolol</t>
  </si>
  <si>
    <t>Phenprocoumon</t>
  </si>
  <si>
    <t>Carvedilol</t>
  </si>
  <si>
    <t>Risperidone</t>
  </si>
  <si>
    <t>Mercaptopurine</t>
  </si>
  <si>
    <t>Azathioprine</t>
  </si>
  <si>
    <t>Clopidogrel</t>
  </si>
  <si>
    <t>Gliclazide</t>
  </si>
  <si>
    <t>Glimepiride</t>
  </si>
  <si>
    <t>Number of Drugs</t>
  </si>
  <si>
    <t>persons</t>
  </si>
  <si>
    <t>% from n (reactive-preemtive)</t>
  </si>
  <si>
    <t>% from n (preemptive)</t>
  </si>
  <si>
    <t>total population</t>
  </si>
  <si>
    <t>no specified</t>
  </si>
  <si>
    <t>persons_count</t>
  </si>
  <si>
    <t>all_persons</t>
  </si>
  <si>
    <t>% from n</t>
  </si>
  <si>
    <t>most prescribed Drugs</t>
  </si>
  <si>
    <t>%</t>
  </si>
  <si>
    <t>Estrogen-containing</t>
  </si>
  <si>
    <t>Thioguanine</t>
  </si>
  <si>
    <t>Tamoxifen</t>
  </si>
  <si>
    <t>% of all_persons</t>
  </si>
  <si>
    <t>total population without "no age"</t>
  </si>
  <si>
    <t>CYP2D6</t>
  </si>
  <si>
    <t>Propafenone</t>
  </si>
  <si>
    <t>Doxepin</t>
  </si>
  <si>
    <t>Mirtazapine</t>
  </si>
  <si>
    <t>Paroxetine</t>
  </si>
  <si>
    <t>Venlafaxine</t>
  </si>
  <si>
    <t>Olanzapine</t>
  </si>
  <si>
    <t>Atomoxetine</t>
  </si>
  <si>
    <t>Aripiprazole</t>
  </si>
  <si>
    <t>Duloxetine</t>
  </si>
  <si>
    <t>Haloperidol</t>
  </si>
  <si>
    <t>CYP2C9</t>
  </si>
  <si>
    <t>Acenocoumarol</t>
  </si>
  <si>
    <t>Phenytoin</t>
  </si>
  <si>
    <t>Glibenclamide</t>
  </si>
  <si>
    <t>CYP2C19</t>
  </si>
  <si>
    <t>Gesamt</t>
  </si>
  <si>
    <t>% of population</t>
  </si>
  <si>
    <t>Rank 11</t>
  </si>
  <si>
    <t>Moclobemide</t>
  </si>
  <si>
    <t>Voriconazole</t>
  </si>
  <si>
    <t>% of total_population</t>
  </si>
  <si>
    <t>Clomipramine</t>
  </si>
  <si>
    <t>Nortriptyline</t>
  </si>
  <si>
    <t>Rank 12</t>
  </si>
  <si>
    <t>Rank 13</t>
  </si>
  <si>
    <t>Nortriptylin</t>
  </si>
  <si>
    <t>Rank 14</t>
  </si>
  <si>
    <t>Rank 15</t>
  </si>
  <si>
    <t>Rank 16</t>
  </si>
  <si>
    <t>Rank 17</t>
  </si>
  <si>
    <t>Rank 18</t>
  </si>
  <si>
    <t>Rank 19</t>
  </si>
  <si>
    <t>Rank 20</t>
  </si>
  <si>
    <t>Zuclopenthixol</t>
  </si>
  <si>
    <t>Clozapine</t>
  </si>
  <si>
    <t>Oxycodone</t>
  </si>
  <si>
    <t>Flecainide</t>
  </si>
  <si>
    <t>Rank 21</t>
  </si>
  <si>
    <t>Rank 22</t>
  </si>
  <si>
    <t>Highly-significant age 0-13</t>
  </si>
  <si>
    <t>Highly-significant age 14-39</t>
  </si>
  <si>
    <t>Highly-significant age 40-64</t>
  </si>
  <si>
    <t>Highly-significant age &gt;= 65</t>
  </si>
  <si>
    <t>population of cohort</t>
  </si>
  <si>
    <t>Amitriptyline</t>
  </si>
  <si>
    <t>All three CYPs</t>
  </si>
  <si>
    <t>All Three CYPs</t>
  </si>
  <si>
    <t>Rank 23</t>
  </si>
  <si>
    <t>Rank 24</t>
  </si>
  <si>
    <t>Rank 25</t>
  </si>
  <si>
    <t>Rank 26</t>
  </si>
  <si>
    <t>All three CYPS</t>
  </si>
  <si>
    <t>FEHLT!</t>
  </si>
  <si>
    <t>most prescribed drugs</t>
  </si>
  <si>
    <t>all three CYPs</t>
  </si>
  <si>
    <t xml:space="preserve">Tramadol                      </t>
  </si>
  <si>
    <t xml:space="preserve">Metoprolol                    </t>
  </si>
  <si>
    <t xml:space="preserve">Sertraline                    </t>
  </si>
  <si>
    <t xml:space="preserve">Paroxetine                    </t>
  </si>
  <si>
    <t xml:space="preserve">Amitriptyline                 </t>
  </si>
  <si>
    <t xml:space="preserve">Venlafaxine                   </t>
  </si>
  <si>
    <t xml:space="preserve">Clopidogrel                   </t>
  </si>
  <si>
    <t xml:space="preserve">Phenprocoumon                 </t>
  </si>
  <si>
    <t xml:space="preserve">Glimepiride                   </t>
  </si>
  <si>
    <t xml:space="preserve">Risperidone                   </t>
  </si>
  <si>
    <t xml:space="preserve">Acenocoumarol                 </t>
  </si>
  <si>
    <t xml:space="preserve">Tamoxifen                     </t>
  </si>
  <si>
    <t xml:space="preserve">Codeine                       </t>
  </si>
  <si>
    <t xml:space="preserve">Haloperidol                   </t>
  </si>
  <si>
    <t xml:space="preserve">Aripiprazole                  </t>
  </si>
  <si>
    <t xml:space="preserve">Clomipramine                  </t>
  </si>
  <si>
    <t xml:space="preserve">Propafenone                   </t>
  </si>
  <si>
    <t xml:space="preserve">Doxepin                       </t>
  </si>
  <si>
    <t xml:space="preserve">Phenytoin                     </t>
  </si>
  <si>
    <t xml:space="preserve">Nortriptyline                 </t>
  </si>
  <si>
    <t>% of cohort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</si>
</sst>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€&quot;_-;\-* #,##0\ &quot;€&quot;_-;_-* &quot;-&quot;\ &quot;€&quot;_-;_-@_-"/>
    <numFmt numFmtId="164" formatCode="0.0%"/>
    <numFmt numFmtId="165" formatCode="#,##0\ &quot;€&quot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3" fontId="0" fillId="0" borderId="3" xfId="0" applyNumberFormat="1" applyBorder="1"/>
    <xf numFmtId="10" fontId="0" fillId="0" borderId="0" xfId="0" applyNumberFormat="1"/>
    <xf numFmtId="10" fontId="0" fillId="2" borderId="0" xfId="0" applyNumberFormat="1" applyFill="1" applyBorder="1"/>
    <xf numFmtId="10" fontId="0" fillId="0" borderId="0" xfId="0" applyNumberFormat="1" applyFill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3" fontId="0" fillId="0" borderId="0" xfId="0" applyNumberFormat="1"/>
    <xf numFmtId="3" fontId="0" fillId="0" borderId="3" xfId="0" applyNumberFormat="1" applyFill="1" applyBorder="1"/>
    <xf numFmtId="0" fontId="0" fillId="0" borderId="0" xfId="0" applyAlignment="1">
      <alignment horizontal="left" wrapText="1"/>
    </xf>
    <xf numFmtId="0" fontId="0" fillId="0" borderId="0" xfId="0" applyFont="1"/>
    <xf numFmtId="0" fontId="3" fillId="0" borderId="0" xfId="0" applyFont="1"/>
    <xf numFmtId="0" fontId="1" fillId="0" borderId="11" xfId="0" applyFont="1" applyBorder="1"/>
    <xf numFmtId="0" fontId="0" fillId="0" borderId="11" xfId="0" applyBorder="1"/>
    <xf numFmtId="10" fontId="1" fillId="0" borderId="11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1" xfId="0" applyFont="1" applyBorder="1"/>
    <xf numFmtId="10" fontId="1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42" fontId="0" fillId="0" borderId="0" xfId="0" applyNumberFormat="1"/>
    <xf numFmtId="9" fontId="0" fillId="0" borderId="0" xfId="0" applyNumberFormat="1"/>
    <xf numFmtId="0" fontId="1" fillId="0" borderId="0" xfId="0" applyFont="1" applyFill="1" applyBorder="1"/>
    <xf numFmtId="2" fontId="0" fillId="0" borderId="0" xfId="0" applyNumberFormat="1"/>
    <xf numFmtId="10" fontId="0" fillId="0" borderId="0" xfId="0" applyNumberFormat="1" applyFont="1" applyBorder="1"/>
    <xf numFmtId="3" fontId="0" fillId="0" borderId="0" xfId="0" applyNumberFormat="1" applyFont="1"/>
    <xf numFmtId="3" fontId="1" fillId="0" borderId="11" xfId="0" applyNumberFormat="1" applyFont="1" applyBorder="1"/>
    <xf numFmtId="0" fontId="6" fillId="0" borderId="11" xfId="0" applyFont="1" applyFill="1" applyBorder="1"/>
    <xf numFmtId="3" fontId="6" fillId="0" borderId="11" xfId="0" applyNumberFormat="1" applyFont="1" applyFill="1" applyBorder="1"/>
    <xf numFmtId="10" fontId="6" fillId="0" borderId="11" xfId="0" applyNumberFormat="1" applyFont="1" applyFill="1" applyBorder="1"/>
    <xf numFmtId="0" fontId="7" fillId="0" borderId="0" xfId="0" applyFont="1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4" sqref="G4"/>
    </sheetView>
  </sheetViews>
  <sheetFormatPr baseColWidth="10" defaultRowHeight="16" x14ac:dyDescent="0.2"/>
  <cols>
    <col min="1" max="1" width="28" customWidth="1"/>
    <col min="2" max="2" width="12.33203125" bestFit="1" customWidth="1"/>
    <col min="3" max="3" width="22.6640625" bestFit="1" customWidth="1"/>
    <col min="4" max="4" width="18.33203125" bestFit="1" customWidth="1"/>
    <col min="5" max="5" width="12.33203125" bestFit="1" customWidth="1"/>
    <col min="6" max="6" width="18.83203125" bestFit="1" customWidth="1"/>
    <col min="7" max="7" width="18.33203125" bestFit="1" customWidth="1"/>
  </cols>
  <sheetData>
    <row r="1" spans="1:12" ht="39" customHeight="1" thickBot="1" x14ac:dyDescent="0.25">
      <c r="A1" s="6"/>
      <c r="B1" s="44" t="s">
        <v>26</v>
      </c>
      <c r="C1" s="45"/>
      <c r="D1" s="45"/>
      <c r="E1" s="44" t="s">
        <v>27</v>
      </c>
      <c r="F1" s="45"/>
      <c r="G1" s="45"/>
      <c r="H1" s="46" t="s">
        <v>32</v>
      </c>
      <c r="I1" s="47"/>
      <c r="J1" s="47"/>
      <c r="K1" s="47"/>
    </row>
    <row r="2" spans="1:12" ht="48" x14ac:dyDescent="0.2">
      <c r="A2" s="6" t="s">
        <v>28</v>
      </c>
      <c r="B2" s="7" t="s">
        <v>29</v>
      </c>
      <c r="C2" s="8" t="s">
        <v>30</v>
      </c>
      <c r="D2" s="8" t="s">
        <v>31</v>
      </c>
      <c r="E2" s="7" t="s">
        <v>29</v>
      </c>
      <c r="F2" s="8" t="s">
        <v>30</v>
      </c>
      <c r="G2" s="8" t="s">
        <v>31</v>
      </c>
      <c r="H2" s="13" t="s">
        <v>33</v>
      </c>
      <c r="I2" s="14" t="s">
        <v>34</v>
      </c>
      <c r="J2" s="14" t="s">
        <v>35</v>
      </c>
      <c r="K2" s="15" t="s">
        <v>36</v>
      </c>
      <c r="L2" s="6" t="s">
        <v>37</v>
      </c>
    </row>
    <row r="3" spans="1:12" ht="17" thickBot="1" x14ac:dyDescent="0.25">
      <c r="A3">
        <v>1</v>
      </c>
      <c r="B3">
        <v>45048</v>
      </c>
      <c r="C3" s="10">
        <f>SUM(B3:B$9)/SUM(B$3:B$9)</f>
        <v>1</v>
      </c>
      <c r="D3" s="11">
        <f>(SUM(B3:B$9))/$H$3</f>
        <v>6.8706076068256955E-3</v>
      </c>
      <c r="E3" s="9">
        <v>40248</v>
      </c>
      <c r="F3" s="10">
        <f>SUM(E3:E$7)/SUM(E$3:E$7)</f>
        <v>1</v>
      </c>
      <c r="G3" s="11">
        <f>(SUM(E3:E$7))/$H$3</f>
        <v>6.0102811717186386E-3</v>
      </c>
      <c r="H3">
        <v>6831128</v>
      </c>
      <c r="I3" s="16">
        <v>0</v>
      </c>
      <c r="J3" s="16">
        <v>13</v>
      </c>
      <c r="K3" s="17"/>
      <c r="L3" s="5"/>
    </row>
    <row r="4" spans="1:12" x14ac:dyDescent="0.2">
      <c r="A4">
        <v>2</v>
      </c>
      <c r="B4" s="1">
        <v>1653</v>
      </c>
      <c r="C4" s="10">
        <f>SUM(B4:B$9)/SUM(B$3:B$9)</f>
        <v>4.0184088294200365E-2</v>
      </c>
      <c r="D4" s="12">
        <f>(SUM(B4:B$9))/$H$3</f>
        <v>2.7608910270748843E-4</v>
      </c>
      <c r="E4" s="9">
        <v>773</v>
      </c>
      <c r="F4" s="10">
        <f>SUM(E4:E$7)/SUM(E$3:E$7)</f>
        <v>1.9704313515356699E-2</v>
      </c>
      <c r="G4" s="12">
        <f>(SUM(E4:E$7))/$H$3</f>
        <v>1.1842846452298946E-4</v>
      </c>
      <c r="H4" s="18" t="s">
        <v>38</v>
      </c>
    </row>
    <row r="5" spans="1:12" x14ac:dyDescent="0.2">
      <c r="A5">
        <v>3</v>
      </c>
      <c r="B5" s="1">
        <v>190</v>
      </c>
      <c r="C5" s="10">
        <f>SUM(B5:B$9)/SUM(B$3:B$9)</f>
        <v>4.9644181190608089E-3</v>
      </c>
      <c r="D5" s="12">
        <f>(SUM(B5:B$9))/$H$3</f>
        <v>3.4108568892282504E-5</v>
      </c>
      <c r="E5" s="9">
        <v>33</v>
      </c>
      <c r="F5" s="10">
        <f>SUM(E5:E$7)/SUM(E$3:E$7)</f>
        <v>8.7682977324207809E-4</v>
      </c>
      <c r="G5" s="12">
        <f>(SUM(E5:E$7))/$H$3</f>
        <v>5.2699934769191849E-6</v>
      </c>
      <c r="H5" s="18" t="s">
        <v>39</v>
      </c>
      <c r="I5" s="19"/>
      <c r="J5" s="3">
        <f>I5/H3</f>
        <v>0</v>
      </c>
    </row>
    <row r="6" spans="1:12" x14ac:dyDescent="0.2">
      <c r="A6">
        <v>4</v>
      </c>
      <c r="B6" s="9">
        <v>34</v>
      </c>
      <c r="C6" s="10">
        <f>SUM(B6:B$9)/SUM(B$3:B$9)</f>
        <v>9.1618016789534243E-4</v>
      </c>
      <c r="D6" s="12">
        <f>(SUM(B6:B$9))/$H$3</f>
        <v>6.294714430764582E-6</v>
      </c>
      <c r="E6" s="9">
        <v>3</v>
      </c>
      <c r="F6" s="10">
        <f>SUM(E6:E$7)/SUM(E$3:E$7)</f>
        <v>7.3069147770173174E-5</v>
      </c>
      <c r="G6" s="12">
        <f>(SUM(E6:E$7))/$H$3</f>
        <v>4.3916612307659878E-7</v>
      </c>
      <c r="H6" s="18" t="s">
        <v>40</v>
      </c>
      <c r="I6" s="19"/>
      <c r="J6" s="3">
        <f>I6/H3</f>
        <v>0</v>
      </c>
    </row>
    <row r="7" spans="1:12" x14ac:dyDescent="0.2">
      <c r="A7">
        <v>5</v>
      </c>
      <c r="B7" s="9">
        <v>7</v>
      </c>
      <c r="C7" s="10">
        <f>SUM(B7:B$9)/SUM(B$3:B$9)</f>
        <v>1.917586397920484E-4</v>
      </c>
      <c r="D7" s="12">
        <f>(SUM(B7:B$9))/$H$3</f>
        <v>1.3174983692297962E-6</v>
      </c>
      <c r="E7" s="9">
        <v>0</v>
      </c>
      <c r="F7" s="10">
        <f>SUM(E7:E$7)/SUM(E$3:E$7)</f>
        <v>0</v>
      </c>
      <c r="G7" s="12">
        <f>(SUM(E7:E$7))/$H$3</f>
        <v>0</v>
      </c>
      <c r="H7" s="18"/>
    </row>
    <row r="8" spans="1:12" x14ac:dyDescent="0.2">
      <c r="A8">
        <v>6</v>
      </c>
      <c r="B8">
        <v>0</v>
      </c>
      <c r="C8" s="10">
        <f>SUM(B8:B$9)/SUM(B$3:B$9)</f>
        <v>4.2613031064899649E-5</v>
      </c>
      <c r="D8" s="12">
        <f>(SUM(B8:B$9))/$H$3</f>
        <v>2.9277741538439917E-7</v>
      </c>
      <c r="H8" s="18"/>
    </row>
    <row r="9" spans="1:12" x14ac:dyDescent="0.2">
      <c r="A9">
        <v>7</v>
      </c>
      <c r="B9">
        <v>2</v>
      </c>
      <c r="C9" s="10">
        <f>SUM(B9:B$9)/SUM(B$3:B$9)</f>
        <v>4.2613031064899649E-5</v>
      </c>
      <c r="D9" s="12">
        <f>(SUM(B9:B$9))/$H$3</f>
        <v>2.9277741538439917E-7</v>
      </c>
      <c r="H9" s="18"/>
    </row>
    <row r="10" spans="1:12" x14ac:dyDescent="0.2">
      <c r="H10" s="18"/>
    </row>
    <row r="11" spans="1:12" x14ac:dyDescent="0.2">
      <c r="H11" s="18"/>
    </row>
    <row r="12" spans="1:12" x14ac:dyDescent="0.2">
      <c r="H12" s="18"/>
    </row>
  </sheetData>
  <mergeCells count="3">
    <mergeCell ref="B1:D1"/>
    <mergeCell ref="E1:G1"/>
    <mergeCell ref="H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workbookViewId="0">
      <selection activeCell="B13" sqref="B13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6" max="6" width="18.66406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122</v>
      </c>
      <c r="G2" s="19">
        <v>2330355</v>
      </c>
    </row>
    <row r="3" spans="1:7" x14ac:dyDescent="0.2">
      <c r="A3" s="2">
        <v>1</v>
      </c>
      <c r="B3" s="19">
        <v>437419</v>
      </c>
      <c r="C3" s="10">
        <f>SUM(B3:$B$11)/SUM($B$3:$B$11)</f>
        <v>1</v>
      </c>
      <c r="D3" s="10">
        <f>(SUM(B3:$B$11)/$G$2)</f>
        <v>0.25739039760036558</v>
      </c>
      <c r="F3" t="s">
        <v>0</v>
      </c>
      <c r="G3" s="19">
        <v>1206895</v>
      </c>
    </row>
    <row r="4" spans="1:7" x14ac:dyDescent="0.2">
      <c r="A4" s="2">
        <v>2</v>
      </c>
      <c r="B4" s="19">
        <v>119709</v>
      </c>
      <c r="C4" s="10">
        <f>SUM(B4:$B$11)/SUM($B$3:$B$11)</f>
        <v>0.27073861599737248</v>
      </c>
      <c r="D4" s="10">
        <f>(SUM(B4:$B$11)/$G$2)</f>
        <v>6.9685520017336411E-2</v>
      </c>
      <c r="F4" t="s">
        <v>1</v>
      </c>
      <c r="G4" s="19">
        <v>1083584</v>
      </c>
    </row>
    <row r="5" spans="1:7" x14ac:dyDescent="0.2">
      <c r="A5" s="2">
        <v>3</v>
      </c>
      <c r="B5" s="19">
        <v>31771</v>
      </c>
      <c r="C5" s="10">
        <f>SUM(B5:$B$11)/SUM($B$3:$B$11)</f>
        <v>7.1160748969258655E-2</v>
      </c>
      <c r="D5" s="10">
        <f>(SUM(B5:$B$11)/$G$2)</f>
        <v>1.8316093470737291E-2</v>
      </c>
      <c r="F5" t="s">
        <v>2</v>
      </c>
      <c r="G5" s="19">
        <v>39876</v>
      </c>
    </row>
    <row r="6" spans="1:7" x14ac:dyDescent="0.2">
      <c r="A6" s="2">
        <v>4</v>
      </c>
      <c r="B6" s="19">
        <v>8199</v>
      </c>
      <c r="C6" s="10">
        <f>SUM(B6:$B$11)/SUM($B$3:$B$11)</f>
        <v>1.8192397271807288E-2</v>
      </c>
      <c r="D6" s="10">
        <f>(SUM(B6:$B$11)/$G$2)</f>
        <v>4.6825483670942837E-3</v>
      </c>
    </row>
    <row r="7" spans="1:7" x14ac:dyDescent="0.2">
      <c r="A7" s="2">
        <v>5</v>
      </c>
      <c r="B7" s="19">
        <v>2029</v>
      </c>
      <c r="C7" s="10">
        <f>SUM(B7:$B$11)/SUM($B$3:$B$11)</f>
        <v>4.5230914404704153E-3</v>
      </c>
      <c r="D7" s="10">
        <f>(SUM(B7:$B$11)/$G$2)</f>
        <v>1.1642003042454906E-3</v>
      </c>
    </row>
    <row r="8" spans="1:7" x14ac:dyDescent="0.2">
      <c r="A8" s="2">
        <v>6</v>
      </c>
      <c r="B8" s="19">
        <v>515</v>
      </c>
      <c r="C8" s="10">
        <f>SUM(B8:$B$11)/SUM($B$3:$B$11)</f>
        <v>1.1403592131521429E-3</v>
      </c>
      <c r="D8" s="10">
        <f>(SUM(B8:$B$11)/$G$2)</f>
        <v>2.9351751128047014E-4</v>
      </c>
    </row>
    <row r="9" spans="1:7" x14ac:dyDescent="0.2">
      <c r="A9" s="2">
        <v>7</v>
      </c>
      <c r="B9" s="19">
        <v>129</v>
      </c>
      <c r="C9" s="10">
        <f>SUM(B9:$B$11)/SUM($B$3:$B$11)</f>
        <v>2.8175541962384816E-4</v>
      </c>
      <c r="D9" s="10">
        <f>(SUM(B9:$B$11)/$G$2)</f>
        <v>7.2521139483040141E-5</v>
      </c>
    </row>
    <row r="10" spans="1:7" x14ac:dyDescent="0.2">
      <c r="A10" s="2">
        <v>8</v>
      </c>
      <c r="B10" s="19">
        <v>36</v>
      </c>
      <c r="C10" s="10">
        <f>SUM(B10:$B$11)/SUM($B$3:$B$11)</f>
        <v>6.6687673283751051E-5</v>
      </c>
      <c r="D10" s="10">
        <f>(SUM(B10:$B$11)/$G$2)</f>
        <v>1.7164766741547962E-5</v>
      </c>
    </row>
    <row r="11" spans="1:7" x14ac:dyDescent="0.2">
      <c r="A11" s="2">
        <v>9</v>
      </c>
      <c r="B11" s="19">
        <v>4</v>
      </c>
      <c r="C11" s="10">
        <f>SUM(B11:$B$11)/SUM($B$3:$B$11)</f>
        <v>6.6687673283751048E-6</v>
      </c>
      <c r="D11" s="10">
        <f>(SUM(B11:$B$11)/$G$2)</f>
        <v>1.7164766741547962E-6</v>
      </c>
    </row>
    <row r="12" spans="1:7" x14ac:dyDescent="0.2">
      <c r="B12" s="19"/>
    </row>
    <row r="13" spans="1:7" x14ac:dyDescent="0.2">
      <c r="A13" t="s">
        <v>69</v>
      </c>
      <c r="B13" s="19">
        <f>SUM(B3:B11)</f>
        <v>599811</v>
      </c>
    </row>
    <row r="14" spans="1:7" x14ac:dyDescent="0.2">
      <c r="A14" t="s">
        <v>70</v>
      </c>
      <c r="B14" s="10">
        <f>B13/G2</f>
        <v>0.25739039760036558</v>
      </c>
    </row>
    <row r="16" spans="1:7" x14ac:dyDescent="0.2">
      <c r="A16" s="2" t="s">
        <v>71</v>
      </c>
      <c r="D16" t="s">
        <v>63</v>
      </c>
      <c r="E16" t="s">
        <v>72</v>
      </c>
      <c r="F16" t="s">
        <v>99</v>
      </c>
    </row>
    <row r="17" spans="1:6" x14ac:dyDescent="0.2">
      <c r="B17" s="2" t="s">
        <v>15</v>
      </c>
      <c r="C17" t="s">
        <v>73</v>
      </c>
      <c r="D17" s="19">
        <v>201999</v>
      </c>
      <c r="E17" s="10">
        <f>D17/$B$13</f>
        <v>0.33677108289111068</v>
      </c>
      <c r="F17" s="10">
        <f>D17/$G$2</f>
        <v>8.6681642925648672E-2</v>
      </c>
    </row>
    <row r="18" spans="1:6" x14ac:dyDescent="0.2">
      <c r="B18" s="2" t="s">
        <v>16</v>
      </c>
      <c r="C18" t="s">
        <v>49</v>
      </c>
      <c r="D18" s="19">
        <v>154298</v>
      </c>
      <c r="E18" s="10">
        <f t="shared" ref="E18:E26" si="0">D18/$B$13</f>
        <v>0.2572443653084055</v>
      </c>
      <c r="F18" s="10">
        <f t="shared" ref="F18:F54" si="1">D18/$G$2</f>
        <v>6.6212229467184178E-2</v>
      </c>
    </row>
    <row r="19" spans="1:6" x14ac:dyDescent="0.2">
      <c r="B19" s="2" t="s">
        <v>17</v>
      </c>
      <c r="C19" t="s">
        <v>53</v>
      </c>
      <c r="D19" s="19">
        <v>109205</v>
      </c>
      <c r="E19" s="10">
        <f t="shared" si="0"/>
        <v>0.18206568402380083</v>
      </c>
      <c r="F19" s="10">
        <f t="shared" si="1"/>
        <v>4.6861958800268631E-2</v>
      </c>
    </row>
    <row r="20" spans="1:6" x14ac:dyDescent="0.2">
      <c r="B20" s="2" t="s">
        <v>18</v>
      </c>
      <c r="C20" t="s">
        <v>48</v>
      </c>
      <c r="D20" s="19">
        <v>58314</v>
      </c>
      <c r="E20" s="10">
        <f t="shared" si="0"/>
        <v>9.7220624496716465E-2</v>
      </c>
      <c r="F20" s="10">
        <f t="shared" si="1"/>
        <v>2.5023655194165696E-2</v>
      </c>
    </row>
    <row r="21" spans="1:6" x14ac:dyDescent="0.2">
      <c r="B21" s="2" t="s">
        <v>19</v>
      </c>
      <c r="C21" t="s">
        <v>82</v>
      </c>
      <c r="D21" s="19">
        <v>42162</v>
      </c>
      <c r="E21" s="10">
        <f t="shared" si="0"/>
        <v>7.0292142024737797E-2</v>
      </c>
      <c r="F21" s="10">
        <f t="shared" si="1"/>
        <v>1.8092522383928628E-2</v>
      </c>
    </row>
    <row r="22" spans="1:6" x14ac:dyDescent="0.2">
      <c r="B22" s="2" t="s">
        <v>20</v>
      </c>
      <c r="C22" t="s">
        <v>123</v>
      </c>
      <c r="D22" s="19">
        <v>35843</v>
      </c>
      <c r="E22" s="10">
        <f t="shared" si="0"/>
        <v>5.9757156837737219E-2</v>
      </c>
      <c r="F22" s="10">
        <f t="shared" si="1"/>
        <v>1.538091835793259E-2</v>
      </c>
    </row>
    <row r="23" spans="1:6" x14ac:dyDescent="0.2">
      <c r="B23" s="2" t="s">
        <v>21</v>
      </c>
      <c r="C23" t="s">
        <v>83</v>
      </c>
      <c r="D23" s="19">
        <v>31993</v>
      </c>
      <c r="E23" s="10">
        <f t="shared" si="0"/>
        <v>5.3338468284176183E-2</v>
      </c>
      <c r="F23" s="10">
        <f t="shared" si="1"/>
        <v>1.3728809559058598E-2</v>
      </c>
    </row>
    <row r="24" spans="1:6" x14ac:dyDescent="0.2">
      <c r="B24" s="2" t="s">
        <v>22</v>
      </c>
      <c r="C24" t="s">
        <v>59</v>
      </c>
      <c r="D24" s="19">
        <v>28197</v>
      </c>
      <c r="E24" s="10">
        <f t="shared" si="0"/>
        <v>4.7009808089548209E-2</v>
      </c>
      <c r="F24" s="10">
        <f t="shared" si="1"/>
        <v>1.2099873195285696E-2</v>
      </c>
    </row>
    <row r="25" spans="1:6" x14ac:dyDescent="0.2">
      <c r="B25" s="2" t="s">
        <v>23</v>
      </c>
      <c r="C25" t="s">
        <v>54</v>
      </c>
      <c r="D25" s="19">
        <v>25172</v>
      </c>
      <c r="E25" s="10">
        <f t="shared" si="0"/>
        <v>4.1966552797464536E-2</v>
      </c>
      <c r="F25" s="10">
        <f t="shared" si="1"/>
        <v>1.0801787710456132E-2</v>
      </c>
    </row>
    <row r="26" spans="1:6" x14ac:dyDescent="0.2">
      <c r="B26" s="2" t="s">
        <v>24</v>
      </c>
      <c r="C26" t="s">
        <v>61</v>
      </c>
      <c r="D26" s="19">
        <v>23734</v>
      </c>
      <c r="E26" s="10">
        <f t="shared" si="0"/>
        <v>3.9569130942913686E-2</v>
      </c>
      <c r="F26" s="10">
        <f t="shared" si="1"/>
        <v>1.0184714346097483E-2</v>
      </c>
    </row>
    <row r="27" spans="1:6" x14ac:dyDescent="0.2">
      <c r="D27" s="19"/>
      <c r="E27" s="10"/>
      <c r="F27" s="10"/>
    </row>
    <row r="28" spans="1:6" x14ac:dyDescent="0.2">
      <c r="A28" s="2" t="s">
        <v>78</v>
      </c>
      <c r="D28" s="19"/>
      <c r="E28" s="10"/>
      <c r="F28" s="10"/>
    </row>
    <row r="29" spans="1:6" x14ac:dyDescent="0.2">
      <c r="B29" s="2" t="s">
        <v>15</v>
      </c>
      <c r="C29" t="s">
        <v>49</v>
      </c>
      <c r="D29" s="19">
        <v>154298</v>
      </c>
      <c r="E29" s="10">
        <f>D29/Summary!$K$2</f>
        <v>2.2821657160724231E-2</v>
      </c>
      <c r="F29" s="10">
        <f t="shared" si="1"/>
        <v>6.6212229467184178E-2</v>
      </c>
    </row>
    <row r="30" spans="1:6" x14ac:dyDescent="0.2">
      <c r="B30" s="2" t="s">
        <v>16</v>
      </c>
      <c r="C30" t="s">
        <v>53</v>
      </c>
      <c r="D30" s="19">
        <v>109205</v>
      </c>
      <c r="E30" s="10">
        <f>D30/Summary!$K$2</f>
        <v>1.6152115194214375E-2</v>
      </c>
      <c r="F30" s="10">
        <f t="shared" si="1"/>
        <v>4.6861958800268631E-2</v>
      </c>
    </row>
    <row r="31" spans="1:6" x14ac:dyDescent="0.2">
      <c r="B31" s="2" t="s">
        <v>17</v>
      </c>
      <c r="C31" t="s">
        <v>82</v>
      </c>
      <c r="D31" s="19">
        <v>42162</v>
      </c>
      <c r="E31" s="10">
        <f>D31/Summary!$K$2</f>
        <v>6.2360283944733899E-3</v>
      </c>
      <c r="F31" s="10">
        <f t="shared" si="1"/>
        <v>1.8092522383928628E-2</v>
      </c>
    </row>
    <row r="32" spans="1:6" x14ac:dyDescent="0.2">
      <c r="B32" s="2" t="s">
        <v>18</v>
      </c>
      <c r="C32" t="s">
        <v>123</v>
      </c>
      <c r="D32" s="19">
        <v>35843</v>
      </c>
      <c r="E32" s="10">
        <f>D32/Summary!$K$2</f>
        <v>5.3014080390662134E-3</v>
      </c>
      <c r="F32" s="10">
        <f t="shared" si="1"/>
        <v>1.538091835793259E-2</v>
      </c>
    </row>
    <row r="33" spans="1:6" x14ac:dyDescent="0.2">
      <c r="B33" s="2" t="s">
        <v>19</v>
      </c>
      <c r="C33" t="s">
        <v>83</v>
      </c>
      <c r="D33" s="19">
        <v>31993</v>
      </c>
      <c r="E33" s="10">
        <f>D33/Summary!$K$2</f>
        <v>4.7319685125085898E-3</v>
      </c>
      <c r="F33" s="10">
        <f t="shared" si="1"/>
        <v>1.3728809559058598E-2</v>
      </c>
    </row>
    <row r="34" spans="1:6" x14ac:dyDescent="0.2">
      <c r="B34" s="2" t="s">
        <v>20</v>
      </c>
      <c r="C34" t="s">
        <v>56</v>
      </c>
      <c r="D34" s="19">
        <v>14845</v>
      </c>
      <c r="E34" s="10">
        <f>D34/Summary!$K$2</f>
        <v>2.195670070583878E-3</v>
      </c>
      <c r="F34" s="10">
        <f t="shared" si="1"/>
        <v>6.3702740569569873E-3</v>
      </c>
    </row>
    <row r="35" spans="1:6" x14ac:dyDescent="0.2">
      <c r="B35" s="2" t="s">
        <v>21</v>
      </c>
      <c r="C35" t="s">
        <v>75</v>
      </c>
      <c r="D35" s="19">
        <v>6115</v>
      </c>
      <c r="E35" s="10">
        <f>D35/Summary!$K$2</f>
        <v>9.0444745581814848E-4</v>
      </c>
      <c r="F35" s="10">
        <f t="shared" si="1"/>
        <v>2.6240637156141446E-3</v>
      </c>
    </row>
    <row r="36" spans="1:6" x14ac:dyDescent="0.2">
      <c r="B36" s="2" t="s">
        <v>22</v>
      </c>
      <c r="C36" t="s">
        <v>42</v>
      </c>
      <c r="D36" s="19">
        <v>6029</v>
      </c>
      <c r="E36" s="10">
        <f>D36/Summary!$K$2</f>
        <v>8.9172750795218599E-4</v>
      </c>
      <c r="F36" s="10">
        <f t="shared" si="1"/>
        <v>2.5871594671198167E-3</v>
      </c>
    </row>
    <row r="37" spans="1:6" x14ac:dyDescent="0.2">
      <c r="B37" s="2" t="s">
        <v>23</v>
      </c>
      <c r="C37" t="s">
        <v>88</v>
      </c>
      <c r="D37" s="19">
        <v>4698</v>
      </c>
      <c r="E37" s="10">
        <f>D37/Summary!$K$2</f>
        <v>6.9486412877083591E-4</v>
      </c>
      <c r="F37" s="10">
        <f t="shared" si="1"/>
        <v>2.0160018537948082E-3</v>
      </c>
    </row>
    <row r="38" spans="1:6" x14ac:dyDescent="0.2">
      <c r="B38" s="2" t="s">
        <v>24</v>
      </c>
      <c r="C38" t="s">
        <v>86</v>
      </c>
      <c r="D38" s="19">
        <v>4334</v>
      </c>
      <c r="E38" s="10">
        <f>D38/Summary!$K$2</f>
        <v>6.410262098962969E-4</v>
      </c>
      <c r="F38" s="10">
        <f t="shared" si="1"/>
        <v>1.8598024764467217E-3</v>
      </c>
    </row>
    <row r="39" spans="1:6" x14ac:dyDescent="0.2">
      <c r="B39" s="2" t="s">
        <v>96</v>
      </c>
      <c r="C39" t="s">
        <v>100</v>
      </c>
      <c r="D39" s="19">
        <v>3191</v>
      </c>
      <c r="E39" s="10">
        <f>D39/Summary!$K$2</f>
        <v>4.7196922837542304E-4</v>
      </c>
      <c r="F39" s="10">
        <f t="shared" si="1"/>
        <v>1.3693192668069885E-3</v>
      </c>
    </row>
    <row r="40" spans="1:6" x14ac:dyDescent="0.2">
      <c r="B40" s="2" t="s">
        <v>102</v>
      </c>
      <c r="C40" t="s">
        <v>79</v>
      </c>
      <c r="D40" s="19">
        <v>2429</v>
      </c>
      <c r="E40" s="10">
        <f>D40/Summary!$K$2</f>
        <v>3.5926457402817377E-4</v>
      </c>
      <c r="F40" s="10">
        <f t="shared" si="1"/>
        <v>1.0423304603804999E-3</v>
      </c>
    </row>
    <row r="41" spans="1:6" x14ac:dyDescent="0.2">
      <c r="B41" s="2" t="s">
        <v>103</v>
      </c>
      <c r="C41" t="s">
        <v>80</v>
      </c>
      <c r="D41" s="19">
        <v>2215</v>
      </c>
      <c r="E41" s="10">
        <f>D41/Summary!$K$2</f>
        <v>3.2761261073380198E-4</v>
      </c>
      <c r="F41" s="10">
        <f t="shared" si="1"/>
        <v>9.5049895831321842E-4</v>
      </c>
    </row>
    <row r="42" spans="1:6" x14ac:dyDescent="0.2">
      <c r="B42" s="2" t="s">
        <v>105</v>
      </c>
      <c r="C42" t="s">
        <v>101</v>
      </c>
      <c r="D42" s="19">
        <v>199</v>
      </c>
      <c r="E42" s="10">
        <f>D42/Summary!$K$2</f>
        <v>2.9433367736355121E-5</v>
      </c>
      <c r="F42" s="10">
        <f t="shared" ref="F42" si="2">D42/$G$2</f>
        <v>8.5394714539201112E-5</v>
      </c>
    </row>
    <row r="43" spans="1:6" x14ac:dyDescent="0.2">
      <c r="B43" s="24" t="s">
        <v>94</v>
      </c>
      <c r="C43" s="24"/>
      <c r="D43" s="39"/>
      <c r="E43" s="26">
        <f>D43/Summary!$K$2</f>
        <v>0</v>
      </c>
      <c r="F43" s="26">
        <f t="shared" si="1"/>
        <v>0</v>
      </c>
    </row>
    <row r="44" spans="1:6" x14ac:dyDescent="0.2">
      <c r="D44" s="19"/>
      <c r="E44" s="10"/>
      <c r="F44" s="10"/>
    </row>
    <row r="45" spans="1:6" x14ac:dyDescent="0.2">
      <c r="A45" s="2" t="s">
        <v>89</v>
      </c>
      <c r="D45" s="19"/>
      <c r="E45" s="10"/>
      <c r="F45" s="10"/>
    </row>
    <row r="46" spans="1:6" x14ac:dyDescent="0.2">
      <c r="B46" s="2" t="s">
        <v>15</v>
      </c>
      <c r="C46" t="s">
        <v>54</v>
      </c>
      <c r="D46" s="19">
        <v>25172</v>
      </c>
      <c r="E46" s="10">
        <f>D46/Summary!$K$2</f>
        <v>3.7230991590931212E-3</v>
      </c>
      <c r="F46" s="10">
        <f t="shared" si="1"/>
        <v>1.0801787710456132E-2</v>
      </c>
    </row>
    <row r="47" spans="1:6" x14ac:dyDescent="0.2">
      <c r="B47" s="2" t="s">
        <v>16</v>
      </c>
      <c r="C47" t="s">
        <v>61</v>
      </c>
      <c r="D47" s="19">
        <v>23742</v>
      </c>
      <c r="E47" s="10">
        <f>D47/Summary!$K$2</f>
        <v>3.5115930492288605E-3</v>
      </c>
      <c r="F47" s="10">
        <f t="shared" si="1"/>
        <v>1.0188147299445793E-2</v>
      </c>
    </row>
    <row r="48" spans="1:6" x14ac:dyDescent="0.2">
      <c r="B48" s="2" t="s">
        <v>17</v>
      </c>
      <c r="C48" t="s">
        <v>90</v>
      </c>
      <c r="D48" s="19">
        <v>11482</v>
      </c>
      <c r="E48" s="10">
        <f>D48/Summary!$K$2</f>
        <v>1.69826094647653E-3</v>
      </c>
      <c r="F48" s="10">
        <f t="shared" si="1"/>
        <v>4.9271462931613427E-3</v>
      </c>
    </row>
    <row r="49" spans="1:6" x14ac:dyDescent="0.2">
      <c r="B49" s="2" t="s">
        <v>18</v>
      </c>
      <c r="C49" t="s">
        <v>91</v>
      </c>
      <c r="D49" s="19">
        <v>694</v>
      </c>
      <c r="E49" s="10">
        <f>D49/Summary!$K$2</f>
        <v>1.026470211509068E-4</v>
      </c>
      <c r="F49" s="10">
        <f t="shared" ref="F49" si="3">D49/$G$2</f>
        <v>2.9780870296585712E-4</v>
      </c>
    </row>
    <row r="50" spans="1:6" x14ac:dyDescent="0.2">
      <c r="B50" s="24" t="s">
        <v>94</v>
      </c>
      <c r="C50" s="24"/>
      <c r="D50" s="39"/>
      <c r="E50" s="26">
        <f>D50/Summary!$K$2</f>
        <v>0</v>
      </c>
      <c r="F50" s="26">
        <f t="shared" si="1"/>
        <v>0</v>
      </c>
    </row>
    <row r="51" spans="1:6" x14ac:dyDescent="0.2">
      <c r="D51" s="19"/>
      <c r="E51" s="10"/>
      <c r="F51" s="10"/>
    </row>
    <row r="52" spans="1:6" x14ac:dyDescent="0.2">
      <c r="A52" s="2" t="s">
        <v>93</v>
      </c>
      <c r="D52" s="19"/>
      <c r="E52" s="10"/>
      <c r="F52" s="10"/>
    </row>
    <row r="53" spans="1:6" x14ac:dyDescent="0.2">
      <c r="B53" s="2" t="s">
        <v>15</v>
      </c>
      <c r="C53" t="s">
        <v>48</v>
      </c>
      <c r="D53" s="19">
        <v>58314</v>
      </c>
      <c r="E53" s="10">
        <f>D53/Summary!$K$2</f>
        <v>8.6250120913457917E-3</v>
      </c>
      <c r="F53" s="10">
        <f t="shared" si="1"/>
        <v>2.5023655194165696E-2</v>
      </c>
    </row>
    <row r="54" spans="1:6" x14ac:dyDescent="0.2">
      <c r="B54" s="2" t="s">
        <v>16</v>
      </c>
      <c r="C54" t="s">
        <v>59</v>
      </c>
      <c r="D54" s="19">
        <v>28197</v>
      </c>
      <c r="E54" s="10">
        <f>D54/Summary!$K$2</f>
        <v>4.1705159299598258E-3</v>
      </c>
      <c r="F54" s="10">
        <f t="shared" si="1"/>
        <v>1.2099873195285696E-2</v>
      </c>
    </row>
    <row r="55" spans="1:6" x14ac:dyDescent="0.2">
      <c r="B55" s="24" t="s">
        <v>94</v>
      </c>
      <c r="C55" s="25"/>
      <c r="D55" s="39"/>
      <c r="E55" s="26">
        <f>D55/Summary!$K$2</f>
        <v>0</v>
      </c>
      <c r="F55" s="26">
        <f>D55/$G$2</f>
        <v>0</v>
      </c>
    </row>
    <row r="56" spans="1:6" x14ac:dyDescent="0.2">
      <c r="D56" s="19"/>
    </row>
    <row r="57" spans="1:6" x14ac:dyDescent="0.2">
      <c r="D57" s="19"/>
    </row>
    <row r="58" spans="1:6" x14ac:dyDescent="0.2">
      <c r="A58" s="2" t="s">
        <v>133</v>
      </c>
      <c r="D58" s="19"/>
    </row>
    <row r="59" spans="1:6" x14ac:dyDescent="0.2">
      <c r="B59" s="2" t="s">
        <v>15</v>
      </c>
      <c r="C59" t="s">
        <v>134</v>
      </c>
      <c r="D59">
        <v>154298</v>
      </c>
      <c r="E59" s="10">
        <f>D59/Summary!$K$2</f>
        <v>2.2821657160724231E-2</v>
      </c>
      <c r="F59" s="10">
        <f>D59/$G$2</f>
        <v>6.6212229467184178E-2</v>
      </c>
    </row>
    <row r="60" spans="1:6" x14ac:dyDescent="0.2">
      <c r="B60" s="2" t="s">
        <v>16</v>
      </c>
      <c r="C60" t="s">
        <v>135</v>
      </c>
      <c r="D60">
        <v>109205</v>
      </c>
      <c r="E60" s="10">
        <f>D60/Summary!$K$2</f>
        <v>1.6152115194214375E-2</v>
      </c>
      <c r="F60" s="10">
        <f t="shared" ref="F60:F79" si="4">D60/$G$2</f>
        <v>4.6861958800268631E-2</v>
      </c>
    </row>
    <row r="61" spans="1:6" x14ac:dyDescent="0.2">
      <c r="B61" s="2" t="s">
        <v>17</v>
      </c>
      <c r="C61" t="s">
        <v>136</v>
      </c>
      <c r="D61">
        <v>58314</v>
      </c>
      <c r="E61" s="10">
        <f>D61/Summary!$K$2</f>
        <v>8.6250120913457917E-3</v>
      </c>
      <c r="F61" s="10">
        <f t="shared" si="4"/>
        <v>2.5023655194165696E-2</v>
      </c>
    </row>
    <row r="62" spans="1:6" x14ac:dyDescent="0.2">
      <c r="B62" s="2" t="s">
        <v>18</v>
      </c>
      <c r="C62" t="s">
        <v>137</v>
      </c>
      <c r="D62">
        <v>42162</v>
      </c>
      <c r="E62" s="10">
        <f>D62/Summary!$K$2</f>
        <v>6.2360283944733899E-3</v>
      </c>
      <c r="F62" s="10">
        <f t="shared" si="4"/>
        <v>1.8092522383928628E-2</v>
      </c>
    </row>
    <row r="63" spans="1:6" x14ac:dyDescent="0.2">
      <c r="B63" s="2" t="s">
        <v>19</v>
      </c>
      <c r="C63" t="s">
        <v>138</v>
      </c>
      <c r="D63">
        <v>35843</v>
      </c>
      <c r="E63" s="10">
        <f>D63/Summary!$K$2</f>
        <v>5.3014080390662134E-3</v>
      </c>
      <c r="F63" s="10">
        <f t="shared" si="4"/>
        <v>1.538091835793259E-2</v>
      </c>
    </row>
    <row r="64" spans="1:6" x14ac:dyDescent="0.2">
      <c r="B64" s="2" t="s">
        <v>20</v>
      </c>
      <c r="C64" t="s">
        <v>139</v>
      </c>
      <c r="D64">
        <v>31993</v>
      </c>
      <c r="E64" s="10">
        <f>D64/Summary!$K$2</f>
        <v>4.7319685125085898E-3</v>
      </c>
      <c r="F64" s="10">
        <f t="shared" si="4"/>
        <v>1.3728809559058598E-2</v>
      </c>
    </row>
    <row r="65" spans="2:6" x14ac:dyDescent="0.2">
      <c r="B65" s="2" t="s">
        <v>21</v>
      </c>
      <c r="C65" t="s">
        <v>140</v>
      </c>
      <c r="D65">
        <v>28197</v>
      </c>
      <c r="E65" s="10">
        <f>D65/Summary!$K$2</f>
        <v>4.1705159299598258E-3</v>
      </c>
      <c r="F65" s="10">
        <f t="shared" si="4"/>
        <v>1.2099873195285696E-2</v>
      </c>
    </row>
    <row r="66" spans="2:6" x14ac:dyDescent="0.2">
      <c r="B66" s="2" t="s">
        <v>22</v>
      </c>
      <c r="C66" t="s">
        <v>141</v>
      </c>
      <c r="D66">
        <v>25172</v>
      </c>
      <c r="E66" s="10">
        <f>D66/Summary!$K$2</f>
        <v>3.7230991590931212E-3</v>
      </c>
      <c r="F66" s="10">
        <f t="shared" si="4"/>
        <v>1.0801787710456132E-2</v>
      </c>
    </row>
    <row r="67" spans="2:6" x14ac:dyDescent="0.2">
      <c r="B67" s="2" t="s">
        <v>23</v>
      </c>
      <c r="C67" t="s">
        <v>142</v>
      </c>
      <c r="D67">
        <v>23734</v>
      </c>
      <c r="E67" s="10">
        <f>D67/Summary!$K$2</f>
        <v>3.510409798264585E-3</v>
      </c>
      <c r="F67" s="10">
        <f t="shared" si="4"/>
        <v>1.0184714346097483E-2</v>
      </c>
    </row>
    <row r="68" spans="2:6" x14ac:dyDescent="0.2">
      <c r="B68" s="2" t="s">
        <v>24</v>
      </c>
      <c r="C68" t="s">
        <v>143</v>
      </c>
      <c r="D68">
        <v>14845</v>
      </c>
      <c r="E68" s="10">
        <f>D68/Summary!$K$2</f>
        <v>2.195670070583878E-3</v>
      </c>
      <c r="F68" s="10">
        <f t="shared" si="4"/>
        <v>6.3702740569569873E-3</v>
      </c>
    </row>
    <row r="69" spans="2:6" x14ac:dyDescent="0.2">
      <c r="B69" s="2" t="s">
        <v>96</v>
      </c>
      <c r="C69" t="s">
        <v>144</v>
      </c>
      <c r="D69">
        <v>11482</v>
      </c>
      <c r="E69" s="10">
        <f>D69/Summary!$K$2</f>
        <v>1.69826094647653E-3</v>
      </c>
      <c r="F69" s="10">
        <f t="shared" si="4"/>
        <v>4.9271462931613427E-3</v>
      </c>
    </row>
    <row r="70" spans="2:6" x14ac:dyDescent="0.2">
      <c r="B70" s="2" t="s">
        <v>102</v>
      </c>
      <c r="C70" t="s">
        <v>145</v>
      </c>
      <c r="D70">
        <v>6115</v>
      </c>
      <c r="E70" s="10">
        <f>D70/Summary!$K$2</f>
        <v>9.0444745581814848E-4</v>
      </c>
      <c r="F70" s="10">
        <f t="shared" si="4"/>
        <v>2.6240637156141446E-3</v>
      </c>
    </row>
    <row r="71" spans="2:6" x14ac:dyDescent="0.2">
      <c r="B71" s="2" t="s">
        <v>103</v>
      </c>
      <c r="C71" t="s">
        <v>146</v>
      </c>
      <c r="D71">
        <v>6029</v>
      </c>
      <c r="E71" s="10">
        <f>D71/Summary!$K$2</f>
        <v>8.9172750795218599E-4</v>
      </c>
      <c r="F71" s="10">
        <f t="shared" si="4"/>
        <v>2.5871594671198167E-3</v>
      </c>
    </row>
    <row r="72" spans="2:6" x14ac:dyDescent="0.2">
      <c r="B72" s="2" t="s">
        <v>105</v>
      </c>
      <c r="C72" t="s">
        <v>147</v>
      </c>
      <c r="D72">
        <v>4698</v>
      </c>
      <c r="E72" s="10">
        <f>D72/Summary!$K$2</f>
        <v>6.9486412877083591E-4</v>
      </c>
      <c r="F72" s="10">
        <f t="shared" si="4"/>
        <v>2.0160018537948082E-3</v>
      </c>
    </row>
    <row r="73" spans="2:6" x14ac:dyDescent="0.2">
      <c r="B73" s="2" t="s">
        <v>106</v>
      </c>
      <c r="C73" t="s">
        <v>148</v>
      </c>
      <c r="D73">
        <v>4334</v>
      </c>
      <c r="E73" s="10">
        <f>D73/Summary!$K$2</f>
        <v>6.410262098962969E-4</v>
      </c>
      <c r="F73" s="10">
        <f t="shared" si="4"/>
        <v>1.8598024764467217E-3</v>
      </c>
    </row>
    <row r="74" spans="2:6" x14ac:dyDescent="0.2">
      <c r="B74" s="2" t="s">
        <v>107</v>
      </c>
      <c r="C74" t="s">
        <v>149</v>
      </c>
      <c r="D74">
        <v>3191</v>
      </c>
      <c r="E74" s="10">
        <f>D74/Summary!$K$2</f>
        <v>4.7196922837542304E-4</v>
      </c>
      <c r="F74" s="10">
        <f t="shared" si="4"/>
        <v>1.3693192668069885E-3</v>
      </c>
    </row>
    <row r="75" spans="2:6" x14ac:dyDescent="0.2">
      <c r="B75" s="2" t="s">
        <v>108</v>
      </c>
      <c r="C75" t="s">
        <v>150</v>
      </c>
      <c r="D75">
        <v>2429</v>
      </c>
      <c r="E75" s="10">
        <f>D75/Summary!$K$2</f>
        <v>3.5926457402817377E-4</v>
      </c>
      <c r="F75" s="10">
        <f t="shared" si="4"/>
        <v>1.0423304603804999E-3</v>
      </c>
    </row>
    <row r="76" spans="2:6" x14ac:dyDescent="0.2">
      <c r="B76" s="2" t="s">
        <v>109</v>
      </c>
      <c r="C76" t="s">
        <v>151</v>
      </c>
      <c r="D76">
        <v>2215</v>
      </c>
      <c r="E76" s="10">
        <f>D76/Summary!$K$2</f>
        <v>3.2761261073380198E-4</v>
      </c>
      <c r="F76" s="10">
        <f t="shared" si="4"/>
        <v>9.5049895831321842E-4</v>
      </c>
    </row>
    <row r="77" spans="2:6" x14ac:dyDescent="0.2">
      <c r="B77" s="2" t="s">
        <v>110</v>
      </c>
      <c r="C77" t="s">
        <v>152</v>
      </c>
      <c r="D77">
        <v>694</v>
      </c>
      <c r="E77" s="10">
        <f>D77/Summary!$K$2</f>
        <v>1.026470211509068E-4</v>
      </c>
      <c r="F77" s="10">
        <f t="shared" si="4"/>
        <v>2.9780870296585712E-4</v>
      </c>
    </row>
    <row r="78" spans="2:6" x14ac:dyDescent="0.2">
      <c r="B78" s="2" t="s">
        <v>111</v>
      </c>
      <c r="C78" t="s">
        <v>153</v>
      </c>
      <c r="D78">
        <v>199</v>
      </c>
      <c r="E78" s="10">
        <f>D78/Summary!$K$2</f>
        <v>2.9433367736355121E-5</v>
      </c>
      <c r="F78" s="10">
        <f t="shared" si="4"/>
        <v>8.5394714539201112E-5</v>
      </c>
    </row>
    <row r="79" spans="2:6" x14ac:dyDescent="0.2">
      <c r="B79" s="24" t="s">
        <v>94</v>
      </c>
      <c r="C79" s="24"/>
      <c r="D79" s="39"/>
      <c r="E79" s="26">
        <f>D79/Summary!$K$2</f>
        <v>0</v>
      </c>
      <c r="F79" s="26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topLeftCell="B1" workbookViewId="0">
      <selection activeCell="I25" sqref="I25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6" max="6" width="19.83203125" bestFit="1" customWidth="1"/>
    <col min="8" max="9" width="12.16406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122</v>
      </c>
      <c r="G2" s="19">
        <v>1439680</v>
      </c>
    </row>
    <row r="3" spans="1:7" x14ac:dyDescent="0.2">
      <c r="A3" s="2">
        <v>1</v>
      </c>
      <c r="B3" s="19">
        <v>436194</v>
      </c>
      <c r="C3" s="10">
        <f>SUM(B3:$B$16)/SUM($B$3:$B$16)</f>
        <v>1</v>
      </c>
      <c r="D3" s="10">
        <f>(SUM(B3:$B$16)/$G$2)</f>
        <v>0.47236260835741278</v>
      </c>
      <c r="F3" t="s">
        <v>0</v>
      </c>
      <c r="G3" s="19">
        <v>833637</v>
      </c>
    </row>
    <row r="4" spans="1:7" x14ac:dyDescent="0.2">
      <c r="A4" s="2">
        <v>2</v>
      </c>
      <c r="B4" s="19">
        <v>173936</v>
      </c>
      <c r="C4" s="10">
        <f>SUM(B4:$B$16)/SUM($B$3:$B$16)</f>
        <v>0.35858634131851874</v>
      </c>
      <c r="D4" s="10">
        <f>(SUM(B4:$B$16)/$G$2)</f>
        <v>0.169382779506557</v>
      </c>
      <c r="F4" t="s">
        <v>1</v>
      </c>
      <c r="G4" s="19">
        <v>565161</v>
      </c>
    </row>
    <row r="5" spans="1:7" x14ac:dyDescent="0.2">
      <c r="A5" s="2">
        <v>3</v>
      </c>
      <c r="B5" s="19">
        <v>53076</v>
      </c>
      <c r="C5" s="10">
        <f>SUM(B5:$B$16)/SUM($B$3:$B$16)</f>
        <v>0.10281728870334725</v>
      </c>
      <c r="D5" s="10">
        <f>(SUM(B5:$B$16)/$G$2)</f>
        <v>4.8567042676150259E-2</v>
      </c>
      <c r="F5" t="s">
        <v>2</v>
      </c>
      <c r="G5" s="19">
        <v>40882</v>
      </c>
    </row>
    <row r="6" spans="1:7" x14ac:dyDescent="0.2">
      <c r="A6" s="2">
        <v>4</v>
      </c>
      <c r="B6" s="19">
        <v>13225</v>
      </c>
      <c r="C6" s="10">
        <f>SUM(B6:$B$16)/SUM($B$3:$B$16)</f>
        <v>2.4770201058450028E-2</v>
      </c>
      <c r="D6" s="10">
        <f>(SUM(B6:$B$16)/$G$2)</f>
        <v>1.1700516781507001E-2</v>
      </c>
    </row>
    <row r="7" spans="1:7" x14ac:dyDescent="0.2">
      <c r="A7" s="2">
        <v>5</v>
      </c>
      <c r="B7" s="19">
        <v>2941</v>
      </c>
      <c r="C7" s="10">
        <f>SUM(B7:$B$16)/SUM($B$3:$B$16)</f>
        <v>5.3231301770014306E-3</v>
      </c>
      <c r="D7" s="10">
        <f>(SUM(B7:$B$16)/$G$2)</f>
        <v>2.514447655034452E-3</v>
      </c>
    </row>
    <row r="8" spans="1:7" x14ac:dyDescent="0.2">
      <c r="A8" s="2">
        <v>6</v>
      </c>
      <c r="B8" s="19">
        <v>544</v>
      </c>
      <c r="C8" s="10">
        <f>SUM(B8:$B$16)/SUM($B$3:$B$16)</f>
        <v>9.9845452767513033E-4</v>
      </c>
      <c r="D8" s="10">
        <f>(SUM(B8:$B$16)/$G$2)</f>
        <v>4.7163258501889307E-4</v>
      </c>
    </row>
    <row r="9" spans="1:7" x14ac:dyDescent="0.2">
      <c r="A9" s="2">
        <v>7</v>
      </c>
      <c r="B9" s="19">
        <v>110</v>
      </c>
      <c r="C9" s="10">
        <f>SUM(B9:$B$16)/SUM($B$3:$B$16)</f>
        <v>1.9851452317546771E-4</v>
      </c>
      <c r="D9" s="10">
        <f>(SUM(B9:$B$16)/$G$2)</f>
        <v>9.3770837963991997E-5</v>
      </c>
    </row>
    <row r="10" spans="1:7" x14ac:dyDescent="0.2">
      <c r="A10" s="2">
        <v>8</v>
      </c>
      <c r="B10" s="19">
        <v>16</v>
      </c>
      <c r="C10" s="10">
        <f>SUM(B10:$B$16)/SUM($B$3:$B$16)</f>
        <v>3.6761948736197726E-5</v>
      </c>
      <c r="D10" s="10">
        <f>(SUM(B10:$B$16)/$G$2)</f>
        <v>1.736496999333185E-5</v>
      </c>
    </row>
    <row r="11" spans="1:7" x14ac:dyDescent="0.2">
      <c r="A11" s="2">
        <v>9</v>
      </c>
      <c r="B11" s="19">
        <v>4</v>
      </c>
      <c r="C11" s="10">
        <f>SUM(B11:$B$16)/SUM($B$3:$B$16)</f>
        <v>1.3234301545031182E-5</v>
      </c>
      <c r="D11" s="10">
        <f>(SUM(B11:$B$16)/$G$2)</f>
        <v>6.2513891975994669E-6</v>
      </c>
    </row>
    <row r="12" spans="1:7" x14ac:dyDescent="0.2">
      <c r="A12" s="2">
        <v>10</v>
      </c>
      <c r="B12" s="19">
        <v>3</v>
      </c>
      <c r="C12" s="10">
        <f>SUM(B12:$B$16)/SUM($B$3:$B$16)</f>
        <v>7.3523897472395454E-6</v>
      </c>
      <c r="D12" s="10">
        <f>(SUM(B12:$B$16)/$G$2)</f>
        <v>3.4729939986663702E-6</v>
      </c>
    </row>
    <row r="13" spans="1:7" x14ac:dyDescent="0.2">
      <c r="A13" s="2">
        <v>11</v>
      </c>
      <c r="B13" s="19">
        <v>1</v>
      </c>
      <c r="C13" s="10">
        <f>SUM(B13:$B$16)/SUM($B$3:$B$16)</f>
        <v>2.940955898895818E-6</v>
      </c>
      <c r="D13" s="10">
        <f>(SUM(B13:$B$16)/$G$2)</f>
        <v>1.3891975994665481E-6</v>
      </c>
    </row>
    <row r="14" spans="1:7" x14ac:dyDescent="0.2">
      <c r="A14" s="2">
        <v>12</v>
      </c>
      <c r="B14" s="19">
        <v>0</v>
      </c>
      <c r="C14" s="10">
        <f>SUM(B14:$B$16)/SUM($B$3:$B$16)</f>
        <v>1.470477949447909E-6</v>
      </c>
      <c r="D14" s="10">
        <f>(SUM(B14:$B$16)/$G$2)</f>
        <v>6.9459879973327406E-7</v>
      </c>
    </row>
    <row r="15" spans="1:7" x14ac:dyDescent="0.2">
      <c r="A15" s="2">
        <v>16</v>
      </c>
      <c r="B15" s="19">
        <v>0</v>
      </c>
      <c r="C15" s="10">
        <f>SUM(B15:$B$16)/SUM($B$3:$B$16)</f>
        <v>1.470477949447909E-6</v>
      </c>
      <c r="D15" s="10">
        <f>(SUM(B15:$B$16)/$G$2)</f>
        <v>6.9459879973327406E-7</v>
      </c>
    </row>
    <row r="16" spans="1:7" x14ac:dyDescent="0.2">
      <c r="A16" s="2">
        <v>17</v>
      </c>
      <c r="B16" s="19">
        <v>1</v>
      </c>
      <c r="C16" s="10">
        <f>SUM(B16:$B$16)/SUM($B$3:$B$16)</f>
        <v>1.470477949447909E-6</v>
      </c>
      <c r="D16" s="10">
        <f>(SUM(B16:$B$16)/$G$2)</f>
        <v>6.9459879973327406E-7</v>
      </c>
    </row>
    <row r="17" spans="1:6" x14ac:dyDescent="0.2">
      <c r="A17" s="2">
        <v>18</v>
      </c>
      <c r="B17" s="19">
        <v>1</v>
      </c>
      <c r="C17" s="10">
        <f>SUM(B$16:$B17)/SUM($B$3:$B$16)</f>
        <v>2.940955898895818E-6</v>
      </c>
      <c r="D17" s="10">
        <f>(SUM(B$16:$B17)/$G$2)</f>
        <v>1.3891975994665481E-6</v>
      </c>
    </row>
    <row r="18" spans="1:6" x14ac:dyDescent="0.2">
      <c r="B18" s="19"/>
    </row>
    <row r="19" spans="1:6" x14ac:dyDescent="0.2">
      <c r="A19" t="s">
        <v>69</v>
      </c>
      <c r="B19" s="19">
        <f>SUM(B3:B17)</f>
        <v>680052</v>
      </c>
    </row>
    <row r="20" spans="1:6" x14ac:dyDescent="0.2">
      <c r="A20" t="s">
        <v>70</v>
      </c>
      <c r="B20" s="10">
        <f>B19/G2</f>
        <v>0.47236330295621248</v>
      </c>
    </row>
    <row r="22" spans="1:6" x14ac:dyDescent="0.2">
      <c r="A22" s="2" t="s">
        <v>71</v>
      </c>
      <c r="D22" t="s">
        <v>63</v>
      </c>
      <c r="E22" t="s">
        <v>72</v>
      </c>
      <c r="F22" t="s">
        <v>154</v>
      </c>
    </row>
    <row r="23" spans="1:6" x14ac:dyDescent="0.2">
      <c r="B23" s="2" t="s">
        <v>15</v>
      </c>
      <c r="C23" t="s">
        <v>49</v>
      </c>
      <c r="D23" s="19">
        <v>218593</v>
      </c>
      <c r="E23" s="10">
        <f t="shared" ref="E23:E32" si="0">D23/$B$19</f>
        <v>0.32143571373953755</v>
      </c>
      <c r="F23" s="10">
        <f t="shared" ref="F23:F32" si="1">D23/$G$2</f>
        <v>0.15183443543009559</v>
      </c>
    </row>
    <row r="24" spans="1:6" x14ac:dyDescent="0.2">
      <c r="B24" s="2" t="s">
        <v>16</v>
      </c>
      <c r="C24" t="s">
        <v>53</v>
      </c>
      <c r="D24" s="19">
        <v>152000</v>
      </c>
      <c r="E24" s="10">
        <f t="shared" si="0"/>
        <v>0.22351231964614471</v>
      </c>
      <c r="F24" s="10">
        <f t="shared" si="1"/>
        <v>0.10557901755945766</v>
      </c>
    </row>
    <row r="25" spans="1:6" x14ac:dyDescent="0.2">
      <c r="B25" s="2" t="s">
        <v>17</v>
      </c>
      <c r="C25" t="s">
        <v>73</v>
      </c>
      <c r="D25" s="19">
        <v>134388</v>
      </c>
      <c r="E25" s="10">
        <f t="shared" si="0"/>
        <v>0.19761430008293485</v>
      </c>
      <c r="F25" s="10">
        <f t="shared" si="1"/>
        <v>9.3345743498555234E-2</v>
      </c>
    </row>
    <row r="26" spans="1:6" x14ac:dyDescent="0.2">
      <c r="B26" s="2" t="s">
        <v>19</v>
      </c>
      <c r="C26" t="s">
        <v>59</v>
      </c>
      <c r="D26" s="19">
        <v>72884</v>
      </c>
      <c r="E26" s="10">
        <f t="shared" si="0"/>
        <v>0.10717415727032639</v>
      </c>
      <c r="F26" s="10">
        <f t="shared" si="1"/>
        <v>5.0625138919759949E-2</v>
      </c>
    </row>
    <row r="27" spans="1:6" x14ac:dyDescent="0.2">
      <c r="B27" s="2" t="s">
        <v>20</v>
      </c>
      <c r="C27" t="s">
        <v>48</v>
      </c>
      <c r="D27" s="19">
        <v>53831</v>
      </c>
      <c r="E27" s="10">
        <f t="shared" si="0"/>
        <v>7.9157182097839576E-2</v>
      </c>
      <c r="F27" s="10">
        <f t="shared" si="1"/>
        <v>3.7390947988441878E-2</v>
      </c>
    </row>
    <row r="28" spans="1:6" x14ac:dyDescent="0.2">
      <c r="B28" s="2" t="s">
        <v>21</v>
      </c>
      <c r="C28" t="s">
        <v>61</v>
      </c>
      <c r="D28" s="19">
        <v>52146</v>
      </c>
      <c r="E28" s="10">
        <f t="shared" si="0"/>
        <v>7.667943039649909E-2</v>
      </c>
      <c r="F28" s="10">
        <f t="shared" si="1"/>
        <v>3.6220549010891306E-2</v>
      </c>
    </row>
    <row r="29" spans="1:6" x14ac:dyDescent="0.2">
      <c r="B29" s="2" t="s">
        <v>22</v>
      </c>
      <c r="C29" t="s">
        <v>56</v>
      </c>
      <c r="D29" s="19">
        <v>46881</v>
      </c>
      <c r="E29" s="10">
        <f t="shared" si="0"/>
        <v>6.8937375377177035E-2</v>
      </c>
      <c r="F29" s="10">
        <f t="shared" si="1"/>
        <v>3.256348633029562E-2</v>
      </c>
    </row>
    <row r="30" spans="1:6" x14ac:dyDescent="0.2">
      <c r="B30" s="2" t="s">
        <v>23</v>
      </c>
      <c r="C30" t="s">
        <v>90</v>
      </c>
      <c r="D30" s="19">
        <v>43306</v>
      </c>
      <c r="E30" s="10">
        <f t="shared" si="0"/>
        <v>6.3680424438131197E-2</v>
      </c>
      <c r="F30" s="10">
        <f t="shared" si="1"/>
        <v>3.0080295621249167E-2</v>
      </c>
    </row>
    <row r="31" spans="1:6" x14ac:dyDescent="0.2">
      <c r="B31" s="2" t="s">
        <v>24</v>
      </c>
      <c r="C31" s="21" t="s">
        <v>123</v>
      </c>
      <c r="D31" s="19">
        <v>31646</v>
      </c>
      <c r="E31" s="10">
        <f t="shared" si="0"/>
        <v>4.6534676760012467E-2</v>
      </c>
      <c r="F31" s="10">
        <f t="shared" si="1"/>
        <v>2.1981273616359192E-2</v>
      </c>
    </row>
    <row r="32" spans="1:6" x14ac:dyDescent="0.2">
      <c r="B32" s="2" t="s">
        <v>18</v>
      </c>
      <c r="C32" t="s">
        <v>54</v>
      </c>
      <c r="D32" s="19">
        <v>5782</v>
      </c>
      <c r="E32" s="10">
        <f t="shared" si="0"/>
        <v>8.5022910012763735E-3</v>
      </c>
      <c r="F32" s="10">
        <f t="shared" si="1"/>
        <v>4.0161702600577907E-3</v>
      </c>
    </row>
    <row r="33" spans="1:6" x14ac:dyDescent="0.2">
      <c r="D33" s="19"/>
      <c r="E33" s="10"/>
    </row>
    <row r="34" spans="1:6" x14ac:dyDescent="0.2">
      <c r="A34" s="2" t="s">
        <v>78</v>
      </c>
      <c r="D34" s="19"/>
      <c r="E34" s="10"/>
    </row>
    <row r="35" spans="1:6" x14ac:dyDescent="0.2">
      <c r="B35" s="2" t="s">
        <v>15</v>
      </c>
      <c r="C35" t="s">
        <v>49</v>
      </c>
      <c r="D35" s="19">
        <v>218593</v>
      </c>
      <c r="E35" s="10">
        <f t="shared" ref="E35:E85" si="2">D35/$B$19</f>
        <v>0.32143571373953755</v>
      </c>
      <c r="F35" s="10">
        <f t="shared" ref="F35:F56" si="3">D35/$G$2</f>
        <v>0.15183443543009559</v>
      </c>
    </row>
    <row r="36" spans="1:6" x14ac:dyDescent="0.2">
      <c r="B36" s="2" t="s">
        <v>16</v>
      </c>
      <c r="C36" t="s">
        <v>53</v>
      </c>
      <c r="D36" s="19">
        <v>152000</v>
      </c>
      <c r="E36" s="10">
        <f t="shared" si="2"/>
        <v>0.22351231964614471</v>
      </c>
      <c r="F36" s="10">
        <f t="shared" si="3"/>
        <v>0.10557901755945766</v>
      </c>
    </row>
    <row r="37" spans="1:6" x14ac:dyDescent="0.2">
      <c r="B37" s="2" t="s">
        <v>17</v>
      </c>
      <c r="C37" t="s">
        <v>56</v>
      </c>
      <c r="D37" s="19">
        <v>46881</v>
      </c>
      <c r="E37" s="10">
        <f t="shared" si="2"/>
        <v>6.8937375377177035E-2</v>
      </c>
      <c r="F37" s="10">
        <f t="shared" si="3"/>
        <v>3.256348633029562E-2</v>
      </c>
    </row>
    <row r="38" spans="1:6" x14ac:dyDescent="0.2">
      <c r="B38" s="2" t="s">
        <v>18</v>
      </c>
      <c r="C38" t="s">
        <v>123</v>
      </c>
      <c r="D38" s="19">
        <v>31646</v>
      </c>
      <c r="E38" s="10">
        <f t="shared" si="2"/>
        <v>4.6534676760012467E-2</v>
      </c>
      <c r="F38" s="10">
        <f t="shared" si="3"/>
        <v>2.1981273616359192E-2</v>
      </c>
    </row>
    <row r="39" spans="1:6" x14ac:dyDescent="0.2">
      <c r="B39" s="2" t="s">
        <v>19</v>
      </c>
      <c r="C39" t="s">
        <v>82</v>
      </c>
      <c r="D39" s="19">
        <v>31326</v>
      </c>
      <c r="E39" s="10">
        <f t="shared" si="2"/>
        <v>4.6064124508125852E-2</v>
      </c>
      <c r="F39" s="10">
        <f t="shared" si="3"/>
        <v>2.1759002000444543E-2</v>
      </c>
    </row>
    <row r="40" spans="1:6" x14ac:dyDescent="0.2">
      <c r="B40" s="2" t="s">
        <v>20</v>
      </c>
      <c r="C40" t="s">
        <v>83</v>
      </c>
      <c r="D40" s="19">
        <v>18989</v>
      </c>
      <c r="E40" s="10">
        <f t="shared" si="2"/>
        <v>2.7922864722109485E-2</v>
      </c>
      <c r="F40" s="10">
        <f t="shared" si="3"/>
        <v>1.3189736608135142E-2</v>
      </c>
    </row>
    <row r="41" spans="1:6" x14ac:dyDescent="0.2">
      <c r="B41" s="2" t="s">
        <v>21</v>
      </c>
      <c r="C41" t="s">
        <v>88</v>
      </c>
      <c r="D41" s="19">
        <v>7624</v>
      </c>
      <c r="E41" s="10">
        <f t="shared" si="2"/>
        <v>1.1210907401198731E-2</v>
      </c>
      <c r="F41" s="10">
        <f t="shared" si="3"/>
        <v>5.2956212491664812E-3</v>
      </c>
    </row>
    <row r="42" spans="1:6" x14ac:dyDescent="0.2">
      <c r="B42" s="2" t="s">
        <v>22</v>
      </c>
      <c r="C42" t="s">
        <v>75</v>
      </c>
      <c r="D42" s="19">
        <v>7426</v>
      </c>
      <c r="E42" s="10">
        <f t="shared" si="2"/>
        <v>1.0919753195343886E-2</v>
      </c>
      <c r="F42" s="10">
        <f t="shared" si="3"/>
        <v>5.158090686819293E-3</v>
      </c>
    </row>
    <row r="43" spans="1:6" x14ac:dyDescent="0.2">
      <c r="B43" s="2" t="s">
        <v>23</v>
      </c>
      <c r="C43" t="s">
        <v>42</v>
      </c>
      <c r="D43" s="19">
        <v>6116</v>
      </c>
      <c r="E43" s="10">
        <f t="shared" si="2"/>
        <v>8.9934299141830338E-3</v>
      </c>
      <c r="F43" s="10">
        <f t="shared" si="3"/>
        <v>4.2481662591687041E-3</v>
      </c>
    </row>
    <row r="44" spans="1:6" x14ac:dyDescent="0.2">
      <c r="B44" s="2" t="s">
        <v>24</v>
      </c>
      <c r="C44" t="s">
        <v>79</v>
      </c>
      <c r="D44" s="19">
        <v>5521</v>
      </c>
      <c r="E44" s="10">
        <f t="shared" si="2"/>
        <v>8.1184968208313484E-3</v>
      </c>
      <c r="F44" s="10">
        <f t="shared" si="3"/>
        <v>3.8348799733274059E-3</v>
      </c>
    </row>
    <row r="45" spans="1:6" x14ac:dyDescent="0.2">
      <c r="B45" s="2" t="s">
        <v>96</v>
      </c>
      <c r="C45" t="s">
        <v>100</v>
      </c>
      <c r="D45" s="19">
        <v>2605</v>
      </c>
      <c r="E45" s="10">
        <f t="shared" si="2"/>
        <v>3.8305894255145196E-3</v>
      </c>
      <c r="F45" s="10">
        <f t="shared" si="3"/>
        <v>1.809429873305179E-3</v>
      </c>
    </row>
    <row r="46" spans="1:6" x14ac:dyDescent="0.2">
      <c r="B46" s="2" t="s">
        <v>102</v>
      </c>
      <c r="C46" t="s">
        <v>80</v>
      </c>
      <c r="D46" s="19">
        <v>1601</v>
      </c>
      <c r="E46" s="10">
        <f t="shared" si="2"/>
        <v>2.354231735220248E-3</v>
      </c>
      <c r="F46" s="10">
        <f t="shared" si="3"/>
        <v>1.1120526783729718E-3</v>
      </c>
    </row>
    <row r="47" spans="1:6" x14ac:dyDescent="0.2">
      <c r="B47" s="2" t="s">
        <v>103</v>
      </c>
      <c r="C47" t="s">
        <v>86</v>
      </c>
      <c r="D47" s="19">
        <v>989</v>
      </c>
      <c r="E47" s="10">
        <f t="shared" si="2"/>
        <v>1.4543005534870862E-3</v>
      </c>
      <c r="F47" s="10">
        <f t="shared" si="3"/>
        <v>6.8695821293620805E-4</v>
      </c>
    </row>
    <row r="48" spans="1:6" x14ac:dyDescent="0.2">
      <c r="B48" s="2" t="s">
        <v>105</v>
      </c>
      <c r="C48" t="s">
        <v>104</v>
      </c>
      <c r="D48" s="19">
        <v>92</v>
      </c>
      <c r="E48" s="10">
        <f t="shared" si="2"/>
        <v>1.3528377241740338E-4</v>
      </c>
      <c r="F48" s="10">
        <f t="shared" ref="F48" si="4">D48/$G$2</f>
        <v>6.3903089575461213E-5</v>
      </c>
    </row>
    <row r="49" spans="1:13" x14ac:dyDescent="0.2">
      <c r="B49" s="24" t="s">
        <v>94</v>
      </c>
      <c r="C49" s="24"/>
      <c r="D49" s="39">
        <v>437310</v>
      </c>
      <c r="E49" s="26">
        <f t="shared" si="2"/>
        <v>0.64305376647668122</v>
      </c>
      <c r="F49" s="26">
        <f t="shared" si="3"/>
        <v>0.30375500111135806</v>
      </c>
    </row>
    <row r="50" spans="1:13" x14ac:dyDescent="0.2">
      <c r="D50" s="19"/>
      <c r="E50" s="10"/>
      <c r="F50" s="10"/>
    </row>
    <row r="51" spans="1:13" x14ac:dyDescent="0.2">
      <c r="A51" s="2" t="s">
        <v>89</v>
      </c>
      <c r="D51" s="19"/>
      <c r="E51" s="10"/>
      <c r="F51" s="10"/>
      <c r="H51" s="10"/>
    </row>
    <row r="52" spans="1:13" x14ac:dyDescent="0.2">
      <c r="B52" s="2" t="s">
        <v>15</v>
      </c>
      <c r="C52" t="s">
        <v>54</v>
      </c>
      <c r="D52" s="19">
        <v>95782</v>
      </c>
      <c r="E52" s="10">
        <f t="shared" si="2"/>
        <v>0.14084511184438836</v>
      </c>
      <c r="F52" s="10">
        <f t="shared" si="3"/>
        <v>6.6530062236052456E-2</v>
      </c>
    </row>
    <row r="53" spans="1:13" x14ac:dyDescent="0.2">
      <c r="B53" s="2" t="s">
        <v>16</v>
      </c>
      <c r="C53" t="s">
        <v>61</v>
      </c>
      <c r="D53" s="19">
        <v>52146</v>
      </c>
      <c r="E53" s="10">
        <f t="shared" si="2"/>
        <v>7.667943039649909E-2</v>
      </c>
      <c r="F53" s="10">
        <f t="shared" si="3"/>
        <v>3.6220549010891306E-2</v>
      </c>
    </row>
    <row r="54" spans="1:13" x14ac:dyDescent="0.2">
      <c r="B54" s="2" t="s">
        <v>17</v>
      </c>
      <c r="C54" t="s">
        <v>90</v>
      </c>
      <c r="D54" s="19">
        <v>43306</v>
      </c>
      <c r="E54" s="10">
        <f t="shared" si="2"/>
        <v>6.3680424438131197E-2</v>
      </c>
      <c r="F54" s="10">
        <f t="shared" si="3"/>
        <v>3.0080295621249167E-2</v>
      </c>
    </row>
    <row r="55" spans="1:13" x14ac:dyDescent="0.2">
      <c r="B55" s="2" t="s">
        <v>18</v>
      </c>
      <c r="C55" t="s">
        <v>91</v>
      </c>
      <c r="D55" s="19">
        <v>779</v>
      </c>
      <c r="E55" s="10">
        <f t="shared" si="2"/>
        <v>1.1455006381864915E-3</v>
      </c>
      <c r="F55" s="10">
        <f t="shared" ref="F55" si="5">D55/$G$2</f>
        <v>5.4109246499222047E-4</v>
      </c>
    </row>
    <row r="56" spans="1:13" x14ac:dyDescent="0.2">
      <c r="B56" s="24" t="s">
        <v>94</v>
      </c>
      <c r="C56" s="24"/>
      <c r="D56" s="39">
        <v>183500</v>
      </c>
      <c r="E56" s="26">
        <f t="shared" si="2"/>
        <v>0.26983230694123389</v>
      </c>
      <c r="F56" s="26">
        <f t="shared" si="3"/>
        <v>0.1274588797510558</v>
      </c>
      <c r="H56" s="19"/>
    </row>
    <row r="57" spans="1:13" x14ac:dyDescent="0.2">
      <c r="D57" s="19"/>
      <c r="E57" s="10"/>
      <c r="F57" s="10"/>
    </row>
    <row r="58" spans="1:13" x14ac:dyDescent="0.2">
      <c r="A58" s="2" t="s">
        <v>93</v>
      </c>
      <c r="D58" s="19"/>
      <c r="E58" s="10"/>
      <c r="F58" s="10"/>
      <c r="M58" s="36"/>
    </row>
    <row r="59" spans="1:13" x14ac:dyDescent="0.2">
      <c r="B59" s="2" t="s">
        <v>15</v>
      </c>
      <c r="C59" t="s">
        <v>59</v>
      </c>
      <c r="D59" s="19">
        <v>72884</v>
      </c>
      <c r="E59" s="10">
        <f t="shared" si="2"/>
        <v>0.10717415727032639</v>
      </c>
      <c r="F59" s="10">
        <f>D59/$G$2</f>
        <v>5.0625138919759949E-2</v>
      </c>
      <c r="H59" s="10"/>
      <c r="I59" s="10"/>
    </row>
    <row r="60" spans="1:13" x14ac:dyDescent="0.2">
      <c r="B60" s="2" t="s">
        <v>16</v>
      </c>
      <c r="C60" t="s">
        <v>48</v>
      </c>
      <c r="D60" s="19">
        <v>53831</v>
      </c>
      <c r="E60" s="10">
        <f t="shared" si="2"/>
        <v>7.9157182097839576E-2</v>
      </c>
      <c r="F60" s="10">
        <f t="shared" ref="F60:F61" si="6">D60/$G$2</f>
        <v>3.7390947988441878E-2</v>
      </c>
    </row>
    <row r="61" spans="1:13" x14ac:dyDescent="0.2">
      <c r="B61" s="24" t="s">
        <v>94</v>
      </c>
      <c r="C61" s="25"/>
      <c r="D61" s="39">
        <v>121832</v>
      </c>
      <c r="E61" s="26">
        <f t="shared" si="2"/>
        <v>0.17915100609953358</v>
      </c>
      <c r="F61" s="26">
        <f t="shared" si="6"/>
        <v>8.4624360969104251E-2</v>
      </c>
    </row>
    <row r="62" spans="1:13" x14ac:dyDescent="0.2">
      <c r="D62" s="19"/>
      <c r="E62" s="10"/>
    </row>
    <row r="63" spans="1:13" x14ac:dyDescent="0.2">
      <c r="D63" s="19"/>
      <c r="E63" s="10"/>
    </row>
    <row r="64" spans="1:13" x14ac:dyDescent="0.2">
      <c r="A64" s="2" t="s">
        <v>124</v>
      </c>
      <c r="D64" s="19"/>
      <c r="E64" s="10"/>
    </row>
    <row r="65" spans="2:6" x14ac:dyDescent="0.2">
      <c r="B65" s="2" t="s">
        <v>15</v>
      </c>
      <c r="C65" t="s">
        <v>49</v>
      </c>
      <c r="D65" s="19">
        <v>218593</v>
      </c>
      <c r="E65" s="10">
        <f t="shared" si="2"/>
        <v>0.32143571373953755</v>
      </c>
      <c r="F65" s="10">
        <f>D65/$G$2</f>
        <v>0.15183443543009559</v>
      </c>
    </row>
    <row r="66" spans="2:6" x14ac:dyDescent="0.2">
      <c r="B66" s="2" t="s">
        <v>16</v>
      </c>
      <c r="C66" t="s">
        <v>53</v>
      </c>
      <c r="D66" s="19">
        <v>152000</v>
      </c>
      <c r="E66" s="10">
        <f t="shared" si="2"/>
        <v>0.22351231964614471</v>
      </c>
      <c r="F66" s="10">
        <f t="shared" ref="F66:F85" si="7">D66/$G$2</f>
        <v>0.10557901755945766</v>
      </c>
    </row>
    <row r="67" spans="2:6" x14ac:dyDescent="0.2">
      <c r="B67" s="2" t="s">
        <v>17</v>
      </c>
      <c r="C67" t="s">
        <v>54</v>
      </c>
      <c r="D67" s="19">
        <v>95782</v>
      </c>
      <c r="E67" s="10">
        <f t="shared" si="2"/>
        <v>0.14084511184438836</v>
      </c>
      <c r="F67" s="10">
        <f t="shared" si="7"/>
        <v>6.6530062236052456E-2</v>
      </c>
    </row>
    <row r="68" spans="2:6" x14ac:dyDescent="0.2">
      <c r="B68" s="2" t="s">
        <v>18</v>
      </c>
      <c r="C68" t="s">
        <v>59</v>
      </c>
      <c r="D68" s="19">
        <v>72884</v>
      </c>
      <c r="E68" s="10">
        <f t="shared" si="2"/>
        <v>0.10717415727032639</v>
      </c>
      <c r="F68" s="10">
        <f t="shared" si="7"/>
        <v>5.0625138919759949E-2</v>
      </c>
    </row>
    <row r="69" spans="2:6" x14ac:dyDescent="0.2">
      <c r="B69" s="2" t="s">
        <v>19</v>
      </c>
      <c r="C69" t="s">
        <v>48</v>
      </c>
      <c r="D69" s="19">
        <v>53831</v>
      </c>
      <c r="E69" s="10">
        <f t="shared" si="2"/>
        <v>7.9157182097839576E-2</v>
      </c>
      <c r="F69" s="10">
        <f t="shared" si="7"/>
        <v>3.7390947988441878E-2</v>
      </c>
    </row>
    <row r="70" spans="2:6" x14ac:dyDescent="0.2">
      <c r="B70" s="2" t="s">
        <v>20</v>
      </c>
      <c r="C70" t="s">
        <v>61</v>
      </c>
      <c r="D70" s="19">
        <v>52146</v>
      </c>
      <c r="E70" s="10">
        <f t="shared" si="2"/>
        <v>7.667943039649909E-2</v>
      </c>
      <c r="F70" s="10">
        <f t="shared" si="7"/>
        <v>3.6220549010891306E-2</v>
      </c>
    </row>
    <row r="71" spans="2:6" x14ac:dyDescent="0.2">
      <c r="B71" s="2" t="s">
        <v>21</v>
      </c>
      <c r="C71" t="s">
        <v>56</v>
      </c>
      <c r="D71" s="19">
        <v>46881</v>
      </c>
      <c r="E71" s="10">
        <f t="shared" si="2"/>
        <v>6.8937375377177035E-2</v>
      </c>
      <c r="F71" s="10">
        <f t="shared" si="7"/>
        <v>3.256348633029562E-2</v>
      </c>
    </row>
    <row r="72" spans="2:6" x14ac:dyDescent="0.2">
      <c r="B72" s="2" t="s">
        <v>22</v>
      </c>
      <c r="C72" t="s">
        <v>90</v>
      </c>
      <c r="D72" s="19">
        <v>43306</v>
      </c>
      <c r="E72" s="10">
        <f t="shared" si="2"/>
        <v>6.3680424438131197E-2</v>
      </c>
      <c r="F72" s="10">
        <f t="shared" si="7"/>
        <v>3.0080295621249167E-2</v>
      </c>
    </row>
    <row r="73" spans="2:6" x14ac:dyDescent="0.2">
      <c r="B73" s="2" t="s">
        <v>23</v>
      </c>
      <c r="C73" t="s">
        <v>123</v>
      </c>
      <c r="D73" s="19">
        <v>31646</v>
      </c>
      <c r="E73" s="10">
        <f t="shared" si="2"/>
        <v>4.6534676760012467E-2</v>
      </c>
      <c r="F73" s="10">
        <f t="shared" si="7"/>
        <v>2.1981273616359192E-2</v>
      </c>
    </row>
    <row r="74" spans="2:6" x14ac:dyDescent="0.2">
      <c r="B74" s="2" t="s">
        <v>24</v>
      </c>
      <c r="C74" t="s">
        <v>82</v>
      </c>
      <c r="D74" s="19">
        <v>31326</v>
      </c>
      <c r="E74" s="10">
        <f t="shared" si="2"/>
        <v>4.6064124508125852E-2</v>
      </c>
      <c r="F74" s="10">
        <f t="shared" si="7"/>
        <v>2.1759002000444543E-2</v>
      </c>
    </row>
    <row r="75" spans="2:6" x14ac:dyDescent="0.2">
      <c r="B75" s="2" t="s">
        <v>96</v>
      </c>
      <c r="C75" t="s">
        <v>83</v>
      </c>
      <c r="D75" s="19">
        <v>18989</v>
      </c>
      <c r="E75" s="10">
        <f t="shared" si="2"/>
        <v>2.7922864722109485E-2</v>
      </c>
      <c r="F75" s="10">
        <f t="shared" si="7"/>
        <v>1.3189736608135142E-2</v>
      </c>
    </row>
    <row r="76" spans="2:6" x14ac:dyDescent="0.2">
      <c r="B76" s="2" t="s">
        <v>102</v>
      </c>
      <c r="C76" t="s">
        <v>88</v>
      </c>
      <c r="D76" s="19">
        <v>7624</v>
      </c>
      <c r="E76" s="10">
        <f t="shared" si="2"/>
        <v>1.1210907401198731E-2</v>
      </c>
      <c r="F76" s="10">
        <f t="shared" si="7"/>
        <v>5.2956212491664812E-3</v>
      </c>
    </row>
    <row r="77" spans="2:6" x14ac:dyDescent="0.2">
      <c r="B77" s="2" t="s">
        <v>103</v>
      </c>
      <c r="C77" t="s">
        <v>75</v>
      </c>
      <c r="D77" s="19">
        <v>7426</v>
      </c>
      <c r="E77" s="10">
        <f t="shared" si="2"/>
        <v>1.0919753195343886E-2</v>
      </c>
      <c r="F77" s="10">
        <f t="shared" si="7"/>
        <v>5.158090686819293E-3</v>
      </c>
    </row>
    <row r="78" spans="2:6" x14ac:dyDescent="0.2">
      <c r="B78" s="2" t="s">
        <v>105</v>
      </c>
      <c r="C78" t="s">
        <v>42</v>
      </c>
      <c r="D78" s="19">
        <v>6116</v>
      </c>
      <c r="E78" s="10">
        <f t="shared" si="2"/>
        <v>8.9934299141830338E-3</v>
      </c>
      <c r="F78" s="10">
        <f t="shared" si="7"/>
        <v>4.2481662591687041E-3</v>
      </c>
    </row>
    <row r="79" spans="2:6" x14ac:dyDescent="0.2">
      <c r="B79" s="2" t="s">
        <v>106</v>
      </c>
      <c r="C79" t="s">
        <v>79</v>
      </c>
      <c r="D79" s="19">
        <v>5521</v>
      </c>
      <c r="E79" s="10">
        <f t="shared" si="2"/>
        <v>8.1184968208313484E-3</v>
      </c>
      <c r="F79" s="10">
        <f t="shared" si="7"/>
        <v>3.8348799733274059E-3</v>
      </c>
    </row>
    <row r="80" spans="2:6" x14ac:dyDescent="0.2">
      <c r="B80" s="2" t="s">
        <v>107</v>
      </c>
      <c r="C80" t="s">
        <v>100</v>
      </c>
      <c r="D80" s="19">
        <v>2605</v>
      </c>
      <c r="E80" s="10">
        <f t="shared" si="2"/>
        <v>3.8305894255145196E-3</v>
      </c>
      <c r="F80" s="10">
        <f t="shared" si="7"/>
        <v>1.809429873305179E-3</v>
      </c>
    </row>
    <row r="81" spans="2:6" x14ac:dyDescent="0.2">
      <c r="B81" s="2" t="s">
        <v>108</v>
      </c>
      <c r="C81" t="s">
        <v>80</v>
      </c>
      <c r="D81" s="19">
        <v>1601</v>
      </c>
      <c r="E81" s="10">
        <f t="shared" si="2"/>
        <v>2.354231735220248E-3</v>
      </c>
      <c r="F81" s="10">
        <f t="shared" si="7"/>
        <v>1.1120526783729718E-3</v>
      </c>
    </row>
    <row r="82" spans="2:6" x14ac:dyDescent="0.2">
      <c r="B82" s="2" t="s">
        <v>109</v>
      </c>
      <c r="C82" t="s">
        <v>86</v>
      </c>
      <c r="D82" s="19">
        <v>989</v>
      </c>
      <c r="E82" s="10">
        <f t="shared" si="2"/>
        <v>1.4543005534870862E-3</v>
      </c>
      <c r="F82" s="10">
        <f t="shared" si="7"/>
        <v>6.8695821293620805E-4</v>
      </c>
    </row>
    <row r="83" spans="2:6" x14ac:dyDescent="0.2">
      <c r="B83" s="2" t="s">
        <v>110</v>
      </c>
      <c r="C83" t="s">
        <v>91</v>
      </c>
      <c r="D83" s="19">
        <v>779</v>
      </c>
      <c r="E83" s="10">
        <f t="shared" si="2"/>
        <v>1.1455006381864915E-3</v>
      </c>
      <c r="F83" s="10">
        <f t="shared" si="7"/>
        <v>5.4109246499222047E-4</v>
      </c>
    </row>
    <row r="84" spans="2:6" x14ac:dyDescent="0.2">
      <c r="B84" s="2" t="s">
        <v>111</v>
      </c>
      <c r="C84" t="s">
        <v>101</v>
      </c>
      <c r="D84" s="19">
        <v>92</v>
      </c>
      <c r="E84" s="10">
        <f t="shared" si="2"/>
        <v>1.3528377241740338E-4</v>
      </c>
      <c r="F84" s="10">
        <f t="shared" si="7"/>
        <v>6.3903089575461213E-5</v>
      </c>
    </row>
    <row r="85" spans="2:6" x14ac:dyDescent="0.2">
      <c r="B85" s="24" t="s">
        <v>94</v>
      </c>
      <c r="C85" s="24"/>
      <c r="D85" s="39">
        <v>597891</v>
      </c>
      <c r="E85" s="26">
        <f t="shared" si="2"/>
        <v>0.87918423885232311</v>
      </c>
      <c r="F85" s="26">
        <f t="shared" si="7"/>
        <v>0.41529437097132699</v>
      </c>
    </row>
    <row r="86" spans="2:6" x14ac:dyDescent="0.2">
      <c r="D86" s="19"/>
    </row>
  </sheetData>
  <sortState ref="B23:F32">
    <sortCondition descending="1" ref="D23:D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0"/>
  <sheetViews>
    <sheetView topLeftCell="A58" workbookViewId="0">
      <selection activeCell="F49" sqref="F49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5" max="5" width="14" bestFit="1" customWidth="1"/>
    <col min="6" max="6" width="18.1640625" bestFit="1" customWidth="1"/>
    <col min="7" max="7" width="16" bestFit="1" customWidth="1"/>
    <col min="8" max="8" width="22" customWidth="1"/>
    <col min="9" max="9" width="22.1640625" customWidth="1"/>
    <col min="11" max="11" width="15.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66</v>
      </c>
      <c r="G2" s="19">
        <f>'Highly-significant 0-13'!G2+'Highly-significant 14-39'!G2+'Highly-significant 40-64'!G2+'Highly-significant &gt;= 65'!G2</f>
        <v>6761034</v>
      </c>
    </row>
    <row r="3" spans="1:7" x14ac:dyDescent="0.2">
      <c r="A3" s="2">
        <v>1</v>
      </c>
      <c r="B3" s="19">
        <f>'Highly-significant 0-13'!B3+'Highly-significant 14-39'!B3+'Highly-significant 40-64'!B3+'Highly-significant &gt;= 65'!B3</f>
        <v>1060860</v>
      </c>
      <c r="C3" s="10">
        <f>SUM(B3:$B$16)/SUM($B$3:$B$16)</f>
        <v>1</v>
      </c>
      <c r="D3" s="10">
        <f>(SUM(B3:$B$16)/$G$2)</f>
        <v>0.22069908241845848</v>
      </c>
      <c r="F3" t="s">
        <v>0</v>
      </c>
      <c r="G3" s="19">
        <f>'Highly-significant 0-13'!G3+'Highly-significant 14-39'!G3+'Highly-significant 40-64'!G3+'Highly-significant &gt;= 65'!G3</f>
        <v>3535911</v>
      </c>
    </row>
    <row r="4" spans="1:7" x14ac:dyDescent="0.2">
      <c r="A4" s="2">
        <v>2</v>
      </c>
      <c r="B4" s="19">
        <f>'Highly-significant 0-13'!B4+'Highly-significant 14-39'!B4+'Highly-significant 40-64'!B4+'Highly-significant &gt;= 65'!B4</f>
        <v>313744</v>
      </c>
      <c r="C4" s="10">
        <f>SUM(B4:$B$16)/SUM($B$3:$B$16)</f>
        <v>0.28904121156395385</v>
      </c>
      <c r="D4" s="10">
        <f>(SUM(B4:$B$16)/$G$2)</f>
        <v>6.3791130173284152E-2</v>
      </c>
      <c r="F4" t="s">
        <v>1</v>
      </c>
      <c r="G4" s="19">
        <f>'Highly-significant 0-13'!G4+'Highly-significant 14-39'!G4+'Highly-significant 40-64'!G4+'Highly-significant &gt;= 65'!G4</f>
        <v>3022155</v>
      </c>
    </row>
    <row r="5" spans="1:7" x14ac:dyDescent="0.2">
      <c r="A5" s="2">
        <v>3</v>
      </c>
      <c r="B5" s="19">
        <f>'Highly-significant 0-13'!B5+'Highly-significant 14-39'!B5+'Highly-significant 40-64'!B5+'Highly-significant &gt;= 65'!B5</f>
        <v>88731</v>
      </c>
      <c r="C5" s="10">
        <f>SUM(B5:$B$16)/SUM($B$3:$B$16)</f>
        <v>7.8778731953940417E-2</v>
      </c>
      <c r="D5" s="10">
        <f>(SUM(B5:$B$16)/$G$2)</f>
        <v>1.7386393856324345E-2</v>
      </c>
      <c r="F5" t="s">
        <v>2</v>
      </c>
      <c r="G5" s="19">
        <f>'Highly-significant 0-13'!G5+'Highly-significant 14-39'!G5+'Highly-significant 40-64'!G5+'Highly-significant &gt;= 65'!G5</f>
        <v>202968</v>
      </c>
    </row>
    <row r="6" spans="1:7" x14ac:dyDescent="0.2">
      <c r="A6" s="2">
        <v>4</v>
      </c>
      <c r="B6" s="19">
        <f>'Highly-significant 0-13'!B6+'Highly-significant 14-39'!B6+'Highly-significant 40-64'!B6+'Highly-significant &gt;= 65'!B6</f>
        <v>22272</v>
      </c>
      <c r="C6" s="10">
        <f>SUM(B6:$B$16)/SUM($B$3:$B$16)</f>
        <v>1.9313690141902245E-2</v>
      </c>
      <c r="D6" s="10">
        <f>(SUM(B6:$B$16)/$G$2)</f>
        <v>4.2625136924322521E-3</v>
      </c>
    </row>
    <row r="7" spans="1:7" x14ac:dyDescent="0.2">
      <c r="A7" s="2">
        <v>5</v>
      </c>
      <c r="B7" s="19">
        <f>'Highly-significant 0-13'!B7+'Highly-significant 14-39'!B7+'Highly-significant 40-64'!B7+'Highly-significant &gt;= 65'!B7</f>
        <v>5129</v>
      </c>
      <c r="C7" s="10">
        <f>SUM(B7:$B$16)/SUM($B$3:$B$16)</f>
        <v>4.3876168277537037E-3</v>
      </c>
      <c r="D7" s="10">
        <f>(SUM(B7:$B$16)/$G$2)</f>
        <v>9.6834300788903001E-4</v>
      </c>
    </row>
    <row r="8" spans="1:7" x14ac:dyDescent="0.2">
      <c r="A8" s="2">
        <v>6</v>
      </c>
      <c r="B8" s="19">
        <f>'Highly-significant 14-39'!B8+'Highly-significant 40-64'!B8+'Highly-significant &gt;= 65'!B8</f>
        <v>1106</v>
      </c>
      <c r="C8" s="10">
        <f>SUM(B8:$B$16)/SUM($B$3:$B$16)</f>
        <v>9.5030405708794138E-4</v>
      </c>
      <c r="D8" s="10">
        <f>(SUM(B8:$B$16)/$G$2)</f>
        <v>2.0973123341784704E-4</v>
      </c>
    </row>
    <row r="9" spans="1:7" x14ac:dyDescent="0.2">
      <c r="A9" s="2">
        <v>7</v>
      </c>
      <c r="B9" s="19">
        <f>'Highly-significant 14-39'!B9+'Highly-significant 40-64'!B9+'Highly-significant &gt;= 65'!B9</f>
        <v>246</v>
      </c>
      <c r="C9" s="10">
        <f>SUM(B9:$B$16)/SUM($B$3:$B$16)</f>
        <v>2.0909369944389119E-4</v>
      </c>
      <c r="D9" s="10">
        <f>(SUM(B9:$B$16)/$G$2)</f>
        <v>4.6146787606747726E-5</v>
      </c>
    </row>
    <row r="10" spans="1:7" x14ac:dyDescent="0.2">
      <c r="A10" s="2">
        <v>8</v>
      </c>
      <c r="B10" s="19">
        <f>'Highly-significant 14-39'!B10+'Highly-significant 40-64'!B10+'Highly-significant &gt;= 65'!B10</f>
        <v>53</v>
      </c>
      <c r="C10" s="10">
        <f>SUM(B10:$B$16)/SUM($B$3:$B$16)</f>
        <v>4.4231359497746212E-5</v>
      </c>
      <c r="D10" s="10">
        <f>(SUM(B10:$B$16)/$G$2)</f>
        <v>9.7618204552735565E-6</v>
      </c>
    </row>
    <row r="11" spans="1:7" x14ac:dyDescent="0.2">
      <c r="A11" s="2">
        <v>9</v>
      </c>
      <c r="B11" s="19">
        <f>'Highly-significant 40-64'!B11+'Highly-significant &gt;= 65'!B11</f>
        <v>8</v>
      </c>
      <c r="C11" s="10">
        <f>SUM(B11:$B$16)/SUM($B$3:$B$16)</f>
        <v>8.7122374768287991E-6</v>
      </c>
      <c r="D11" s="10">
        <f>(SUM(B11:$B$16)/$G$2)</f>
        <v>1.9227828169478218E-6</v>
      </c>
    </row>
    <row r="12" spans="1:7" x14ac:dyDescent="0.2">
      <c r="A12" s="2">
        <v>10</v>
      </c>
      <c r="B12" s="19">
        <f>'Highly-significant &gt;= 65'!B12</f>
        <v>3</v>
      </c>
      <c r="C12" s="10">
        <f>SUM(B12:$B$16)/SUM($B$3:$B$16)</f>
        <v>3.3508605680110767E-6</v>
      </c>
      <c r="D12" s="10">
        <f>(SUM(B12:$B$16)/$G$2)</f>
        <v>7.3953185267223923E-7</v>
      </c>
    </row>
    <row r="13" spans="1:7" x14ac:dyDescent="0.2">
      <c r="A13" s="2">
        <v>11</v>
      </c>
      <c r="B13" s="19">
        <f>'Highly-significant &gt;= 65'!B13</f>
        <v>1</v>
      </c>
      <c r="C13" s="10">
        <f>SUM(B13:$B$16)/SUM($B$3:$B$16)</f>
        <v>1.3403442272044307E-6</v>
      </c>
      <c r="D13" s="10">
        <f>(SUM(B13:$B$16)/$G$2)</f>
        <v>2.9581274106889569E-7</v>
      </c>
    </row>
    <row r="14" spans="1:7" x14ac:dyDescent="0.2">
      <c r="A14" s="2">
        <v>12</v>
      </c>
      <c r="B14" s="19">
        <f>'Highly-significant &gt;= 65'!B14</f>
        <v>0</v>
      </c>
      <c r="C14" s="10">
        <f>SUM(B14:$B$16)/SUM($B$3:$B$16)</f>
        <v>6.7017211360221535E-7</v>
      </c>
      <c r="D14" s="10">
        <f>(SUM(B14:$B$16)/$G$2)</f>
        <v>1.4790637053444785E-7</v>
      </c>
    </row>
    <row r="15" spans="1:7" x14ac:dyDescent="0.2">
      <c r="A15" s="2">
        <v>13</v>
      </c>
      <c r="B15" s="19">
        <f>'Highly-significant &gt;= 65'!B15</f>
        <v>0</v>
      </c>
      <c r="C15" s="10">
        <f>SUM(B15:$B$16)/SUM($B$3:$B$16)</f>
        <v>6.7017211360221535E-7</v>
      </c>
      <c r="D15" s="10">
        <f>(SUM(B15:$B$16)/$G$2)</f>
        <v>1.4790637053444785E-7</v>
      </c>
    </row>
    <row r="16" spans="1:7" x14ac:dyDescent="0.2">
      <c r="A16" s="2">
        <v>14</v>
      </c>
      <c r="B16" s="19">
        <f>'Highly-significant &gt;= 65'!B16</f>
        <v>1</v>
      </c>
      <c r="C16" s="10">
        <f>SUM(B16:$B$16)/SUM($B$3:$B$16)</f>
        <v>6.7017211360221535E-7</v>
      </c>
      <c r="D16" s="10">
        <f>(SUM(B16:$B$16)/$G$2)</f>
        <v>1.4790637053444785E-7</v>
      </c>
    </row>
    <row r="18" spans="1:6" x14ac:dyDescent="0.2">
      <c r="A18" t="s">
        <v>69</v>
      </c>
      <c r="B18" s="19">
        <f>SUM(B3:B16)</f>
        <v>1492154</v>
      </c>
    </row>
    <row r="19" spans="1:6" x14ac:dyDescent="0.2">
      <c r="A19" t="s">
        <v>70</v>
      </c>
      <c r="B19" s="10">
        <f>B18/G2</f>
        <v>0.22069908241845848</v>
      </c>
    </row>
    <row r="21" spans="1:6" x14ac:dyDescent="0.2">
      <c r="A21" s="2" t="s">
        <v>71</v>
      </c>
      <c r="D21" s="2" t="s">
        <v>63</v>
      </c>
      <c r="E21" s="2" t="s">
        <v>95</v>
      </c>
      <c r="F21" s="2" t="s">
        <v>72</v>
      </c>
    </row>
    <row r="22" spans="1:6" x14ac:dyDescent="0.2">
      <c r="B22" s="2" t="s">
        <v>15</v>
      </c>
      <c r="C22" t="s">
        <v>49</v>
      </c>
      <c r="D22" s="19">
        <v>414846</v>
      </c>
      <c r="E22" s="10">
        <f>D22/Summary!$K$2</f>
        <v>6.1358366190733545E-2</v>
      </c>
      <c r="F22" s="10">
        <f>D22/$B$18</f>
        <v>0.27801822063942461</v>
      </c>
    </row>
    <row r="23" spans="1:6" x14ac:dyDescent="0.2">
      <c r="B23" s="2" t="s">
        <v>16</v>
      </c>
      <c r="C23" t="s">
        <v>73</v>
      </c>
      <c r="D23" s="19">
        <v>401903</v>
      </c>
      <c r="E23" s="10">
        <f>D23/Summary!$K$2</f>
        <v>5.944401403690619E-2</v>
      </c>
      <c r="F23" s="10">
        <f t="shared" ref="F23:F86" si="0">D23/$B$18</f>
        <v>0.26934418297307117</v>
      </c>
    </row>
    <row r="24" spans="1:6" x14ac:dyDescent="0.2">
      <c r="B24" s="2" t="s">
        <v>17</v>
      </c>
      <c r="C24" t="s">
        <v>53</v>
      </c>
      <c r="D24" s="19">
        <v>273673</v>
      </c>
      <c r="E24" s="10">
        <f>D24/Summary!$K$2</f>
        <v>4.0477980143273945E-2</v>
      </c>
      <c r="F24" s="10">
        <f t="shared" si="0"/>
        <v>0.18340801284585909</v>
      </c>
    </row>
    <row r="25" spans="1:6" x14ac:dyDescent="0.2">
      <c r="B25" s="2" t="s">
        <v>18</v>
      </c>
      <c r="C25" t="s">
        <v>48</v>
      </c>
      <c r="D25" s="19">
        <v>142522</v>
      </c>
      <c r="E25" s="10">
        <f>D25/Summary!$K$2</f>
        <v>2.1079911741310575E-2</v>
      </c>
      <c r="F25" s="10">
        <f t="shared" si="0"/>
        <v>9.5514269974814936E-2</v>
      </c>
    </row>
    <row r="26" spans="1:6" x14ac:dyDescent="0.2">
      <c r="B26" s="2" t="s">
        <v>19</v>
      </c>
      <c r="C26" t="s">
        <v>54</v>
      </c>
      <c r="D26" s="19">
        <v>123979</v>
      </c>
      <c r="E26" s="10">
        <f>D26/Summary!$K$2</f>
        <v>1.8337283912490308E-2</v>
      </c>
      <c r="F26" s="10">
        <f t="shared" si="0"/>
        <v>8.3087268472289047E-2</v>
      </c>
    </row>
    <row r="27" spans="1:6" x14ac:dyDescent="0.2">
      <c r="B27" s="2" t="s">
        <v>20</v>
      </c>
      <c r="C27" t="s">
        <v>59</v>
      </c>
      <c r="D27" s="19">
        <v>102054</v>
      </c>
      <c r="E27" s="10">
        <f>D27/Summary!$K$2</f>
        <v>1.5094436738522539E-2</v>
      </c>
      <c r="F27" s="10">
        <f t="shared" si="0"/>
        <v>6.8393744881560484E-2</v>
      </c>
    </row>
    <row r="28" spans="1:6" x14ac:dyDescent="0.2">
      <c r="B28" s="2" t="s">
        <v>21</v>
      </c>
      <c r="C28" t="s">
        <v>82</v>
      </c>
      <c r="D28" s="19">
        <v>91403</v>
      </c>
      <c r="E28" s="10">
        <f>D28/Summary!$K$2</f>
        <v>1.3519085985960135E-2</v>
      </c>
      <c r="F28" s="10">
        <f t="shared" si="0"/>
        <v>6.125574169958329E-2</v>
      </c>
    </row>
    <row r="29" spans="1:6" x14ac:dyDescent="0.2">
      <c r="B29" s="2" t="s">
        <v>22</v>
      </c>
      <c r="C29" t="s">
        <v>61</v>
      </c>
      <c r="D29" s="19">
        <v>76605</v>
      </c>
      <c r="E29" s="10">
        <f>D29/Summary!$K$2</f>
        <v>1.1330367514791377E-2</v>
      </c>
      <c r="F29" s="10">
        <f t="shared" si="0"/>
        <v>5.1338534762497702E-2</v>
      </c>
    </row>
    <row r="30" spans="1:6" x14ac:dyDescent="0.2">
      <c r="B30" s="2" t="s">
        <v>23</v>
      </c>
      <c r="C30" t="s">
        <v>123</v>
      </c>
      <c r="D30" s="19">
        <v>74721</v>
      </c>
      <c r="E30" s="10">
        <f>D30/Summary!$K$2</f>
        <v>1.1051711912704477E-2</v>
      </c>
      <c r="F30" s="10">
        <f t="shared" si="0"/>
        <v>5.0075930500471134E-2</v>
      </c>
    </row>
    <row r="31" spans="1:6" x14ac:dyDescent="0.2">
      <c r="B31" s="2" t="s">
        <v>24</v>
      </c>
      <c r="C31" s="21" t="s">
        <v>56</v>
      </c>
      <c r="D31" s="19">
        <v>70767</v>
      </c>
      <c r="E31" s="10">
        <f>D31/Summary!$K$2</f>
        <v>1.046689012361127E-2</v>
      </c>
      <c r="F31" s="10">
        <f t="shared" si="0"/>
        <v>4.7426069963287971E-2</v>
      </c>
    </row>
    <row r="32" spans="1:6" x14ac:dyDescent="0.2">
      <c r="E32" s="10"/>
      <c r="F32" s="10"/>
    </row>
    <row r="33" spans="1:11" x14ac:dyDescent="0.2">
      <c r="E33" s="10"/>
      <c r="F33" s="10"/>
    </row>
    <row r="34" spans="1:11" x14ac:dyDescent="0.2">
      <c r="A34" s="2" t="s">
        <v>78</v>
      </c>
      <c r="E34" s="10"/>
      <c r="F34" s="10"/>
    </row>
    <row r="35" spans="1:11" x14ac:dyDescent="0.2">
      <c r="B35" s="2" t="s">
        <v>15</v>
      </c>
      <c r="C35" t="s">
        <v>49</v>
      </c>
      <c r="D35" s="19">
        <v>414846</v>
      </c>
      <c r="E35" s="10">
        <f>D35/Summary!$K$2</f>
        <v>6.1358366190733545E-2</v>
      </c>
      <c r="F35" s="10">
        <f t="shared" si="0"/>
        <v>0.27801822063942461</v>
      </c>
      <c r="I35" s="32"/>
    </row>
    <row r="36" spans="1:11" x14ac:dyDescent="0.2">
      <c r="B36" s="2" t="s">
        <v>16</v>
      </c>
      <c r="C36" t="s">
        <v>53</v>
      </c>
      <c r="D36" s="19">
        <v>273673</v>
      </c>
      <c r="E36" s="10">
        <f>D36/Summary!$K$2</f>
        <v>4.0477980143273945E-2</v>
      </c>
      <c r="F36" s="10">
        <f t="shared" si="0"/>
        <v>0.18340801284585909</v>
      </c>
    </row>
    <row r="37" spans="1:11" x14ac:dyDescent="0.2">
      <c r="B37" s="2" t="s">
        <v>17</v>
      </c>
      <c r="C37" t="s">
        <v>82</v>
      </c>
      <c r="D37" s="19">
        <v>91403</v>
      </c>
      <c r="E37" s="10">
        <f>D37/Summary!$K$2</f>
        <v>1.3519085985960135E-2</v>
      </c>
      <c r="F37" s="10">
        <f t="shared" si="0"/>
        <v>6.125574169958329E-2</v>
      </c>
    </row>
    <row r="38" spans="1:11" x14ac:dyDescent="0.2">
      <c r="B38" s="2" t="s">
        <v>18</v>
      </c>
      <c r="C38" t="s">
        <v>123</v>
      </c>
      <c r="D38" s="19">
        <v>74721</v>
      </c>
      <c r="E38" s="10">
        <f>D38/Summary!$K$2</f>
        <v>1.1051711912704477E-2</v>
      </c>
      <c r="F38" s="10">
        <f t="shared" si="0"/>
        <v>5.0075930500471134E-2</v>
      </c>
    </row>
    <row r="39" spans="1:11" x14ac:dyDescent="0.2">
      <c r="B39" s="2" t="s">
        <v>19</v>
      </c>
      <c r="C39" t="s">
        <v>56</v>
      </c>
      <c r="D39" s="19">
        <v>70767</v>
      </c>
      <c r="E39" s="10">
        <f>D39/Summary!$K$2</f>
        <v>1.046689012361127E-2</v>
      </c>
      <c r="F39" s="10">
        <f t="shared" si="0"/>
        <v>4.7426069963287971E-2</v>
      </c>
      <c r="I39" s="33"/>
    </row>
    <row r="40" spans="1:11" x14ac:dyDescent="0.2">
      <c r="B40" s="2" t="s">
        <v>20</v>
      </c>
      <c r="C40" t="s">
        <v>83</v>
      </c>
      <c r="D40" s="19">
        <v>62444</v>
      </c>
      <c r="E40" s="10">
        <f>D40/Summary!$K$2</f>
        <v>9.2358654016530609E-3</v>
      </c>
      <c r="F40" s="10">
        <f t="shared" si="0"/>
        <v>4.1848227461776737E-2</v>
      </c>
      <c r="I40" s="33"/>
    </row>
    <row r="41" spans="1:11" x14ac:dyDescent="0.2">
      <c r="B41" s="2" t="s">
        <v>21</v>
      </c>
      <c r="C41" t="s">
        <v>42</v>
      </c>
      <c r="D41" s="19">
        <v>37404</v>
      </c>
      <c r="E41" s="10">
        <f>D41/Summary!$K$2</f>
        <v>5.532289883470487E-3</v>
      </c>
      <c r="F41" s="10">
        <f t="shared" si="0"/>
        <v>2.5067117737177264E-2</v>
      </c>
      <c r="I41" s="33"/>
    </row>
    <row r="42" spans="1:11" x14ac:dyDescent="0.2">
      <c r="B42" s="2" t="s">
        <v>22</v>
      </c>
      <c r="C42" t="s">
        <v>75</v>
      </c>
      <c r="D42" s="38">
        <v>14255</v>
      </c>
      <c r="E42" s="10">
        <f>D42/Summary!$K$2</f>
        <v>2.1084053119685541E-3</v>
      </c>
      <c r="F42" s="10">
        <f t="shared" si="0"/>
        <v>9.5533034793995799E-3</v>
      </c>
      <c r="I42" s="4"/>
    </row>
    <row r="43" spans="1:11" x14ac:dyDescent="0.2">
      <c r="B43" s="2" t="s">
        <v>23</v>
      </c>
      <c r="C43" t="s">
        <v>88</v>
      </c>
      <c r="D43" s="19">
        <v>13639</v>
      </c>
      <c r="E43" s="10">
        <f>D43/Summary!$K$2</f>
        <v>2.017294987719334E-3</v>
      </c>
      <c r="F43" s="10">
        <f t="shared" si="0"/>
        <v>9.1404774574206146E-3</v>
      </c>
      <c r="I43" s="33"/>
    </row>
    <row r="44" spans="1:11" x14ac:dyDescent="0.2">
      <c r="B44" s="2" t="s">
        <v>24</v>
      </c>
      <c r="C44" t="s">
        <v>86</v>
      </c>
      <c r="D44" s="19">
        <v>9397</v>
      </c>
      <c r="E44" s="10">
        <f>D44/Summary!$K$2</f>
        <v>1.3898761639122062E-3</v>
      </c>
      <c r="F44" s="10">
        <f t="shared" si="0"/>
        <v>6.2976073515200173E-3</v>
      </c>
      <c r="I44" s="33"/>
      <c r="K44" s="33"/>
    </row>
    <row r="45" spans="1:11" x14ac:dyDescent="0.2">
      <c r="B45" s="2" t="s">
        <v>96</v>
      </c>
      <c r="C45" t="s">
        <v>79</v>
      </c>
      <c r="D45" s="19">
        <v>8222</v>
      </c>
      <c r="E45" s="10">
        <f>D45/Summary!$K$2</f>
        <v>1.2160861785342301E-3</v>
      </c>
      <c r="F45" s="10">
        <f t="shared" si="0"/>
        <v>5.5101551180374141E-3</v>
      </c>
    </row>
    <row r="46" spans="1:11" x14ac:dyDescent="0.2">
      <c r="B46" s="2" t="s">
        <v>102</v>
      </c>
      <c r="C46" t="s">
        <v>100</v>
      </c>
      <c r="D46" s="19">
        <v>6610</v>
      </c>
      <c r="E46" s="10">
        <f>D46/Summary!$K$2</f>
        <v>9.7766110923270025E-4</v>
      </c>
      <c r="F46" s="10">
        <f t="shared" si="0"/>
        <v>4.4298376709106429E-3</v>
      </c>
      <c r="I46" s="33"/>
      <c r="K46" s="33"/>
    </row>
    <row r="47" spans="1:11" x14ac:dyDescent="0.2">
      <c r="B47" s="2" t="s">
        <v>103</v>
      </c>
      <c r="C47" t="s">
        <v>80</v>
      </c>
      <c r="D47" s="19">
        <v>4356</v>
      </c>
      <c r="E47" s="10">
        <f>D47/Summary!$K$2</f>
        <v>6.4428015004805482E-4</v>
      </c>
      <c r="F47" s="10">
        <f t="shared" si="0"/>
        <v>2.9192697268512501E-3</v>
      </c>
    </row>
    <row r="48" spans="1:11" x14ac:dyDescent="0.2">
      <c r="B48" s="2" t="s">
        <v>105</v>
      </c>
      <c r="C48" t="s">
        <v>101</v>
      </c>
      <c r="D48" s="19">
        <v>328</v>
      </c>
      <c r="E48" s="10">
        <f>D48/Summary!$K$2</f>
        <v>4.8513289535298888E-5</v>
      </c>
      <c r="F48" s="10">
        <f t="shared" si="0"/>
        <v>2.1981645326152663E-4</v>
      </c>
    </row>
    <row r="49" spans="1:10" x14ac:dyDescent="0.2">
      <c r="B49" s="24" t="s">
        <v>94</v>
      </c>
      <c r="C49" s="25"/>
      <c r="D49" s="39">
        <v>911223</v>
      </c>
      <c r="E49" s="26">
        <f>D49/Summary!$K$2</f>
        <v>0.13477568667751116</v>
      </c>
      <c r="F49" s="26">
        <f t="shared" si="0"/>
        <v>0.6106762438729515</v>
      </c>
      <c r="H49" s="32"/>
    </row>
    <row r="50" spans="1:10" x14ac:dyDescent="0.2">
      <c r="D50" s="19"/>
      <c r="E50" s="10"/>
      <c r="F50" s="10"/>
    </row>
    <row r="51" spans="1:10" x14ac:dyDescent="0.2">
      <c r="A51" s="2" t="s">
        <v>89</v>
      </c>
      <c r="D51" s="19"/>
      <c r="E51" s="10"/>
      <c r="F51" s="10"/>
      <c r="H51" s="32"/>
      <c r="I51" s="32"/>
      <c r="J51" s="32"/>
    </row>
    <row r="52" spans="1:10" x14ac:dyDescent="0.2">
      <c r="B52" s="2" t="s">
        <v>15</v>
      </c>
      <c r="C52" t="s">
        <v>54</v>
      </c>
      <c r="D52" s="19">
        <v>123979</v>
      </c>
      <c r="E52" s="10">
        <f>D52/Summary!$K$2</f>
        <v>1.8337283912490308E-2</v>
      </c>
      <c r="F52" s="10">
        <f t="shared" si="0"/>
        <v>8.3087268472289047E-2</v>
      </c>
    </row>
    <row r="53" spans="1:10" x14ac:dyDescent="0.2">
      <c r="B53" s="2" t="s">
        <v>16</v>
      </c>
      <c r="C53" t="s">
        <v>61</v>
      </c>
      <c r="D53" s="19">
        <v>76605</v>
      </c>
      <c r="E53" s="10">
        <f>D53/Summary!$K$2</f>
        <v>1.1330367514791377E-2</v>
      </c>
      <c r="F53" s="10">
        <f t="shared" si="0"/>
        <v>5.1338534762497702E-2</v>
      </c>
    </row>
    <row r="54" spans="1:10" x14ac:dyDescent="0.2">
      <c r="B54" s="2" t="s">
        <v>17</v>
      </c>
      <c r="C54" t="s">
        <v>90</v>
      </c>
      <c r="D54" s="19">
        <v>56266</v>
      </c>
      <c r="E54" s="10">
        <f>D54/Summary!$K$2</f>
        <v>8.322099844491242E-3</v>
      </c>
      <c r="F54" s="10">
        <f t="shared" si="0"/>
        <v>3.7707904143942247E-2</v>
      </c>
    </row>
    <row r="55" spans="1:10" x14ac:dyDescent="0.2">
      <c r="B55" s="2" t="s">
        <v>18</v>
      </c>
      <c r="C55" t="s">
        <v>91</v>
      </c>
      <c r="D55" s="19">
        <v>1614</v>
      </c>
      <c r="E55" s="10">
        <f>D55/Summary!$K$2</f>
        <v>2.3872088204259881E-4</v>
      </c>
      <c r="F55" s="10">
        <f t="shared" si="0"/>
        <v>1.0816577913539756E-3</v>
      </c>
    </row>
    <row r="56" spans="1:10" x14ac:dyDescent="0.2">
      <c r="B56" s="24" t="s">
        <v>94</v>
      </c>
      <c r="C56" s="25"/>
      <c r="D56" s="39">
        <v>248396</v>
      </c>
      <c r="E56" s="26">
        <f>D56/Summary!$K$2</f>
        <v>3.6739350815274706E-2</v>
      </c>
      <c r="F56" s="26">
        <f t="shared" si="0"/>
        <v>0.16646807233033586</v>
      </c>
    </row>
    <row r="57" spans="1:10" x14ac:dyDescent="0.2">
      <c r="D57" s="19"/>
      <c r="E57" s="10"/>
      <c r="F57" s="10"/>
    </row>
    <row r="58" spans="1:10" x14ac:dyDescent="0.2">
      <c r="A58" s="2" t="s">
        <v>93</v>
      </c>
      <c r="D58" s="19"/>
      <c r="E58" s="10"/>
      <c r="F58" s="10"/>
    </row>
    <row r="59" spans="1:10" x14ac:dyDescent="0.2">
      <c r="B59" s="2" t="s">
        <v>15</v>
      </c>
      <c r="C59" t="s">
        <v>48</v>
      </c>
      <c r="D59" s="19">
        <v>142522</v>
      </c>
      <c r="E59" s="10">
        <f>D59/Summary!$K$2</f>
        <v>2.1079911741310575E-2</v>
      </c>
      <c r="F59" s="10">
        <f t="shared" si="0"/>
        <v>9.5514269974814936E-2</v>
      </c>
    </row>
    <row r="60" spans="1:10" x14ac:dyDescent="0.2">
      <c r="B60" s="2" t="s">
        <v>16</v>
      </c>
      <c r="C60" t="s">
        <v>59</v>
      </c>
      <c r="D60" s="19">
        <v>102054</v>
      </c>
      <c r="E60" s="10">
        <f>D60/Summary!$K$2</f>
        <v>1.5094436738522539E-2</v>
      </c>
      <c r="F60" s="10">
        <f t="shared" si="0"/>
        <v>6.8393744881560484E-2</v>
      </c>
    </row>
    <row r="61" spans="1:10" x14ac:dyDescent="0.2">
      <c r="B61" s="24" t="s">
        <v>94</v>
      </c>
      <c r="C61" s="25"/>
      <c r="D61" s="39">
        <v>238104</v>
      </c>
      <c r="E61" s="26">
        <f>D61/Summary!$K$2</f>
        <v>3.5217098449734169E-2</v>
      </c>
      <c r="F61" s="26">
        <f t="shared" si="0"/>
        <v>0.15957066093714187</v>
      </c>
    </row>
    <row r="62" spans="1:10" x14ac:dyDescent="0.2">
      <c r="D62" s="19"/>
      <c r="F62" s="10"/>
    </row>
    <row r="63" spans="1:10" x14ac:dyDescent="0.2">
      <c r="D63" s="19"/>
      <c r="F63" s="10"/>
      <c r="H63">
        <f>SUM(D49+D56+D61)</f>
        <v>1397723</v>
      </c>
    </row>
    <row r="64" spans="1:10" x14ac:dyDescent="0.2">
      <c r="D64" s="19"/>
      <c r="E64" s="10"/>
      <c r="F64" s="10"/>
    </row>
    <row r="65" spans="1:7" x14ac:dyDescent="0.2">
      <c r="A65" s="2" t="s">
        <v>124</v>
      </c>
      <c r="D65" s="19"/>
      <c r="F65" s="10"/>
      <c r="G65" s="10"/>
    </row>
    <row r="66" spans="1:7" x14ac:dyDescent="0.2">
      <c r="B66" s="2" t="s">
        <v>15</v>
      </c>
      <c r="C66" t="s">
        <v>49</v>
      </c>
      <c r="D66" s="19">
        <v>414846</v>
      </c>
      <c r="E66" s="10">
        <f>D66/Summary!$K$2</f>
        <v>6.1358366190733545E-2</v>
      </c>
      <c r="F66" s="10">
        <f t="shared" si="0"/>
        <v>0.27801822063942461</v>
      </c>
    </row>
    <row r="67" spans="1:7" x14ac:dyDescent="0.2">
      <c r="B67" s="2" t="s">
        <v>16</v>
      </c>
      <c r="C67" t="s">
        <v>53</v>
      </c>
      <c r="D67" s="19">
        <v>273673</v>
      </c>
      <c r="E67" s="10">
        <f>D67/Summary!$K$2</f>
        <v>4.0477980143273945E-2</v>
      </c>
      <c r="F67" s="10">
        <f t="shared" si="0"/>
        <v>0.18340801284585909</v>
      </c>
    </row>
    <row r="68" spans="1:7" x14ac:dyDescent="0.2">
      <c r="B68" s="2" t="s">
        <v>17</v>
      </c>
      <c r="C68" t="s">
        <v>48</v>
      </c>
      <c r="D68" s="19">
        <v>142522</v>
      </c>
      <c r="E68" s="10">
        <f>D68/Summary!$K$2</f>
        <v>2.1079911741310575E-2</v>
      </c>
      <c r="F68" s="10">
        <f t="shared" si="0"/>
        <v>9.5514269974814936E-2</v>
      </c>
    </row>
    <row r="69" spans="1:7" x14ac:dyDescent="0.2">
      <c r="B69" s="2" t="s">
        <v>18</v>
      </c>
      <c r="C69" t="s">
        <v>54</v>
      </c>
      <c r="D69" s="19">
        <v>123979</v>
      </c>
      <c r="E69" s="10">
        <f>D69/Summary!$K$2</f>
        <v>1.8337283912490308E-2</v>
      </c>
      <c r="F69" s="10">
        <f t="shared" si="0"/>
        <v>8.3087268472289047E-2</v>
      </c>
    </row>
    <row r="70" spans="1:7" x14ac:dyDescent="0.2">
      <c r="B70" s="2" t="s">
        <v>19</v>
      </c>
      <c r="C70" t="s">
        <v>59</v>
      </c>
      <c r="D70" s="19">
        <v>102054</v>
      </c>
      <c r="E70" s="10">
        <f>D70/Summary!$K$2</f>
        <v>1.5094436738522539E-2</v>
      </c>
      <c r="F70" s="10">
        <f t="shared" si="0"/>
        <v>6.8393744881560484E-2</v>
      </c>
    </row>
    <row r="71" spans="1:7" x14ac:dyDescent="0.2">
      <c r="B71" s="2" t="s">
        <v>20</v>
      </c>
      <c r="C71" t="s">
        <v>82</v>
      </c>
      <c r="D71" s="19">
        <v>91403</v>
      </c>
      <c r="E71" s="10">
        <f>D71/Summary!$K$2</f>
        <v>1.3519085985960135E-2</v>
      </c>
      <c r="F71" s="10">
        <f t="shared" si="0"/>
        <v>6.125574169958329E-2</v>
      </c>
    </row>
    <row r="72" spans="1:7" x14ac:dyDescent="0.2">
      <c r="B72" s="2" t="s">
        <v>21</v>
      </c>
      <c r="C72" t="s">
        <v>61</v>
      </c>
      <c r="D72" s="19">
        <v>76605</v>
      </c>
      <c r="E72" s="10">
        <f>D72/Summary!$K$2</f>
        <v>1.1330367514791377E-2</v>
      </c>
      <c r="F72" s="10">
        <f t="shared" si="0"/>
        <v>5.1338534762497702E-2</v>
      </c>
    </row>
    <row r="73" spans="1:7" x14ac:dyDescent="0.2">
      <c r="B73" s="2" t="s">
        <v>22</v>
      </c>
      <c r="C73" t="s">
        <v>123</v>
      </c>
      <c r="D73" s="19">
        <v>74721</v>
      </c>
      <c r="E73" s="10">
        <f>D73/Summary!$K$2</f>
        <v>1.1051711912704477E-2</v>
      </c>
      <c r="F73" s="10">
        <f t="shared" si="0"/>
        <v>5.0075930500471134E-2</v>
      </c>
    </row>
    <row r="74" spans="1:7" x14ac:dyDescent="0.2">
      <c r="B74" s="2" t="s">
        <v>23</v>
      </c>
      <c r="C74" t="s">
        <v>56</v>
      </c>
      <c r="D74" s="19">
        <v>70767</v>
      </c>
      <c r="E74" s="10">
        <f>D74/Summary!$K$2</f>
        <v>1.046689012361127E-2</v>
      </c>
      <c r="F74" s="10">
        <f t="shared" si="0"/>
        <v>4.7426069963287971E-2</v>
      </c>
    </row>
    <row r="75" spans="1:7" x14ac:dyDescent="0.2">
      <c r="B75" s="2" t="s">
        <v>24</v>
      </c>
      <c r="C75" t="s">
        <v>83</v>
      </c>
      <c r="D75" s="19">
        <v>62444</v>
      </c>
      <c r="E75" s="10">
        <f>D75/Summary!$K$2</f>
        <v>9.2358654016530609E-3</v>
      </c>
      <c r="F75" s="10">
        <f t="shared" si="0"/>
        <v>4.1848227461776737E-2</v>
      </c>
    </row>
    <row r="76" spans="1:7" x14ac:dyDescent="0.2">
      <c r="B76" s="2" t="s">
        <v>96</v>
      </c>
      <c r="C76" t="s">
        <v>90</v>
      </c>
      <c r="D76" s="19">
        <v>56266</v>
      </c>
      <c r="E76" s="10">
        <f>D76/Summary!$K$2</f>
        <v>8.322099844491242E-3</v>
      </c>
      <c r="F76" s="10">
        <f t="shared" si="0"/>
        <v>3.7707904143942247E-2</v>
      </c>
    </row>
    <row r="77" spans="1:7" x14ac:dyDescent="0.2">
      <c r="B77" s="2" t="s">
        <v>102</v>
      </c>
      <c r="C77" t="s">
        <v>42</v>
      </c>
      <c r="D77" s="19">
        <v>37404</v>
      </c>
      <c r="E77" s="10">
        <f>D77/Summary!$K$2</f>
        <v>5.532289883470487E-3</v>
      </c>
      <c r="F77" s="10">
        <f t="shared" si="0"/>
        <v>2.5067117737177264E-2</v>
      </c>
    </row>
    <row r="78" spans="1:7" x14ac:dyDescent="0.2">
      <c r="B78" s="2" t="s">
        <v>103</v>
      </c>
      <c r="C78" t="s">
        <v>75</v>
      </c>
      <c r="D78" s="19">
        <v>14255</v>
      </c>
      <c r="E78" s="10">
        <f>D78/Summary!$K$2</f>
        <v>2.1084053119685541E-3</v>
      </c>
      <c r="F78" s="10">
        <f t="shared" si="0"/>
        <v>9.5533034793995799E-3</v>
      </c>
    </row>
    <row r="79" spans="1:7" x14ac:dyDescent="0.2">
      <c r="B79" s="2" t="s">
        <v>105</v>
      </c>
      <c r="C79" t="s">
        <v>88</v>
      </c>
      <c r="D79" s="19">
        <v>13639</v>
      </c>
      <c r="E79" s="10">
        <f>D79/Summary!$K$2</f>
        <v>2.017294987719334E-3</v>
      </c>
      <c r="F79" s="10">
        <f t="shared" si="0"/>
        <v>9.1404774574206146E-3</v>
      </c>
    </row>
    <row r="80" spans="1:7" x14ac:dyDescent="0.2">
      <c r="B80" s="2" t="s">
        <v>106</v>
      </c>
      <c r="C80" t="s">
        <v>86</v>
      </c>
      <c r="D80" s="19">
        <v>9397</v>
      </c>
      <c r="E80" s="10">
        <f>D80/Summary!$K$2</f>
        <v>1.3898761639122062E-3</v>
      </c>
      <c r="F80" s="10">
        <f t="shared" si="0"/>
        <v>6.2976073515200173E-3</v>
      </c>
    </row>
    <row r="81" spans="2:6" x14ac:dyDescent="0.2">
      <c r="B81" s="2" t="s">
        <v>107</v>
      </c>
      <c r="C81" t="s">
        <v>79</v>
      </c>
      <c r="D81" s="19">
        <v>8222</v>
      </c>
      <c r="E81" s="10">
        <f>D81/Summary!$K$2</f>
        <v>1.2160861785342301E-3</v>
      </c>
      <c r="F81" s="10">
        <f t="shared" si="0"/>
        <v>5.5101551180374141E-3</v>
      </c>
    </row>
    <row r="82" spans="2:6" x14ac:dyDescent="0.2">
      <c r="B82" s="2" t="s">
        <v>108</v>
      </c>
      <c r="C82" t="s">
        <v>100</v>
      </c>
      <c r="D82" s="19">
        <v>6610</v>
      </c>
      <c r="E82" s="10">
        <f>D82/Summary!$K$2</f>
        <v>9.7766110923270025E-4</v>
      </c>
      <c r="F82" s="10">
        <f t="shared" si="0"/>
        <v>4.4298376709106429E-3</v>
      </c>
    </row>
    <row r="83" spans="2:6" x14ac:dyDescent="0.2">
      <c r="B83" s="2" t="s">
        <v>109</v>
      </c>
      <c r="C83" t="s">
        <v>80</v>
      </c>
      <c r="D83" s="19">
        <v>4356</v>
      </c>
      <c r="E83" s="10">
        <f>D83/Summary!$K$2</f>
        <v>6.4428015004805482E-4</v>
      </c>
      <c r="F83" s="10">
        <f t="shared" si="0"/>
        <v>2.9192697268512501E-3</v>
      </c>
    </row>
    <row r="84" spans="2:6" x14ac:dyDescent="0.2">
      <c r="B84" s="2" t="s">
        <v>110</v>
      </c>
      <c r="C84" t="s">
        <v>91</v>
      </c>
      <c r="D84" s="19">
        <v>1614</v>
      </c>
      <c r="E84" s="10">
        <f>D84/Summary!$K$2</f>
        <v>2.3872088204259881E-4</v>
      </c>
      <c r="F84" s="10">
        <f t="shared" si="0"/>
        <v>1.0816577913539756E-3</v>
      </c>
    </row>
    <row r="85" spans="2:6" x14ac:dyDescent="0.2">
      <c r="B85" s="2" t="s">
        <v>111</v>
      </c>
      <c r="C85" t="s">
        <v>101</v>
      </c>
      <c r="D85" s="19">
        <v>328</v>
      </c>
      <c r="E85" s="10">
        <f>D85/Summary!$K$2</f>
        <v>4.8513289535298888E-5</v>
      </c>
      <c r="F85" s="10">
        <f t="shared" si="0"/>
        <v>2.1981645326152663E-4</v>
      </c>
    </row>
    <row r="86" spans="2:6" s="43" customFormat="1" x14ac:dyDescent="0.2">
      <c r="B86" s="40" t="s">
        <v>94</v>
      </c>
      <c r="C86" s="40"/>
      <c r="D86" s="41">
        <v>1188828</v>
      </c>
      <c r="E86" s="42">
        <f>D86/Summary!$K$2</f>
        <v>0.17583523466972656</v>
      </c>
      <c r="F86" s="42">
        <f t="shared" si="0"/>
        <v>0.7967193734694944</v>
      </c>
    </row>
    <row r="87" spans="2:6" x14ac:dyDescent="0.2">
      <c r="D87" s="19"/>
    </row>
    <row r="88" spans="2:6" x14ac:dyDescent="0.2">
      <c r="D88" s="19"/>
    </row>
    <row r="89" spans="2:6" x14ac:dyDescent="0.2">
      <c r="D89" s="19"/>
    </row>
    <row r="90" spans="2:6" x14ac:dyDescent="0.2">
      <c r="D90" s="1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31" sqref="H31"/>
    </sheetView>
  </sheetViews>
  <sheetFormatPr baseColWidth="10" defaultRowHeight="16" x14ac:dyDescent="0.2"/>
  <cols>
    <col min="2" max="6" width="23" bestFit="1" customWidth="1"/>
    <col min="7" max="8" width="24" bestFit="1" customWidth="1"/>
    <col min="9" max="9" width="23.6640625" bestFit="1" customWidth="1"/>
    <col min="13" max="13" width="14.1640625" bestFit="1" customWidth="1"/>
  </cols>
  <sheetData>
    <row r="1" spans="1:14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118</v>
      </c>
      <c r="G1" s="2" t="s">
        <v>119</v>
      </c>
      <c r="H1" s="2" t="s">
        <v>120</v>
      </c>
      <c r="I1" s="2" t="s">
        <v>121</v>
      </c>
      <c r="J1" s="2"/>
      <c r="K1" s="2" t="s">
        <v>77</v>
      </c>
    </row>
    <row r="2" spans="1:14" x14ac:dyDescent="0.2">
      <c r="A2" s="22" t="s">
        <v>4</v>
      </c>
      <c r="B2" s="19">
        <f>'DPWG 0-13'!G2</f>
        <v>860743</v>
      </c>
      <c r="C2" s="19">
        <f>'DPWG 14-39'!G2</f>
        <v>2130256</v>
      </c>
      <c r="D2" s="19">
        <f>'DPWG 40-64'!G2</f>
        <v>2330355</v>
      </c>
      <c r="E2" s="19">
        <f>'DPWG &gt;=65'!G2</f>
        <v>1439680</v>
      </c>
      <c r="F2" s="19">
        <f>'Highly-significant 0-13'!G2</f>
        <v>860743</v>
      </c>
      <c r="G2" s="19">
        <f>'Highly-significant 14-39'!G2</f>
        <v>2130256</v>
      </c>
      <c r="H2" s="19">
        <f>'Highly-significant 40-64'!G2</f>
        <v>2330355</v>
      </c>
      <c r="I2" s="19">
        <f>'Highly-significant &gt;= 65'!G2</f>
        <v>1439680</v>
      </c>
      <c r="K2">
        <f>SUM(F2:I2)</f>
        <v>6761034</v>
      </c>
    </row>
    <row r="3" spans="1:14" x14ac:dyDescent="0.2">
      <c r="A3" s="22" t="s">
        <v>25</v>
      </c>
      <c r="B3" s="19">
        <f>'DPWG 0-13'!G3</f>
        <v>378487</v>
      </c>
      <c r="C3" s="19">
        <f>'DPWG 14-39'!G3</f>
        <v>1116892</v>
      </c>
      <c r="D3" s="19">
        <f>'DPWG 40-64'!G3</f>
        <v>1206895</v>
      </c>
      <c r="E3" s="19">
        <f>'DPWG &gt;=65'!G3</f>
        <v>833637</v>
      </c>
      <c r="F3" s="19">
        <f>'Highly-significant 0-13'!G3</f>
        <v>378487</v>
      </c>
      <c r="G3" s="19">
        <f>'Highly-significant 14-39'!G3</f>
        <v>1116892</v>
      </c>
      <c r="H3" s="19">
        <f>'Highly-significant 40-64'!G3</f>
        <v>1206895</v>
      </c>
      <c r="I3" s="19">
        <f>'Highly-significant &gt;= 65'!G3</f>
        <v>833637</v>
      </c>
      <c r="K3">
        <f>SUM(F3:I3)</f>
        <v>3535911</v>
      </c>
    </row>
    <row r="4" spans="1:14" x14ac:dyDescent="0.2">
      <c r="B4" s="34">
        <f>B3/B2</f>
        <v>0.4397212640706924</v>
      </c>
      <c r="C4" s="34">
        <f t="shared" ref="C4:I4" si="0">C3/C2</f>
        <v>0.52429942692333686</v>
      </c>
      <c r="D4" s="34">
        <f t="shared" si="0"/>
        <v>0.51790177891351319</v>
      </c>
      <c r="E4" s="34">
        <f t="shared" si="0"/>
        <v>0.57904325961324743</v>
      </c>
      <c r="F4" s="34">
        <f t="shared" si="0"/>
        <v>0.4397212640706924</v>
      </c>
      <c r="G4" s="34">
        <f t="shared" si="0"/>
        <v>0.52429942692333686</v>
      </c>
      <c r="H4" s="34">
        <f t="shared" si="0"/>
        <v>0.51790177891351319</v>
      </c>
      <c r="I4" s="34">
        <f t="shared" si="0"/>
        <v>0.57904325961324743</v>
      </c>
      <c r="J4" s="34"/>
      <c r="K4" s="34">
        <f t="shared" ref="K4" si="1">K3/K2</f>
        <v>0.52298376254282997</v>
      </c>
      <c r="M4" t="s">
        <v>66</v>
      </c>
      <c r="N4">
        <v>6831128</v>
      </c>
    </row>
    <row r="5" spans="1:14" x14ac:dyDescent="0.2">
      <c r="M5" t="s">
        <v>0</v>
      </c>
      <c r="N5">
        <v>3537599</v>
      </c>
    </row>
    <row r="6" spans="1:14" x14ac:dyDescent="0.2">
      <c r="A6" s="2" t="s">
        <v>9</v>
      </c>
      <c r="B6" s="31" t="str">
        <f>CONCATENATE(SUM('DPWG 0-13'!B3:$B$9)," (",TEXT('DPWG 0-13'!C3,"0,0%"),")")</f>
        <v>39557 (100,0%)</v>
      </c>
      <c r="C6" s="31" t="str">
        <f>CONCATENATE(SUM('DPWG 14-39'!B3:$B$17)," (",TEXT('DPWG 14-39'!C3,"0,0%"),")")</f>
        <v>547441 (100,0%)</v>
      </c>
      <c r="D6" s="31" t="str">
        <f>CONCATENATE(SUM('DPWG 40-64'!B3:$B$18)," (",TEXT('DPWG 40-64'!C3,"0,0%"),")")</f>
        <v>1190242 (100,0%)</v>
      </c>
      <c r="E6" s="31" t="str">
        <f>CONCATENATE(SUM('DPWG &gt;=65'!B3:$B$21)," (",TEXT('DPWG &gt;=65'!C3,"0,0%"),")")</f>
        <v>1037127 (100,0%)</v>
      </c>
      <c r="F6" s="31" t="str">
        <f>CONCATENATE(SUM('Highly-significant 0-13'!B3:$B$7)," (",TEXT('Highly-significant 0-13'!C3,"0,0%"),")")</f>
        <v>33483 (100,0%)</v>
      </c>
      <c r="G6" s="31" t="str">
        <f>CONCATENATE(SUM('Highly-significant 14-39'!B3:$B$10)," (",TEXT('Highly-significant 14-39'!C3,"0,0%"),")")</f>
        <v>178809 (100,0%)</v>
      </c>
      <c r="H6" s="31" t="str">
        <f>CONCATENATE(SUM('Highly-significant 40-64'!B3:$B$11)," (",TEXT('Highly-significant 40-64'!C3,"0,0%"),")")</f>
        <v>599811 (100,0%)</v>
      </c>
      <c r="I6" s="31" t="str">
        <f>CONCATENATE(SUM('Highly-significant &gt;= 65'!B3:$B$16)," (",TEXT('Highly-significant &gt;= 65'!C3,"0,0%"),")")</f>
        <v>680051 (100,0%)</v>
      </c>
      <c r="M6" t="s">
        <v>1</v>
      </c>
      <c r="N6">
        <v>3023271</v>
      </c>
    </row>
    <row r="7" spans="1:14" x14ac:dyDescent="0.2">
      <c r="A7" s="2" t="s">
        <v>10</v>
      </c>
      <c r="B7" s="31" t="str">
        <f>CONCATENATE(SUM('DPWG 0-13'!B4:$B$9)," (",TEXT('DPWG 0-13'!C4,"0,0%"),")")</f>
        <v>1527 (3,9%)</v>
      </c>
      <c r="C7" s="31" t="str">
        <f>CONCATENATE(SUM('DPWG 14-39'!B4:$B$17)," (",TEXT('DPWG 14-39'!C4,"0,0%"),")")</f>
        <v>155220 (28,4%)</v>
      </c>
      <c r="D7" s="31" t="str">
        <f>CONCATENATE(SUM('DPWG 40-64'!B4:$B$18)," (",TEXT('DPWG 40-64'!C4,"0,0%"),")")</f>
        <v>558952 (47,0%)</v>
      </c>
      <c r="E7" s="31" t="str">
        <f>CONCATENATE(SUM('DPWG &gt;=65'!B4:$B$21)," (",TEXT('DPWG &gt;=65'!C4,"0,0%"),")")</f>
        <v>647052 (62,4%)</v>
      </c>
      <c r="F7" s="31" t="str">
        <f>CONCATENATE(SUM('Highly-significant 0-13'!B4:$B$7)," (",TEXT('Highly-significant 0-13'!C4,"0,0%"),")")</f>
        <v>580 (1,7%)</v>
      </c>
      <c r="G7" s="31" t="str">
        <f>CONCATENATE(SUM('Highly-significant 14-39'!B4:$B$10)," (",TEXT('Highly-significant 14-39'!C4,"0,0%"),")")</f>
        <v>24465 (13,7%)</v>
      </c>
      <c r="H7" s="31" t="str">
        <f>CONCATENATE(SUM('Highly-significant 40-64'!B4:$B$11)," (",TEXT('Highly-significant 40-64'!C4,"0,0%"),")")</f>
        <v>162392 (27,1%)</v>
      </c>
      <c r="I7" s="31" t="str">
        <f>CONCATENATE(SUM('Highly-significant &gt;= 65'!B4:$B$16)," (",TEXT('Highly-significant &gt;= 65'!C4,"0,0%"),")")</f>
        <v>243857 (35,9%)</v>
      </c>
      <c r="M7" t="s">
        <v>67</v>
      </c>
      <c r="N7">
        <v>270258</v>
      </c>
    </row>
    <row r="8" spans="1:14" x14ac:dyDescent="0.2">
      <c r="A8" s="2" t="s">
        <v>11</v>
      </c>
      <c r="B8" s="31" t="str">
        <f>CONCATENATE(SUM('DPWG 0-13'!B5:$B$9)," (",TEXT('DPWG 0-13'!C5,"0,0%"),")")</f>
        <v>201 (0,5%)</v>
      </c>
      <c r="C8" s="31" t="str">
        <f>CONCATENATE(SUM('DPWG 14-39'!B5:$B$17)," (",TEXT('DPWG 14-39'!C5,"0,0%"),")")</f>
        <v>51420 (9,4%)</v>
      </c>
      <c r="D8" s="31" t="str">
        <f>CONCATENATE(SUM('DPWG 40-64'!B5:$B$18)," (",TEXT('DPWG 40-64'!C5,"0,0%"),")")</f>
        <v>259301 (21,8%)</v>
      </c>
      <c r="E8" s="31" t="str">
        <f>CONCATENATE(SUM('DPWG &gt;=65'!B5:$B$21)," (",TEXT('DPWG &gt;=65'!C5,"0,0%"),")")</f>
        <v>361636 (34,9%)</v>
      </c>
      <c r="F8" s="31" t="str">
        <f>CONCATENATE(SUM('Highly-significant 0-13'!B5:$B$7)," (",TEXT('Highly-significant 0-13'!C5,"0,0%"),")")</f>
        <v>44 (0,1%)</v>
      </c>
      <c r="G8" s="31" t="str">
        <f>CONCATENATE(SUM('Highly-significant 14-39'!B5:$B$10)," (",TEXT('Highly-significant 14-39'!C5,"0,0%"),")")</f>
        <v>4902 (2,7%)</v>
      </c>
      <c r="H8" s="31" t="str">
        <f>CONCATENATE(SUM('Highly-significant 40-64'!B5:$B$11)," (",TEXT('Highly-significant 40-64'!C5,"0,0%"),")")</f>
        <v>42683 (7,1%)</v>
      </c>
      <c r="I8" s="31" t="str">
        <f>CONCATENATE(SUM('Highly-significant &gt;= 65'!B5:$B$16)," (",TEXT('Highly-significant &gt;= 65'!C5,"0,0%"),")")</f>
        <v>69921 (10,3%)</v>
      </c>
      <c r="M8" t="s">
        <v>3</v>
      </c>
      <c r="N8">
        <v>70094</v>
      </c>
    </row>
    <row r="9" spans="1:14" x14ac:dyDescent="0.2">
      <c r="A9" s="2" t="s">
        <v>12</v>
      </c>
      <c r="B9" s="31" t="str">
        <f>CONCATENATE(SUM('DPWG 0-13'!B6:$B$9)," (",TEXT('DPWG 0-13'!C6,"0,0%"),")")</f>
        <v>37 (0,1%)</v>
      </c>
      <c r="C9" s="31" t="str">
        <f>CONCATENATE(SUM('DPWG 14-39'!B6:$B$17)," (",TEXT('DPWG 14-39'!C6,"0,0%"),")")</f>
        <v>18719 (3,4%)</v>
      </c>
      <c r="D9" s="31" t="str">
        <f>CONCATENATE(SUM('DPWG 40-64'!B6:$B$18)," (",TEXT('DPWG 40-64'!C6,"0,0%"),")")</f>
        <v>117331 (9,9%)</v>
      </c>
      <c r="E9" s="31" t="str">
        <f>CONCATENATE(SUM('DPWG &gt;=65'!B6:$B$21)," (",TEXT('DPWG &gt;=65'!C6,"0,0%"),")")</f>
        <v>181426 (17,5%)</v>
      </c>
      <c r="F9" s="31" t="str">
        <f>CONCATENATE(SUM('Highly-significant 0-13'!B6:$B$7)," (",TEXT('Highly-significant 0-13'!C6,"0,0%"),")")</f>
        <v>6 (0,0%)</v>
      </c>
      <c r="G9" s="31" t="str">
        <f>CONCATENATE(SUM('Highly-significant 14-39'!B6:$B$10)," (",TEXT('Highly-significant 14-39'!C6,"0,0%"),")")</f>
        <v>1056 (0,6%)</v>
      </c>
      <c r="H9" s="31" t="str">
        <f>CONCATENATE(SUM('Highly-significant 40-64'!B6:$B$11)," (",TEXT('Highly-significant 40-64'!C6,"0,0%"),")")</f>
        <v>10912 (1,8%)</v>
      </c>
      <c r="I9" s="31" t="str">
        <f>CONCATENATE(SUM('Highly-significant &gt;= 65'!B6:$B$16)," (",TEXT('Highly-significant &gt;= 65'!C6,"0,0%"),")")</f>
        <v>16845 (2,5%)</v>
      </c>
    </row>
    <row r="10" spans="1:14" x14ac:dyDescent="0.2">
      <c r="A10" s="2" t="s">
        <v>13</v>
      </c>
      <c r="B10" s="31" t="str">
        <f>CONCATENATE(SUM('DPWG 0-13'!B7:$B$9)," (",TEXT('DPWG 0-13'!C7,"0,0%"),")")</f>
        <v>8 (0,0%)</v>
      </c>
      <c r="C10" s="31" t="str">
        <f>CONCATENATE(SUM('DPWG 14-39'!B7:$B$17)," (",TEXT('DPWG 14-39'!C7,"0,0%"),")")</f>
        <v>7388 (1,3%)</v>
      </c>
      <c r="D10" s="31" t="str">
        <f>CONCATENATE(SUM('DPWG 40-64'!B7:$B$18)," (",TEXT('DPWG 40-64'!C7,"0,0%"),")")</f>
        <v>52569 (4,4%)</v>
      </c>
      <c r="E10" s="31" t="str">
        <f>CONCATENATE(SUM('DPWG &gt;=65'!B7:$B$21)," (",TEXT('DPWG &gt;=65'!C7,"0,0%"),")")</f>
        <v>83008 (8,0%)</v>
      </c>
      <c r="F10" s="31" t="str">
        <f>CONCATENATE(SUM('Highly-significant 0-13'!B7:$B$7)," (",TEXT('Highly-significant 0-13'!C7,"0,0%"),")")</f>
        <v>0 (0,0%)</v>
      </c>
      <c r="G10" s="31" t="str">
        <f>CONCATENATE(SUM('Highly-significant 14-39'!B7:$B$10)," (",TEXT('Highly-significant 14-39'!C7,"0,0%"),")")</f>
        <v>214 (0,1%)</v>
      </c>
      <c r="H10" s="31" t="str">
        <f>CONCATENATE(SUM('Highly-significant 40-64'!B7:$B$11)," (",TEXT('Highly-significant 40-64'!C7,"0,0%"),")")</f>
        <v>2713 (0,5%)</v>
      </c>
      <c r="I10" s="31" t="str">
        <f>CONCATENATE(SUM('Highly-significant &gt;= 65'!B7:$B$16)," (",TEXT('Highly-significant &gt;= 65'!C7,"0,0%"),")")</f>
        <v>3620 (0,5%)</v>
      </c>
    </row>
    <row r="11" spans="1:14" x14ac:dyDescent="0.2">
      <c r="A11" s="2" t="s">
        <v>14</v>
      </c>
      <c r="B11" s="31" t="str">
        <f>CONCATENATE(SUM('DPWG 0-13'!B8:$B$9)," (",TEXT('DPWG 0-13'!C8,"0,0%"),")")</f>
        <v>2 (0,0%)</v>
      </c>
      <c r="C11" s="31" t="str">
        <f>CONCATENATE(SUM('DPWG 14-39'!B8:$B$17)," (",TEXT('DPWG 14-39'!C8,"0,0%"),")")</f>
        <v>3029 (0,6%)</v>
      </c>
      <c r="D11" s="31" t="str">
        <f>CONCATENATE(SUM('DPWG 40-64'!B8:$B$18)," (",TEXT('DPWG 40-64'!C8,"0,0%"),")")</f>
        <v>23243 (2,0%)</v>
      </c>
      <c r="E11" s="31" t="str">
        <f>CONCATENATE(SUM('DPWG &gt;=65'!B8:$B$21)," (",TEXT('DPWG &gt;=65'!C8,"0,0%"),")")</f>
        <v>35531 (3,4%)</v>
      </c>
      <c r="F11" s="31" t="str">
        <f>CONCATENATE(SUM('Highly-significant 0-13'!B$7:$B8)," (",TEXT('Highly-significant 0-13'!C8,"0,0%"),")")</f>
        <v>0 (0,0%)</v>
      </c>
      <c r="G11" s="31" t="str">
        <f>CONCATENATE(SUM('Highly-significant 14-39'!B8:$B$10)," (",TEXT('Highly-significant 14-39'!C8,"0,0%"),")")</f>
        <v>55 (0,0%)</v>
      </c>
      <c r="H11" s="31" t="str">
        <f>CONCATENATE(SUM('Highly-significant 40-64'!B8:$B$11)," (",TEXT('Highly-significant 40-64'!C8,"0,0%"),")")</f>
        <v>684 (0,1%)</v>
      </c>
      <c r="I11" s="31" t="str">
        <f>CONCATENATE(SUM('Highly-significant &gt;= 65'!B8:$B$16)," (",TEXT('Highly-significant &gt;= 65'!C8,"0,0%"),")")</f>
        <v>679 (0,1%)</v>
      </c>
    </row>
    <row r="12" spans="1:14" x14ac:dyDescent="0.2">
      <c r="A12" s="2"/>
      <c r="B12" s="31"/>
      <c r="C12" s="31"/>
      <c r="D12" s="31"/>
      <c r="E12" s="31"/>
      <c r="F12" s="31"/>
      <c r="G12" s="31"/>
      <c r="H12" s="31"/>
      <c r="I12" s="31"/>
    </row>
    <row r="13" spans="1:14" x14ac:dyDescent="0.2">
      <c r="A13" s="48" t="s">
        <v>132</v>
      </c>
      <c r="B13" s="48"/>
    </row>
    <row r="14" spans="1:14" x14ac:dyDescent="0.2">
      <c r="A14" s="2" t="s">
        <v>15</v>
      </c>
      <c r="B14" t="str">
        <f>CONCATENATE('DPWG 0-13'!C15, " (",TEXT('DPWG 0-13'!F15,"0,0%"), ")")</f>
        <v>Codeine (2,4%)</v>
      </c>
      <c r="C14" t="str">
        <f>CONCATENATE('DPWG 14-39'!C23, " (",TEXT('DPWG 14-39'!F23,"0,0%"), ")")</f>
        <v>Pantoprazole (9,0%)</v>
      </c>
      <c r="D14" t="str">
        <f>CONCATENATE('DPWG 40-64'!C24, " (",TEXT('DPWG 40-64'!F24,"0,0%"), ")")</f>
        <v>Pantoprazole (18,0%)</v>
      </c>
      <c r="E14" t="str">
        <f>CONCATENATE('DPWG &gt;=65'!C27, " (",TEXT('DPWG &gt;=65'!F27,"0,0%"), ")")</f>
        <v>Pantoprazole (28,2%)</v>
      </c>
      <c r="F14" t="str">
        <f>CONCATENATE('Highly-significant 0-13'!C13, " (",TEXT('Highly-significant 0-13'!F13,"0,0%"), ")")</f>
        <v>Codeine (2,4%)</v>
      </c>
      <c r="G14" t="str">
        <f>CONCATENATE('Highly-significant 14-39'!C17, " (",TEXT('Highly-significant 14-39'!F17,"0,0%"), ")")</f>
        <v>Estrogen-containing (2,6%)</v>
      </c>
      <c r="H14" t="str">
        <f>CONCATENATE('Highly-significant 40-64'!C17, " (",TEXT('Highly-significant 40-64'!F17,"0,0%"), ")")</f>
        <v>Estrogen-containing (8,7%)</v>
      </c>
      <c r="I14" t="str">
        <f>CONCATENATE('Highly-significant &gt;= 65'!C23, " (",TEXT('Highly-significant &gt;= 65'!F23,"0,0%"), ")")</f>
        <v>Tramadol (15,2%)</v>
      </c>
    </row>
    <row r="15" spans="1:14" x14ac:dyDescent="0.2">
      <c r="A15" s="2" t="s">
        <v>16</v>
      </c>
      <c r="B15" t="str">
        <f>CONCATENATE('DPWG 0-13'!C16, " (",TEXT('DPWG 0-13'!F16,"0,0%"), ")")</f>
        <v>Estrogen-containing (1,2%)</v>
      </c>
      <c r="C15" t="str">
        <f>CONCATENATE('DPWG 14-39'!C24, " (",TEXT('DPWG 14-39'!F24,"0,0%"), ")")</f>
        <v>Lansoprazole (5,3%)</v>
      </c>
      <c r="D15" t="str">
        <f>CONCATENATE('DPWG 40-64'!C25, " (",TEXT('DPWG 40-64'!F25,"0,0%"), ")")</f>
        <v>Lansoprazole (11,0%)</v>
      </c>
      <c r="E15" t="str">
        <f>CONCATENATE('DPWG &gt;=65'!C28, " (",TEXT('DPWG &gt;=65'!F28,"0,0%"), ")")</f>
        <v>Tramadol (15,2%)</v>
      </c>
      <c r="F15" t="str">
        <f>CONCATENATE('Highly-significant 0-13'!C14, " (",TEXT('Highly-significant 0-13'!F14,"0,0%"), ")")</f>
        <v>Estrogen-containing (1,2%)</v>
      </c>
      <c r="G15" t="str">
        <f>CONCATENATE('Highly-significant 14-39'!C18, " (",TEXT('Highly-significant 14-39'!F18,"0,0%"), ")")</f>
        <v>Tramadol (1,9%)</v>
      </c>
      <c r="H15" t="str">
        <f>CONCATENATE('Highly-significant 40-64'!C18, " (",TEXT('Highly-significant 40-64'!F18,"0,0%"), ")")</f>
        <v>Tramadol (6,6%)</v>
      </c>
      <c r="I15" t="str">
        <f>CONCATENATE('Highly-significant &gt;= 65'!C24, " (",TEXT('Highly-significant &gt;= 65'!F24,"0,0%"), ")")</f>
        <v>Metoprolol (10,6%)</v>
      </c>
    </row>
    <row r="16" spans="1:14" x14ac:dyDescent="0.2">
      <c r="A16" s="2" t="s">
        <v>17</v>
      </c>
      <c r="B16" t="str">
        <f>CONCATENATE('DPWG 0-13'!C17, " (",TEXT('DPWG 0-13'!F17,"0,0%"), ")")</f>
        <v>Tacrolimus (0,9%)</v>
      </c>
      <c r="C16" t="str">
        <f>CONCATENATE('DPWG 14-39'!C25, " (",TEXT('DPWG 14-39'!F25,"0,0%"), ")")</f>
        <v>Omeprazole (4,2%)</v>
      </c>
      <c r="D16" t="str">
        <f>CONCATENATE('DPWG 40-64'!C26, " (",TEXT('DPWG 40-64'!F26,"0,0%"), ")")</f>
        <v>Estrogen-containing (8,6%)</v>
      </c>
      <c r="E16" t="str">
        <f>CONCATENATE('DPWG &gt;=65'!C29, " (",TEXT('DPWG &gt;=65'!F29,"0,0%"), ")")</f>
        <v>Lansoprazole (14,8%)</v>
      </c>
      <c r="F16" t="str">
        <f>CONCATENATE('Highly-significant 0-13'!C15, " (",TEXT('Highly-significant 0-13'!F15,"0,0%"), ")")</f>
        <v>Risperidone (0,1%)</v>
      </c>
      <c r="G16" t="str">
        <f>CONCATENATE('Highly-significant 14-39'!C19, " (",TEXT('Highly-significant 14-39'!F19,"0,0%"), ")")</f>
        <v>Sertraline (1,4%)</v>
      </c>
      <c r="H16" t="str">
        <f>CONCATENATE('Highly-significant 40-64'!C19, " (",TEXT('Highly-significant 40-64'!F19,"0,0%"), ")")</f>
        <v>Metoprolol (4,7%)</v>
      </c>
      <c r="I16" t="str">
        <f>CONCATENATE('Highly-significant &gt;= 65'!C25, " (",TEXT('Highly-significant &gt;= 65'!F25,"0,0%"), ")")</f>
        <v>Estrogen-containing (9,3%)</v>
      </c>
    </row>
    <row r="17" spans="1:9" x14ac:dyDescent="0.2">
      <c r="A17" s="2" t="s">
        <v>18</v>
      </c>
      <c r="B17" t="str">
        <f>CONCATENATE('DPWG 0-13'!C18, " (",TEXT('DPWG 0-13'!F18,"0,0%"), ")")</f>
        <v>Omeprazole (0,3%)</v>
      </c>
      <c r="C17" t="str">
        <f>CONCATENATE('DPWG 14-39'!C26, " (",TEXT('DPWG 14-39'!F26,"0,0%"), ")")</f>
        <v>Estrogen-containing (2,5%)</v>
      </c>
      <c r="D17" t="str">
        <f>CONCATENATE('DPWG 40-64'!C27, " (",TEXT('DPWG 40-64'!F27,"0,0%"), ")")</f>
        <v>Omeprazole (8,6%)</v>
      </c>
      <c r="E17" t="str">
        <f>CONCATENATE('DPWG &gt;=65'!C30, " (",TEXT('DPWG &gt;=65'!F30,"0,0%"), ")")</f>
        <v>Omeprazole (11,6%)</v>
      </c>
      <c r="F17" t="str">
        <f>CONCATENATE('Highly-significant 0-13'!C16, " (",TEXT('Highly-significant 0-13'!F16,"0,0%"), ")")</f>
        <v>Sertraline (0,1%)</v>
      </c>
      <c r="G17" t="str">
        <f>CONCATENATE('Highly-significant 14-39'!C20, " (",TEXT('Highly-significant 14-39'!F20,"0,0%"), ")")</f>
        <v>Paroxetine (0,8%)</v>
      </c>
      <c r="H17" t="str">
        <f>CONCATENATE('Highly-significant 40-64'!C20, " (",TEXT('Highly-significant 40-64'!F20,"0,0%"), ")")</f>
        <v>Sertraline (2,5%)</v>
      </c>
      <c r="I17" t="str">
        <f>CONCATENATE('Highly-significant &gt;= 65'!C26, " (",TEXT('Highly-significant &gt;= 65'!F26,"0,0%"), ")")</f>
        <v>Clopidogrel (5,1%)</v>
      </c>
    </row>
    <row r="18" spans="1:9" x14ac:dyDescent="0.2">
      <c r="A18" s="2" t="s">
        <v>19</v>
      </c>
      <c r="B18" t="str">
        <f>CONCATENATE('DPWG 0-13'!C19, " (",TEXT('DPWG 0-13'!F19,"0,0%"), ")")</f>
        <v>Pantoprazole (0,2%)</v>
      </c>
      <c r="C18" t="str">
        <f>CONCATENATE('DPWG 14-39'!C27, " (",TEXT('DPWG 14-39'!F27,"0,0%"), ")")</f>
        <v>Esomeprazole (2,4%)</v>
      </c>
      <c r="D18" t="str">
        <f>CONCATENATE('DPWG 40-64'!C28, " (",TEXT('DPWG 40-64'!F28,"0,0%"), ")")</f>
        <v>Tramadol (6,6%)</v>
      </c>
      <c r="E18" t="str">
        <f>CONCATENATE('DPWG &gt;=65'!C31, " (",TEXT('DPWG &gt;=65'!F31,"0,0%"), ")")</f>
        <v>Metoprolol (10,6%)</v>
      </c>
      <c r="F18" t="str">
        <f>CONCATENATE('Highly-significant 0-13'!C17, " (",TEXT('Highly-significant 0-13'!F17,"0,0%"), ")")</f>
        <v>Tramadol (0,1%)</v>
      </c>
      <c r="G18" t="str">
        <f>CONCATENATE('Highly-significant 14-39'!C21, " (",TEXT('Highly-significant 14-39'!F21,"0,0%"), ")")</f>
        <v>Metoprolol (0,6%)</v>
      </c>
      <c r="H18" t="str">
        <f>CONCATENATE('Highly-significant 40-64'!C21, " (",TEXT('Highly-significant 40-64'!F21,"0,0%"), ")")</f>
        <v>Paroxetine (1,8%)</v>
      </c>
      <c r="I18" t="str">
        <f>CONCATENATE('Highly-significant &gt;= 65'!C27, " (",TEXT('Highly-significant &gt;= 65'!F27,"0,0%"), ")")</f>
        <v>Sertraline (3,7%)</v>
      </c>
    </row>
    <row r="19" spans="1:9" x14ac:dyDescent="0.2">
      <c r="A19" s="2" t="s">
        <v>20</v>
      </c>
      <c r="B19" t="str">
        <f>CONCATENATE('DPWG 0-13'!C20, " (",TEXT('DPWG 0-13'!F20,"0,0%"), ")")</f>
        <v>Risperdone (0,1%)</v>
      </c>
      <c r="C19" t="str">
        <f>CONCATENATE('DPWG 14-39'!C28, " (",TEXT('DPWG 14-39'!F28,"0,0%"), ")")</f>
        <v>Tramadol (1,9%)</v>
      </c>
      <c r="D19" t="str">
        <f>CONCATENATE('DPWG 40-64'!C29, " (",TEXT('DPWG 40-64'!F29,"0,0%"), ")")</f>
        <v>Esomeprazole (4,8%)</v>
      </c>
      <c r="E19" t="str">
        <f>CONCATENATE('DPWG &gt;=65'!C32, " (",TEXT('DPWG &gt;=65'!F32,"0,0%"), ")")</f>
        <v>Estrogen-containing (9,3%)</v>
      </c>
      <c r="F19" t="str">
        <f>CONCATENATE('Highly-significant 0-13'!C18, " (",TEXT('Highly-significant 0-13'!F18,"0,0%"), ")")</f>
        <v>Mercaptopurine (0,0%)</v>
      </c>
      <c r="G19" t="str">
        <f>CONCATENATE('Highly-significant 14-39'!C22, " (",TEXT('Highly-significant 14-39'!F22,"0,0%"), ")")</f>
        <v>Venlafaxine (0,5%)</v>
      </c>
      <c r="H19" t="str">
        <f>CONCATENATE('Highly-significant 40-64'!C22, " (",TEXT('Highly-significant 40-64'!F22,"0,0%"), ")")</f>
        <v>Amitriptyline (1,5%)</v>
      </c>
      <c r="I19" t="str">
        <f>CONCATENATE('Highly-significant &gt;= 65'!C28, " (",TEXT('Highly-significant &gt;= 65'!F28,"0,0%"), ")")</f>
        <v>Glimepiride (3,6%)</v>
      </c>
    </row>
    <row r="20" spans="1:9" x14ac:dyDescent="0.2">
      <c r="A20" s="2" t="s">
        <v>21</v>
      </c>
      <c r="B20" t="str">
        <f>CONCATENATE('DPWG 0-13'!C21, " (",TEXT('DPWG 0-13'!F21,"0,0%"), ")")</f>
        <v>Esomeprazole (0,1%)</v>
      </c>
      <c r="C20" t="str">
        <f>CONCATENATE('DPWG 14-39'!C29, " (",TEXT('DPWG 14-39'!F29,"0,0%"), ")")</f>
        <v>Escitalopram (1,6%)</v>
      </c>
      <c r="D20" t="str">
        <f>CONCATENATE('DPWG 40-64'!C30, " (",TEXT('DPWG 40-64'!F30,"0,0%"), ")")</f>
        <v>Metoprolol (4,7%)</v>
      </c>
      <c r="E20" t="str">
        <f>CONCATENATE('DPWG &gt;=65'!C33, " (",TEXT('DPWG &gt;=65'!F33,"0,0%"), ")")</f>
        <v>Citalopram (7,0%)</v>
      </c>
      <c r="F20" t="str">
        <f>CONCATENATE('Highly-significant 0-13'!C19, " (",TEXT('Highly-significant 0-13'!F19,"0,0%"), ")")</f>
        <v>Metoprolol (0,0%)</v>
      </c>
      <c r="G20" t="str">
        <f>CONCATENATE('Highly-significant 14-39'!C23, " (",TEXT('Highly-significant 14-39'!F23,"0,0%"), ")")</f>
        <v>Risperidone (0,4%)</v>
      </c>
      <c r="H20" t="str">
        <f>CONCATENATE('Highly-significant 40-64'!C23, " (",TEXT('Highly-significant 40-64'!F23,"0,0%"), ")")</f>
        <v>Venlafaxine (1,4%)</v>
      </c>
      <c r="I20" t="str">
        <f>CONCATENATE('Highly-significant &gt;= 65'!C29, " (",TEXT('Highly-significant &gt;= 65'!F29,"0,0%"), ")")</f>
        <v>Risperidone (3,3%)</v>
      </c>
    </row>
    <row r="21" spans="1:9" x14ac:dyDescent="0.2">
      <c r="A21" s="2" t="s">
        <v>22</v>
      </c>
      <c r="B21" t="str">
        <f>CONCATENATE('DPWG 0-13'!C22, " (",TEXT('DPWG 0-13'!F22,"0,0%"), ")")</f>
        <v>Lansoprazole (0,1%)</v>
      </c>
      <c r="C21" t="str">
        <f>CONCATENATE('DPWG 14-39'!C30, " (",TEXT('DPWG 14-39'!F30,"0,0%"), ")")</f>
        <v>Rabeprazole (1,4%)</v>
      </c>
      <c r="D21" t="str">
        <f>CONCATENATE('DPWG 40-64'!C31, " (",TEXT('DPWG 40-64'!F31,"0,0%"), ")")</f>
        <v>Citalopram (4,1%)</v>
      </c>
      <c r="E21" t="str">
        <f>CONCATENATE('DPWG &gt;=65'!C34, " (",TEXT('DPWG &gt;=65'!F34,"0,0%"), ")")</f>
        <v>Esomeprazole (6,9%)</v>
      </c>
      <c r="F21" t="str">
        <f>CONCATENATE('Highly-significant 0-13'!C20, " (",TEXT('Highly-significant 0-13'!F20,"0,0%"), ")")</f>
        <v>Azathioprine (0,0%)</v>
      </c>
      <c r="G21" t="str">
        <f>CONCATENATE('Highly-significant 14-39'!C24, " (",TEXT('Highly-significant 14-39'!F24,"0,0%"), ")")</f>
        <v>Amitriptyline (0,3%)</v>
      </c>
      <c r="H21" t="str">
        <f>CONCATENATE('Highly-significant 40-64'!C24, " (",TEXT('Highly-significant 40-64'!F24,"0,0%"), ")")</f>
        <v>Clopidogrel (1,2%)</v>
      </c>
      <c r="I21" t="str">
        <f>CONCATENATE('Highly-significant &gt;= 65'!C30, " (",TEXT('Highly-significant &gt;= 65'!F30,"0,0%"), ")")</f>
        <v>Acenocoumarol (3,0%)</v>
      </c>
    </row>
    <row r="22" spans="1:9" x14ac:dyDescent="0.2">
      <c r="A22" s="2" t="s">
        <v>23</v>
      </c>
      <c r="B22" t="str">
        <f>CONCATENATE('DPWG 0-13'!C23, " (",TEXT('DPWG 0-13'!F23,"0,0%"), ")")</f>
        <v>Sertraline (0,1%)</v>
      </c>
      <c r="C22" t="str">
        <f>CONCATENATE('DPWG 14-39'!C31, " (",TEXT('DPWG 14-39'!F31,"0,0%"), ")")</f>
        <v>Citalopram (1,4%)</v>
      </c>
      <c r="D22" t="str">
        <f>CONCATENATE('DPWG 40-64'!C32, " (",TEXT('DPWG 40-64'!F32,"0,0%"), ")")</f>
        <v>Escitalopram (3,3%)</v>
      </c>
      <c r="E22" t="str">
        <f>CONCATENATE('DPWG &gt;=65'!C35, " (",TEXT('DPWG &gt;=65'!F35,"0,0%"), ")")</f>
        <v>Phenprocoumon (6,7%)</v>
      </c>
      <c r="F22" t="str">
        <f>CONCATENATE('Highly-significant 0-13'!C21, " (",TEXT('Highly-significant 0-13'!F21,"0,0%"), ")")</f>
        <v>Thioguanine (0,0%)</v>
      </c>
      <c r="G22" t="str">
        <f>CONCATENATE('Highly-significant 14-39'!C25, " (",TEXT('Highly-significant 14-39'!F25,"0,0%"), ")")</f>
        <v>Codeine (0,2%)</v>
      </c>
      <c r="H22" t="str">
        <f>CONCATENATE('Highly-significant 40-64'!C25, " (",TEXT('Highly-significant 40-64'!F25,"0,0%"), ")")</f>
        <v>Phenprocoumon (1,1%)</v>
      </c>
      <c r="I22" t="str">
        <f>CONCATENATE('Highly-significant &gt;= 65'!C31, " (",TEXT('Highly-significant &gt;= 65'!F31,"0,0%"), ")")</f>
        <v>Amitriptyline (2,2%)</v>
      </c>
    </row>
    <row r="23" spans="1:9" x14ac:dyDescent="0.2">
      <c r="A23" s="2" t="s">
        <v>24</v>
      </c>
      <c r="B23" t="str">
        <f>CONCATENATE('DPWG 0-13'!C24, " (",TEXT('DPWG 0-13'!F24,"0,0%"), ")")</f>
        <v>Tramadol (0,1%)</v>
      </c>
      <c r="C23" t="str">
        <f>CONCATENATE('DPWG 14-39'!C32, " (",TEXT('DPWG 14-39'!F32,"0,0%"), ")")</f>
        <v>Sertraline (1,4%)</v>
      </c>
      <c r="D23" t="str">
        <f>CONCATENATE('DPWG 40-64'!C33, " (",TEXT('DPWG 40-64'!F33,"0,0%"), ")")</f>
        <v>Rabeprazole (3,2%)</v>
      </c>
      <c r="E23" t="str">
        <f>CONCATENATE('DPWG &gt;=65'!C36, " (",TEXT('DPWG &gt;=65'!F36,"0,0%"), ")")</f>
        <v>Carvedilol (6,5%)</v>
      </c>
      <c r="F23" t="str">
        <f>CONCATENATE('Highly-significant 0-13'!C22, " (",TEXT('Highly-significant 0-13'!F22,"0,0%"), ")")</f>
        <v>Phenprocoumon (0,0%)</v>
      </c>
      <c r="G23" t="str">
        <f>CONCATENATE('Highly-significant 14-39'!C26, " (",TEXT('Highly-significant 14-39'!F26,"0,0%"), ")")</f>
        <v>Aripiprazole (0,2%)</v>
      </c>
      <c r="H23" t="str">
        <f>CONCATENATE('Highly-significant 40-64'!C26, " (",TEXT('Highly-significant 40-64'!F26,"0,0%"), ")")</f>
        <v>Glimepiride (1,0%)</v>
      </c>
      <c r="I23" t="str">
        <f>CONCATENATE('Highly-significant &gt;= 65'!C32, " (",TEXT('Highly-significant &gt;= 65'!F32,"0,0%"), ")")</f>
        <v>Phenprocoumon (0,4%)</v>
      </c>
    </row>
  </sheetData>
  <mergeCells count="1">
    <mergeCell ref="A13:B13"/>
  </mergeCells>
  <pageMargins left="0.7" right="0.7" top="0.75" bottom="0.75" header="0.3" footer="0.3"/>
  <ignoredErrors>
    <ignoredError sqref="B7: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2" workbookViewId="0">
      <selection activeCell="E12" sqref="E8:E12"/>
    </sheetView>
  </sheetViews>
  <sheetFormatPr baseColWidth="10" defaultRowHeight="16" x14ac:dyDescent="0.2"/>
  <sheetData>
    <row r="1" spans="1:12" ht="56" customHeight="1" thickBot="1" x14ac:dyDescent="0.25">
      <c r="A1" s="6"/>
      <c r="B1" s="44" t="s">
        <v>26</v>
      </c>
      <c r="C1" s="45"/>
      <c r="D1" s="45"/>
      <c r="E1" s="44" t="s">
        <v>27</v>
      </c>
      <c r="F1" s="45"/>
      <c r="G1" s="45"/>
      <c r="H1" s="46" t="s">
        <v>32</v>
      </c>
      <c r="I1" s="47"/>
      <c r="J1" s="47"/>
      <c r="K1" s="47"/>
    </row>
    <row r="2" spans="1:12" ht="112" x14ac:dyDescent="0.2">
      <c r="A2" s="6" t="s">
        <v>28</v>
      </c>
      <c r="B2" s="7" t="s">
        <v>29</v>
      </c>
      <c r="C2" s="8" t="s">
        <v>30</v>
      </c>
      <c r="D2" s="8" t="s">
        <v>31</v>
      </c>
      <c r="E2" s="7" t="s">
        <v>29</v>
      </c>
      <c r="F2" s="8" t="s">
        <v>30</v>
      </c>
      <c r="G2" s="8" t="s">
        <v>31</v>
      </c>
      <c r="H2" s="13" t="s">
        <v>33</v>
      </c>
      <c r="I2" s="14" t="s">
        <v>34</v>
      </c>
      <c r="J2" s="14" t="s">
        <v>35</v>
      </c>
      <c r="K2" s="15" t="s">
        <v>36</v>
      </c>
      <c r="L2" s="6" t="s">
        <v>37</v>
      </c>
    </row>
    <row r="3" spans="1:12" ht="17" thickBot="1" x14ac:dyDescent="0.25">
      <c r="A3">
        <v>1</v>
      </c>
      <c r="B3">
        <v>397754</v>
      </c>
      <c r="C3" s="10">
        <f>SUM(B3:$B$17)/SUM(B$3:B$17)</f>
        <v>1</v>
      </c>
      <c r="D3" s="11">
        <f>(SUM(B3:B$17))/$H$3</f>
        <v>8.1163901481570835E-2</v>
      </c>
      <c r="E3" s="9">
        <v>40248</v>
      </c>
      <c r="F3" s="10">
        <f>SUM(E3:E$7)/SUM(E$3:E$7)</f>
        <v>1</v>
      </c>
      <c r="G3" s="11">
        <f>(SUM(E3:E$7))/$H$3</f>
        <v>6.0102811717186386E-3</v>
      </c>
      <c r="H3">
        <v>6831128</v>
      </c>
      <c r="I3" s="16">
        <v>0</v>
      </c>
      <c r="J3" s="16">
        <v>13</v>
      </c>
      <c r="K3" s="17"/>
      <c r="L3" s="5"/>
    </row>
    <row r="4" spans="1:12" x14ac:dyDescent="0.2">
      <c r="A4">
        <v>2</v>
      </c>
      <c r="B4" s="1">
        <v>104789</v>
      </c>
      <c r="C4" s="10">
        <f>SUM(B4:$B$17)/SUM(B$3:B$17)</f>
        <v>0.28260355926058861</v>
      </c>
      <c r="D4" s="12">
        <f>(SUM(B4:B$17))/$H$3</f>
        <v>2.2937207442167679E-2</v>
      </c>
      <c r="E4" s="9">
        <v>773</v>
      </c>
      <c r="F4" s="10">
        <f>SUM(E4:E$7)/SUM(E$3:E$7)</f>
        <v>1.9704313515356699E-2</v>
      </c>
      <c r="G4" s="12">
        <f>(SUM(E4:E$7))/$H$3</f>
        <v>1.1842846452298946E-4</v>
      </c>
      <c r="H4" s="18" t="s">
        <v>38</v>
      </c>
    </row>
    <row r="5" spans="1:12" x14ac:dyDescent="0.2">
      <c r="A5">
        <v>3</v>
      </c>
      <c r="B5" s="1">
        <v>33021</v>
      </c>
      <c r="C5" s="10">
        <f>SUM(B5:$B$17)/SUM(B$3:B$17)</f>
        <v>9.3604188723416915E-2</v>
      </c>
      <c r="D5" s="12">
        <f>(SUM(B5:B$17))/$H$3</f>
        <v>7.597281151809774E-3</v>
      </c>
      <c r="E5" s="9">
        <v>33</v>
      </c>
      <c r="F5" s="10">
        <f>SUM(E5:E$7)/SUM(E$3:E$7)</f>
        <v>8.7682977324207809E-4</v>
      </c>
      <c r="G5" s="12">
        <f>(SUM(E5:E$7))/$H$3</f>
        <v>5.2699934769191849E-6</v>
      </c>
      <c r="H5" s="18" t="s">
        <v>39</v>
      </c>
      <c r="I5" s="19"/>
      <c r="J5" s="3">
        <f>I5/H3</f>
        <v>0</v>
      </c>
    </row>
    <row r="6" spans="1:12" x14ac:dyDescent="0.2">
      <c r="A6">
        <v>4</v>
      </c>
      <c r="B6" s="9">
        <v>11420</v>
      </c>
      <c r="C6" s="10">
        <f>SUM(B6:$B$17)/SUM(B$3:B$17)</f>
        <v>3.4046904900611609E-2</v>
      </c>
      <c r="D6" s="12">
        <f>(SUM(B6:B$17))/$H$3</f>
        <v>2.7633796351056515E-3</v>
      </c>
      <c r="E6" s="9">
        <v>3</v>
      </c>
      <c r="F6" s="10">
        <f>SUM(E6:E$7)/SUM(E$3:E$7)</f>
        <v>7.3069147770173174E-5</v>
      </c>
      <c r="G6" s="12">
        <f>(SUM(E6:E$7))/$H$3</f>
        <v>4.3916612307659878E-7</v>
      </c>
      <c r="H6" s="18" t="s">
        <v>40</v>
      </c>
      <c r="I6" s="19"/>
      <c r="J6" s="3">
        <f>I6/H3</f>
        <v>0</v>
      </c>
    </row>
    <row r="7" spans="1:12" x14ac:dyDescent="0.2">
      <c r="A7">
        <v>5</v>
      </c>
      <c r="B7" s="9">
        <v>4403</v>
      </c>
      <c r="C7" s="10">
        <f>SUM(B7:$B$17)/SUM(B$3:B$17)</f>
        <v>1.3449582552516859E-2</v>
      </c>
      <c r="D7" s="12">
        <f>(SUM(B7:B$17))/$H$3</f>
        <v>1.0916205932607324E-3</v>
      </c>
      <c r="E7" s="9">
        <v>0</v>
      </c>
      <c r="F7" s="10">
        <f>SUM(E7:E$7)/SUM(E$3:E$7)</f>
        <v>0</v>
      </c>
      <c r="G7" s="12">
        <f>(SUM(E7:E$7))/$H$3</f>
        <v>0</v>
      </c>
      <c r="H7" s="18"/>
    </row>
    <row r="8" spans="1:12" x14ac:dyDescent="0.2">
      <c r="A8">
        <v>6</v>
      </c>
      <c r="B8" s="9">
        <v>1812</v>
      </c>
      <c r="C8" s="10">
        <f>SUM(B8:$B$17)/SUM(B$3:B$17)</f>
        <v>5.5082506524589629E-3</v>
      </c>
      <c r="D8" s="12">
        <f>(SUM(B8:B$17))/$H$3</f>
        <v>4.4707111329197753E-4</v>
      </c>
      <c r="E8" s="9">
        <v>1</v>
      </c>
      <c r="F8" s="10"/>
      <c r="G8" s="12"/>
      <c r="H8" s="18"/>
    </row>
    <row r="9" spans="1:12" x14ac:dyDescent="0.2">
      <c r="A9">
        <v>7</v>
      </c>
      <c r="B9" s="9">
        <v>704</v>
      </c>
      <c r="C9" s="10">
        <f>SUM(B9:$B$17)/SUM(B$3:B$17)</f>
        <v>2.2400940767367491E-3</v>
      </c>
      <c r="D9" s="12">
        <f>(SUM(B9:B$17))/$H$3</f>
        <v>1.8181477495371188E-4</v>
      </c>
      <c r="E9" s="9">
        <v>2</v>
      </c>
      <c r="F9" s="10"/>
      <c r="G9" s="12"/>
      <c r="H9" s="18"/>
    </row>
    <row r="10" spans="1:12" x14ac:dyDescent="0.2">
      <c r="A10">
        <v>8</v>
      </c>
      <c r="B10" s="9">
        <v>309</v>
      </c>
      <c r="C10" s="10">
        <f>SUM(B10:$B$17)/SUM(B$3:B$17)</f>
        <v>9.7034670956873685E-4</v>
      </c>
      <c r="D10" s="12">
        <f>(SUM(B10:B$17))/$H$3</f>
        <v>7.8757124738403382E-5</v>
      </c>
      <c r="E10" s="9">
        <v>3</v>
      </c>
      <c r="F10" s="10"/>
      <c r="G10" s="12"/>
      <c r="H10" s="18"/>
    </row>
    <row r="11" spans="1:12" x14ac:dyDescent="0.2">
      <c r="A11">
        <v>9</v>
      </c>
      <c r="B11" s="9">
        <v>130</v>
      </c>
      <c r="C11" s="10">
        <f>SUM(B11:$B$17)/SUM(B$3:B$17)</f>
        <v>4.1302861801345862E-4</v>
      </c>
      <c r="D11" s="12">
        <f>(SUM(B11:B$17))/$H$3</f>
        <v>3.3523014061513703E-5</v>
      </c>
      <c r="E11" s="9">
        <v>4</v>
      </c>
      <c r="F11" s="10"/>
      <c r="G11" s="12"/>
      <c r="H11" s="18"/>
    </row>
    <row r="12" spans="1:12" x14ac:dyDescent="0.2">
      <c r="A12">
        <v>10</v>
      </c>
      <c r="B12" s="9">
        <v>61</v>
      </c>
      <c r="C12" s="10">
        <f>SUM(B12:$B$17)/SUM(B$3:B$17)</f>
        <v>1.7855822350800176E-4</v>
      </c>
      <c r="D12" s="12">
        <f>(SUM(B12:B$17))/$H$3</f>
        <v>1.449248206152776E-5</v>
      </c>
      <c r="E12" s="9">
        <v>5</v>
      </c>
      <c r="F12" s="10"/>
      <c r="G12" s="12"/>
      <c r="H12" s="18"/>
    </row>
    <row r="13" spans="1:12" x14ac:dyDescent="0.2">
      <c r="A13">
        <v>11</v>
      </c>
      <c r="B13" s="20">
        <v>24</v>
      </c>
      <c r="C13" s="10">
        <f>SUM(B13:$B$17)/SUM(B$3:B$17)</f>
        <v>6.8537499932364303E-5</v>
      </c>
      <c r="D13" s="12">
        <f>(SUM(B13:B$17))/$H$3</f>
        <v>5.5627708923035844E-6</v>
      </c>
    </row>
    <row r="14" spans="1:12" x14ac:dyDescent="0.2">
      <c r="A14">
        <v>12</v>
      </c>
      <c r="B14" s="20">
        <v>10</v>
      </c>
      <c r="C14" s="10">
        <f>SUM(B14:$B$17)/SUM(B$3:B$17)</f>
        <v>2.5250657869818429E-5</v>
      </c>
      <c r="D14" s="12">
        <f>(SUM(B14:B$17))/$H$3</f>
        <v>2.0494419076907942E-6</v>
      </c>
    </row>
    <row r="15" spans="1:12" x14ac:dyDescent="0.2">
      <c r="A15">
        <v>13</v>
      </c>
      <c r="B15" s="20">
        <v>3</v>
      </c>
      <c r="C15" s="10">
        <f>SUM(B15:$B$17)/SUM(B$3:B$17)</f>
        <v>7.2144736770909801E-6</v>
      </c>
      <c r="D15" s="12">
        <f>(SUM(B15:B$17))/$H$3</f>
        <v>5.8555483076879833E-7</v>
      </c>
    </row>
    <row r="16" spans="1:12" x14ac:dyDescent="0.2">
      <c r="A16">
        <v>14</v>
      </c>
      <c r="B16" s="20">
        <v>0</v>
      </c>
      <c r="C16" s="10">
        <f>SUM(B16:$B$17)/SUM(B$3:B$17)</f>
        <v>1.803618419272745E-6</v>
      </c>
      <c r="D16" s="12">
        <f>(SUM(B16:B$17))/$H$3</f>
        <v>1.4638870769219958E-7</v>
      </c>
    </row>
    <row r="17" spans="1:4" x14ac:dyDescent="0.2">
      <c r="A17">
        <v>15</v>
      </c>
      <c r="B17" s="20">
        <v>1</v>
      </c>
      <c r="C17" s="10">
        <f>SUM(B17:$B$17)/SUM(B$3:B$17)</f>
        <v>1.803618419272745E-6</v>
      </c>
      <c r="D17" s="12">
        <f>(SUM(B17:B$17))/$H$3</f>
        <v>1.4638870769219958E-7</v>
      </c>
    </row>
  </sheetData>
  <mergeCells count="3">
    <mergeCell ref="B1:D1"/>
    <mergeCell ref="E1:G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1"/>
  <sheetViews>
    <sheetView topLeftCell="A47" workbookViewId="0">
      <selection activeCell="C60" sqref="C60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6" max="6" width="14.332031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66</v>
      </c>
      <c r="G2" s="19">
        <v>860743</v>
      </c>
    </row>
    <row r="3" spans="1:7" x14ac:dyDescent="0.2">
      <c r="A3" s="2">
        <v>1</v>
      </c>
      <c r="B3" s="19">
        <v>38030</v>
      </c>
      <c r="C3" s="10">
        <f>SUM(B3:$B$9)/SUM($B$3:$B$9)</f>
        <v>1</v>
      </c>
      <c r="D3" s="10">
        <f>(SUM(B3:$B$9)/Summary!$N$4)</f>
        <v>5.7906981101803392E-3</v>
      </c>
      <c r="F3" t="s">
        <v>0</v>
      </c>
      <c r="G3" s="19">
        <v>378487</v>
      </c>
    </row>
    <row r="4" spans="1:7" x14ac:dyDescent="0.2">
      <c r="A4" s="2">
        <v>2</v>
      </c>
      <c r="B4" s="19">
        <v>1326</v>
      </c>
      <c r="C4" s="10">
        <f>SUM(B4:$B$9)/SUM($B$3:$B$9)</f>
        <v>3.8602522941577976E-2</v>
      </c>
      <c r="D4" s="10">
        <f>(SUM(B4:$B$9)/Summary!$N$4)</f>
        <v>2.2353555664598876E-4</v>
      </c>
      <c r="F4" t="s">
        <v>1</v>
      </c>
      <c r="G4" s="19">
        <v>401849</v>
      </c>
    </row>
    <row r="5" spans="1:7" x14ac:dyDescent="0.2">
      <c r="A5" s="2">
        <v>3</v>
      </c>
      <c r="B5" s="19">
        <v>164</v>
      </c>
      <c r="C5" s="10">
        <f>SUM(B5:$B$9)/SUM($B$3:$B$9)</f>
        <v>5.0812751219758831E-3</v>
      </c>
      <c r="D5" s="10">
        <f>(SUM(B5:$B$9)/Summary!$N$4)</f>
        <v>2.9424130246132118E-5</v>
      </c>
      <c r="F5" t="s">
        <v>2</v>
      </c>
      <c r="G5" s="19">
        <v>80407</v>
      </c>
    </row>
    <row r="6" spans="1:7" x14ac:dyDescent="0.2">
      <c r="A6" s="2">
        <v>4</v>
      </c>
      <c r="B6" s="19">
        <v>29</v>
      </c>
      <c r="C6" s="10">
        <f>SUM(B6:$B$9)/SUM($B$3:$B$9)</f>
        <v>9.35359102055262E-4</v>
      </c>
      <c r="D6" s="10">
        <f>(SUM(B6:$B$9)/Summary!$N$4)</f>
        <v>5.4163821846113851E-6</v>
      </c>
    </row>
    <row r="7" spans="1:7" x14ac:dyDescent="0.2">
      <c r="A7" s="2">
        <v>5</v>
      </c>
      <c r="B7" s="19">
        <v>6</v>
      </c>
      <c r="C7" s="10">
        <f>SUM(B7:$B$9)/SUM($B$3:$B$9)</f>
        <v>2.022398058497864E-4</v>
      </c>
      <c r="D7" s="10">
        <f>(SUM(B7:$B$9)/Summary!$N$4)</f>
        <v>1.1711096615375967E-6</v>
      </c>
    </row>
    <row r="8" spans="1:7" x14ac:dyDescent="0.2">
      <c r="A8" s="2">
        <v>6</v>
      </c>
      <c r="B8" s="19">
        <v>1</v>
      </c>
      <c r="C8" s="10">
        <f>SUM(B8:$B$9)/SUM($B$3:$B$9)</f>
        <v>5.0559951462446599E-5</v>
      </c>
      <c r="D8" s="10">
        <f>(SUM(B8:$B$9)/Summary!$N$4)</f>
        <v>2.9277741538439917E-7</v>
      </c>
    </row>
    <row r="9" spans="1:7" x14ac:dyDescent="0.2">
      <c r="A9" s="2">
        <v>7</v>
      </c>
      <c r="B9" s="19">
        <v>1</v>
      </c>
      <c r="C9" s="10">
        <f>SUM(B9:$B$9)/SUM($B$3:$B$9)</f>
        <v>2.5279975731223299E-5</v>
      </c>
      <c r="D9" s="10">
        <f>(SUM(B9:$B$9)/Summary!$N$4)</f>
        <v>1.4638870769219958E-7</v>
      </c>
    </row>
    <row r="10" spans="1:7" x14ac:dyDescent="0.2">
      <c r="B10" s="19"/>
    </row>
    <row r="11" spans="1:7" x14ac:dyDescent="0.2">
      <c r="A11" t="s">
        <v>69</v>
      </c>
      <c r="B11" s="19">
        <f>SUM(B3:B9)</f>
        <v>39557</v>
      </c>
    </row>
    <row r="12" spans="1:7" x14ac:dyDescent="0.2">
      <c r="A12" t="s">
        <v>70</v>
      </c>
      <c r="B12" s="10">
        <f>B11/G2</f>
        <v>4.5956807084112213E-2</v>
      </c>
    </row>
    <row r="13" spans="1:7" x14ac:dyDescent="0.2">
      <c r="B13" s="10"/>
    </row>
    <row r="14" spans="1:7" x14ac:dyDescent="0.2">
      <c r="A14" s="2" t="s">
        <v>71</v>
      </c>
      <c r="D14" t="s">
        <v>63</v>
      </c>
      <c r="E14" t="s">
        <v>72</v>
      </c>
      <c r="F14" t="s">
        <v>76</v>
      </c>
    </row>
    <row r="15" spans="1:7" x14ac:dyDescent="0.2">
      <c r="B15" s="2" t="s">
        <v>15</v>
      </c>
      <c r="C15" s="4" t="s">
        <v>42</v>
      </c>
      <c r="D15" s="19">
        <v>20655</v>
      </c>
      <c r="E15" s="10">
        <f>D15/Summary!$K$2</f>
        <v>3.0550060833890199E-3</v>
      </c>
      <c r="F15" s="10">
        <f>D15/$G$2</f>
        <v>2.3996709819307273E-2</v>
      </c>
    </row>
    <row r="16" spans="1:7" x14ac:dyDescent="0.2">
      <c r="B16" s="2" t="s">
        <v>16</v>
      </c>
      <c r="C16" s="4" t="s">
        <v>73</v>
      </c>
      <c r="D16" s="19">
        <v>10286</v>
      </c>
      <c r="E16" s="10">
        <f>D16/Summary!$K$2</f>
        <v>1.5213649273173304E-3</v>
      </c>
      <c r="F16" s="10">
        <f t="shared" ref="F16:F56" si="0">D16/$G$2</f>
        <v>1.1950140750491145E-2</v>
      </c>
    </row>
    <row r="17" spans="1:6" x14ac:dyDescent="0.2">
      <c r="B17" s="2" t="s">
        <v>17</v>
      </c>
      <c r="C17" s="4" t="s">
        <v>43</v>
      </c>
      <c r="D17" s="19">
        <v>7834</v>
      </c>
      <c r="E17" s="10">
        <f>D17/Summary!$K$2</f>
        <v>1.1586985067668643E-3</v>
      </c>
      <c r="F17" s="10">
        <f t="shared" si="0"/>
        <v>9.1014391055169782E-3</v>
      </c>
    </row>
    <row r="18" spans="1:6" x14ac:dyDescent="0.2">
      <c r="B18" s="2" t="s">
        <v>18</v>
      </c>
      <c r="C18" s="4" t="s">
        <v>44</v>
      </c>
      <c r="D18" s="19">
        <v>2592</v>
      </c>
      <c r="E18" s="10">
        <f>D18/Summary!$K$2</f>
        <v>3.8337331242528877E-4</v>
      </c>
      <c r="F18" s="10">
        <f t="shared" si="0"/>
        <v>3.0113518204620891E-3</v>
      </c>
    </row>
    <row r="19" spans="1:6" x14ac:dyDescent="0.2">
      <c r="B19" s="2" t="s">
        <v>19</v>
      </c>
      <c r="C19" s="4" t="s">
        <v>41</v>
      </c>
      <c r="D19" s="19">
        <v>1843</v>
      </c>
      <c r="E19" s="10">
        <f>D19/Summary!$K$2</f>
        <v>2.7259144089498738E-4</v>
      </c>
      <c r="F19" s="10">
        <f t="shared" si="0"/>
        <v>2.1411733816017091E-3</v>
      </c>
    </row>
    <row r="20" spans="1:6" x14ac:dyDescent="0.2">
      <c r="B20" s="2" t="s">
        <v>20</v>
      </c>
      <c r="C20" s="4" t="s">
        <v>45</v>
      </c>
      <c r="D20" s="19">
        <v>918</v>
      </c>
      <c r="E20" s="10">
        <f>D20/Summary!$K$2</f>
        <v>1.3577804815062311E-4</v>
      </c>
      <c r="F20" s="10">
        <f t="shared" si="0"/>
        <v>1.0665204364136566E-3</v>
      </c>
    </row>
    <row r="21" spans="1:6" x14ac:dyDescent="0.2">
      <c r="B21" s="2" t="s">
        <v>21</v>
      </c>
      <c r="C21" s="4" t="s">
        <v>46</v>
      </c>
      <c r="D21" s="19">
        <v>732</v>
      </c>
      <c r="E21" s="10">
        <f>D21/Summary!$K$2</f>
        <v>1.0826746323121582E-4</v>
      </c>
      <c r="F21" s="10">
        <f t="shared" si="0"/>
        <v>8.5042806040827514E-4</v>
      </c>
    </row>
    <row r="22" spans="1:6" x14ac:dyDescent="0.2">
      <c r="B22" s="2" t="s">
        <v>22</v>
      </c>
      <c r="C22" s="4" t="s">
        <v>47</v>
      </c>
      <c r="D22" s="19">
        <v>699</v>
      </c>
      <c r="E22" s="10">
        <f>D22/Summary!$K$2</f>
        <v>1.0338655300357903E-4</v>
      </c>
      <c r="F22" s="10">
        <f t="shared" si="0"/>
        <v>8.1208909047183651E-4</v>
      </c>
    </row>
    <row r="23" spans="1:6" x14ac:dyDescent="0.2">
      <c r="B23" s="2" t="s">
        <v>23</v>
      </c>
      <c r="C23" s="4" t="s">
        <v>48</v>
      </c>
      <c r="D23" s="19">
        <v>627</v>
      </c>
      <c r="E23" s="10">
        <f>D23/Summary!$K$2</f>
        <v>9.2737294325098788E-5</v>
      </c>
      <c r="F23" s="10">
        <f t="shared" si="0"/>
        <v>7.2844042879233412E-4</v>
      </c>
    </row>
    <row r="24" spans="1:6" x14ac:dyDescent="0.2">
      <c r="B24" s="2" t="s">
        <v>24</v>
      </c>
      <c r="C24" s="4" t="s">
        <v>49</v>
      </c>
      <c r="D24" s="19">
        <v>592</v>
      </c>
      <c r="E24" s="10">
        <f>D24/Summary!$K$2</f>
        <v>8.7560571356393114E-5</v>
      </c>
      <c r="F24" s="10">
        <f t="shared" si="0"/>
        <v>6.8777788492035367E-4</v>
      </c>
    </row>
    <row r="25" spans="1:6" x14ac:dyDescent="0.2">
      <c r="D25" s="19"/>
      <c r="E25" s="10"/>
      <c r="F25" s="10"/>
    </row>
    <row r="26" spans="1:6" x14ac:dyDescent="0.2">
      <c r="A26" s="2" t="s">
        <v>78</v>
      </c>
      <c r="D26" s="19"/>
      <c r="E26" s="10"/>
      <c r="F26" s="10"/>
    </row>
    <row r="27" spans="1:6" x14ac:dyDescent="0.2">
      <c r="B27" s="2" t="s">
        <v>15</v>
      </c>
      <c r="C27" t="s">
        <v>42</v>
      </c>
      <c r="D27" s="19">
        <v>20655</v>
      </c>
      <c r="E27" s="10">
        <f>D27/Summary!$K$2</f>
        <v>3.0550060833890199E-3</v>
      </c>
      <c r="F27" s="10">
        <f t="shared" si="0"/>
        <v>2.3996709819307273E-2</v>
      </c>
    </row>
    <row r="28" spans="1:6" x14ac:dyDescent="0.2">
      <c r="B28" s="2" t="s">
        <v>16</v>
      </c>
      <c r="C28" t="s">
        <v>56</v>
      </c>
      <c r="D28" s="19">
        <v>918</v>
      </c>
      <c r="E28" s="10">
        <f>D28/Summary!$K$2</f>
        <v>1.3577804815062311E-4</v>
      </c>
      <c r="F28" s="10">
        <f t="shared" si="0"/>
        <v>1.0665204364136566E-3</v>
      </c>
    </row>
    <row r="29" spans="1:6" x14ac:dyDescent="0.2">
      <c r="B29" s="2" t="s">
        <v>17</v>
      </c>
      <c r="C29" t="s">
        <v>49</v>
      </c>
      <c r="D29" s="19">
        <v>592</v>
      </c>
      <c r="E29" s="10">
        <f>D29/Summary!$K$2</f>
        <v>8.7560571356393114E-5</v>
      </c>
      <c r="F29" s="10">
        <f t="shared" si="0"/>
        <v>6.8777788492035367E-4</v>
      </c>
    </row>
    <row r="30" spans="1:6" x14ac:dyDescent="0.2">
      <c r="B30" s="2" t="s">
        <v>18</v>
      </c>
      <c r="C30" t="s">
        <v>85</v>
      </c>
      <c r="D30" s="19">
        <v>473</v>
      </c>
      <c r="E30" s="10">
        <f>D30/Summary!$K$2</f>
        <v>6.9959713262793824E-5</v>
      </c>
      <c r="F30" s="10">
        <f t="shared" si="0"/>
        <v>5.4952523575562046E-4</v>
      </c>
    </row>
    <row r="31" spans="1:6" x14ac:dyDescent="0.2">
      <c r="B31" s="2" t="s">
        <v>19</v>
      </c>
      <c r="C31" t="s">
        <v>53</v>
      </c>
      <c r="D31" s="19">
        <v>152</v>
      </c>
      <c r="E31" s="10">
        <f>D31/Summary!$K$2</f>
        <v>2.2481768321236071E-5</v>
      </c>
      <c r="F31" s="10">
        <f t="shared" si="0"/>
        <v>1.7659161910117189E-4</v>
      </c>
    </row>
    <row r="32" spans="1:6" x14ac:dyDescent="0.2">
      <c r="B32" s="2" t="s">
        <v>20</v>
      </c>
      <c r="C32" t="s">
        <v>81</v>
      </c>
      <c r="D32" s="19">
        <v>92</v>
      </c>
      <c r="E32" s="10">
        <f>D32/Summary!$K$2</f>
        <v>1.3607386089169201E-5</v>
      </c>
      <c r="F32" s="10">
        <f t="shared" si="0"/>
        <v>1.0688440103491983E-4</v>
      </c>
    </row>
    <row r="33" spans="2:6" x14ac:dyDescent="0.2">
      <c r="B33" s="2" t="s">
        <v>21</v>
      </c>
      <c r="C33" t="s">
        <v>82</v>
      </c>
      <c r="D33" s="19">
        <v>69</v>
      </c>
      <c r="E33" s="10">
        <f>D33/Summary!$K$2</f>
        <v>1.0205539566876901E-5</v>
      </c>
      <c r="F33" s="10">
        <f t="shared" si="0"/>
        <v>8.0163300776189868E-5</v>
      </c>
    </row>
    <row r="34" spans="2:6" x14ac:dyDescent="0.2">
      <c r="B34" s="2" t="s">
        <v>22</v>
      </c>
      <c r="C34" t="s">
        <v>55</v>
      </c>
      <c r="D34" s="19">
        <v>66</v>
      </c>
      <c r="E34" s="10">
        <f>D34/Summary!$K$2</f>
        <v>9.7618204552735565E-6</v>
      </c>
      <c r="F34" s="10">
        <f t="shared" si="0"/>
        <v>7.6677939872877264E-5</v>
      </c>
    </row>
    <row r="35" spans="2:6" x14ac:dyDescent="0.2">
      <c r="B35" s="2" t="s">
        <v>23</v>
      </c>
      <c r="C35" t="s">
        <v>84</v>
      </c>
      <c r="D35" s="19">
        <v>65</v>
      </c>
      <c r="E35" s="10">
        <f>D35/Summary!$K$2</f>
        <v>9.6139140847391102E-6</v>
      </c>
      <c r="F35" s="10">
        <f t="shared" si="0"/>
        <v>7.5516152905106396E-5</v>
      </c>
    </row>
    <row r="36" spans="2:6" x14ac:dyDescent="0.2">
      <c r="B36" s="2" t="s">
        <v>24</v>
      </c>
      <c r="C36" t="s">
        <v>83</v>
      </c>
      <c r="D36" s="19">
        <v>26</v>
      </c>
      <c r="E36" s="10">
        <f>D36/Summary!$K$2</f>
        <v>3.8455656338956436E-6</v>
      </c>
      <c r="F36" s="10">
        <f t="shared" si="0"/>
        <v>3.0206461162042562E-5</v>
      </c>
    </row>
    <row r="37" spans="2:6" hidden="1" x14ac:dyDescent="0.2">
      <c r="B37" s="2" t="s">
        <v>96</v>
      </c>
      <c r="C37" t="s">
        <v>79</v>
      </c>
      <c r="D37" s="19">
        <v>23</v>
      </c>
      <c r="E37" s="10">
        <f>D37/Summary!$K$2</f>
        <v>3.4018465222923002E-6</v>
      </c>
      <c r="F37" s="10">
        <f t="shared" si="0"/>
        <v>2.6721100258729958E-5</v>
      </c>
    </row>
    <row r="38" spans="2:6" hidden="1" x14ac:dyDescent="0.2">
      <c r="B38" s="2" t="s">
        <v>102</v>
      </c>
      <c r="C38" t="s">
        <v>100</v>
      </c>
      <c r="D38" s="19">
        <v>22</v>
      </c>
      <c r="E38" s="10">
        <f>D38/Summary!$K$2</f>
        <v>3.2539401517578526E-6</v>
      </c>
      <c r="F38" s="10">
        <f t="shared" si="0"/>
        <v>2.555931329095909E-5</v>
      </c>
    </row>
    <row r="39" spans="2:6" hidden="1" x14ac:dyDescent="0.2">
      <c r="B39" s="2" t="s">
        <v>103</v>
      </c>
      <c r="C39" t="s">
        <v>86</v>
      </c>
      <c r="D39" s="19">
        <v>22</v>
      </c>
      <c r="E39" s="10">
        <f>D39/Summary!$K$2</f>
        <v>3.2539401517578526E-6</v>
      </c>
      <c r="F39" s="10">
        <f t="shared" si="0"/>
        <v>2.555931329095909E-5</v>
      </c>
    </row>
    <row r="40" spans="2:6" hidden="1" x14ac:dyDescent="0.2">
      <c r="B40" s="2" t="s">
        <v>105</v>
      </c>
      <c r="C40" t="s">
        <v>88</v>
      </c>
      <c r="D40" s="19">
        <v>11</v>
      </c>
      <c r="E40" s="10">
        <f>D40/Summary!$K$2</f>
        <v>1.6269700758789263E-6</v>
      </c>
      <c r="F40" s="10">
        <f t="shared" si="0"/>
        <v>1.2779656645479545E-5</v>
      </c>
    </row>
    <row r="41" spans="2:6" hidden="1" x14ac:dyDescent="0.2">
      <c r="B41" s="2" t="s">
        <v>106</v>
      </c>
      <c r="C41" t="s">
        <v>75</v>
      </c>
      <c r="D41" s="19">
        <v>10</v>
      </c>
      <c r="E41" s="10">
        <f>D41/Summary!$K$2</f>
        <v>1.4790637053444785E-6</v>
      </c>
      <c r="F41" s="10">
        <f t="shared" si="0"/>
        <v>1.1617869677708677E-5</v>
      </c>
    </row>
    <row r="42" spans="2:6" hidden="1" x14ac:dyDescent="0.2">
      <c r="B42" s="2" t="s">
        <v>107</v>
      </c>
      <c r="C42" t="s">
        <v>112</v>
      </c>
      <c r="D42" s="19">
        <v>9</v>
      </c>
      <c r="E42" s="10">
        <f>D42/Summary!$K$2</f>
        <v>1.3311573348100306E-6</v>
      </c>
      <c r="F42" s="10">
        <f t="shared" si="0"/>
        <v>1.0456082709937809E-5</v>
      </c>
    </row>
    <row r="43" spans="2:6" hidden="1" x14ac:dyDescent="0.2">
      <c r="B43" s="2" t="s">
        <v>108</v>
      </c>
      <c r="C43" t="s">
        <v>113</v>
      </c>
      <c r="D43" s="19">
        <v>8</v>
      </c>
      <c r="E43" s="10">
        <f>D43/Summary!$K$2</f>
        <v>1.1832509642755828E-6</v>
      </c>
      <c r="F43" s="10">
        <f t="shared" si="0"/>
        <v>9.294295742166941E-6</v>
      </c>
    </row>
    <row r="44" spans="2:6" hidden="1" x14ac:dyDescent="0.2">
      <c r="B44" s="2" t="s">
        <v>109</v>
      </c>
      <c r="C44" t="s">
        <v>87</v>
      </c>
      <c r="D44" s="19">
        <v>4</v>
      </c>
      <c r="E44" s="10">
        <f>D44/Summary!$K$2</f>
        <v>5.9162548213779138E-7</v>
      </c>
      <c r="F44" s="10">
        <f t="shared" si="0"/>
        <v>4.6471478710834705E-6</v>
      </c>
    </row>
    <row r="45" spans="2:6" hidden="1" x14ac:dyDescent="0.2">
      <c r="B45" s="2" t="s">
        <v>110</v>
      </c>
      <c r="C45" t="s">
        <v>114</v>
      </c>
      <c r="D45" s="19">
        <v>3</v>
      </c>
      <c r="E45" s="10">
        <f>D45/Summary!$K$2</f>
        <v>4.4371911160334354E-7</v>
      </c>
      <c r="F45" s="10">
        <f t="shared" si="0"/>
        <v>3.4853609033126033E-6</v>
      </c>
    </row>
    <row r="46" spans="2:6" hidden="1" x14ac:dyDescent="0.2">
      <c r="B46" s="2" t="s">
        <v>111</v>
      </c>
      <c r="C46" t="s">
        <v>115</v>
      </c>
      <c r="D46" s="19">
        <v>2</v>
      </c>
      <c r="E46" s="10">
        <f>D46/Summary!$K$2</f>
        <v>2.9581274106889569E-7</v>
      </c>
      <c r="F46" s="10">
        <f t="shared" si="0"/>
        <v>2.3235739355417352E-6</v>
      </c>
    </row>
    <row r="47" spans="2:6" x14ac:dyDescent="0.2">
      <c r="B47" s="24" t="s">
        <v>94</v>
      </c>
      <c r="C47" s="24"/>
      <c r="D47" s="39"/>
      <c r="E47" s="26">
        <f>D47/Summary!$K$2</f>
        <v>0</v>
      </c>
      <c r="F47" s="26">
        <f t="shared" si="0"/>
        <v>0</v>
      </c>
    </row>
    <row r="48" spans="2:6" x14ac:dyDescent="0.2">
      <c r="D48" s="19"/>
      <c r="E48" s="10"/>
      <c r="F48" s="10"/>
    </row>
    <row r="49" spans="1:6" x14ac:dyDescent="0.2">
      <c r="A49" t="s">
        <v>89</v>
      </c>
      <c r="D49" s="19"/>
      <c r="E49" s="10"/>
      <c r="F49" s="10"/>
    </row>
    <row r="50" spans="1:6" x14ac:dyDescent="0.2">
      <c r="B50" s="2" t="s">
        <v>15</v>
      </c>
      <c r="C50" t="s">
        <v>54</v>
      </c>
      <c r="D50" s="19">
        <v>82</v>
      </c>
      <c r="E50" s="10">
        <f>D50/Summary!$K$2</f>
        <v>1.2128322383824722E-5</v>
      </c>
      <c r="F50" s="10">
        <f t="shared" si="0"/>
        <v>9.5266531357211153E-5</v>
      </c>
    </row>
    <row r="51" spans="1:6" x14ac:dyDescent="0.2">
      <c r="B51" s="2" t="s">
        <v>16</v>
      </c>
      <c r="C51" t="s">
        <v>61</v>
      </c>
      <c r="D51" s="19">
        <v>26</v>
      </c>
      <c r="E51" s="10">
        <f>D51/Summary!$K$2</f>
        <v>3.8455656338956436E-6</v>
      </c>
      <c r="F51" s="10">
        <f t="shared" si="0"/>
        <v>3.0206461162042562E-5</v>
      </c>
    </row>
    <row r="52" spans="1:6" x14ac:dyDescent="0.2">
      <c r="B52" s="2" t="s">
        <v>17</v>
      </c>
      <c r="C52" t="s">
        <v>90</v>
      </c>
      <c r="D52" s="19">
        <v>20</v>
      </c>
      <c r="E52" s="10">
        <f>D52/Summary!$K$2</f>
        <v>2.9581274106889569E-6</v>
      </c>
      <c r="F52" s="10">
        <f t="shared" si="0"/>
        <v>2.3235739355417354E-5</v>
      </c>
    </row>
    <row r="53" spans="1:6" x14ac:dyDescent="0.2">
      <c r="B53" s="2" t="s">
        <v>18</v>
      </c>
      <c r="C53" t="s">
        <v>91</v>
      </c>
      <c r="D53" s="19">
        <v>16</v>
      </c>
      <c r="E53" s="10">
        <f>D53/Summary!$K$2</f>
        <v>2.3665019285511655E-6</v>
      </c>
      <c r="F53" s="10">
        <f t="shared" si="0"/>
        <v>1.8588591484333882E-5</v>
      </c>
    </row>
    <row r="54" spans="1:6" x14ac:dyDescent="0.2">
      <c r="B54" s="2" t="s">
        <v>19</v>
      </c>
      <c r="C54" t="s">
        <v>60</v>
      </c>
      <c r="D54" s="19">
        <v>12</v>
      </c>
      <c r="E54" s="10">
        <f>D54/Summary!$K$2</f>
        <v>1.7748764464133741E-6</v>
      </c>
      <c r="F54" s="10">
        <f t="shared" si="0"/>
        <v>1.3941443613250413E-5</v>
      </c>
    </row>
    <row r="55" spans="1:6" x14ac:dyDescent="0.2">
      <c r="B55" s="2" t="s">
        <v>20</v>
      </c>
      <c r="C55" t="s">
        <v>92</v>
      </c>
      <c r="D55" s="19">
        <v>1</v>
      </c>
      <c r="E55" s="10">
        <f>D55/Summary!$K$2</f>
        <v>1.4790637053444785E-7</v>
      </c>
      <c r="F55" s="10">
        <f t="shared" si="0"/>
        <v>1.1617869677708676E-6</v>
      </c>
    </row>
    <row r="56" spans="1:6" x14ac:dyDescent="0.2">
      <c r="B56" s="24" t="s">
        <v>94</v>
      </c>
      <c r="C56" s="24"/>
      <c r="D56" s="39"/>
      <c r="E56" s="26">
        <f>D56/Summary!$K$2</f>
        <v>0</v>
      </c>
      <c r="F56" s="26">
        <f t="shared" si="0"/>
        <v>0</v>
      </c>
    </row>
    <row r="57" spans="1:6" x14ac:dyDescent="0.2">
      <c r="D57" s="19"/>
    </row>
    <row r="58" spans="1:6" x14ac:dyDescent="0.2">
      <c r="A58" t="s">
        <v>93</v>
      </c>
      <c r="D58" s="19"/>
    </row>
    <row r="59" spans="1:6" x14ac:dyDescent="0.2">
      <c r="D59" s="19"/>
    </row>
    <row r="60" spans="1:6" x14ac:dyDescent="0.2">
      <c r="D60" s="19"/>
    </row>
    <row r="61" spans="1:6" x14ac:dyDescent="0.2">
      <c r="D61" s="19"/>
    </row>
    <row r="62" spans="1:6" x14ac:dyDescent="0.2">
      <c r="D62" s="19"/>
    </row>
    <row r="63" spans="1:6" x14ac:dyDescent="0.2">
      <c r="D63" s="19"/>
    </row>
    <row r="64" spans="1:6" x14ac:dyDescent="0.2">
      <c r="D64" s="19"/>
    </row>
    <row r="65" spans="4:4" x14ac:dyDescent="0.2">
      <c r="D65" s="19"/>
    </row>
    <row r="66" spans="4:4" x14ac:dyDescent="0.2">
      <c r="D66" s="19"/>
    </row>
    <row r="67" spans="4:4" x14ac:dyDescent="0.2">
      <c r="D67" s="19"/>
    </row>
    <row r="68" spans="4:4" x14ac:dyDescent="0.2">
      <c r="D68" s="19"/>
    </row>
    <row r="69" spans="4:4" x14ac:dyDescent="0.2">
      <c r="D69" s="19"/>
    </row>
    <row r="70" spans="4:4" x14ac:dyDescent="0.2">
      <c r="D70" s="19"/>
    </row>
    <row r="71" spans="4:4" x14ac:dyDescent="0.2">
      <c r="D7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3"/>
  <sheetViews>
    <sheetView topLeftCell="A36" workbookViewId="0">
      <selection activeCell="A68" sqref="A68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5" max="5" width="11" customWidth="1"/>
    <col min="6" max="6" width="14.332031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66</v>
      </c>
      <c r="G2" s="19">
        <v>2130256</v>
      </c>
    </row>
    <row r="3" spans="1:7" x14ac:dyDescent="0.2">
      <c r="A3" s="2">
        <v>1</v>
      </c>
      <c r="B3" s="19">
        <v>392221</v>
      </c>
      <c r="C3" s="10">
        <f>SUM(B3:$B$17)/SUM($B$3:$B$17)</f>
        <v>1</v>
      </c>
      <c r="D3" s="10">
        <f>(SUM(B3:$B$17)/Summary!$N$4)</f>
        <v>8.0139180527725437E-2</v>
      </c>
      <c r="F3" t="s">
        <v>0</v>
      </c>
      <c r="G3" s="19">
        <v>1116892</v>
      </c>
    </row>
    <row r="4" spans="1:7" x14ac:dyDescent="0.2">
      <c r="A4" s="2">
        <v>2</v>
      </c>
      <c r="B4" s="19">
        <v>103800</v>
      </c>
      <c r="C4" s="10">
        <f>SUM(B4:$B$17)/SUM($B$3:$B$17)</f>
        <v>0.283537404030754</v>
      </c>
      <c r="D4" s="10">
        <f>(SUM(B4:$B$17)/Summary!$N$4)</f>
        <v>2.272245520798322E-2</v>
      </c>
      <c r="F4" t="s">
        <v>1</v>
      </c>
      <c r="G4" s="19">
        <v>971561</v>
      </c>
    </row>
    <row r="5" spans="1:7" x14ac:dyDescent="0.2">
      <c r="A5" s="2">
        <v>3</v>
      </c>
      <c r="B5" s="19">
        <v>32701</v>
      </c>
      <c r="C5" s="10">
        <f>SUM(B5:$B$17)/SUM($B$3:$B$17)</f>
        <v>9.3927930133110238E-2</v>
      </c>
      <c r="D5" s="10">
        <f>(SUM(B5:$B$17)/Summary!$N$4)</f>
        <v>7.5273073495329031E-3</v>
      </c>
      <c r="F5" t="s">
        <v>2</v>
      </c>
      <c r="G5" s="19">
        <v>41803</v>
      </c>
    </row>
    <row r="6" spans="1:7" x14ac:dyDescent="0.2">
      <c r="A6" s="2">
        <v>4</v>
      </c>
      <c r="B6" s="19">
        <v>11331</v>
      </c>
      <c r="C6" s="10">
        <f>SUM(B6:$B$17)/SUM($B$3:$B$17)</f>
        <v>3.4193639131888186E-2</v>
      </c>
      <c r="D6" s="10">
        <f>(SUM(B6:$B$17)/Summary!$N$4)</f>
        <v>2.7402502192902839E-3</v>
      </c>
    </row>
    <row r="7" spans="1:7" x14ac:dyDescent="0.2">
      <c r="A7" s="2">
        <v>5</v>
      </c>
      <c r="B7" s="19">
        <v>4359</v>
      </c>
      <c r="C7" s="10">
        <f>SUM(B7:$B$17)/SUM($B$3:$B$17)</f>
        <v>1.3495518238495107E-2</v>
      </c>
      <c r="D7" s="10">
        <f>(SUM(B7:$B$17)/Summary!$N$4)</f>
        <v>1.0815197724299707E-3</v>
      </c>
    </row>
    <row r="8" spans="1:7" x14ac:dyDescent="0.2">
      <c r="A8" s="2">
        <v>6</v>
      </c>
      <c r="B8" s="19">
        <v>1793</v>
      </c>
      <c r="C8" s="10">
        <f>SUM(B8:$B$17)/SUM($B$3:$B$17)</f>
        <v>5.533016343313709E-3</v>
      </c>
      <c r="D8" s="10">
        <f>(SUM(B8:$B$17)/Summary!$N$4)</f>
        <v>4.4341139559967254E-4</v>
      </c>
    </row>
    <row r="9" spans="1:7" x14ac:dyDescent="0.2">
      <c r="A9" s="2">
        <v>7</v>
      </c>
      <c r="B9" s="19">
        <v>701</v>
      </c>
      <c r="C9" s="10">
        <f>SUM(B9:$B$17)/SUM($B$3:$B$17)</f>
        <v>2.2577775504574924E-3</v>
      </c>
      <c r="D9" s="10">
        <f>(SUM(B9:$B$17)/Summary!$N$4)</f>
        <v>1.8093644270755869E-4</v>
      </c>
    </row>
    <row r="10" spans="1:7" x14ac:dyDescent="0.2">
      <c r="A10" s="2">
        <v>8</v>
      </c>
      <c r="B10" s="19">
        <v>311</v>
      </c>
      <c r="C10" s="10">
        <f>SUM(B10:$B$17)/SUM($B$3:$B$17)</f>
        <v>9.7727426334527374E-4</v>
      </c>
      <c r="D10" s="10">
        <f>(SUM(B10:$B$17)/Summary!$N$4)</f>
        <v>7.8317958615326783E-5</v>
      </c>
    </row>
    <row r="11" spans="1:7" x14ac:dyDescent="0.2">
      <c r="A11" s="2">
        <v>9</v>
      </c>
      <c r="B11" s="19">
        <v>127</v>
      </c>
      <c r="C11" s="10">
        <f>SUM(B11:$B$17)/SUM($B$3:$B$17)</f>
        <v>4.0917651399876881E-4</v>
      </c>
      <c r="D11" s="10">
        <f>(SUM(B11:$B$17)/Summary!$N$4)</f>
        <v>3.2791070523052708E-5</v>
      </c>
    </row>
    <row r="12" spans="1:7" x14ac:dyDescent="0.2">
      <c r="A12" s="2">
        <v>10</v>
      </c>
      <c r="B12" s="19">
        <v>58</v>
      </c>
      <c r="C12" s="10">
        <f>SUM(B12:$B$17)/SUM($B$3:$B$17)</f>
        <v>1.7718804400839542E-4</v>
      </c>
      <c r="D12" s="10">
        <f>(SUM(B12:$B$17)/Summary!$N$4)</f>
        <v>1.4199704646143361E-5</v>
      </c>
    </row>
    <row r="13" spans="1:7" x14ac:dyDescent="0.2">
      <c r="A13" s="2">
        <v>11</v>
      </c>
      <c r="B13" s="19">
        <v>26</v>
      </c>
      <c r="C13" s="10">
        <f>SUM(B13:$B$17)/SUM($B$3:$B$17)</f>
        <v>7.1240553776571355E-5</v>
      </c>
      <c r="D13" s="10">
        <f>(SUM(B13:$B$17)/Summary!$N$4)</f>
        <v>5.7091595999957838E-6</v>
      </c>
    </row>
    <row r="14" spans="1:7" x14ac:dyDescent="0.2">
      <c r="A14" s="2">
        <v>12</v>
      </c>
      <c r="B14" s="19">
        <v>9</v>
      </c>
      <c r="C14" s="10">
        <f>SUM(B14:$B$17)/SUM($B$3:$B$17)</f>
        <v>2.3746851258857118E-5</v>
      </c>
      <c r="D14" s="10">
        <f>(SUM(B14:$B$17)/Summary!$N$4)</f>
        <v>1.9030531999985947E-6</v>
      </c>
    </row>
    <row r="15" spans="1:7" x14ac:dyDescent="0.2">
      <c r="A15" s="2">
        <v>13</v>
      </c>
      <c r="B15" s="19">
        <v>3</v>
      </c>
      <c r="C15" s="10">
        <f>SUM(B15:$B$17)/SUM($B$3:$B$17)</f>
        <v>7.3067234642637291E-6</v>
      </c>
      <c r="D15" s="10">
        <f>(SUM(B15:$B$17)/Summary!$N$4)</f>
        <v>5.8555483076879833E-7</v>
      </c>
    </row>
    <row r="16" spans="1:7" x14ac:dyDescent="0.2">
      <c r="A16" s="2">
        <v>14</v>
      </c>
      <c r="B16" s="19">
        <v>0</v>
      </c>
      <c r="C16" s="10">
        <f>SUM(B16:$B$17)/SUM($B$3:$B$17)</f>
        <v>1.8266808660659323E-6</v>
      </c>
      <c r="D16" s="10">
        <f>(SUM(B16:$B$17)/Summary!$N$4)</f>
        <v>1.4638870769219958E-7</v>
      </c>
    </row>
    <row r="17" spans="1:6" x14ac:dyDescent="0.2">
      <c r="A17" s="2">
        <v>15</v>
      </c>
      <c r="B17" s="19">
        <v>1</v>
      </c>
      <c r="C17" s="10">
        <f>SUM(B17:$B$17)/SUM($B$3:$B$17)</f>
        <v>1.8266808660659323E-6</v>
      </c>
      <c r="D17" s="10">
        <f>(SUM(B17:$B$17)/Summary!$N$4)</f>
        <v>1.4638870769219958E-7</v>
      </c>
    </row>
    <row r="18" spans="1:6" x14ac:dyDescent="0.2">
      <c r="B18" s="19"/>
    </row>
    <row r="19" spans="1:6" x14ac:dyDescent="0.2">
      <c r="A19" t="s">
        <v>69</v>
      </c>
      <c r="B19" s="19">
        <f>SUM(B3:B17)</f>
        <v>547441</v>
      </c>
    </row>
    <row r="20" spans="1:6" x14ac:dyDescent="0.2">
      <c r="A20" t="s">
        <v>70</v>
      </c>
      <c r="B20" s="10">
        <f>B19/G2</f>
        <v>0.25698366769064374</v>
      </c>
    </row>
    <row r="21" spans="1:6" x14ac:dyDescent="0.2">
      <c r="B21" s="10"/>
    </row>
    <row r="22" spans="1:6" x14ac:dyDescent="0.2">
      <c r="A22" s="2" t="s">
        <v>71</v>
      </c>
      <c r="D22" t="s">
        <v>63</v>
      </c>
      <c r="E22" t="s">
        <v>72</v>
      </c>
      <c r="F22" t="s">
        <v>76</v>
      </c>
    </row>
    <row r="23" spans="1:6" x14ac:dyDescent="0.2">
      <c r="B23" s="2" t="s">
        <v>15</v>
      </c>
      <c r="C23" t="s">
        <v>41</v>
      </c>
      <c r="D23" s="19">
        <v>192482</v>
      </c>
      <c r="E23" s="10">
        <f>D23/Summary!$K$2</f>
        <v>2.8469314013211587E-2</v>
      </c>
      <c r="F23" s="10">
        <f>D23/$G$2</f>
        <v>9.0356276428748467E-2</v>
      </c>
    </row>
    <row r="24" spans="1:6" x14ac:dyDescent="0.2">
      <c r="B24" s="2" t="s">
        <v>16</v>
      </c>
      <c r="C24" t="s">
        <v>47</v>
      </c>
      <c r="D24" s="19">
        <v>112413</v>
      </c>
      <c r="E24" s="10">
        <f>D24/Summary!$K$2</f>
        <v>1.6626598830888885E-2</v>
      </c>
      <c r="F24" s="10">
        <f t="shared" ref="F24:F66" si="0">D24/$G$2</f>
        <v>5.2769714062535208E-2</v>
      </c>
    </row>
    <row r="25" spans="1:6" x14ac:dyDescent="0.2">
      <c r="B25" s="2" t="s">
        <v>17</v>
      </c>
      <c r="C25" t="s">
        <v>44</v>
      </c>
      <c r="D25" s="19">
        <v>89465</v>
      </c>
      <c r="E25" s="10">
        <f>D25/Summary!$K$2</f>
        <v>1.3232443439864376E-2</v>
      </c>
      <c r="F25" s="10">
        <f t="shared" si="0"/>
        <v>4.1997299855040894E-2</v>
      </c>
    </row>
    <row r="26" spans="1:6" x14ac:dyDescent="0.2">
      <c r="B26" s="2" t="s">
        <v>18</v>
      </c>
      <c r="C26" t="s">
        <v>73</v>
      </c>
      <c r="D26" s="19">
        <v>52280</v>
      </c>
      <c r="E26" s="10">
        <f>D26/Summary!$K$2</f>
        <v>7.7325450515409334E-3</v>
      </c>
      <c r="F26" s="10">
        <f t="shared" si="0"/>
        <v>2.4541651332046478E-2</v>
      </c>
    </row>
    <row r="27" spans="1:6" x14ac:dyDescent="0.2">
      <c r="B27" s="2" t="s">
        <v>19</v>
      </c>
      <c r="C27" t="s">
        <v>46</v>
      </c>
      <c r="D27" s="19">
        <v>50311</v>
      </c>
      <c r="E27" s="10">
        <f>D27/Summary!$K$2</f>
        <v>7.4413174079586055E-3</v>
      </c>
      <c r="F27" s="10">
        <f t="shared" si="0"/>
        <v>2.3617349276331107E-2</v>
      </c>
    </row>
    <row r="28" spans="1:6" x14ac:dyDescent="0.2">
      <c r="B28" s="2" t="s">
        <v>20</v>
      </c>
      <c r="C28" t="s">
        <v>49</v>
      </c>
      <c r="D28" s="19">
        <v>41363</v>
      </c>
      <c r="E28" s="10">
        <f>D28/Summary!$K$2</f>
        <v>6.1178512044163663E-3</v>
      </c>
      <c r="F28" s="10">
        <f t="shared" si="0"/>
        <v>1.9416915150104026E-2</v>
      </c>
    </row>
    <row r="29" spans="1:6" x14ac:dyDescent="0.2">
      <c r="B29" s="2" t="s">
        <v>21</v>
      </c>
      <c r="C29" t="s">
        <v>52</v>
      </c>
      <c r="D29" s="19">
        <v>34050</v>
      </c>
      <c r="E29" s="10">
        <f>D29/Summary!$K$2</f>
        <v>5.036211916697949E-3</v>
      </c>
      <c r="F29" s="10">
        <f t="shared" si="0"/>
        <v>1.5983994411939224E-2</v>
      </c>
    </row>
    <row r="30" spans="1:6" x14ac:dyDescent="0.2">
      <c r="B30" s="2" t="s">
        <v>22</v>
      </c>
      <c r="C30" t="s">
        <v>50</v>
      </c>
      <c r="D30" s="19">
        <v>30822</v>
      </c>
      <c r="E30" s="10">
        <f>D30/Summary!$K$2</f>
        <v>4.5587701526127516E-3</v>
      </c>
      <c r="F30" s="10">
        <f t="shared" si="0"/>
        <v>1.4468683576058464E-2</v>
      </c>
    </row>
    <row r="31" spans="1:6" x14ac:dyDescent="0.2">
      <c r="B31" s="2" t="s">
        <v>23</v>
      </c>
      <c r="C31" t="s">
        <v>51</v>
      </c>
      <c r="D31" s="19">
        <v>29790</v>
      </c>
      <c r="E31" s="10">
        <f>D31/Summary!$K$2</f>
        <v>4.4061307782212013E-3</v>
      </c>
      <c r="F31" s="10">
        <f t="shared" si="0"/>
        <v>1.3984234758639337E-2</v>
      </c>
    </row>
    <row r="32" spans="1:6" x14ac:dyDescent="0.2">
      <c r="B32" s="2" t="s">
        <v>24</v>
      </c>
      <c r="C32" t="s">
        <v>48</v>
      </c>
      <c r="D32" s="19">
        <v>29750</v>
      </c>
      <c r="E32" s="10">
        <f>D32/Summary!$K$2</f>
        <v>4.400214523399823E-3</v>
      </c>
      <c r="F32" s="10">
        <f t="shared" si="0"/>
        <v>1.396545767269286E-2</v>
      </c>
    </row>
    <row r="33" spans="1:6" x14ac:dyDescent="0.2">
      <c r="D33" s="19"/>
      <c r="E33" s="10"/>
      <c r="F33" s="10"/>
    </row>
    <row r="34" spans="1:6" x14ac:dyDescent="0.2">
      <c r="A34" s="2" t="s">
        <v>78</v>
      </c>
      <c r="D34" s="19"/>
      <c r="E34" s="10"/>
      <c r="F34" s="10"/>
    </row>
    <row r="35" spans="1:6" x14ac:dyDescent="0.2">
      <c r="B35" s="2" t="s">
        <v>15</v>
      </c>
      <c r="C35" t="s">
        <v>49</v>
      </c>
      <c r="D35" s="19">
        <v>41363</v>
      </c>
      <c r="E35" s="10">
        <f>D35/Summary!$K$2</f>
        <v>6.1178512044163663E-3</v>
      </c>
      <c r="F35" s="10">
        <f t="shared" si="0"/>
        <v>1.9416915150104026E-2</v>
      </c>
    </row>
    <row r="36" spans="1:6" x14ac:dyDescent="0.2">
      <c r="B36" s="2" t="s">
        <v>16</v>
      </c>
      <c r="C36" t="s">
        <v>82</v>
      </c>
      <c r="D36" s="19">
        <v>17846</v>
      </c>
      <c r="E36" s="10">
        <f>D36/Summary!$K$2</f>
        <v>2.6395370885577561E-3</v>
      </c>
      <c r="F36" s="10">
        <f t="shared" si="0"/>
        <v>8.3773968950210682E-3</v>
      </c>
    </row>
    <row r="37" spans="1:6" x14ac:dyDescent="0.2">
      <c r="B37" s="2" t="s">
        <v>17</v>
      </c>
      <c r="C37" t="s">
        <v>81</v>
      </c>
      <c r="D37" s="19">
        <v>16229</v>
      </c>
      <c r="E37" s="10">
        <f>D37/Summary!$K$2</f>
        <v>2.4003724874035542E-3</v>
      </c>
      <c r="F37" s="10">
        <f t="shared" si="0"/>
        <v>7.6183331956347035E-3</v>
      </c>
    </row>
    <row r="38" spans="1:6" x14ac:dyDescent="0.2">
      <c r="B38" s="2" t="s">
        <v>18</v>
      </c>
      <c r="C38" t="s">
        <v>53</v>
      </c>
      <c r="D38" s="19">
        <v>12316</v>
      </c>
      <c r="E38" s="10">
        <f>D38/Summary!$K$2</f>
        <v>1.8216148595022596E-3</v>
      </c>
      <c r="F38" s="10">
        <f t="shared" si="0"/>
        <v>5.7814647629205133E-3</v>
      </c>
    </row>
    <row r="39" spans="1:6" x14ac:dyDescent="0.2">
      <c r="B39" s="2" t="s">
        <v>19</v>
      </c>
      <c r="C39" t="s">
        <v>83</v>
      </c>
      <c r="D39" s="19">
        <v>11436</v>
      </c>
      <c r="E39" s="10">
        <f>D39/Summary!$K$2</f>
        <v>1.6914572534319455E-3</v>
      </c>
      <c r="F39" s="10">
        <f t="shared" si="0"/>
        <v>5.3683688720980016E-3</v>
      </c>
    </row>
    <row r="40" spans="1:6" x14ac:dyDescent="0.2">
      <c r="B40" s="2" t="s">
        <v>20</v>
      </c>
      <c r="C40" t="s">
        <v>84</v>
      </c>
      <c r="D40" s="19">
        <v>9066</v>
      </c>
      <c r="E40" s="10">
        <f>D40/Summary!$K$2</f>
        <v>1.3409191552653042E-3</v>
      </c>
      <c r="F40" s="10">
        <f t="shared" si="0"/>
        <v>4.2558265297691919E-3</v>
      </c>
    </row>
    <row r="41" spans="1:6" x14ac:dyDescent="0.2">
      <c r="B41" s="2" t="s">
        <v>21</v>
      </c>
      <c r="C41" t="s">
        <v>56</v>
      </c>
      <c r="D41" s="19">
        <v>8123</v>
      </c>
      <c r="E41" s="10">
        <f>D41/Summary!$K$2</f>
        <v>1.2014434478513198E-3</v>
      </c>
      <c r="F41" s="10">
        <f t="shared" si="0"/>
        <v>3.8131567285809779E-3</v>
      </c>
    </row>
    <row r="42" spans="1:6" x14ac:dyDescent="0.2">
      <c r="B42" s="2" t="s">
        <v>22</v>
      </c>
      <c r="C42" t="s">
        <v>42</v>
      </c>
      <c r="D42" s="19">
        <v>4604</v>
      </c>
      <c r="E42" s="10">
        <f>D42/Summary!$K$2</f>
        <v>6.8096092994059782E-4</v>
      </c>
      <c r="F42" s="10">
        <f t="shared" si="0"/>
        <v>2.1612425924395942E-3</v>
      </c>
    </row>
    <row r="43" spans="1:6" x14ac:dyDescent="0.2">
      <c r="B43" s="2" t="s">
        <v>23</v>
      </c>
      <c r="C43" t="s">
        <v>55</v>
      </c>
      <c r="D43" s="19">
        <v>4138</v>
      </c>
      <c r="E43" s="10">
        <f>D43/Summary!$K$2</f>
        <v>6.1203656127154513E-4</v>
      </c>
      <c r="F43" s="10">
        <f t="shared" si="0"/>
        <v>1.9424895411631279E-3</v>
      </c>
    </row>
    <row r="44" spans="1:6" x14ac:dyDescent="0.2">
      <c r="B44" s="2" t="s">
        <v>24</v>
      </c>
      <c r="C44" t="s">
        <v>86</v>
      </c>
      <c r="D44" s="19">
        <v>4052</v>
      </c>
      <c r="E44" s="10">
        <f>D44/Summary!$K$2</f>
        <v>5.9931661340558264E-4</v>
      </c>
      <c r="F44" s="10">
        <f t="shared" si="0"/>
        <v>1.9021188063782005E-3</v>
      </c>
    </row>
    <row r="45" spans="1:6" hidden="1" x14ac:dyDescent="0.2">
      <c r="B45" s="2" t="s">
        <v>96</v>
      </c>
      <c r="C45" t="s">
        <v>87</v>
      </c>
      <c r="D45" s="19">
        <v>2285</v>
      </c>
      <c r="E45" s="10">
        <f>D45/Summary!$K$2</f>
        <v>3.3796605667121333E-4</v>
      </c>
      <c r="F45" s="10">
        <f t="shared" si="0"/>
        <v>1.072641034692544E-3</v>
      </c>
    </row>
    <row r="46" spans="1:6" hidden="1" x14ac:dyDescent="0.2">
      <c r="B46" s="2" t="s">
        <v>102</v>
      </c>
      <c r="C46" t="s">
        <v>113</v>
      </c>
      <c r="D46" s="19">
        <v>2023</v>
      </c>
      <c r="E46" s="10">
        <f>D46/Summary!$K$2</f>
        <v>2.9921458759118796E-4</v>
      </c>
      <c r="F46" s="10">
        <f t="shared" si="0"/>
        <v>9.4965112174311443E-4</v>
      </c>
    </row>
    <row r="47" spans="1:6" hidden="1" x14ac:dyDescent="0.2">
      <c r="B47" s="2" t="s">
        <v>103</v>
      </c>
      <c r="C47" t="s">
        <v>88</v>
      </c>
      <c r="D47" s="19">
        <v>1306</v>
      </c>
      <c r="E47" s="10">
        <f>D47/Summary!$K$2</f>
        <v>1.9316571991798888E-4</v>
      </c>
      <c r="F47" s="10">
        <f t="shared" si="0"/>
        <v>6.130718561525E-4</v>
      </c>
    </row>
    <row r="48" spans="1:6" hidden="1" x14ac:dyDescent="0.2">
      <c r="B48" s="2" t="s">
        <v>105</v>
      </c>
      <c r="C48" t="s">
        <v>100</v>
      </c>
      <c r="D48" s="19">
        <v>792</v>
      </c>
      <c r="E48" s="10">
        <f>D48/Summary!$K$2</f>
        <v>1.1714184546328269E-4</v>
      </c>
      <c r="F48" s="10">
        <f t="shared" si="0"/>
        <v>3.7178630174026031E-4</v>
      </c>
    </row>
    <row r="49" spans="1:6" hidden="1" x14ac:dyDescent="0.2">
      <c r="B49" s="2" t="s">
        <v>106</v>
      </c>
      <c r="C49" t="s">
        <v>75</v>
      </c>
      <c r="D49" s="19">
        <v>704</v>
      </c>
      <c r="E49" s="10">
        <f>D49/Summary!$K$2</f>
        <v>1.0412608485625128E-4</v>
      </c>
      <c r="F49" s="10">
        <f t="shared" si="0"/>
        <v>3.3047671265800917E-4</v>
      </c>
    </row>
    <row r="50" spans="1:6" hidden="1" x14ac:dyDescent="0.2">
      <c r="B50" s="2" t="s">
        <v>107</v>
      </c>
      <c r="C50" t="s">
        <v>80</v>
      </c>
      <c r="D50" s="19">
        <v>540</v>
      </c>
      <c r="E50" s="10">
        <f>D50/Summary!$K$2</f>
        <v>7.9869440088601836E-5</v>
      </c>
      <c r="F50" s="10">
        <f t="shared" si="0"/>
        <v>2.5349066027745022E-4</v>
      </c>
    </row>
    <row r="51" spans="1:6" hidden="1" x14ac:dyDescent="0.2">
      <c r="B51" s="2" t="s">
        <v>108</v>
      </c>
      <c r="C51" t="s">
        <v>112</v>
      </c>
      <c r="D51" s="19">
        <v>529</v>
      </c>
      <c r="E51" s="10">
        <f>D51/Summary!$K$2</f>
        <v>7.8242470012722902E-5</v>
      </c>
      <c r="F51" s="10">
        <f t="shared" si="0"/>
        <v>2.4832696164216883E-4</v>
      </c>
    </row>
    <row r="52" spans="1:6" hidden="1" x14ac:dyDescent="0.2">
      <c r="B52" s="2" t="s">
        <v>109</v>
      </c>
      <c r="C52" t="s">
        <v>114</v>
      </c>
      <c r="D52" s="19">
        <v>418</v>
      </c>
      <c r="E52" s="10">
        <f>D52/Summary!$K$2</f>
        <v>6.1824862883399197E-5</v>
      </c>
      <c r="F52" s="10">
        <f t="shared" si="0"/>
        <v>1.9622054814069295E-4</v>
      </c>
    </row>
    <row r="53" spans="1:6" hidden="1" x14ac:dyDescent="0.2">
      <c r="B53" s="2" t="s">
        <v>110</v>
      </c>
      <c r="C53" t="s">
        <v>79</v>
      </c>
      <c r="D53" s="19">
        <v>249</v>
      </c>
      <c r="E53" s="10">
        <f>D53/Summary!$K$2</f>
        <v>3.6828686263077514E-5</v>
      </c>
      <c r="F53" s="10">
        <f t="shared" si="0"/>
        <v>1.1688736001682428E-4</v>
      </c>
    </row>
    <row r="54" spans="1:6" hidden="1" x14ac:dyDescent="0.2">
      <c r="B54" s="2" t="s">
        <v>111</v>
      </c>
      <c r="C54" t="s">
        <v>85</v>
      </c>
      <c r="D54" s="19">
        <v>214</v>
      </c>
      <c r="E54" s="10">
        <f>D54/Summary!$K$2</f>
        <v>3.165196329437184E-5</v>
      </c>
      <c r="F54" s="10">
        <f t="shared" si="0"/>
        <v>1.004574098136562E-4</v>
      </c>
    </row>
    <row r="55" spans="1:6" hidden="1" x14ac:dyDescent="0.2">
      <c r="B55" s="2" t="s">
        <v>116</v>
      </c>
      <c r="C55" t="s">
        <v>115</v>
      </c>
      <c r="D55" s="19">
        <v>69</v>
      </c>
      <c r="E55" s="10">
        <f>D55/Summary!$K$2</f>
        <v>1.0205539566876901E-5</v>
      </c>
      <c r="F55" s="10">
        <f t="shared" si="0"/>
        <v>3.2390473257674193E-5</v>
      </c>
    </row>
    <row r="56" spans="1:6" hidden="1" x14ac:dyDescent="0.2">
      <c r="B56" s="2" t="s">
        <v>117</v>
      </c>
      <c r="C56" t="s">
        <v>101</v>
      </c>
      <c r="D56" s="19">
        <v>37</v>
      </c>
      <c r="E56" s="10">
        <f>D56/Summary!$K$2</f>
        <v>5.4725357097745697E-6</v>
      </c>
      <c r="F56" s="10">
        <f t="shared" si="0"/>
        <v>1.7368804500491961E-5</v>
      </c>
    </row>
    <row r="57" spans="1:6" x14ac:dyDescent="0.2">
      <c r="B57" s="24" t="s">
        <v>94</v>
      </c>
      <c r="C57" s="24"/>
      <c r="D57" s="39"/>
      <c r="E57" s="26">
        <f>D57/Summary!$K$2</f>
        <v>0</v>
      </c>
      <c r="F57" s="26">
        <f t="shared" si="0"/>
        <v>0</v>
      </c>
    </row>
    <row r="58" spans="1:6" x14ac:dyDescent="0.2">
      <c r="D58" s="19"/>
      <c r="E58" s="10"/>
      <c r="F58" s="10"/>
    </row>
    <row r="59" spans="1:6" x14ac:dyDescent="0.2">
      <c r="A59" s="2" t="s">
        <v>89</v>
      </c>
      <c r="D59" s="19"/>
      <c r="E59" s="10"/>
      <c r="F59" s="10"/>
    </row>
    <row r="60" spans="1:6" x14ac:dyDescent="0.2">
      <c r="B60" s="2" t="s">
        <v>15</v>
      </c>
      <c r="C60" t="s">
        <v>54</v>
      </c>
      <c r="D60" s="19">
        <v>2943</v>
      </c>
      <c r="E60" s="10">
        <f>D60/Summary!$K$2</f>
        <v>4.3528844848287999E-4</v>
      </c>
      <c r="F60" s="10">
        <f t="shared" si="0"/>
        <v>1.3815240985121037E-3</v>
      </c>
    </row>
    <row r="61" spans="1:6" x14ac:dyDescent="0.2">
      <c r="B61" s="2" t="s">
        <v>16</v>
      </c>
      <c r="C61" t="s">
        <v>90</v>
      </c>
      <c r="D61" s="19">
        <v>1458</v>
      </c>
      <c r="E61" s="10">
        <f>D61/Summary!$K$2</f>
        <v>2.1564748823922495E-4</v>
      </c>
      <c r="F61" s="10">
        <f t="shared" si="0"/>
        <v>6.8442478274911562E-4</v>
      </c>
    </row>
    <row r="62" spans="1:6" x14ac:dyDescent="0.2">
      <c r="B62" s="2" t="s">
        <v>17</v>
      </c>
      <c r="C62" t="s">
        <v>60</v>
      </c>
      <c r="D62" s="19">
        <v>899</v>
      </c>
      <c r="E62" s="10">
        <f>D62/Summary!$K$2</f>
        <v>1.3296782711046861E-4</v>
      </c>
      <c r="F62" s="10">
        <f t="shared" si="0"/>
        <v>4.220150066470884E-4</v>
      </c>
    </row>
    <row r="63" spans="1:6" x14ac:dyDescent="0.2">
      <c r="B63" s="2" t="s">
        <v>18</v>
      </c>
      <c r="C63" t="s">
        <v>61</v>
      </c>
      <c r="D63" s="19">
        <v>701</v>
      </c>
      <c r="E63" s="10">
        <f>D63/Summary!$K$2</f>
        <v>1.0368236574464793E-4</v>
      </c>
      <c r="F63" s="10">
        <f t="shared" si="0"/>
        <v>3.2906843121202335E-4</v>
      </c>
    </row>
    <row r="64" spans="1:6" x14ac:dyDescent="0.2">
      <c r="B64" s="2" t="s">
        <v>19</v>
      </c>
      <c r="C64" t="s">
        <v>91</v>
      </c>
      <c r="D64" s="19">
        <v>125</v>
      </c>
      <c r="E64" s="10">
        <f>D64/Summary!$K$2</f>
        <v>1.8488296316805978E-5</v>
      </c>
      <c r="F64" s="10">
        <f t="shared" si="0"/>
        <v>5.8678393582743107E-5</v>
      </c>
    </row>
    <row r="65" spans="1:6" x14ac:dyDescent="0.2">
      <c r="B65" s="2" t="s">
        <v>20</v>
      </c>
      <c r="C65" t="s">
        <v>92</v>
      </c>
      <c r="D65" s="19">
        <v>84</v>
      </c>
      <c r="E65" s="10">
        <f>D65/Summary!$K$2</f>
        <v>1.2424135124893618E-5</v>
      </c>
      <c r="F65" s="10">
        <f t="shared" si="0"/>
        <v>3.9431880487603369E-5</v>
      </c>
    </row>
    <row r="66" spans="1:6" x14ac:dyDescent="0.2">
      <c r="B66" s="24" t="s">
        <v>94</v>
      </c>
      <c r="C66" s="24"/>
      <c r="D66" s="39"/>
      <c r="E66" s="26">
        <f>D66/Summary!$K$2</f>
        <v>0</v>
      </c>
      <c r="F66" s="26">
        <f t="shared" si="0"/>
        <v>0</v>
      </c>
    </row>
    <row r="67" spans="1:6" x14ac:dyDescent="0.2">
      <c r="D67" s="19"/>
    </row>
    <row r="68" spans="1:6" x14ac:dyDescent="0.2">
      <c r="A68" s="2" t="s">
        <v>93</v>
      </c>
      <c r="D68" s="19"/>
    </row>
    <row r="69" spans="1:6" x14ac:dyDescent="0.2">
      <c r="D69" s="19"/>
    </row>
    <row r="70" spans="1:6" x14ac:dyDescent="0.2">
      <c r="D70" s="19"/>
    </row>
    <row r="71" spans="1:6" x14ac:dyDescent="0.2">
      <c r="D71" s="19"/>
    </row>
    <row r="72" spans="1:6" x14ac:dyDescent="0.2">
      <c r="D72" s="19"/>
    </row>
    <row r="73" spans="1:6" x14ac:dyDescent="0.2">
      <c r="D73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0"/>
  <sheetViews>
    <sheetView tabSelected="1" topLeftCell="A9" workbookViewId="0">
      <selection activeCell="E35" sqref="E35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5" max="5" width="11.33203125" customWidth="1"/>
    <col min="6" max="6" width="14.332031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66</v>
      </c>
      <c r="G2" s="19">
        <v>2330355</v>
      </c>
    </row>
    <row r="3" spans="1:7" x14ac:dyDescent="0.2">
      <c r="A3" s="2">
        <v>1</v>
      </c>
      <c r="B3" s="19">
        <v>631290</v>
      </c>
      <c r="C3" s="10">
        <f>SUM(B3:$B$18)/SUM($B$3:$B$18)</f>
        <v>1</v>
      </c>
      <c r="D3" s="10">
        <f>(SUM(B3:$B$18)/Summary!$N$4)</f>
        <v>0.17423798822097902</v>
      </c>
      <c r="F3" t="s">
        <v>0</v>
      </c>
      <c r="G3" s="19">
        <v>1206895</v>
      </c>
    </row>
    <row r="4" spans="1:7" x14ac:dyDescent="0.2">
      <c r="A4" s="2">
        <v>2</v>
      </c>
      <c r="B4" s="19">
        <v>299651</v>
      </c>
      <c r="C4" s="10">
        <f>SUM(B4:$B$18)/SUM($B$3:$B$18)</f>
        <v>0.46961206208485334</v>
      </c>
      <c r="D4" s="10">
        <f>(SUM(B4:$B$18)/Summary!$N$4)</f>
        <v>8.1824260941970345E-2</v>
      </c>
      <c r="F4" t="s">
        <v>1</v>
      </c>
      <c r="G4" s="19">
        <v>1083584</v>
      </c>
    </row>
    <row r="5" spans="1:7" x14ac:dyDescent="0.2">
      <c r="A5" s="2">
        <v>3</v>
      </c>
      <c r="B5" s="19">
        <v>141970</v>
      </c>
      <c r="C5" s="10">
        <f>SUM(B5:$B$18)/SUM($B$3:$B$18)</f>
        <v>0.21785569657262976</v>
      </c>
      <c r="D5" s="10">
        <f>(SUM(B5:$B$18)/Summary!$N$4)</f>
        <v>3.7958738293295047E-2</v>
      </c>
      <c r="F5" t="s">
        <v>2</v>
      </c>
      <c r="G5" s="19">
        <v>39876</v>
      </c>
    </row>
    <row r="6" spans="1:7" x14ac:dyDescent="0.2">
      <c r="A6" s="2">
        <v>4</v>
      </c>
      <c r="B6" s="19">
        <v>64762</v>
      </c>
      <c r="C6" s="10">
        <f>SUM(B6:$B$18)/SUM($B$3:$B$18)</f>
        <v>9.8577432152453029E-2</v>
      </c>
      <c r="D6" s="10">
        <f>(SUM(B6:$B$18)/Summary!$N$4)</f>
        <v>1.7175933462233471E-2</v>
      </c>
      <c r="G6" s="19"/>
    </row>
    <row r="7" spans="1:7" x14ac:dyDescent="0.2">
      <c r="A7" s="2">
        <v>5</v>
      </c>
      <c r="B7" s="19">
        <v>29326</v>
      </c>
      <c r="C7" s="10">
        <f>SUM(B7:$B$18)/SUM($B$3:$B$18)</f>
        <v>4.4166648463085656E-2</v>
      </c>
      <c r="D7" s="10">
        <f>(SUM(B7:$B$18)/Summary!$N$4)</f>
        <v>7.6955079746712403E-3</v>
      </c>
    </row>
    <row r="8" spans="1:7" x14ac:dyDescent="0.2">
      <c r="A8" s="2">
        <v>6</v>
      </c>
      <c r="B8" s="19">
        <v>13058</v>
      </c>
      <c r="C8" s="10">
        <f>SUM(B8:$B$18)/SUM($B$3:$B$18)</f>
        <v>1.9527961540594267E-2</v>
      </c>
      <c r="D8" s="10">
        <f>(SUM(B8:$B$18)/Summary!$N$4)</f>
        <v>3.4025127328897952E-3</v>
      </c>
    </row>
    <row r="9" spans="1:7" x14ac:dyDescent="0.2">
      <c r="A9" s="2">
        <v>7</v>
      </c>
      <c r="B9" s="19">
        <v>5825</v>
      </c>
      <c r="C9" s="10">
        <f>SUM(B9:$B$18)/SUM($B$3:$B$18)</f>
        <v>8.5570833494365006E-3</v>
      </c>
      <c r="D9" s="10">
        <f>(SUM(B9:$B$18)/Summary!$N$4)</f>
        <v>1.4909689878450528E-3</v>
      </c>
    </row>
    <row r="10" spans="1:7" x14ac:dyDescent="0.2">
      <c r="A10" s="2">
        <v>8</v>
      </c>
      <c r="B10" s="19">
        <v>2409</v>
      </c>
      <c r="C10" s="10">
        <f>SUM(B10:$B$18)/SUM($B$3:$B$18)</f>
        <v>3.6631206090862196E-3</v>
      </c>
      <c r="D10" s="10">
        <f>(SUM(B10:$B$18)/Summary!$N$4)</f>
        <v>6.382547655379902E-4</v>
      </c>
    </row>
    <row r="11" spans="1:7" x14ac:dyDescent="0.2">
      <c r="A11" s="2">
        <v>9</v>
      </c>
      <c r="B11" s="19">
        <v>1112</v>
      </c>
      <c r="C11" s="10">
        <f>SUM(B11:$B$18)/SUM($B$3:$B$18)</f>
        <v>1.6391624560383518E-3</v>
      </c>
      <c r="D11" s="10">
        <f>(SUM(B11:$B$18)/Summary!$N$4)</f>
        <v>2.8560436870748139E-4</v>
      </c>
    </row>
    <row r="12" spans="1:7" x14ac:dyDescent="0.2">
      <c r="A12" s="2">
        <v>10</v>
      </c>
      <c r="B12" s="19">
        <v>495</v>
      </c>
      <c r="C12" s="10">
        <f>SUM(B12:$B$18)/SUM($B$3:$B$18)</f>
        <v>7.0489866766590328E-4</v>
      </c>
      <c r="D12" s="10">
        <f>(SUM(B12:$B$18)/Summary!$N$4)</f>
        <v>1.2282012575375546E-4</v>
      </c>
    </row>
    <row r="13" spans="1:7" x14ac:dyDescent="0.2">
      <c r="A13" s="2">
        <v>11</v>
      </c>
      <c r="B13" s="19">
        <v>191</v>
      </c>
      <c r="C13" s="10">
        <f>SUM(B13:$B$18)/SUM($B$3:$B$18)</f>
        <v>2.8901685539579344E-4</v>
      </c>
      <c r="D13" s="10">
        <f>(SUM(B13:$B$18)/Summary!$N$4)</f>
        <v>5.0357715446116656E-5</v>
      </c>
    </row>
    <row r="14" spans="1:7" x14ac:dyDescent="0.2">
      <c r="A14" s="2">
        <v>12</v>
      </c>
      <c r="B14" s="19">
        <v>92</v>
      </c>
      <c r="C14" s="10">
        <f>SUM(B14:$B$18)/SUM($B$3:$B$18)</f>
        <v>1.2854528742894302E-4</v>
      </c>
      <c r="D14" s="10">
        <f>(SUM(B14:$B$18)/Summary!$N$4)</f>
        <v>2.2397472276906536E-5</v>
      </c>
    </row>
    <row r="15" spans="1:7" x14ac:dyDescent="0.2">
      <c r="A15" s="2">
        <v>13</v>
      </c>
      <c r="B15" s="19">
        <v>37</v>
      </c>
      <c r="C15" s="10">
        <f>SUM(B15:$B$18)/SUM($B$3:$B$18)</f>
        <v>5.1250081916114536E-5</v>
      </c>
      <c r="D15" s="10">
        <f>(SUM(B15:$B$18)/Summary!$N$4)</f>
        <v>8.9297111692241745E-6</v>
      </c>
    </row>
    <row r="16" spans="1:7" x14ac:dyDescent="0.2">
      <c r="A16" s="2">
        <v>14</v>
      </c>
      <c r="B16" s="19">
        <v>14</v>
      </c>
      <c r="C16" s="10">
        <f>SUM(B16:$B$18)/SUM($B$3:$B$18)</f>
        <v>2.0163966655520474E-5</v>
      </c>
      <c r="D16" s="10">
        <f>(SUM(B16:$B$18)/Summary!$N$4)</f>
        <v>3.5133289846127902E-6</v>
      </c>
    </row>
    <row r="17" spans="1:6" x14ac:dyDescent="0.2">
      <c r="A17" s="2">
        <v>15</v>
      </c>
      <c r="B17" s="19">
        <v>8</v>
      </c>
      <c r="C17" s="10">
        <f>SUM(B17:$B$18)/SUM($B$3:$B$18)</f>
        <v>8.4016527731335306E-6</v>
      </c>
      <c r="D17" s="10">
        <f>(SUM(B17:$B$18)/Summary!$N$4)</f>
        <v>1.463887076921996E-6</v>
      </c>
    </row>
    <row r="18" spans="1:6" x14ac:dyDescent="0.2">
      <c r="A18" s="2">
        <v>16</v>
      </c>
      <c r="B18" s="19">
        <v>2</v>
      </c>
      <c r="C18" s="10">
        <f>SUM(B18:$B$18)/SUM($B$3:$B$18)</f>
        <v>1.6803305546267062E-6</v>
      </c>
      <c r="D18" s="10">
        <f>(SUM(B18:$B$18)/Summary!$N$4)</f>
        <v>2.9277741538439917E-7</v>
      </c>
    </row>
    <row r="19" spans="1:6" x14ac:dyDescent="0.2">
      <c r="B19" s="19"/>
    </row>
    <row r="20" spans="1:6" x14ac:dyDescent="0.2">
      <c r="A20" t="s">
        <v>69</v>
      </c>
      <c r="B20" s="19">
        <f>SUM(B3:B18)</f>
        <v>1190242</v>
      </c>
    </row>
    <row r="21" spans="1:6" x14ac:dyDescent="0.2">
      <c r="A21" t="s">
        <v>70</v>
      </c>
      <c r="B21" s="10">
        <f>B20/G2</f>
        <v>0.51075565739983819</v>
      </c>
    </row>
    <row r="23" spans="1:6" x14ac:dyDescent="0.2">
      <c r="A23" s="2" t="s">
        <v>71</v>
      </c>
      <c r="D23" t="s">
        <v>63</v>
      </c>
      <c r="E23" t="s">
        <v>72</v>
      </c>
      <c r="F23" t="s">
        <v>76</v>
      </c>
    </row>
    <row r="24" spans="1:6" x14ac:dyDescent="0.2">
      <c r="B24" s="2" t="s">
        <v>15</v>
      </c>
      <c r="C24" t="s">
        <v>41</v>
      </c>
      <c r="D24" s="19">
        <v>419173</v>
      </c>
      <c r="E24" s="10">
        <f>D24/$B$20</f>
        <v>0.35217459978727017</v>
      </c>
      <c r="F24" s="10">
        <f>D24/$G$2</f>
        <v>0.17987516923387209</v>
      </c>
    </row>
    <row r="25" spans="1:6" x14ac:dyDescent="0.2">
      <c r="B25" s="2" t="s">
        <v>16</v>
      </c>
      <c r="C25" t="s">
        <v>47</v>
      </c>
      <c r="D25" s="19">
        <v>256811</v>
      </c>
      <c r="E25" s="10">
        <f t="shared" ref="E25:E33" si="0">D25/$B$20</f>
        <v>0.21576368503211951</v>
      </c>
      <c r="F25" s="10">
        <f t="shared" ref="F25:F69" si="1">D25/$G$2</f>
        <v>0.11020252279159184</v>
      </c>
    </row>
    <row r="26" spans="1:6" x14ac:dyDescent="0.2">
      <c r="B26" s="2" t="s">
        <v>17</v>
      </c>
      <c r="C26" t="s">
        <v>73</v>
      </c>
      <c r="D26" s="19">
        <v>201409</v>
      </c>
      <c r="E26" s="10">
        <f t="shared" si="0"/>
        <v>0.16921684833840514</v>
      </c>
      <c r="F26" s="10">
        <f t="shared" si="1"/>
        <v>8.642846261621083E-2</v>
      </c>
    </row>
    <row r="27" spans="1:6" x14ac:dyDescent="0.2">
      <c r="B27" s="2" t="s">
        <v>18</v>
      </c>
      <c r="C27" t="s">
        <v>44</v>
      </c>
      <c r="D27" s="19">
        <v>199974</v>
      </c>
      <c r="E27" s="10">
        <f t="shared" si="0"/>
        <v>0.16801121116546047</v>
      </c>
      <c r="F27" s="10">
        <f t="shared" si="1"/>
        <v>8.5812676609357805E-2</v>
      </c>
    </row>
    <row r="28" spans="1:6" x14ac:dyDescent="0.2">
      <c r="B28" s="2" t="s">
        <v>19</v>
      </c>
      <c r="C28" t="s">
        <v>49</v>
      </c>
      <c r="D28" s="19">
        <v>154298</v>
      </c>
      <c r="E28" s="10">
        <f t="shared" si="0"/>
        <v>0.12963582195889575</v>
      </c>
      <c r="F28" s="10">
        <f t="shared" si="1"/>
        <v>6.6212229467184178E-2</v>
      </c>
    </row>
    <row r="29" spans="1:6" x14ac:dyDescent="0.2">
      <c r="B29" s="2" t="s">
        <v>20</v>
      </c>
      <c r="C29" t="s">
        <v>46</v>
      </c>
      <c r="D29" s="19">
        <v>111552</v>
      </c>
      <c r="E29" s="10">
        <f t="shared" si="0"/>
        <v>9.3722117014859163E-2</v>
      </c>
      <c r="F29" s="10">
        <f t="shared" si="1"/>
        <v>4.7869101488828954E-2</v>
      </c>
    </row>
    <row r="30" spans="1:6" x14ac:dyDescent="0.2">
      <c r="B30" s="2" t="s">
        <v>21</v>
      </c>
      <c r="C30" t="s">
        <v>53</v>
      </c>
      <c r="D30" s="19">
        <v>109205</v>
      </c>
      <c r="E30" s="10">
        <f t="shared" si="0"/>
        <v>9.1750249109004728E-2</v>
      </c>
      <c r="F30" s="10">
        <f t="shared" si="1"/>
        <v>4.6861958800268631E-2</v>
      </c>
    </row>
    <row r="31" spans="1:6" x14ac:dyDescent="0.2">
      <c r="B31" s="2" t="s">
        <v>22</v>
      </c>
      <c r="C31" t="s">
        <v>51</v>
      </c>
      <c r="D31" s="19">
        <v>94694</v>
      </c>
      <c r="E31" s="10">
        <f t="shared" si="0"/>
        <v>7.9558610769910651E-2</v>
      </c>
      <c r="F31" s="10">
        <f t="shared" si="1"/>
        <v>4.0635010545603568E-2</v>
      </c>
    </row>
    <row r="32" spans="1:6" x14ac:dyDescent="0.2">
      <c r="B32" s="2" t="s">
        <v>23</v>
      </c>
      <c r="C32" t="s">
        <v>52</v>
      </c>
      <c r="D32" s="19">
        <v>76356</v>
      </c>
      <c r="E32" s="10">
        <f t="shared" si="0"/>
        <v>6.4151659914538389E-2</v>
      </c>
      <c r="F32" s="10">
        <f t="shared" si="1"/>
        <v>3.2765823232940902E-2</v>
      </c>
    </row>
    <row r="33" spans="1:6" x14ac:dyDescent="0.2">
      <c r="B33" s="2" t="s">
        <v>24</v>
      </c>
      <c r="C33" t="s">
        <v>50</v>
      </c>
      <c r="D33" s="19">
        <v>75098</v>
      </c>
      <c r="E33" s="10">
        <f t="shared" si="0"/>
        <v>6.3094731995678194E-2</v>
      </c>
      <c r="F33" s="10">
        <f t="shared" si="1"/>
        <v>3.222599131891922E-2</v>
      </c>
    </row>
    <row r="34" spans="1:6" x14ac:dyDescent="0.2">
      <c r="D34" s="19"/>
      <c r="F34" s="10"/>
    </row>
    <row r="35" spans="1:6" x14ac:dyDescent="0.2">
      <c r="A35" s="2" t="s">
        <v>78</v>
      </c>
      <c r="D35" s="19"/>
      <c r="F35" s="10"/>
    </row>
    <row r="36" spans="1:6" x14ac:dyDescent="0.2">
      <c r="B36" s="2" t="s">
        <v>15</v>
      </c>
      <c r="C36" t="s">
        <v>49</v>
      </c>
      <c r="D36" s="19">
        <v>154298</v>
      </c>
      <c r="E36" s="10">
        <f>D36/Summary!$K$2</f>
        <v>2.2821657160724231E-2</v>
      </c>
      <c r="F36" s="10">
        <f t="shared" si="1"/>
        <v>6.6212229467184178E-2</v>
      </c>
    </row>
    <row r="37" spans="1:6" x14ac:dyDescent="0.2">
      <c r="B37" s="2" t="s">
        <v>16</v>
      </c>
      <c r="C37" t="s">
        <v>53</v>
      </c>
      <c r="D37" s="19">
        <v>109205</v>
      </c>
      <c r="E37" s="10">
        <f>D37/Summary!$K$2</f>
        <v>1.6152115194214375E-2</v>
      </c>
      <c r="F37" s="10">
        <f t="shared" si="1"/>
        <v>4.6861958800268631E-2</v>
      </c>
    </row>
    <row r="38" spans="1:6" x14ac:dyDescent="0.2">
      <c r="B38" s="2" t="s">
        <v>17</v>
      </c>
      <c r="C38" t="s">
        <v>55</v>
      </c>
      <c r="D38" s="19">
        <v>56989</v>
      </c>
      <c r="E38" s="10">
        <f>D38/Summary!$K$2</f>
        <v>8.4290361503876476E-3</v>
      </c>
      <c r="F38" s="10">
        <f t="shared" si="1"/>
        <v>2.4455072295851921E-2</v>
      </c>
    </row>
    <row r="39" spans="1:6" x14ac:dyDescent="0.2">
      <c r="B39" s="2" t="s">
        <v>18</v>
      </c>
      <c r="C39" t="s">
        <v>81</v>
      </c>
      <c r="D39" s="19">
        <v>44150</v>
      </c>
      <c r="E39" s="10">
        <f>D39/Summary!$K$2</f>
        <v>6.5300662590958717E-3</v>
      </c>
      <c r="F39" s="10">
        <f t="shared" si="1"/>
        <v>1.8945611290983561E-2</v>
      </c>
    </row>
    <row r="40" spans="1:6" x14ac:dyDescent="0.2">
      <c r="B40" s="2" t="s">
        <v>19</v>
      </c>
      <c r="C40" t="s">
        <v>82</v>
      </c>
      <c r="D40" s="19">
        <v>42150</v>
      </c>
      <c r="E40" s="10">
        <f>D40/Summary!$K$2</f>
        <v>6.2342535180269767E-3</v>
      </c>
      <c r="F40" s="10">
        <f t="shared" si="1"/>
        <v>1.8087372953906163E-2</v>
      </c>
    </row>
    <row r="41" spans="1:6" x14ac:dyDescent="0.2">
      <c r="B41" s="2" t="s">
        <v>20</v>
      </c>
      <c r="C41" t="s">
        <v>83</v>
      </c>
      <c r="D41" s="19">
        <v>31993</v>
      </c>
      <c r="E41" s="10">
        <f>D41/Summary!$K$2</f>
        <v>4.7319685125085898E-3</v>
      </c>
      <c r="F41" s="10">
        <f t="shared" si="1"/>
        <v>1.3728809559058598E-2</v>
      </c>
    </row>
    <row r="42" spans="1:6" x14ac:dyDescent="0.2">
      <c r="B42" s="2" t="s">
        <v>21</v>
      </c>
      <c r="C42" t="s">
        <v>84</v>
      </c>
      <c r="D42" s="19">
        <v>15926</v>
      </c>
      <c r="E42" s="10">
        <f>D42/Summary!$K$2</f>
        <v>2.3555568571316161E-3</v>
      </c>
      <c r="F42" s="10">
        <f t="shared" si="1"/>
        <v>6.8341518781473206E-3</v>
      </c>
    </row>
    <row r="43" spans="1:6" x14ac:dyDescent="0.2">
      <c r="B43" s="2" t="s">
        <v>22</v>
      </c>
      <c r="C43" t="s">
        <v>56</v>
      </c>
      <c r="D43" s="19">
        <v>14845</v>
      </c>
      <c r="E43" s="10">
        <f>D43/Summary!$K$2</f>
        <v>2.195670070583878E-3</v>
      </c>
      <c r="F43" s="10">
        <f t="shared" si="1"/>
        <v>6.3702740569569873E-3</v>
      </c>
    </row>
    <row r="44" spans="1:6" x14ac:dyDescent="0.2">
      <c r="B44" s="2" t="s">
        <v>23</v>
      </c>
      <c r="C44" t="s">
        <v>87</v>
      </c>
      <c r="D44" s="19">
        <v>7806</v>
      </c>
      <c r="E44" s="10">
        <f>D44/Summary!$K$2</f>
        <v>1.1545571283918998E-3</v>
      </c>
      <c r="F44" s="10">
        <f t="shared" si="1"/>
        <v>3.3497042296130848E-3</v>
      </c>
    </row>
    <row r="45" spans="1:6" x14ac:dyDescent="0.2">
      <c r="B45" s="2" t="s">
        <v>24</v>
      </c>
      <c r="C45" t="s">
        <v>75</v>
      </c>
      <c r="D45" s="19">
        <v>6115</v>
      </c>
      <c r="E45" s="10">
        <f>D45/Summary!$K$2</f>
        <v>9.0444745581814848E-4</v>
      </c>
      <c r="F45" s="10">
        <f t="shared" si="1"/>
        <v>2.6240637156141446E-3</v>
      </c>
    </row>
    <row r="46" spans="1:6" x14ac:dyDescent="0.2">
      <c r="B46" s="24" t="s">
        <v>94</v>
      </c>
      <c r="C46" s="24"/>
      <c r="D46" s="39"/>
      <c r="E46" s="26">
        <f>D46/Summary!$K$2</f>
        <v>0</v>
      </c>
      <c r="F46" s="26">
        <f t="shared" si="1"/>
        <v>0</v>
      </c>
    </row>
    <row r="47" spans="1:6" x14ac:dyDescent="0.2">
      <c r="D47" s="19"/>
      <c r="E47" s="10"/>
      <c r="F47" s="10"/>
    </row>
    <row r="48" spans="1:6" x14ac:dyDescent="0.2">
      <c r="A48" s="2" t="s">
        <v>89</v>
      </c>
      <c r="D48" s="19"/>
      <c r="E48" s="10"/>
      <c r="F48" s="10"/>
    </row>
    <row r="49" spans="1:6" x14ac:dyDescent="0.2">
      <c r="B49" s="2" t="s">
        <v>15</v>
      </c>
      <c r="C49" t="s">
        <v>60</v>
      </c>
      <c r="D49" s="19">
        <v>27672</v>
      </c>
      <c r="E49" s="10">
        <f>D49/Summary!$K$2</f>
        <v>4.0928650854292403E-3</v>
      </c>
      <c r="F49" s="10">
        <f t="shared" si="1"/>
        <v>1.1874585631802879E-2</v>
      </c>
    </row>
    <row r="50" spans="1:6" x14ac:dyDescent="0.2">
      <c r="B50" s="2" t="s">
        <v>16</v>
      </c>
      <c r="C50" t="s">
        <v>54</v>
      </c>
      <c r="D50" s="19">
        <v>25172</v>
      </c>
      <c r="E50" s="10">
        <f>D50/Summary!$K$2</f>
        <v>3.7230991590931212E-3</v>
      </c>
      <c r="F50" s="10">
        <f t="shared" si="1"/>
        <v>1.0801787710456132E-2</v>
      </c>
    </row>
    <row r="51" spans="1:6" x14ac:dyDescent="0.2">
      <c r="B51" s="2" t="s">
        <v>17</v>
      </c>
      <c r="C51" t="s">
        <v>61</v>
      </c>
      <c r="D51" s="19">
        <v>23742</v>
      </c>
      <c r="E51" s="10">
        <f>D51/Summary!$K$2</f>
        <v>3.5115930492288605E-3</v>
      </c>
      <c r="F51" s="10">
        <f t="shared" si="1"/>
        <v>1.0188147299445793E-2</v>
      </c>
    </row>
    <row r="52" spans="1:6" x14ac:dyDescent="0.2">
      <c r="B52" s="2" t="s">
        <v>18</v>
      </c>
      <c r="C52" t="s">
        <v>90</v>
      </c>
      <c r="D52" s="19">
        <v>11482</v>
      </c>
      <c r="E52" s="10">
        <f>D52/Summary!$K$2</f>
        <v>1.69826094647653E-3</v>
      </c>
      <c r="F52" s="10">
        <f t="shared" si="1"/>
        <v>4.9271462931613427E-3</v>
      </c>
    </row>
    <row r="53" spans="1:6" x14ac:dyDescent="0.2">
      <c r="B53" s="2" t="s">
        <v>19</v>
      </c>
      <c r="C53" t="s">
        <v>92</v>
      </c>
      <c r="D53" s="19">
        <v>2450</v>
      </c>
      <c r="E53" s="10">
        <f>D53/Summary!$K$2</f>
        <v>3.623706078093972E-4</v>
      </c>
      <c r="F53" s="10">
        <f t="shared" si="1"/>
        <v>1.0513419629198126E-3</v>
      </c>
    </row>
    <row r="54" spans="1:6" x14ac:dyDescent="0.2">
      <c r="B54" s="2" t="s">
        <v>20</v>
      </c>
      <c r="C54" t="s">
        <v>91</v>
      </c>
      <c r="D54" s="19">
        <v>694</v>
      </c>
      <c r="E54" s="10">
        <f>D54/Summary!$K$2</f>
        <v>1.026470211509068E-4</v>
      </c>
      <c r="F54" s="10">
        <f t="shared" si="1"/>
        <v>2.9780870296585712E-4</v>
      </c>
    </row>
    <row r="55" spans="1:6" x14ac:dyDescent="0.2">
      <c r="B55" s="24" t="s">
        <v>94</v>
      </c>
      <c r="C55" s="24"/>
      <c r="D55" s="39"/>
      <c r="E55" s="26">
        <f>D55/Summary!$K$2</f>
        <v>0</v>
      </c>
      <c r="F55" s="26">
        <f t="shared" si="1"/>
        <v>0</v>
      </c>
    </row>
    <row r="56" spans="1:6" x14ac:dyDescent="0.2">
      <c r="D56" s="19"/>
      <c r="E56" s="10"/>
      <c r="F56" s="10"/>
    </row>
    <row r="57" spans="1:6" x14ac:dyDescent="0.2">
      <c r="A57" s="2" t="s">
        <v>93</v>
      </c>
      <c r="D57" s="19"/>
      <c r="E57" s="10"/>
      <c r="F57" s="10"/>
    </row>
    <row r="58" spans="1:6" x14ac:dyDescent="0.2">
      <c r="B58" s="2" t="s">
        <v>15</v>
      </c>
      <c r="C58" t="s">
        <v>41</v>
      </c>
      <c r="D58" s="19">
        <v>419173</v>
      </c>
      <c r="E58" s="10">
        <f>D58/Summary!$K$2</f>
        <v>6.1998357056036103E-2</v>
      </c>
      <c r="F58" s="10">
        <f t="shared" si="1"/>
        <v>0.17987516923387209</v>
      </c>
    </row>
    <row r="59" spans="1:6" x14ac:dyDescent="0.2">
      <c r="B59" s="2" t="s">
        <v>16</v>
      </c>
      <c r="C59" t="s">
        <v>47</v>
      </c>
      <c r="D59" s="19">
        <v>256811</v>
      </c>
      <c r="E59" s="10">
        <f>D59/Summary!$K$2</f>
        <v>3.7983982923322085E-2</v>
      </c>
      <c r="F59" s="10">
        <f t="shared" si="1"/>
        <v>0.11020252279159184</v>
      </c>
    </row>
    <row r="60" spans="1:6" x14ac:dyDescent="0.2">
      <c r="B60" s="2" t="s">
        <v>17</v>
      </c>
      <c r="C60" t="s">
        <v>44</v>
      </c>
      <c r="D60" s="19">
        <v>199974</v>
      </c>
      <c r="E60" s="10">
        <f>D60/Summary!$K$2</f>
        <v>2.9577428541255672E-2</v>
      </c>
      <c r="F60" s="10">
        <f t="shared" si="1"/>
        <v>8.5812676609357805E-2</v>
      </c>
    </row>
    <row r="61" spans="1:6" x14ac:dyDescent="0.2">
      <c r="B61" s="2" t="s">
        <v>18</v>
      </c>
      <c r="C61" s="27" t="s">
        <v>46</v>
      </c>
      <c r="D61" s="19">
        <v>111552</v>
      </c>
      <c r="E61" s="10">
        <f>D61/Summary!$K$2</f>
        <v>1.6499251445858724E-2</v>
      </c>
      <c r="F61" s="10">
        <f t="shared" si="1"/>
        <v>4.7869101488828954E-2</v>
      </c>
    </row>
    <row r="62" spans="1:6" x14ac:dyDescent="0.2">
      <c r="B62" s="2" t="s">
        <v>19</v>
      </c>
      <c r="C62" s="28" t="s">
        <v>51</v>
      </c>
      <c r="D62" s="19">
        <v>94694</v>
      </c>
      <c r="E62" s="10">
        <f>D62/Summary!$K$2</f>
        <v>1.4005845851389004E-2</v>
      </c>
      <c r="F62" s="10">
        <f t="shared" si="1"/>
        <v>4.0635010545603568E-2</v>
      </c>
    </row>
    <row r="63" spans="1:6" x14ac:dyDescent="0.2">
      <c r="B63" s="2" t="s">
        <v>20</v>
      </c>
      <c r="C63" s="28" t="s">
        <v>52</v>
      </c>
      <c r="D63" s="19">
        <v>76356</v>
      </c>
      <c r="E63" s="10">
        <f>D63/Summary!$K$2</f>
        <v>1.1293538828528299E-2</v>
      </c>
      <c r="F63" s="10">
        <f t="shared" si="1"/>
        <v>3.2765823232940902E-2</v>
      </c>
    </row>
    <row r="64" spans="1:6" x14ac:dyDescent="0.2">
      <c r="B64" s="2" t="s">
        <v>21</v>
      </c>
      <c r="C64" s="28" t="s">
        <v>50</v>
      </c>
      <c r="D64" s="19">
        <v>75098</v>
      </c>
      <c r="E64" s="10">
        <f>D64/Summary!$K$2</f>
        <v>1.1107472614395963E-2</v>
      </c>
      <c r="F64" s="10">
        <f t="shared" si="1"/>
        <v>3.222599131891922E-2</v>
      </c>
    </row>
    <row r="65" spans="2:6" x14ac:dyDescent="0.2">
      <c r="B65" s="2" t="s">
        <v>22</v>
      </c>
      <c r="C65" s="28" t="s">
        <v>48</v>
      </c>
      <c r="D65" s="19">
        <v>58314</v>
      </c>
      <c r="E65" s="10">
        <f>D65/Summary!$K$2</f>
        <v>8.6250120913457917E-3</v>
      </c>
      <c r="F65" s="10">
        <f t="shared" si="1"/>
        <v>2.5023655194165696E-2</v>
      </c>
    </row>
    <row r="66" spans="2:6" x14ac:dyDescent="0.2">
      <c r="B66" s="2" t="s">
        <v>23</v>
      </c>
      <c r="C66" s="28" t="s">
        <v>59</v>
      </c>
      <c r="D66" s="19">
        <v>28197</v>
      </c>
      <c r="E66" s="10">
        <f>D66/Summary!$K$2</f>
        <v>4.1705159299598258E-3</v>
      </c>
      <c r="F66" s="10">
        <f t="shared" si="1"/>
        <v>1.2099873195285696E-2</v>
      </c>
    </row>
    <row r="67" spans="2:6" x14ac:dyDescent="0.2">
      <c r="B67" s="2" t="s">
        <v>24</v>
      </c>
      <c r="C67" s="28" t="s">
        <v>97</v>
      </c>
      <c r="D67" s="19">
        <v>1317</v>
      </c>
      <c r="E67" s="10">
        <f>D67/Summary!$K$2</f>
        <v>1.9479268999386779E-4</v>
      </c>
      <c r="F67" s="10">
        <f t="shared" si="1"/>
        <v>5.6514994496546659E-4</v>
      </c>
    </row>
    <row r="68" spans="2:6" x14ac:dyDescent="0.2">
      <c r="B68" s="2" t="s">
        <v>96</v>
      </c>
      <c r="C68" s="28" t="s">
        <v>98</v>
      </c>
      <c r="D68" s="19">
        <v>314</v>
      </c>
      <c r="E68" s="10">
        <f>D68/Summary!$K$2</f>
        <v>4.6442600347816619E-5</v>
      </c>
      <c r="F68" s="10">
        <f t="shared" si="1"/>
        <v>1.3474341892115151E-4</v>
      </c>
    </row>
    <row r="69" spans="2:6" x14ac:dyDescent="0.2">
      <c r="B69" s="24" t="s">
        <v>94</v>
      </c>
      <c r="C69" s="29"/>
      <c r="D69" s="39"/>
      <c r="E69" s="26">
        <f>D69/Summary!$K$2</f>
        <v>0</v>
      </c>
      <c r="F69" s="26">
        <f t="shared" si="1"/>
        <v>0</v>
      </c>
    </row>
    <row r="70" spans="2:6" x14ac:dyDescent="0.2">
      <c r="D7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2:K103"/>
  <sheetViews>
    <sheetView topLeftCell="A54" workbookViewId="0">
      <selection activeCell="D72" sqref="D72"/>
    </sheetView>
  </sheetViews>
  <sheetFormatPr baseColWidth="10" defaultRowHeight="16" x14ac:dyDescent="0.2"/>
  <cols>
    <col min="1" max="1" width="19.83203125" bestFit="1" customWidth="1"/>
    <col min="2" max="2" width="13.1640625" bestFit="1" customWidth="1"/>
    <col min="3" max="3" width="25.6640625" bestFit="1" customWidth="1"/>
    <col min="4" max="4" width="19.5" bestFit="1" customWidth="1"/>
    <col min="6" max="6" width="14.16406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66</v>
      </c>
      <c r="G2" s="19">
        <v>1439680</v>
      </c>
    </row>
    <row r="3" spans="1:7" x14ac:dyDescent="0.2">
      <c r="A3" s="2">
        <v>1</v>
      </c>
      <c r="B3" s="19">
        <v>390075</v>
      </c>
      <c r="C3" s="10">
        <f>SUM(B3:$B$21)/SUM($B$3:$B$21)</f>
        <v>1</v>
      </c>
      <c r="D3" s="10">
        <f>(SUM(B3:$B$21)/$G$2)</f>
        <v>0.72038716937097136</v>
      </c>
      <c r="F3" t="s">
        <v>0</v>
      </c>
      <c r="G3" s="19">
        <v>833637</v>
      </c>
    </row>
    <row r="4" spans="1:7" x14ac:dyDescent="0.2">
      <c r="A4" s="2">
        <v>2</v>
      </c>
      <c r="B4" s="19">
        <v>285416</v>
      </c>
      <c r="C4" s="10">
        <f>SUM(B4:$B$21)/SUM($B$3:$B$21)</f>
        <v>0.62388887763986478</v>
      </c>
      <c r="D4" s="10">
        <f>(SUM(B4:$B$21)/$G$2)</f>
        <v>0.44944154256501445</v>
      </c>
      <c r="F4" t="s">
        <v>1</v>
      </c>
      <c r="G4" s="19">
        <v>565161</v>
      </c>
    </row>
    <row r="5" spans="1:7" x14ac:dyDescent="0.2">
      <c r="A5" s="2">
        <v>3</v>
      </c>
      <c r="B5" s="19">
        <v>180210</v>
      </c>
      <c r="C5" s="10">
        <f>SUM(B5:$B$21)/SUM($B$3:$B$21)</f>
        <v>0.34869017969833976</v>
      </c>
      <c r="D5" s="10">
        <f>(SUM(B5:$B$21)/$G$2)</f>
        <v>0.25119193154034231</v>
      </c>
      <c r="F5" t="s">
        <v>2</v>
      </c>
      <c r="G5" s="19">
        <v>40882</v>
      </c>
    </row>
    <row r="6" spans="1:7" x14ac:dyDescent="0.2">
      <c r="A6" s="2">
        <v>4</v>
      </c>
      <c r="B6" s="19">
        <v>98418</v>
      </c>
      <c r="C6" s="10">
        <f>SUM(B6:$B$21)/SUM($B$3:$B$21)</f>
        <v>0.1749313247075816</v>
      </c>
      <c r="D6" s="10">
        <f>(SUM(B6:$B$21)/$G$2)</f>
        <v>0.12601828184040897</v>
      </c>
    </row>
    <row r="7" spans="1:7" x14ac:dyDescent="0.2">
      <c r="A7" s="2">
        <v>5</v>
      </c>
      <c r="B7" s="19">
        <v>47477</v>
      </c>
      <c r="C7" s="10">
        <f>SUM(B7:$B$21)/SUM($B$3:$B$21)</f>
        <v>8.003648540631958E-2</v>
      </c>
      <c r="D7" s="10">
        <f>(SUM(B7:$B$21)/$G$2)</f>
        <v>5.7657257168259611E-2</v>
      </c>
    </row>
    <row r="8" spans="1:7" x14ac:dyDescent="0.2">
      <c r="A8" s="2">
        <v>6</v>
      </c>
      <c r="B8" s="19">
        <v>21135</v>
      </c>
      <c r="C8" s="10">
        <f>SUM(B8:$B$21)/SUM($B$3:$B$21)</f>
        <v>3.4259063740506225E-2</v>
      </c>
      <c r="D8" s="10">
        <f>(SUM(B8:$B$21)/$G$2)</f>
        <v>2.4679789953322959E-2</v>
      </c>
    </row>
    <row r="9" spans="1:7" x14ac:dyDescent="0.2">
      <c r="A9" s="2">
        <v>7</v>
      </c>
      <c r="B9" s="19">
        <v>8813</v>
      </c>
      <c r="C9" s="10">
        <f>SUM(B9:$B$21)/SUM($B$3:$B$21)</f>
        <v>1.3880652996209721E-2</v>
      </c>
      <c r="D9" s="10">
        <f>(SUM(B9:$B$21)/$G$2)</f>
        <v>9.999444320960213E-3</v>
      </c>
    </row>
    <row r="10" spans="1:7" x14ac:dyDescent="0.2">
      <c r="A10" s="2">
        <v>8</v>
      </c>
      <c r="B10" s="19">
        <v>3448</v>
      </c>
      <c r="C10" s="10">
        <f>SUM(B10:$B$21)/SUM($B$3:$B$21)</f>
        <v>5.3831401554486581E-3</v>
      </c>
      <c r="D10" s="10">
        <f>(SUM(B10:$B$21)/$G$2)</f>
        <v>3.8779450989108689E-3</v>
      </c>
    </row>
    <row r="11" spans="1:7" x14ac:dyDescent="0.2">
      <c r="A11" s="2">
        <v>9</v>
      </c>
      <c r="B11" s="19">
        <v>1376</v>
      </c>
      <c r="C11" s="10">
        <f>SUM(B11:$B$21)/SUM($B$3:$B$21)</f>
        <v>2.058571418929408E-3</v>
      </c>
      <c r="D11" s="10">
        <f>(SUM(B11:$B$21)/$G$2)</f>
        <v>1.48296843743054E-3</v>
      </c>
    </row>
    <row r="12" spans="1:7" x14ac:dyDescent="0.2">
      <c r="A12" s="2">
        <v>10</v>
      </c>
      <c r="B12" s="19">
        <v>489</v>
      </c>
      <c r="C12" s="10">
        <f>SUM(B12:$B$21)/SUM($B$3:$B$21)</f>
        <v>7.3182937094492769E-4</v>
      </c>
      <c r="D12" s="10">
        <f>(SUM(B12:$B$21)/$G$2)</f>
        <v>5.2720048899755503E-4</v>
      </c>
    </row>
    <row r="13" spans="1:7" x14ac:dyDescent="0.2">
      <c r="A13" s="2">
        <v>11</v>
      </c>
      <c r="B13" s="19">
        <v>175</v>
      </c>
      <c r="C13" s="10">
        <f>SUM(B13:$B$21)/SUM($B$3:$B$21)</f>
        <v>2.6033455883416398E-4</v>
      </c>
      <c r="D13" s="10">
        <f>(SUM(B13:$B$21)/$G$2)</f>
        <v>1.8754167592798399E-4</v>
      </c>
    </row>
    <row r="14" spans="1:7" x14ac:dyDescent="0.2">
      <c r="A14" s="2">
        <v>12</v>
      </c>
      <c r="B14" s="19">
        <v>60</v>
      </c>
      <c r="C14" s="10">
        <f>SUM(B14:$B$21)/SUM($B$3:$B$21)</f>
        <v>9.1599196626835475E-5</v>
      </c>
      <c r="D14" s="10">
        <f>(SUM(B14:$B$21)/$G$2)</f>
        <v>6.5986885974661042E-5</v>
      </c>
    </row>
    <row r="15" spans="1:7" x14ac:dyDescent="0.2">
      <c r="A15" s="2">
        <v>13</v>
      </c>
      <c r="B15" s="19">
        <v>19</v>
      </c>
      <c r="C15" s="10">
        <f>SUM(B15:$B$21)/SUM($B$3:$B$21)</f>
        <v>3.3747072441465702E-5</v>
      </c>
      <c r="D15" s="10">
        <f>(SUM(B15:$B$21)/$G$2)</f>
        <v>2.4310957990664592E-5</v>
      </c>
    </row>
    <row r="16" spans="1:7" x14ac:dyDescent="0.2">
      <c r="A16" s="2">
        <v>14</v>
      </c>
      <c r="B16" s="19">
        <v>6</v>
      </c>
      <c r="C16" s="10">
        <f>SUM(B16:$B$21)/SUM($B$3:$B$21)</f>
        <v>1.5427233116098605E-5</v>
      </c>
      <c r="D16" s="10">
        <f>(SUM(B16:$B$21)/$G$2)</f>
        <v>1.1113580795732385E-5</v>
      </c>
    </row>
    <row r="17" spans="1:11" x14ac:dyDescent="0.2">
      <c r="A17" s="2">
        <v>15</v>
      </c>
      <c r="B17" s="19">
        <v>4</v>
      </c>
      <c r="C17" s="10">
        <f>SUM(B17:$B$21)/SUM($B$3:$B$21)</f>
        <v>9.6420206975616288E-6</v>
      </c>
      <c r="D17" s="10">
        <f>(SUM(B17:$B$21)/$G$2)</f>
        <v>6.9459879973327404E-6</v>
      </c>
    </row>
    <row r="18" spans="1:11" x14ac:dyDescent="0.2">
      <c r="A18" s="2">
        <v>16</v>
      </c>
      <c r="B18" s="19">
        <v>1</v>
      </c>
      <c r="C18" s="10">
        <f>SUM(B18:$B$21)/SUM($B$3:$B$21)</f>
        <v>5.7852124185369774E-6</v>
      </c>
      <c r="D18" s="10">
        <f>(SUM(B18:$B$21)/$G$2)</f>
        <v>4.1675927983996446E-6</v>
      </c>
    </row>
    <row r="19" spans="1:11" x14ac:dyDescent="0.2">
      <c r="A19" s="2">
        <v>17</v>
      </c>
      <c r="B19" s="19">
        <v>3</v>
      </c>
      <c r="C19" s="10">
        <f>SUM(B19:$B$21)/SUM($B$3:$B$21)</f>
        <v>4.8210103487808144E-6</v>
      </c>
      <c r="D19" s="10">
        <f>(SUM(B19:$B$21)/$G$2)</f>
        <v>3.4729939986663702E-6</v>
      </c>
    </row>
    <row r="20" spans="1:11" x14ac:dyDescent="0.2">
      <c r="A20" s="23">
        <v>29</v>
      </c>
      <c r="B20" s="19">
        <v>1</v>
      </c>
      <c r="C20" s="10">
        <f>SUM(B20:$B$21)/SUM($B$3:$B$21)</f>
        <v>1.9284041395123257E-6</v>
      </c>
      <c r="D20" s="10">
        <f>(SUM(B20:$B$21)/$G$2)</f>
        <v>1.3891975994665481E-6</v>
      </c>
      <c r="J20">
        <f>B23*0.285</f>
        <v>295581.19499999995</v>
      </c>
      <c r="K20">
        <f>J20/G2</f>
        <v>0.20531034327072678</v>
      </c>
    </row>
    <row r="21" spans="1:11" x14ac:dyDescent="0.2">
      <c r="A21" s="23">
        <v>31</v>
      </c>
      <c r="B21" s="19">
        <v>1</v>
      </c>
      <c r="C21" s="10">
        <f>SUM(B21:$B$21)/SUM($B$3:$B$21)</f>
        <v>9.6420206975616284E-7</v>
      </c>
      <c r="D21" s="10">
        <f>(SUM(B21:$B$21)/$G$2)</f>
        <v>6.9459879973327406E-7</v>
      </c>
    </row>
    <row r="22" spans="1:11" x14ac:dyDescent="0.2">
      <c r="B22" s="19"/>
    </row>
    <row r="23" spans="1:11" x14ac:dyDescent="0.2">
      <c r="A23" t="s">
        <v>69</v>
      </c>
      <c r="B23" s="19">
        <f>SUM(B3:B21)</f>
        <v>1037127</v>
      </c>
      <c r="D23" s="10"/>
    </row>
    <row r="24" spans="1:11" x14ac:dyDescent="0.2">
      <c r="A24" t="s">
        <v>70</v>
      </c>
      <c r="B24" s="10">
        <f>B23/G2</f>
        <v>0.72038716937097136</v>
      </c>
    </row>
    <row r="26" spans="1:11" x14ac:dyDescent="0.2">
      <c r="A26" s="2" t="s">
        <v>71</v>
      </c>
      <c r="D26" t="s">
        <v>63</v>
      </c>
      <c r="E26" t="s">
        <v>72</v>
      </c>
      <c r="F26" t="s">
        <v>76</v>
      </c>
    </row>
    <row r="27" spans="1:11" x14ac:dyDescent="0.2">
      <c r="B27" s="2" t="s">
        <v>15</v>
      </c>
      <c r="C27" t="s">
        <v>41</v>
      </c>
      <c r="D27" s="19">
        <v>405553</v>
      </c>
      <c r="E27" s="10">
        <f>D27/$B$23</f>
        <v>0.39103504199582118</v>
      </c>
      <c r="F27" s="10">
        <f>D27/$G$2</f>
        <v>0.28169662702822851</v>
      </c>
    </row>
    <row r="28" spans="1:11" x14ac:dyDescent="0.2">
      <c r="B28" s="2" t="s">
        <v>16</v>
      </c>
      <c r="C28" t="s">
        <v>49</v>
      </c>
      <c r="D28" s="19">
        <v>218593</v>
      </c>
      <c r="E28" s="10">
        <f t="shared" ref="E28:E36" si="0">D28/$B$23</f>
        <v>0.21076782303420893</v>
      </c>
      <c r="F28" s="10">
        <f t="shared" ref="F28:F72" si="1">D28/$G$2</f>
        <v>0.15183443543009559</v>
      </c>
    </row>
    <row r="29" spans="1:11" x14ac:dyDescent="0.2">
      <c r="B29" s="2" t="s">
        <v>17</v>
      </c>
      <c r="C29" t="s">
        <v>47</v>
      </c>
      <c r="D29" s="19">
        <v>213741</v>
      </c>
      <c r="E29" s="10">
        <f t="shared" si="0"/>
        <v>0.20608951459175201</v>
      </c>
      <c r="F29" s="10">
        <f t="shared" si="1"/>
        <v>0.14846424205378972</v>
      </c>
    </row>
    <row r="30" spans="1:11" x14ac:dyDescent="0.2">
      <c r="B30" s="2" t="s">
        <v>18</v>
      </c>
      <c r="C30" t="s">
        <v>44</v>
      </c>
      <c r="D30" s="19">
        <v>167148</v>
      </c>
      <c r="E30" s="10">
        <f t="shared" si="0"/>
        <v>0.16116444755560314</v>
      </c>
      <c r="F30" s="10">
        <f t="shared" si="1"/>
        <v>0.11610080017781729</v>
      </c>
    </row>
    <row r="31" spans="1:11" x14ac:dyDescent="0.2">
      <c r="B31" s="2" t="s">
        <v>19</v>
      </c>
      <c r="C31" t="s">
        <v>53</v>
      </c>
      <c r="D31" s="19">
        <v>152000</v>
      </c>
      <c r="E31" s="10">
        <f t="shared" si="0"/>
        <v>0.14655871460293676</v>
      </c>
      <c r="F31" s="10">
        <f t="shared" si="1"/>
        <v>0.10557901755945766</v>
      </c>
    </row>
    <row r="32" spans="1:11" x14ac:dyDescent="0.2">
      <c r="B32" s="2" t="s">
        <v>20</v>
      </c>
      <c r="C32" t="s">
        <v>73</v>
      </c>
      <c r="D32" s="19">
        <v>134542</v>
      </c>
      <c r="E32" s="10">
        <f t="shared" si="0"/>
        <v>0.12972567486913367</v>
      </c>
      <c r="F32" s="10">
        <f t="shared" si="1"/>
        <v>9.3452711713714165E-2</v>
      </c>
    </row>
    <row r="33" spans="1:6" x14ac:dyDescent="0.2">
      <c r="B33" s="2" t="s">
        <v>21</v>
      </c>
      <c r="C33" t="s">
        <v>51</v>
      </c>
      <c r="D33" s="19">
        <v>101240</v>
      </c>
      <c r="E33" s="10">
        <f t="shared" si="0"/>
        <v>9.7615817542113931E-2</v>
      </c>
      <c r="F33" s="10">
        <f t="shared" si="1"/>
        <v>7.0321182484996664E-2</v>
      </c>
    </row>
    <row r="34" spans="1:6" x14ac:dyDescent="0.2">
      <c r="B34" s="2" t="s">
        <v>22</v>
      </c>
      <c r="C34" t="s">
        <v>46</v>
      </c>
      <c r="D34" s="19">
        <v>99307</v>
      </c>
      <c r="E34" s="10">
        <f t="shared" si="0"/>
        <v>9.5752014941275276E-2</v>
      </c>
      <c r="F34" s="10">
        <f t="shared" si="1"/>
        <v>6.8978523005112244E-2</v>
      </c>
    </row>
    <row r="35" spans="1:6" x14ac:dyDescent="0.2">
      <c r="B35" s="2" t="s">
        <v>23</v>
      </c>
      <c r="C35" t="s">
        <v>54</v>
      </c>
      <c r="D35" s="19">
        <v>95782</v>
      </c>
      <c r="E35" s="10">
        <f t="shared" si="0"/>
        <v>9.2353202645384797E-2</v>
      </c>
      <c r="F35" s="10">
        <f t="shared" si="1"/>
        <v>6.6530062236052456E-2</v>
      </c>
    </row>
    <row r="36" spans="1:6" x14ac:dyDescent="0.2">
      <c r="B36" s="2" t="s">
        <v>24</v>
      </c>
      <c r="C36" t="s">
        <v>55</v>
      </c>
      <c r="D36" s="19">
        <v>92950</v>
      </c>
      <c r="E36" s="10">
        <f t="shared" si="0"/>
        <v>8.9622582383835345E-2</v>
      </c>
      <c r="F36" s="10">
        <f t="shared" si="1"/>
        <v>6.4562958435207818E-2</v>
      </c>
    </row>
    <row r="37" spans="1:6" x14ac:dyDescent="0.2">
      <c r="D37" s="19"/>
      <c r="F37" s="30"/>
    </row>
    <row r="38" spans="1:6" x14ac:dyDescent="0.2">
      <c r="A38" s="2" t="s">
        <v>78</v>
      </c>
      <c r="D38" s="19"/>
      <c r="F38" s="10"/>
    </row>
    <row r="39" spans="1:6" x14ac:dyDescent="0.2">
      <c r="B39" s="2" t="s">
        <v>15</v>
      </c>
      <c r="C39" t="s">
        <v>49</v>
      </c>
      <c r="D39" s="19">
        <v>218593</v>
      </c>
      <c r="E39" s="10">
        <f>D39/Summary!$K$2</f>
        <v>3.2331297254236557E-2</v>
      </c>
      <c r="F39" s="10">
        <f t="shared" si="1"/>
        <v>0.15183443543009559</v>
      </c>
    </row>
    <row r="40" spans="1:6" x14ac:dyDescent="0.2">
      <c r="B40" s="2" t="s">
        <v>16</v>
      </c>
      <c r="C40" t="s">
        <v>53</v>
      </c>
      <c r="D40" s="19">
        <v>152000</v>
      </c>
      <c r="E40" s="10">
        <f>D40/Summary!$K$2</f>
        <v>2.2481768321236072E-2</v>
      </c>
      <c r="F40" s="10">
        <f t="shared" si="1"/>
        <v>0.10557901755945766</v>
      </c>
    </row>
    <row r="41" spans="1:6" x14ac:dyDescent="0.2">
      <c r="B41" s="2" t="s">
        <v>17</v>
      </c>
      <c r="C41" t="s">
        <v>55</v>
      </c>
      <c r="D41" s="19">
        <v>92950</v>
      </c>
      <c r="E41" s="10">
        <f>D41/Summary!$K$2</f>
        <v>1.3747897141176926E-2</v>
      </c>
      <c r="F41" s="10">
        <f t="shared" si="1"/>
        <v>6.4562958435207818E-2</v>
      </c>
    </row>
    <row r="42" spans="1:6" x14ac:dyDescent="0.2">
      <c r="B42" s="2" t="s">
        <v>18</v>
      </c>
      <c r="C42" t="s">
        <v>56</v>
      </c>
      <c r="D42" s="19">
        <v>46881</v>
      </c>
      <c r="E42" s="10">
        <f>D42/Summary!$K$2</f>
        <v>6.9339985570254494E-3</v>
      </c>
      <c r="F42" s="10">
        <f t="shared" si="1"/>
        <v>3.256348633029562E-2</v>
      </c>
    </row>
    <row r="43" spans="1:6" x14ac:dyDescent="0.2">
      <c r="B43" s="2" t="s">
        <v>19</v>
      </c>
      <c r="C43" t="s">
        <v>81</v>
      </c>
      <c r="D43" s="19">
        <v>44189</v>
      </c>
      <c r="E43" s="10">
        <f>D43/Summary!$K$2</f>
        <v>6.5358346075467151E-3</v>
      </c>
      <c r="F43" s="10">
        <f t="shared" si="1"/>
        <v>3.0693626361413647E-2</v>
      </c>
    </row>
    <row r="44" spans="1:6" x14ac:dyDescent="0.2">
      <c r="B44" s="2" t="s">
        <v>20</v>
      </c>
      <c r="C44" t="s">
        <v>82</v>
      </c>
      <c r="D44" s="19">
        <v>31326</v>
      </c>
      <c r="E44" s="10">
        <f>D44/Summary!$K$2</f>
        <v>4.6333149633621127E-3</v>
      </c>
      <c r="F44" s="10">
        <f t="shared" si="1"/>
        <v>2.1759002000444543E-2</v>
      </c>
    </row>
    <row r="45" spans="1:6" x14ac:dyDescent="0.2">
      <c r="B45" s="2" t="s">
        <v>21</v>
      </c>
      <c r="C45" t="s">
        <v>83</v>
      </c>
      <c r="D45" s="19">
        <v>18989</v>
      </c>
      <c r="E45" s="10">
        <f>D45/Summary!$K$2</f>
        <v>2.8085940700786302E-3</v>
      </c>
      <c r="F45" s="10">
        <f t="shared" si="1"/>
        <v>1.3189736608135142E-2</v>
      </c>
    </row>
    <row r="46" spans="1:6" x14ac:dyDescent="0.2">
      <c r="B46" s="2" t="s">
        <v>22</v>
      </c>
      <c r="C46" t="s">
        <v>84</v>
      </c>
      <c r="D46" s="19">
        <v>9666</v>
      </c>
      <c r="E46" s="10">
        <f>D46/Summary!$K$2</f>
        <v>1.4296629775859728E-3</v>
      </c>
      <c r="F46" s="10">
        <f t="shared" si="1"/>
        <v>6.7139919982218271E-3</v>
      </c>
    </row>
    <row r="47" spans="1:6" x14ac:dyDescent="0.2">
      <c r="B47" s="2" t="s">
        <v>23</v>
      </c>
      <c r="C47" t="s">
        <v>88</v>
      </c>
      <c r="D47" s="19">
        <v>7624</v>
      </c>
      <c r="E47" s="10">
        <f>D47/Summary!$K$2</f>
        <v>1.1276381689546303E-3</v>
      </c>
      <c r="F47" s="10">
        <f t="shared" si="1"/>
        <v>5.2956212491664812E-3</v>
      </c>
    </row>
    <row r="48" spans="1:6" x14ac:dyDescent="0.2">
      <c r="B48" s="2" t="s">
        <v>24</v>
      </c>
      <c r="C48" t="s">
        <v>75</v>
      </c>
      <c r="D48" s="19">
        <v>7426</v>
      </c>
      <c r="E48" s="10">
        <f>D48/Summary!$K$2</f>
        <v>1.0983527075888097E-3</v>
      </c>
      <c r="F48" s="10">
        <f t="shared" si="1"/>
        <v>5.158090686819293E-3</v>
      </c>
    </row>
    <row r="49" spans="1:6" x14ac:dyDescent="0.2">
      <c r="B49" s="24" t="s">
        <v>94</v>
      </c>
      <c r="C49" s="24"/>
      <c r="D49" s="39"/>
      <c r="E49" s="26">
        <f>D49/Summary!$K$2</f>
        <v>0</v>
      </c>
      <c r="F49" s="26">
        <f t="shared" si="1"/>
        <v>0</v>
      </c>
    </row>
    <row r="50" spans="1:6" x14ac:dyDescent="0.2">
      <c r="D50" s="19"/>
      <c r="E50" s="10"/>
      <c r="F50" s="10"/>
    </row>
    <row r="51" spans="1:6" x14ac:dyDescent="0.2">
      <c r="A51" s="2" t="s">
        <v>89</v>
      </c>
      <c r="D51" s="19"/>
      <c r="E51" s="10"/>
      <c r="F51" s="10"/>
    </row>
    <row r="52" spans="1:6" x14ac:dyDescent="0.2">
      <c r="B52" s="2" t="s">
        <v>15</v>
      </c>
      <c r="C52" t="s">
        <v>54</v>
      </c>
      <c r="D52" s="19">
        <v>95782</v>
      </c>
      <c r="E52" s="10">
        <f>D52/Summary!$K$2</f>
        <v>1.4166767982530483E-2</v>
      </c>
      <c r="F52" s="10">
        <f t="shared" si="1"/>
        <v>6.6530062236052456E-2</v>
      </c>
    </row>
    <row r="53" spans="1:6" x14ac:dyDescent="0.2">
      <c r="B53" s="2" t="s">
        <v>16</v>
      </c>
      <c r="C53" t="s">
        <v>60</v>
      </c>
      <c r="D53" s="19">
        <v>61921</v>
      </c>
      <c r="E53" s="10">
        <f>D53/Summary!$K$2</f>
        <v>9.1585103698635442E-3</v>
      </c>
      <c r="F53" s="10">
        <f t="shared" si="1"/>
        <v>4.3010252278284061E-2</v>
      </c>
    </row>
    <row r="54" spans="1:6" x14ac:dyDescent="0.2">
      <c r="B54" s="2" t="s">
        <v>17</v>
      </c>
      <c r="C54" t="s">
        <v>61</v>
      </c>
      <c r="D54" s="19">
        <v>52177</v>
      </c>
      <c r="E54" s="10">
        <f>D54/Summary!$K$2</f>
        <v>7.7173106953758851E-3</v>
      </c>
      <c r="F54" s="10">
        <f t="shared" si="1"/>
        <v>3.6242081573683041E-2</v>
      </c>
    </row>
    <row r="55" spans="1:6" x14ac:dyDescent="0.2">
      <c r="B55" s="2" t="s">
        <v>18</v>
      </c>
      <c r="C55" t="s">
        <v>90</v>
      </c>
      <c r="D55" s="19">
        <v>43306</v>
      </c>
      <c r="E55" s="10">
        <f>D55/Summary!$K$2</f>
        <v>6.405233282364798E-3</v>
      </c>
      <c r="F55" s="10">
        <f t="shared" si="1"/>
        <v>3.0080295621249167E-2</v>
      </c>
    </row>
    <row r="56" spans="1:6" x14ac:dyDescent="0.2">
      <c r="B56" s="2" t="s">
        <v>19</v>
      </c>
      <c r="C56" t="s">
        <v>92</v>
      </c>
      <c r="D56" s="19">
        <v>7874</v>
      </c>
      <c r="E56" s="10">
        <f>D56/Summary!$K$2</f>
        <v>1.1646147615882424E-3</v>
      </c>
      <c r="F56" s="10">
        <f t="shared" si="1"/>
        <v>5.4692709490997997E-3</v>
      </c>
    </row>
    <row r="57" spans="1:6" x14ac:dyDescent="0.2">
      <c r="B57" s="2" t="s">
        <v>20</v>
      </c>
      <c r="C57" t="s">
        <v>91</v>
      </c>
      <c r="D57" s="19">
        <v>779</v>
      </c>
      <c r="E57" s="10">
        <f>D57/Summary!$K$2</f>
        <v>1.1521906264633487E-4</v>
      </c>
      <c r="F57" s="10">
        <f t="shared" si="1"/>
        <v>5.4109246499222047E-4</v>
      </c>
    </row>
    <row r="58" spans="1:6" x14ac:dyDescent="0.2">
      <c r="B58" s="24" t="s">
        <v>94</v>
      </c>
      <c r="C58" s="24"/>
      <c r="D58" s="39"/>
      <c r="E58" s="26">
        <f>D58/Summary!$K$2</f>
        <v>0</v>
      </c>
      <c r="F58" s="26">
        <f t="shared" si="1"/>
        <v>0</v>
      </c>
    </row>
    <row r="59" spans="1:6" x14ac:dyDescent="0.2">
      <c r="D59" s="19"/>
      <c r="E59" s="10"/>
      <c r="F59" s="10"/>
    </row>
    <row r="60" spans="1:6" x14ac:dyDescent="0.2">
      <c r="A60" s="2" t="s">
        <v>93</v>
      </c>
      <c r="D60" s="19"/>
      <c r="E60" s="10"/>
      <c r="F60" s="10"/>
    </row>
    <row r="61" spans="1:6" x14ac:dyDescent="0.2">
      <c r="B61" s="2" t="s">
        <v>15</v>
      </c>
      <c r="C61" t="s">
        <v>41</v>
      </c>
      <c r="D61" s="19">
        <v>405553</v>
      </c>
      <c r="E61" s="10">
        <f>D61/Summary!$K$2</f>
        <v>5.9983872289356921E-2</v>
      </c>
      <c r="F61" s="10">
        <f t="shared" si="1"/>
        <v>0.28169662702822851</v>
      </c>
    </row>
    <row r="62" spans="1:6" x14ac:dyDescent="0.2">
      <c r="B62" s="2" t="s">
        <v>16</v>
      </c>
      <c r="C62" t="s">
        <v>47</v>
      </c>
      <c r="D62" s="19">
        <v>213741</v>
      </c>
      <c r="E62" s="10">
        <f>D62/Summary!$K$2</f>
        <v>3.1613655544403416E-2</v>
      </c>
      <c r="F62" s="10">
        <f t="shared" si="1"/>
        <v>0.14846424205378972</v>
      </c>
    </row>
    <row r="63" spans="1:6" x14ac:dyDescent="0.2">
      <c r="B63" s="2" t="s">
        <v>17</v>
      </c>
      <c r="C63" t="s">
        <v>44</v>
      </c>
      <c r="D63" s="19">
        <v>167148</v>
      </c>
      <c r="E63" s="10">
        <f>D63/Summary!$K$2</f>
        <v>2.4722254022091886E-2</v>
      </c>
      <c r="F63" s="10">
        <f t="shared" si="1"/>
        <v>0.11610080017781729</v>
      </c>
    </row>
    <row r="64" spans="1:6" x14ac:dyDescent="0.2">
      <c r="B64" s="2" t="s">
        <v>18</v>
      </c>
      <c r="C64" s="27" t="s">
        <v>51</v>
      </c>
      <c r="D64" s="19">
        <v>101240</v>
      </c>
      <c r="E64" s="10">
        <f>D64/Summary!$K$2</f>
        <v>1.4974040952907499E-2</v>
      </c>
      <c r="F64" s="10">
        <f t="shared" si="1"/>
        <v>7.0321182484996664E-2</v>
      </c>
    </row>
    <row r="65" spans="1:6" x14ac:dyDescent="0.2">
      <c r="B65" s="2" t="s">
        <v>19</v>
      </c>
      <c r="C65" s="28" t="s">
        <v>46</v>
      </c>
      <c r="D65" s="19">
        <v>99307</v>
      </c>
      <c r="E65" s="10">
        <f>D65/Summary!$K$2</f>
        <v>1.4688137938664412E-2</v>
      </c>
      <c r="F65" s="10">
        <f t="shared" si="1"/>
        <v>6.8978523005112244E-2</v>
      </c>
    </row>
    <row r="66" spans="1:6" x14ac:dyDescent="0.2">
      <c r="B66" s="2" t="s">
        <v>20</v>
      </c>
      <c r="C66" s="28" t="s">
        <v>50</v>
      </c>
      <c r="D66" s="19">
        <v>72950</v>
      </c>
      <c r="E66" s="10">
        <f>D66/Summary!$K$2</f>
        <v>1.078976973048797E-2</v>
      </c>
      <c r="F66" s="10">
        <f t="shared" si="1"/>
        <v>5.0670982440542342E-2</v>
      </c>
    </row>
    <row r="67" spans="1:6" x14ac:dyDescent="0.2">
      <c r="B67" s="2" t="s">
        <v>21</v>
      </c>
      <c r="C67" s="28" t="s">
        <v>59</v>
      </c>
      <c r="D67" s="19">
        <v>72884</v>
      </c>
      <c r="E67" s="10">
        <f>D67/Summary!$K$2</f>
        <v>1.0780007910032696E-2</v>
      </c>
      <c r="F67" s="10">
        <f t="shared" si="1"/>
        <v>5.0625138919759949E-2</v>
      </c>
    </row>
    <row r="68" spans="1:6" x14ac:dyDescent="0.2">
      <c r="B68" s="2" t="s">
        <v>22</v>
      </c>
      <c r="C68" s="28" t="s">
        <v>52</v>
      </c>
      <c r="D68" s="19">
        <v>62718</v>
      </c>
      <c r="E68" s="10">
        <f>D68/Summary!$K$2</f>
        <v>9.276391747179499E-3</v>
      </c>
      <c r="F68" s="10">
        <f t="shared" si="1"/>
        <v>4.356384752167148E-2</v>
      </c>
    </row>
    <row r="69" spans="1:6" x14ac:dyDescent="0.2">
      <c r="B69" s="2" t="s">
        <v>23</v>
      </c>
      <c r="C69" s="28" t="s">
        <v>48</v>
      </c>
      <c r="D69" s="19">
        <v>53831</v>
      </c>
      <c r="E69" s="10">
        <f>D69/Summary!$K$2</f>
        <v>7.9619478322398608E-3</v>
      </c>
      <c r="F69" s="10">
        <f t="shared" si="1"/>
        <v>3.7390947988441878E-2</v>
      </c>
    </row>
    <row r="70" spans="1:6" x14ac:dyDescent="0.2">
      <c r="B70" s="2" t="s">
        <v>24</v>
      </c>
      <c r="C70" s="28" t="s">
        <v>97</v>
      </c>
      <c r="D70" s="19">
        <v>991</v>
      </c>
      <c r="E70" s="10">
        <f>D70/Summary!$K$2</f>
        <v>1.4657521319963782E-4</v>
      </c>
      <c r="F70" s="10">
        <f t="shared" si="1"/>
        <v>6.8834741053567464E-4</v>
      </c>
    </row>
    <row r="71" spans="1:6" x14ac:dyDescent="0.2">
      <c r="B71" s="2" t="s">
        <v>96</v>
      </c>
      <c r="C71" s="28" t="s">
        <v>98</v>
      </c>
      <c r="D71" s="19">
        <v>200</v>
      </c>
      <c r="E71" s="10">
        <f>D71/Summary!$K$2</f>
        <v>2.9581274106889567E-5</v>
      </c>
      <c r="F71" s="10">
        <f t="shared" si="1"/>
        <v>1.389197599466548E-4</v>
      </c>
    </row>
    <row r="72" spans="1:6" x14ac:dyDescent="0.2">
      <c r="B72" s="24" t="s">
        <v>94</v>
      </c>
      <c r="C72" s="29"/>
      <c r="D72" s="39"/>
      <c r="E72" s="26">
        <f>D72/Summary!$K$2</f>
        <v>0</v>
      </c>
      <c r="F72" s="26">
        <f t="shared" si="1"/>
        <v>0</v>
      </c>
    </row>
    <row r="73" spans="1:6" x14ac:dyDescent="0.2">
      <c r="D73" s="19"/>
    </row>
    <row r="74" spans="1:6" x14ac:dyDescent="0.2">
      <c r="D74" s="19"/>
    </row>
    <row r="75" spans="1:6" x14ac:dyDescent="0.2">
      <c r="A75" t="s">
        <v>130</v>
      </c>
      <c r="D75" s="19"/>
    </row>
    <row r="76" spans="1:6" x14ac:dyDescent="0.2">
      <c r="B76" t="s">
        <v>131</v>
      </c>
      <c r="D76" s="19"/>
    </row>
    <row r="77" spans="1:6" x14ac:dyDescent="0.2">
      <c r="D77" s="19"/>
    </row>
    <row r="78" spans="1:6" x14ac:dyDescent="0.2">
      <c r="D78" s="19"/>
    </row>
    <row r="79" spans="1:6" x14ac:dyDescent="0.2">
      <c r="D79" s="19"/>
    </row>
    <row r="80" spans="1:6" x14ac:dyDescent="0.2">
      <c r="D80" s="19"/>
    </row>
    <row r="81" spans="4:4" x14ac:dyDescent="0.2">
      <c r="D81" s="19"/>
    </row>
    <row r="82" spans="4:4" x14ac:dyDescent="0.2">
      <c r="D82" s="19"/>
    </row>
    <row r="83" spans="4:4" x14ac:dyDescent="0.2">
      <c r="D83" s="19"/>
    </row>
    <row r="84" spans="4:4" x14ac:dyDescent="0.2">
      <c r="D84" s="19"/>
    </row>
    <row r="85" spans="4:4" x14ac:dyDescent="0.2">
      <c r="D85" s="19"/>
    </row>
    <row r="86" spans="4:4" x14ac:dyDescent="0.2">
      <c r="D86" s="19"/>
    </row>
    <row r="87" spans="4:4" x14ac:dyDescent="0.2">
      <c r="D87" s="19"/>
    </row>
    <row r="88" spans="4:4" x14ac:dyDescent="0.2">
      <c r="D88" s="19"/>
    </row>
    <row r="89" spans="4:4" x14ac:dyDescent="0.2">
      <c r="D89" s="19"/>
    </row>
    <row r="90" spans="4:4" x14ac:dyDescent="0.2">
      <c r="D90" s="19"/>
    </row>
    <row r="91" spans="4:4" x14ac:dyDescent="0.2">
      <c r="D91" s="19"/>
    </row>
    <row r="92" spans="4:4" x14ac:dyDescent="0.2">
      <c r="D92" s="19"/>
    </row>
    <row r="93" spans="4:4" x14ac:dyDescent="0.2">
      <c r="D93" s="19"/>
    </row>
    <row r="94" spans="4:4" x14ac:dyDescent="0.2">
      <c r="D94" s="19"/>
    </row>
    <row r="95" spans="4:4" x14ac:dyDescent="0.2">
      <c r="D95" s="19"/>
    </row>
    <row r="96" spans="4:4" x14ac:dyDescent="0.2">
      <c r="D96" s="19"/>
    </row>
    <row r="97" spans="2:5" x14ac:dyDescent="0.2">
      <c r="D97" s="19"/>
    </row>
    <row r="98" spans="2:5" x14ac:dyDescent="0.2">
      <c r="D98" s="19"/>
    </row>
    <row r="99" spans="2:5" x14ac:dyDescent="0.2">
      <c r="D99" s="19"/>
    </row>
    <row r="100" spans="2:5" x14ac:dyDescent="0.2">
      <c r="D100" s="19"/>
    </row>
    <row r="101" spans="2:5" x14ac:dyDescent="0.2">
      <c r="D101" s="19"/>
    </row>
    <row r="102" spans="2:5" x14ac:dyDescent="0.2">
      <c r="D102" s="19"/>
    </row>
    <row r="103" spans="2:5" x14ac:dyDescent="0.2">
      <c r="B103" t="s">
        <v>94</v>
      </c>
      <c r="C103">
        <v>1001879</v>
      </c>
      <c r="D103" s="10">
        <f>C103/Summary!$K$2</f>
        <v>0.14818428660468205</v>
      </c>
      <c r="E103" s="10">
        <f t="shared" ref="E103" si="2">C103/$G$2</f>
        <v>0.69590395087797285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opLeftCell="A20" workbookViewId="0">
      <selection activeCell="F114" sqref="F114"/>
    </sheetView>
  </sheetViews>
  <sheetFormatPr baseColWidth="10" defaultRowHeight="16" x14ac:dyDescent="0.2"/>
  <cols>
    <col min="1" max="1" width="19.83203125" bestFit="1" customWidth="1"/>
    <col min="2" max="2" width="13.1640625" bestFit="1" customWidth="1"/>
    <col min="3" max="3" width="25.6640625" bestFit="1" customWidth="1"/>
    <col min="4" max="4" width="19.5" bestFit="1" customWidth="1"/>
    <col min="6" max="6" width="15.66406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66</v>
      </c>
      <c r="G2" s="19">
        <f>'DPWG 0-13'!G2+'DPWG 14-39'!G2+'DPWG 40-64'!G2+'DPWG &gt;=65'!G2</f>
        <v>6761034</v>
      </c>
    </row>
    <row r="3" spans="1:7" x14ac:dyDescent="0.2">
      <c r="A3" s="2">
        <v>1</v>
      </c>
      <c r="B3" s="19">
        <f>'DPWG 0-13'!B3+'DPWG 14-39'!B3+'DPWG 40-64'!B3+'DPWG &gt;=65'!B3</f>
        <v>1451616</v>
      </c>
      <c r="C3" s="10">
        <f>SUM(B3:$B$21)/SUM($B$3:$B$21)</f>
        <v>1</v>
      </c>
      <c r="D3" s="10">
        <f>(SUM(B3:$B$21)/$G$2)</f>
        <v>0.41626280832192236</v>
      </c>
      <c r="F3" t="s">
        <v>0</v>
      </c>
      <c r="G3" s="19">
        <f>'Highly-significant 0-13'!G3+'Highly-significant 14-39'!G3+'Highly-significant 40-64'!G3+'Highly-significant &gt;= 65'!G3</f>
        <v>3535911</v>
      </c>
    </row>
    <row r="4" spans="1:7" x14ac:dyDescent="0.2">
      <c r="A4" s="2">
        <v>2</v>
      </c>
      <c r="B4" s="19">
        <f>'DPWG 0-13'!B4+'DPWG 14-39'!B4+'DPWG 40-64'!B4+'DPWG &gt;=65'!B4</f>
        <v>690193</v>
      </c>
      <c r="C4" s="10">
        <f>SUM(B4:$B$21)/SUM($B$3:$B$21)</f>
        <v>0.48421225803173501</v>
      </c>
      <c r="D4" s="10">
        <f>(SUM(B4:$B$21)/$G$2)</f>
        <v>0.20155955435218934</v>
      </c>
      <c r="F4" t="s">
        <v>1</v>
      </c>
      <c r="G4" s="19">
        <f>'Highly-significant 0-13'!G4+'Highly-significant 14-39'!G4+'Highly-significant 40-64'!G4+'Highly-significant &gt;= 65'!G4</f>
        <v>3022155</v>
      </c>
    </row>
    <row r="5" spans="1:7" x14ac:dyDescent="0.2">
      <c r="A5" s="2">
        <v>3</v>
      </c>
      <c r="B5" s="19">
        <f>'DPWG 0-13'!B5+'DPWG 14-39'!B5+'DPWG 40-64'!B5+'DPWG &gt;=65'!B5</f>
        <v>355045</v>
      </c>
      <c r="C5" s="10">
        <f>SUM(B5:$B$21)/SUM($B$3:$B$21)</f>
        <v>0.23897309768057967</v>
      </c>
      <c r="D5" s="10">
        <f>(SUM(B5:$B$21)/$G$2)</f>
        <v>9.9475612753907164E-2</v>
      </c>
      <c r="F5" t="s">
        <v>2</v>
      </c>
      <c r="G5" s="19">
        <f>'Highly-significant 0-13'!G5+'Highly-significant 14-39'!G5+'Highly-significant 40-64'!G5+'Highly-significant &gt;= 65'!G5</f>
        <v>202968</v>
      </c>
    </row>
    <row r="6" spans="1:7" x14ac:dyDescent="0.2">
      <c r="A6" s="2">
        <v>4</v>
      </c>
      <c r="B6" s="19">
        <f>'DPWG 0-13'!B6+'DPWG 14-39'!B6+'DPWG 40-64'!B6+'DPWG &gt;=65'!B6</f>
        <v>174540</v>
      </c>
      <c r="C6" s="10">
        <f>SUM(B6:$B$21)/SUM($B$3:$B$21)</f>
        <v>0.11281861960433731</v>
      </c>
      <c r="D6" s="10">
        <f>(SUM(B6:$B$21)/$G$2)</f>
        <v>4.6962195427504135E-2</v>
      </c>
    </row>
    <row r="7" spans="1:7" x14ac:dyDescent="0.2">
      <c r="A7" s="2">
        <v>5</v>
      </c>
      <c r="B7" s="19">
        <f>'DPWG 0-13'!B7+'DPWG 14-39'!B7+'DPWG 40-64'!B7+'DPWG &gt;=65'!B7</f>
        <v>81168</v>
      </c>
      <c r="C7" s="10">
        <f>SUM(B7:$B$21)/SUM($B$3:$B$21)</f>
        <v>5.0801121531058313E-2</v>
      </c>
      <c r="D7" s="10">
        <f>(SUM(B7:$B$21)/$G$2)</f>
        <v>2.1146617514421609E-2</v>
      </c>
    </row>
    <row r="8" spans="1:7" x14ac:dyDescent="0.2">
      <c r="A8" s="2">
        <v>6</v>
      </c>
      <c r="B8" s="19">
        <f>'DPWG 0-13'!B8+'DPWG 14-39'!B8+'DPWG 40-64'!B8+'DPWG &gt;=65'!B8</f>
        <v>35987</v>
      </c>
      <c r="C8" s="10">
        <f>SUM(B8:$B$21)/SUM($B$3:$B$21)</f>
        <v>2.1960533221147063E-2</v>
      </c>
      <c r="D8" s="10">
        <f>(SUM(B8:$B$21)/$G$2)</f>
        <v>9.1413532308815479E-3</v>
      </c>
    </row>
    <row r="9" spans="1:7" x14ac:dyDescent="0.2">
      <c r="A9" s="2">
        <v>7</v>
      </c>
      <c r="B9" s="19">
        <f>'DPWG 0-13'!B9+'DPWG 14-39'!B9+'DPWG 40-64'!B9+'DPWG &gt;=65'!B9</f>
        <v>15340</v>
      </c>
      <c r="C9" s="10">
        <f>SUM(B9:$B$21)/SUM($B$3:$B$21)</f>
        <v>9.1736436648098846E-3</v>
      </c>
      <c r="D9" s="10">
        <f>(SUM(B9:$B$21)/$G$2)</f>
        <v>3.8186466744583743E-3</v>
      </c>
    </row>
    <row r="10" spans="1:7" x14ac:dyDescent="0.2">
      <c r="A10" s="2">
        <v>8</v>
      </c>
      <c r="B10" s="19">
        <f>'DPWG 14-39'!B10+'DPWG 40-64'!B10+'DPWG &gt;=65'!B10</f>
        <v>6168</v>
      </c>
      <c r="C10" s="10">
        <f>SUM(B10:$B$21)/SUM($B$3:$B$21)</f>
        <v>3.7230396746408697E-3</v>
      </c>
      <c r="D10" s="10">
        <f>(SUM(B10:$B$21)/$G$2)</f>
        <v>1.5497629504599444E-3</v>
      </c>
    </row>
    <row r="11" spans="1:7" x14ac:dyDescent="0.2">
      <c r="A11" s="2">
        <v>9</v>
      </c>
      <c r="B11" s="19">
        <f>'DPWG 14-39'!B11+'DPWG 40-64'!B11+'DPWG &gt;=65'!B11</f>
        <v>2615</v>
      </c>
      <c r="C11" s="10">
        <f>SUM(B11:$B$21)/SUM($B$3:$B$21)</f>
        <v>1.5314278486068093E-3</v>
      </c>
      <c r="D11" s="10">
        <f>(SUM(B11:$B$21)/$G$2)</f>
        <v>6.3747645700347022E-4</v>
      </c>
    </row>
    <row r="12" spans="1:7" x14ac:dyDescent="0.2">
      <c r="A12" s="2">
        <v>10</v>
      </c>
      <c r="B12" s="19">
        <f>'DPWG 14-39'!B12+'DPWG 40-64'!B12+'DPWG &gt;=65'!B12</f>
        <v>1042</v>
      </c>
      <c r="C12" s="10">
        <f>SUM(B12:$B$21)/SUM($B$3:$B$21)</f>
        <v>6.0226686853562456E-4</v>
      </c>
      <c r="D12" s="10">
        <f>(SUM(B12:$B$21)/$G$2)</f>
        <v>2.5070129805588909E-4</v>
      </c>
    </row>
    <row r="13" spans="1:7" x14ac:dyDescent="0.2">
      <c r="A13" s="2">
        <v>11</v>
      </c>
      <c r="B13" s="19">
        <f>'DPWG 14-39'!B13+'DPWG 40-64'!B13+'DPWG &gt;=65'!B13</f>
        <v>392</v>
      </c>
      <c r="C13" s="10">
        <f>SUM(B13:$B$21)/SUM($B$3:$B$21)</f>
        <v>2.3202375525295741E-4</v>
      </c>
      <c r="D13" s="10">
        <f>(SUM(B13:$B$21)/$G$2)</f>
        <v>9.6582859958994441E-5</v>
      </c>
    </row>
    <row r="14" spans="1:7" x14ac:dyDescent="0.2">
      <c r="A14" s="2">
        <v>12</v>
      </c>
      <c r="B14" s="19">
        <f>'DPWG 14-39'!B14+'DPWG 40-64'!B14+'DPWG &gt;=65'!B14</f>
        <v>161</v>
      </c>
      <c r="C14" s="10">
        <f>SUM(B14:$B$21)/SUM($B$3:$B$21)</f>
        <v>9.2738438163892625E-5</v>
      </c>
      <c r="D14" s="10">
        <f>(SUM(B14:$B$21)/$G$2)</f>
        <v>3.8603562709490884E-5</v>
      </c>
    </row>
    <row r="15" spans="1:7" x14ac:dyDescent="0.2">
      <c r="A15" s="2">
        <v>13</v>
      </c>
      <c r="B15" s="19">
        <f>'DPWG 14-39'!B15+'DPWG 40-64'!B15+'DPWG &gt;=65'!B15</f>
        <v>59</v>
      </c>
      <c r="C15" s="10">
        <f>SUM(B15:$B$21)/SUM($B$3:$B$21)</f>
        <v>3.5531968645169591E-5</v>
      </c>
      <c r="D15" s="10">
        <f>(SUM(B15:$B$21)/$G$2)</f>
        <v>1.4790637053444784E-5</v>
      </c>
    </row>
    <row r="16" spans="1:7" x14ac:dyDescent="0.2">
      <c r="A16" s="2">
        <v>14</v>
      </c>
      <c r="B16" s="19">
        <f>'DPWG 14-39'!B16+'DPWG 40-64'!B16+'DPWG &gt;=65'!B16</f>
        <v>20</v>
      </c>
      <c r="C16" s="10">
        <f>SUM(B16:$B$21)/SUM($B$3:$B$21)</f>
        <v>1.4568107144519531E-5</v>
      </c>
      <c r="D16" s="10">
        <f>(SUM(B16:$B$21)/$G$2)</f>
        <v>6.064161191912361E-6</v>
      </c>
    </row>
    <row r="17" spans="1:10" x14ac:dyDescent="0.2">
      <c r="A17" s="2">
        <v>15</v>
      </c>
      <c r="B17" s="19">
        <f>'DPWG 14-39'!B17+'DPWG 40-64'!B17+'DPWG &gt;=65'!B17</f>
        <v>13</v>
      </c>
      <c r="C17" s="10">
        <f>SUM(B17:$B$21)/SUM($B$3:$B$21)</f>
        <v>7.4617134154856134E-6</v>
      </c>
      <c r="D17" s="10">
        <f>(SUM(B17:$B$21)/$G$2)</f>
        <v>3.1060337812234045E-6</v>
      </c>
    </row>
    <row r="18" spans="1:10" x14ac:dyDescent="0.2">
      <c r="A18" s="2">
        <v>16</v>
      </c>
      <c r="B18" s="19">
        <f>'DPWG 40-64'!B18+'DPWG &gt;=65'!B18</f>
        <v>3</v>
      </c>
      <c r="C18" s="10">
        <f>SUM(B18:$B$21)/SUM($B$3:$B$21)</f>
        <v>2.8425574916135671E-6</v>
      </c>
      <c r="D18" s="10">
        <f>(SUM(B18:$B$21)/$G$2)</f>
        <v>1.1832509642755828E-6</v>
      </c>
    </row>
    <row r="19" spans="1:10" x14ac:dyDescent="0.2">
      <c r="A19" s="2">
        <v>17</v>
      </c>
      <c r="B19" s="19">
        <f>'DPWG &gt;=65'!B19</f>
        <v>3</v>
      </c>
      <c r="C19" s="10">
        <f>SUM(B19:$B$21)/SUM($B$3:$B$21)</f>
        <v>1.7765984322584794E-6</v>
      </c>
      <c r="D19" s="10">
        <f>(SUM(B19:$B$21)/$G$2)</f>
        <v>7.3953185267223923E-7</v>
      </c>
    </row>
    <row r="20" spans="1:10" x14ac:dyDescent="0.2">
      <c r="A20" s="23">
        <v>27</v>
      </c>
      <c r="B20" s="19">
        <f>'DPWG &gt;=65'!B20</f>
        <v>1</v>
      </c>
      <c r="C20" s="10">
        <f>SUM(B20:$B$21)/SUM($B$3:$B$21)</f>
        <v>7.1063937290339178E-7</v>
      </c>
      <c r="D20" s="10">
        <f>(SUM(B20:$B$21)/$G$2)</f>
        <v>2.9581274106889569E-7</v>
      </c>
    </row>
    <row r="21" spans="1:10" x14ac:dyDescent="0.2">
      <c r="A21" s="23">
        <v>31</v>
      </c>
      <c r="B21" s="19">
        <f>'DPWG &gt;=65'!B21</f>
        <v>1</v>
      </c>
      <c r="C21" s="10">
        <f>SUM(B21:$B$21)/SUM($B$3:$B$21)</f>
        <v>3.5531968645169589E-7</v>
      </c>
      <c r="D21" s="10">
        <f>(SUM(B21:$B$21)/$G$2)</f>
        <v>1.4790637053444785E-7</v>
      </c>
    </row>
    <row r="22" spans="1:10" x14ac:dyDescent="0.2">
      <c r="B22" s="19"/>
      <c r="D22" s="10"/>
    </row>
    <row r="23" spans="1:10" x14ac:dyDescent="0.2">
      <c r="A23" t="s">
        <v>69</v>
      </c>
      <c r="B23" s="19">
        <f>SUM(B3:B21)</f>
        <v>2814367</v>
      </c>
    </row>
    <row r="24" spans="1:10" x14ac:dyDescent="0.2">
      <c r="A24" t="s">
        <v>70</v>
      </c>
      <c r="B24" s="10">
        <f>B23/G2</f>
        <v>0.41626280832192236</v>
      </c>
    </row>
    <row r="26" spans="1:10" x14ac:dyDescent="0.2">
      <c r="A26" s="2" t="s">
        <v>71</v>
      </c>
      <c r="D26" t="s">
        <v>63</v>
      </c>
      <c r="E26" t="s">
        <v>72</v>
      </c>
    </row>
    <row r="27" spans="1:10" x14ac:dyDescent="0.2">
      <c r="B27" s="2" t="s">
        <v>15</v>
      </c>
      <c r="C27" t="s">
        <v>41</v>
      </c>
      <c r="D27" s="19">
        <v>1019051</v>
      </c>
      <c r="E27" s="10">
        <f>D27/Summary!$K$2</f>
        <v>0.15072413479949962</v>
      </c>
      <c r="F27" s="10"/>
    </row>
    <row r="28" spans="1:10" x14ac:dyDescent="0.2">
      <c r="B28" s="2" t="s">
        <v>16</v>
      </c>
      <c r="C28" t="s">
        <v>47</v>
      </c>
      <c r="D28" s="19">
        <v>583664</v>
      </c>
      <c r="E28" s="10">
        <f>D28/Summary!$K$2</f>
        <v>8.6327623851617963E-2</v>
      </c>
      <c r="F28" s="10"/>
    </row>
    <row r="29" spans="1:10" x14ac:dyDescent="0.2">
      <c r="B29" s="2" t="s">
        <v>17</v>
      </c>
      <c r="C29" t="s">
        <v>44</v>
      </c>
      <c r="D29" s="19">
        <v>459179</v>
      </c>
      <c r="E29" s="10">
        <f>D29/Summary!$K$2</f>
        <v>6.7915499315637229E-2</v>
      </c>
      <c r="F29" s="10"/>
      <c r="I29">
        <f>B23*0.285</f>
        <v>802094.59499999997</v>
      </c>
      <c r="J29" s="10">
        <f>I29/G2</f>
        <v>0.11863490037174787</v>
      </c>
    </row>
    <row r="30" spans="1:10" x14ac:dyDescent="0.2">
      <c r="B30" s="2" t="s">
        <v>18</v>
      </c>
      <c r="C30" t="s">
        <v>49</v>
      </c>
      <c r="D30" s="19">
        <v>414846</v>
      </c>
      <c r="E30" s="10">
        <f>D30/Summary!$K$2</f>
        <v>6.1358366190733545E-2</v>
      </c>
      <c r="F30" s="10"/>
    </row>
    <row r="31" spans="1:10" x14ac:dyDescent="0.2">
      <c r="B31" s="2" t="s">
        <v>19</v>
      </c>
      <c r="C31" t="s">
        <v>73</v>
      </c>
      <c r="D31" s="19">
        <v>401903</v>
      </c>
      <c r="E31" s="10">
        <f>D31/Summary!$K$2</f>
        <v>5.944401403690619E-2</v>
      </c>
      <c r="F31" s="10"/>
    </row>
    <row r="32" spans="1:10" x14ac:dyDescent="0.2">
      <c r="B32" s="2" t="s">
        <v>20</v>
      </c>
      <c r="C32" t="s">
        <v>53</v>
      </c>
      <c r="D32" s="19">
        <v>273673</v>
      </c>
      <c r="E32" s="10">
        <f>D32/Summary!$K$2</f>
        <v>4.0477980143273945E-2</v>
      </c>
      <c r="F32" s="10"/>
    </row>
    <row r="33" spans="1:6" x14ac:dyDescent="0.2">
      <c r="B33" s="2" t="s">
        <v>21</v>
      </c>
      <c r="C33" t="s">
        <v>46</v>
      </c>
      <c r="D33" s="19">
        <v>261902</v>
      </c>
      <c r="E33" s="10">
        <f>D33/Summary!$K$2</f>
        <v>3.8736974255712958E-2</v>
      </c>
      <c r="F33" s="10"/>
    </row>
    <row r="34" spans="1:6" x14ac:dyDescent="0.2">
      <c r="B34" s="2" t="s">
        <v>22</v>
      </c>
      <c r="C34" t="s">
        <v>51</v>
      </c>
      <c r="D34" s="19">
        <v>225840</v>
      </c>
      <c r="E34" s="10">
        <f>D34/Summary!$K$2</f>
        <v>3.3403174721499701E-2</v>
      </c>
      <c r="F34" s="10"/>
    </row>
    <row r="35" spans="1:6" x14ac:dyDescent="0.2">
      <c r="B35" s="2" t="s">
        <v>23</v>
      </c>
      <c r="C35" t="s">
        <v>50</v>
      </c>
      <c r="D35" s="19">
        <v>179218</v>
      </c>
      <c r="E35" s="10">
        <f>D35/Summary!$K$2</f>
        <v>2.6507483914442673E-2</v>
      </c>
      <c r="F35" s="10"/>
    </row>
    <row r="36" spans="1:6" x14ac:dyDescent="0.2">
      <c r="B36" s="2" t="s">
        <v>24</v>
      </c>
      <c r="C36" s="21" t="s">
        <v>52</v>
      </c>
      <c r="D36" s="19">
        <v>173259</v>
      </c>
      <c r="E36" s="10">
        <f>D36/Summary!$K$2</f>
        <v>2.5626109852427897E-2</v>
      </c>
      <c r="F36" s="10"/>
    </row>
    <row r="37" spans="1:6" x14ac:dyDescent="0.2">
      <c r="D37" s="19"/>
      <c r="E37" s="10"/>
    </row>
    <row r="38" spans="1:6" x14ac:dyDescent="0.2">
      <c r="A38" s="2" t="s">
        <v>78</v>
      </c>
      <c r="D38" s="19"/>
      <c r="E38" s="10"/>
    </row>
    <row r="39" spans="1:6" x14ac:dyDescent="0.2">
      <c r="B39" s="2" t="s">
        <v>15</v>
      </c>
      <c r="C39" t="s">
        <v>49</v>
      </c>
      <c r="D39" s="19">
        <v>414846</v>
      </c>
      <c r="E39" s="10">
        <f>D39/Summary!$K$2</f>
        <v>6.1358366190733545E-2</v>
      </c>
    </row>
    <row r="40" spans="1:6" x14ac:dyDescent="0.2">
      <c r="B40" s="2" t="s">
        <v>16</v>
      </c>
      <c r="C40" t="s">
        <v>53</v>
      </c>
      <c r="D40" s="19">
        <v>273673</v>
      </c>
      <c r="E40" s="10">
        <f>D40/Summary!$K$2</f>
        <v>4.0477980143273945E-2</v>
      </c>
    </row>
    <row r="41" spans="1:6" x14ac:dyDescent="0.2">
      <c r="B41" s="2" t="s">
        <v>17</v>
      </c>
      <c r="C41" t="s">
        <v>55</v>
      </c>
      <c r="D41" s="19">
        <v>154143</v>
      </c>
      <c r="E41" s="10">
        <f>D41/Summary!$K$2</f>
        <v>2.2798731673291394E-2</v>
      </c>
    </row>
    <row r="42" spans="1:6" x14ac:dyDescent="0.2">
      <c r="B42" s="2" t="s">
        <v>18</v>
      </c>
      <c r="C42" t="s">
        <v>81</v>
      </c>
      <c r="D42" s="19">
        <v>104660</v>
      </c>
      <c r="E42" s="10">
        <f>D42/Summary!$K$2</f>
        <v>1.547988074013531E-2</v>
      </c>
    </row>
    <row r="43" spans="1:6" x14ac:dyDescent="0.2">
      <c r="B43" s="2" t="s">
        <v>19</v>
      </c>
      <c r="C43" t="s">
        <v>82</v>
      </c>
      <c r="D43" s="19">
        <v>91403</v>
      </c>
      <c r="E43" s="10">
        <f>D43/Summary!$K$2</f>
        <v>1.3519085985960135E-2</v>
      </c>
    </row>
    <row r="44" spans="1:6" x14ac:dyDescent="0.2">
      <c r="B44" s="2" t="s">
        <v>20</v>
      </c>
      <c r="C44" t="s">
        <v>56</v>
      </c>
      <c r="D44" s="19">
        <v>70767</v>
      </c>
      <c r="E44" s="10">
        <f>D44/Summary!$K$2</f>
        <v>1.046689012361127E-2</v>
      </c>
    </row>
    <row r="45" spans="1:6" x14ac:dyDescent="0.2">
      <c r="B45" s="2" t="s">
        <v>21</v>
      </c>
      <c r="C45" t="s">
        <v>83</v>
      </c>
      <c r="D45" s="19">
        <v>62444</v>
      </c>
      <c r="E45" s="10">
        <f>D45/Summary!$K$2</f>
        <v>9.2358654016530609E-3</v>
      </c>
    </row>
    <row r="46" spans="1:6" x14ac:dyDescent="0.2">
      <c r="B46" s="2" t="s">
        <v>22</v>
      </c>
      <c r="C46" t="s">
        <v>42</v>
      </c>
      <c r="D46" s="19">
        <v>37404</v>
      </c>
      <c r="E46" s="10">
        <f>D46/Summary!$K$2</f>
        <v>5.532289883470487E-3</v>
      </c>
    </row>
    <row r="47" spans="1:6" x14ac:dyDescent="0.2">
      <c r="B47" s="2" t="s">
        <v>23</v>
      </c>
      <c r="C47" t="s">
        <v>84</v>
      </c>
      <c r="D47" s="19">
        <v>34723</v>
      </c>
      <c r="E47" s="10">
        <f>D47/Summary!$K$2</f>
        <v>5.1357529040676319E-3</v>
      </c>
    </row>
    <row r="48" spans="1:6" x14ac:dyDescent="0.2">
      <c r="B48" s="2" t="s">
        <v>24</v>
      </c>
      <c r="C48" t="s">
        <v>75</v>
      </c>
      <c r="D48" s="19">
        <v>14255</v>
      </c>
      <c r="E48" s="10">
        <f>D48/Summary!$K$2</f>
        <v>2.1084053119685541E-3</v>
      </c>
    </row>
    <row r="49" spans="1:5" hidden="1" x14ac:dyDescent="0.2">
      <c r="B49" s="2" t="s">
        <v>96</v>
      </c>
      <c r="C49" t="s">
        <v>88</v>
      </c>
      <c r="D49" s="19">
        <v>13639</v>
      </c>
      <c r="E49" s="10">
        <f>D49/Summary!$K$2</f>
        <v>2.017294987719334E-3</v>
      </c>
    </row>
    <row r="50" spans="1:5" hidden="1" x14ac:dyDescent="0.2">
      <c r="B50" s="2" t="s">
        <v>102</v>
      </c>
      <c r="C50" t="s">
        <v>87</v>
      </c>
      <c r="D50" s="19">
        <v>13343</v>
      </c>
      <c r="E50" s="10">
        <f>D50/Summary!$K$2</f>
        <v>1.9735147020411375E-3</v>
      </c>
    </row>
    <row r="51" spans="1:5" hidden="1" x14ac:dyDescent="0.2">
      <c r="B51" s="2" t="s">
        <v>103</v>
      </c>
      <c r="C51" t="s">
        <v>86</v>
      </c>
      <c r="D51" s="19">
        <v>9397</v>
      </c>
      <c r="E51" s="10">
        <f>D51/Summary!$K$2</f>
        <v>1.3898761639122062E-3</v>
      </c>
    </row>
    <row r="52" spans="1:5" hidden="1" x14ac:dyDescent="0.2">
      <c r="B52" s="2" t="s">
        <v>105</v>
      </c>
      <c r="C52" t="s">
        <v>114</v>
      </c>
      <c r="D52" s="19">
        <v>8409</v>
      </c>
      <c r="E52" s="10">
        <f>D52/Summary!$K$2</f>
        <v>1.2437446698241718E-3</v>
      </c>
    </row>
    <row r="53" spans="1:5" hidden="1" x14ac:dyDescent="0.2">
      <c r="B53" s="2" t="s">
        <v>106</v>
      </c>
      <c r="C53" t="s">
        <v>113</v>
      </c>
      <c r="D53" s="19">
        <v>8375</v>
      </c>
      <c r="E53" s="10">
        <f>D53/Summary!$K$2</f>
        <v>1.2387158532260007E-3</v>
      </c>
    </row>
    <row r="54" spans="1:5" hidden="1" x14ac:dyDescent="0.2">
      <c r="B54" s="2" t="s">
        <v>107</v>
      </c>
      <c r="C54" t="s">
        <v>79</v>
      </c>
      <c r="D54" s="19">
        <v>8222</v>
      </c>
      <c r="E54" s="10">
        <f>D54/Summary!$K$2</f>
        <v>1.2160861785342301E-3</v>
      </c>
    </row>
    <row r="55" spans="1:5" hidden="1" x14ac:dyDescent="0.2">
      <c r="B55" s="2" t="s">
        <v>108</v>
      </c>
      <c r="C55" t="s">
        <v>100</v>
      </c>
      <c r="D55" s="19">
        <v>6610</v>
      </c>
      <c r="E55" s="10">
        <f>D55/Summary!$K$2</f>
        <v>9.7766110923270025E-4</v>
      </c>
    </row>
    <row r="56" spans="1:5" hidden="1" x14ac:dyDescent="0.2">
      <c r="B56" s="2" t="s">
        <v>109</v>
      </c>
      <c r="C56" t="s">
        <v>80</v>
      </c>
      <c r="D56" s="19">
        <v>4356</v>
      </c>
      <c r="E56" s="10">
        <f>D56/Summary!$K$2</f>
        <v>6.4428015004805482E-4</v>
      </c>
    </row>
    <row r="57" spans="1:5" hidden="1" x14ac:dyDescent="0.2">
      <c r="B57" s="2" t="s">
        <v>110</v>
      </c>
      <c r="C57" t="s">
        <v>112</v>
      </c>
      <c r="D57" s="19">
        <v>3997</v>
      </c>
      <c r="E57" s="10">
        <f>D57/Summary!$K$2</f>
        <v>5.91181763026188E-4</v>
      </c>
    </row>
    <row r="58" spans="1:5" hidden="1" x14ac:dyDescent="0.2">
      <c r="B58" s="2" t="s">
        <v>111</v>
      </c>
      <c r="C58" t="s">
        <v>115</v>
      </c>
      <c r="D58" s="19">
        <v>2235</v>
      </c>
      <c r="E58" s="10">
        <f>D58/Summary!$K$2</f>
        <v>3.3057073814449093E-4</v>
      </c>
    </row>
    <row r="59" spans="1:5" hidden="1" x14ac:dyDescent="0.2">
      <c r="B59" s="2" t="s">
        <v>116</v>
      </c>
      <c r="C59" t="s">
        <v>85</v>
      </c>
      <c r="D59" s="19">
        <v>723</v>
      </c>
      <c r="E59" s="10">
        <f>D59/Summary!$K$2</f>
        <v>1.0693630589640579E-4</v>
      </c>
    </row>
    <row r="60" spans="1:5" hidden="1" x14ac:dyDescent="0.2">
      <c r="B60" s="2" t="s">
        <v>117</v>
      </c>
      <c r="C60" t="s">
        <v>101</v>
      </c>
      <c r="D60" s="19">
        <v>328</v>
      </c>
      <c r="E60" s="10">
        <f>D60/Summary!$K$2</f>
        <v>4.8513289535298888E-5</v>
      </c>
    </row>
    <row r="61" spans="1:5" x14ac:dyDescent="0.2">
      <c r="B61" s="24" t="s">
        <v>94</v>
      </c>
      <c r="C61" s="24"/>
      <c r="D61" s="39">
        <v>1095455</v>
      </c>
      <c r="E61" s="26">
        <f>D61/Summary!$K$2</f>
        <v>0.16202477313381355</v>
      </c>
    </row>
    <row r="62" spans="1:5" x14ac:dyDescent="0.2">
      <c r="D62" s="19"/>
      <c r="E62" s="10"/>
    </row>
    <row r="63" spans="1:5" x14ac:dyDescent="0.2">
      <c r="A63" s="2" t="s">
        <v>89</v>
      </c>
      <c r="D63" s="19"/>
      <c r="E63" s="10"/>
    </row>
    <row r="64" spans="1:5" x14ac:dyDescent="0.2">
      <c r="B64" s="2" t="s">
        <v>15</v>
      </c>
      <c r="C64" t="s">
        <v>54</v>
      </c>
      <c r="D64" s="19">
        <v>123979</v>
      </c>
      <c r="E64" s="10">
        <f>D64/Summary!$K$2</f>
        <v>1.8337283912490308E-2</v>
      </c>
    </row>
    <row r="65" spans="1:5" x14ac:dyDescent="0.2">
      <c r="B65" s="2" t="s">
        <v>16</v>
      </c>
      <c r="C65" t="s">
        <v>60</v>
      </c>
      <c r="D65" s="19">
        <v>90504</v>
      </c>
      <c r="E65" s="10">
        <f>D65/Summary!$K$2</f>
        <v>1.3386118158849667E-2</v>
      </c>
    </row>
    <row r="66" spans="1:5" x14ac:dyDescent="0.2">
      <c r="B66" s="2" t="s">
        <v>17</v>
      </c>
      <c r="C66" t="s">
        <v>61</v>
      </c>
      <c r="D66" s="19">
        <v>76646</v>
      </c>
      <c r="E66" s="10">
        <f>D66/Summary!$K$2</f>
        <v>1.1336431675983289E-2</v>
      </c>
    </row>
    <row r="67" spans="1:5" x14ac:dyDescent="0.2">
      <c r="B67" s="2" t="s">
        <v>18</v>
      </c>
      <c r="C67" t="s">
        <v>90</v>
      </c>
      <c r="D67" s="19">
        <v>56266</v>
      </c>
      <c r="E67" s="10">
        <f>D67/Summary!$K$2</f>
        <v>8.322099844491242E-3</v>
      </c>
    </row>
    <row r="68" spans="1:5" x14ac:dyDescent="0.2">
      <c r="B68" s="2" t="s">
        <v>19</v>
      </c>
      <c r="C68" t="s">
        <v>92</v>
      </c>
      <c r="D68" s="19">
        <v>10409</v>
      </c>
      <c r="E68" s="10">
        <f>D68/Summary!$K$2</f>
        <v>1.5395574108930676E-3</v>
      </c>
    </row>
    <row r="69" spans="1:5" x14ac:dyDescent="0.2">
      <c r="B69" s="2" t="s">
        <v>20</v>
      </c>
      <c r="C69" t="s">
        <v>91</v>
      </c>
      <c r="D69" s="19">
        <v>1614</v>
      </c>
      <c r="E69" s="10">
        <f>D69/Summary!$K$2</f>
        <v>2.3872088204259881E-4</v>
      </c>
    </row>
    <row r="70" spans="1:5" x14ac:dyDescent="0.2">
      <c r="B70" s="24" t="s">
        <v>94</v>
      </c>
      <c r="C70" s="24"/>
      <c r="D70" s="39">
        <v>327287</v>
      </c>
      <c r="E70" s="26">
        <f>D70/Summary!$K$2</f>
        <v>4.8407832293107828E-2</v>
      </c>
    </row>
    <row r="71" spans="1:5" x14ac:dyDescent="0.2">
      <c r="D71" s="19"/>
      <c r="E71" s="10"/>
    </row>
    <row r="72" spans="1:5" x14ac:dyDescent="0.2">
      <c r="A72" s="2" t="s">
        <v>93</v>
      </c>
      <c r="D72" s="19"/>
      <c r="E72" s="10"/>
    </row>
    <row r="73" spans="1:5" x14ac:dyDescent="0.2">
      <c r="B73" s="2" t="s">
        <v>15</v>
      </c>
      <c r="C73" t="s">
        <v>41</v>
      </c>
      <c r="D73" s="19">
        <v>1019051</v>
      </c>
      <c r="E73" s="10">
        <f>D73/Summary!$K$2</f>
        <v>0.15072413479949962</v>
      </c>
    </row>
    <row r="74" spans="1:5" x14ac:dyDescent="0.2">
      <c r="B74" s="2" t="s">
        <v>16</v>
      </c>
      <c r="C74" t="s">
        <v>47</v>
      </c>
      <c r="D74" s="19">
        <v>583664</v>
      </c>
      <c r="E74" s="10">
        <f>D74/Summary!$K$2</f>
        <v>8.6327623851617963E-2</v>
      </c>
    </row>
    <row r="75" spans="1:5" x14ac:dyDescent="0.2">
      <c r="B75" s="2" t="s">
        <v>17</v>
      </c>
      <c r="C75" t="s">
        <v>44</v>
      </c>
      <c r="D75" s="19">
        <v>459179</v>
      </c>
      <c r="E75" s="10">
        <f>D75/Summary!$K$2</f>
        <v>6.7915499315637229E-2</v>
      </c>
    </row>
    <row r="76" spans="1:5" x14ac:dyDescent="0.2">
      <c r="B76" s="2" t="s">
        <v>18</v>
      </c>
      <c r="C76" s="27" t="s">
        <v>46</v>
      </c>
      <c r="D76" s="19">
        <v>261902</v>
      </c>
      <c r="E76" s="10">
        <f>D76/Summary!$K$2</f>
        <v>3.8736974255712958E-2</v>
      </c>
    </row>
    <row r="77" spans="1:5" x14ac:dyDescent="0.2">
      <c r="B77" s="2" t="s">
        <v>19</v>
      </c>
      <c r="C77" s="28" t="s">
        <v>51</v>
      </c>
      <c r="D77" s="19">
        <v>225840</v>
      </c>
      <c r="E77" s="10">
        <f>D77/Summary!$K$2</f>
        <v>3.3403174721499701E-2</v>
      </c>
    </row>
    <row r="78" spans="1:5" x14ac:dyDescent="0.2">
      <c r="B78" s="2" t="s">
        <v>20</v>
      </c>
      <c r="C78" s="28" t="s">
        <v>50</v>
      </c>
      <c r="D78" s="19">
        <v>179218</v>
      </c>
      <c r="E78" s="10">
        <f>D78/Summary!$K$2</f>
        <v>2.6507483914442673E-2</v>
      </c>
    </row>
    <row r="79" spans="1:5" x14ac:dyDescent="0.2">
      <c r="B79" s="2" t="s">
        <v>21</v>
      </c>
      <c r="C79" s="28" t="s">
        <v>52</v>
      </c>
      <c r="D79" s="19">
        <v>173259</v>
      </c>
      <c r="E79" s="10">
        <f>D79/Summary!$K$2</f>
        <v>2.5626109852427897E-2</v>
      </c>
    </row>
    <row r="80" spans="1:5" x14ac:dyDescent="0.2">
      <c r="B80" s="2" t="s">
        <v>22</v>
      </c>
      <c r="C80" s="28" t="s">
        <v>48</v>
      </c>
      <c r="D80" s="19">
        <v>142522</v>
      </c>
      <c r="E80" s="10">
        <f>D80/Summary!$K$2</f>
        <v>2.1079911741310575E-2</v>
      </c>
    </row>
    <row r="81" spans="1:5" x14ac:dyDescent="0.2">
      <c r="B81" s="2" t="s">
        <v>23</v>
      </c>
      <c r="C81" s="28" t="s">
        <v>59</v>
      </c>
      <c r="D81" s="19">
        <v>102054</v>
      </c>
      <c r="E81" s="10">
        <f>D81/Summary!$K$2</f>
        <v>1.5094436738522539E-2</v>
      </c>
    </row>
    <row r="82" spans="1:5" x14ac:dyDescent="0.2">
      <c r="B82" s="2" t="s">
        <v>24</v>
      </c>
      <c r="C82" s="28" t="s">
        <v>97</v>
      </c>
      <c r="D82" s="19">
        <v>2753</v>
      </c>
      <c r="E82" s="10">
        <f>D82/Summary!$K$2</f>
        <v>4.0718623808133489E-4</v>
      </c>
    </row>
    <row r="83" spans="1:5" x14ac:dyDescent="0.2">
      <c r="B83" s="2" t="s">
        <v>96</v>
      </c>
      <c r="C83" s="28" t="s">
        <v>98</v>
      </c>
      <c r="D83" s="19">
        <v>657</v>
      </c>
      <c r="E83" s="10">
        <f>D83/Summary!$K$2</f>
        <v>9.7174485441132226E-5</v>
      </c>
    </row>
    <row r="84" spans="1:5" x14ac:dyDescent="0.2">
      <c r="B84" s="24" t="s">
        <v>94</v>
      </c>
      <c r="C84" s="29"/>
      <c r="D84" s="39">
        <v>2168159</v>
      </c>
      <c r="E84" s="26">
        <f>D84/Summary!$K$2</f>
        <v>0.32068452843159789</v>
      </c>
    </row>
    <row r="85" spans="1:5" x14ac:dyDescent="0.2">
      <c r="D85" s="19"/>
      <c r="E85" s="37"/>
    </row>
    <row r="86" spans="1:5" x14ac:dyDescent="0.2">
      <c r="D86" s="19"/>
      <c r="E86" s="37"/>
    </row>
    <row r="87" spans="1:5" x14ac:dyDescent="0.2">
      <c r="A87" t="s">
        <v>124</v>
      </c>
      <c r="D87" s="19"/>
      <c r="E87" s="37"/>
    </row>
    <row r="88" spans="1:5" x14ac:dyDescent="0.2">
      <c r="B88" s="2" t="s">
        <v>15</v>
      </c>
      <c r="C88" t="s">
        <v>49</v>
      </c>
      <c r="D88" s="19"/>
      <c r="E88" s="37">
        <f>D88/Summary!$K$2</f>
        <v>0</v>
      </c>
    </row>
    <row r="89" spans="1:5" x14ac:dyDescent="0.2">
      <c r="B89" s="2" t="s">
        <v>16</v>
      </c>
      <c r="D89" s="19"/>
      <c r="E89" s="37">
        <f>D89/Summary!$K$2</f>
        <v>0</v>
      </c>
    </row>
    <row r="90" spans="1:5" x14ac:dyDescent="0.2">
      <c r="B90" s="2" t="s">
        <v>17</v>
      </c>
      <c r="D90" s="19"/>
      <c r="E90" s="37">
        <f>D90/Summary!$K$2</f>
        <v>0</v>
      </c>
    </row>
    <row r="91" spans="1:5" x14ac:dyDescent="0.2">
      <c r="B91" s="2" t="s">
        <v>18</v>
      </c>
      <c r="D91" s="19"/>
      <c r="E91" s="37">
        <f>D91/Summary!$K$2</f>
        <v>0</v>
      </c>
    </row>
    <row r="92" spans="1:5" x14ac:dyDescent="0.2">
      <c r="B92" s="2" t="s">
        <v>19</v>
      </c>
      <c r="D92" s="19"/>
      <c r="E92" s="37">
        <f>D92/Summary!$K$2</f>
        <v>0</v>
      </c>
    </row>
    <row r="93" spans="1:5" x14ac:dyDescent="0.2">
      <c r="B93" s="2" t="s">
        <v>20</v>
      </c>
      <c r="D93" s="19"/>
      <c r="E93" s="37">
        <f>D93/Summary!$K$2</f>
        <v>0</v>
      </c>
    </row>
    <row r="94" spans="1:5" x14ac:dyDescent="0.2">
      <c r="B94" s="2" t="s">
        <v>21</v>
      </c>
      <c r="D94" s="19"/>
      <c r="E94" s="37">
        <f>D94/Summary!$K$2</f>
        <v>0</v>
      </c>
    </row>
    <row r="95" spans="1:5" x14ac:dyDescent="0.2">
      <c r="B95" s="2" t="s">
        <v>22</v>
      </c>
      <c r="D95" s="19"/>
      <c r="E95" s="37">
        <f>D95/Summary!$K$2</f>
        <v>0</v>
      </c>
    </row>
    <row r="96" spans="1:5" x14ac:dyDescent="0.2">
      <c r="B96" s="2" t="s">
        <v>23</v>
      </c>
      <c r="D96" s="19"/>
      <c r="E96" s="37">
        <f>D96/Summary!$K$2</f>
        <v>0</v>
      </c>
    </row>
    <row r="97" spans="2:5" x14ac:dyDescent="0.2">
      <c r="B97" s="2" t="s">
        <v>24</v>
      </c>
      <c r="D97" s="19"/>
      <c r="E97" s="37">
        <f>D97/Summary!$K$2</f>
        <v>0</v>
      </c>
    </row>
    <row r="98" spans="2:5" x14ac:dyDescent="0.2">
      <c r="B98" s="2" t="s">
        <v>96</v>
      </c>
      <c r="D98" s="19"/>
      <c r="E98" s="37">
        <f>D98/Summary!$K$2</f>
        <v>0</v>
      </c>
    </row>
    <row r="99" spans="2:5" x14ac:dyDescent="0.2">
      <c r="B99" s="2" t="s">
        <v>102</v>
      </c>
      <c r="D99" s="19"/>
      <c r="E99" s="37">
        <f>D99/Summary!$K$2</f>
        <v>0</v>
      </c>
    </row>
    <row r="100" spans="2:5" x14ac:dyDescent="0.2">
      <c r="B100" s="2" t="s">
        <v>103</v>
      </c>
      <c r="D100" s="19"/>
      <c r="E100" s="37">
        <f>D100/Summary!$K$2</f>
        <v>0</v>
      </c>
    </row>
    <row r="101" spans="2:5" x14ac:dyDescent="0.2">
      <c r="B101" s="2" t="s">
        <v>105</v>
      </c>
      <c r="D101" s="19"/>
      <c r="E101" s="37">
        <f>D101/Summary!$K$2</f>
        <v>0</v>
      </c>
    </row>
    <row r="102" spans="2:5" x14ac:dyDescent="0.2">
      <c r="B102" s="2" t="s">
        <v>106</v>
      </c>
      <c r="D102" s="19"/>
      <c r="E102" s="37">
        <f>D102/Summary!$K$2</f>
        <v>0</v>
      </c>
    </row>
    <row r="103" spans="2:5" x14ac:dyDescent="0.2">
      <c r="B103" s="2" t="s">
        <v>107</v>
      </c>
      <c r="D103" s="19"/>
      <c r="E103" s="37">
        <f>D103/Summary!$K$2</f>
        <v>0</v>
      </c>
    </row>
    <row r="104" spans="2:5" x14ac:dyDescent="0.2">
      <c r="B104" s="2" t="s">
        <v>108</v>
      </c>
      <c r="D104" s="19"/>
      <c r="E104" s="37">
        <f>D104/Summary!$K$2</f>
        <v>0</v>
      </c>
    </row>
    <row r="105" spans="2:5" x14ac:dyDescent="0.2">
      <c r="B105" s="2" t="s">
        <v>109</v>
      </c>
      <c r="D105" s="19"/>
      <c r="E105" s="37">
        <f>D105/Summary!$K$2</f>
        <v>0</v>
      </c>
    </row>
    <row r="106" spans="2:5" x14ac:dyDescent="0.2">
      <c r="B106" s="2" t="s">
        <v>110</v>
      </c>
      <c r="D106" s="19"/>
      <c r="E106" s="37">
        <f>D106/Summary!$K$2</f>
        <v>0</v>
      </c>
    </row>
    <row r="107" spans="2:5" x14ac:dyDescent="0.2">
      <c r="B107" s="2" t="s">
        <v>111</v>
      </c>
      <c r="D107" s="19"/>
      <c r="E107" s="37">
        <f>D107/Summary!$K$2</f>
        <v>0</v>
      </c>
    </row>
    <row r="108" spans="2:5" x14ac:dyDescent="0.2">
      <c r="B108" s="2" t="s">
        <v>116</v>
      </c>
      <c r="D108" s="19"/>
      <c r="E108" s="37">
        <f>D108/Summary!$K$2</f>
        <v>0</v>
      </c>
    </row>
    <row r="109" spans="2:5" x14ac:dyDescent="0.2">
      <c r="B109" s="2" t="s">
        <v>117</v>
      </c>
      <c r="D109" s="19"/>
      <c r="E109" s="37">
        <f>D109/Summary!$K$2</f>
        <v>0</v>
      </c>
    </row>
    <row r="110" spans="2:5" x14ac:dyDescent="0.2">
      <c r="B110" s="2" t="s">
        <v>126</v>
      </c>
      <c r="D110" s="19"/>
      <c r="E110" s="37">
        <f>D110/Summary!$K$2</f>
        <v>0</v>
      </c>
    </row>
    <row r="111" spans="2:5" x14ac:dyDescent="0.2">
      <c r="B111" s="2" t="s">
        <v>127</v>
      </c>
      <c r="D111" s="19"/>
      <c r="E111" s="37">
        <f>D111/Summary!$K$2</f>
        <v>0</v>
      </c>
    </row>
    <row r="112" spans="2:5" x14ac:dyDescent="0.2">
      <c r="B112" s="2" t="s">
        <v>128</v>
      </c>
      <c r="D112" s="19"/>
      <c r="E112" s="37">
        <f>D112/Summary!$K$2</f>
        <v>0</v>
      </c>
    </row>
    <row r="113" spans="2:6" x14ac:dyDescent="0.2">
      <c r="B113" s="2" t="s">
        <v>129</v>
      </c>
      <c r="D113" s="19"/>
      <c r="E113" s="37">
        <f>D113/Summary!$K$2</f>
        <v>0</v>
      </c>
    </row>
    <row r="114" spans="2:6" x14ac:dyDescent="0.2">
      <c r="B114" s="2" t="s">
        <v>94</v>
      </c>
      <c r="D114" s="19">
        <v>2643516</v>
      </c>
      <c r="E114" s="37">
        <f>D114/Summary!$K$2</f>
        <v>0.3909928570097414</v>
      </c>
      <c r="F114" s="3">
        <f>D114/B23</f>
        <v>0.93929327625004133</v>
      </c>
    </row>
    <row r="115" spans="2:6" x14ac:dyDescent="0.2">
      <c r="D115" s="19"/>
    </row>
    <row r="116" spans="2:6" x14ac:dyDescent="0.2">
      <c r="D116" s="1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3"/>
  <sheetViews>
    <sheetView topLeftCell="A5" workbookViewId="0">
      <selection activeCell="D37" sqref="D37"/>
    </sheetView>
  </sheetViews>
  <sheetFormatPr baseColWidth="10" defaultRowHeight="16" x14ac:dyDescent="0.2"/>
  <cols>
    <col min="1" max="1" width="19.83203125" bestFit="1" customWidth="1"/>
    <col min="2" max="2" width="13.1640625" bestFit="1" customWidth="1"/>
    <col min="3" max="3" width="25.6640625" bestFit="1" customWidth="1"/>
    <col min="4" max="4" width="19.5" bestFit="1" customWidth="1"/>
    <col min="5" max="5" width="10.6640625" customWidth="1"/>
    <col min="6" max="6" width="18.66406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122</v>
      </c>
      <c r="G2" s="19">
        <v>860743</v>
      </c>
    </row>
    <row r="3" spans="1:7" x14ac:dyDescent="0.2">
      <c r="A3" s="2">
        <v>1</v>
      </c>
      <c r="B3" s="19">
        <v>32903</v>
      </c>
      <c r="C3" s="10">
        <f>SUM(B3:$B$7)/SUM($B$3:$B$7)</f>
        <v>1</v>
      </c>
      <c r="D3" s="10">
        <f>(SUM(B3:$B$7)/Summary!$N$4)</f>
        <v>4.9015330996579187E-3</v>
      </c>
      <c r="F3" t="s">
        <v>0</v>
      </c>
      <c r="G3" s="19">
        <v>378487</v>
      </c>
    </row>
    <row r="4" spans="1:7" x14ac:dyDescent="0.2">
      <c r="A4" s="2">
        <v>2</v>
      </c>
      <c r="B4" s="19">
        <v>536</v>
      </c>
      <c r="C4" s="10">
        <f>SUM(B4:$B$7)/SUM($B$3:$B$7)</f>
        <v>1.7322223217752293E-2</v>
      </c>
      <c r="D4" s="10">
        <f>(SUM(B4:$B$7)/Summary!$N$4)</f>
        <v>8.4905450461475766E-5</v>
      </c>
      <c r="F4" t="s">
        <v>1</v>
      </c>
      <c r="G4" s="19">
        <v>401849</v>
      </c>
    </row>
    <row r="5" spans="1:7" x14ac:dyDescent="0.2">
      <c r="A5" s="2">
        <v>3</v>
      </c>
      <c r="B5" s="19">
        <v>38</v>
      </c>
      <c r="C5" s="10">
        <f>SUM(B5:$B$7)/SUM($B$3:$B$7)</f>
        <v>1.3140996923812084E-3</v>
      </c>
      <c r="D5" s="10">
        <f>(SUM(B5:$B$7)/Summary!$N$4)</f>
        <v>6.4411031384567822E-6</v>
      </c>
      <c r="F5" t="s">
        <v>2</v>
      </c>
      <c r="G5" s="19">
        <v>80407</v>
      </c>
    </row>
    <row r="6" spans="1:7" x14ac:dyDescent="0.2">
      <c r="A6" s="2">
        <v>4</v>
      </c>
      <c r="B6" s="19">
        <v>6</v>
      </c>
      <c r="C6" s="10">
        <f>SUM(B6:$B$7)/SUM($B$3:$B$7)</f>
        <v>1.7919541259743749E-4</v>
      </c>
      <c r="D6" s="10">
        <f>(SUM(B6:$B$7)/Summary!$N$4)</f>
        <v>8.7833224615319755E-7</v>
      </c>
    </row>
    <row r="7" spans="1:7" x14ac:dyDescent="0.2">
      <c r="A7" s="2"/>
      <c r="B7" s="19"/>
      <c r="C7" s="10"/>
      <c r="D7" s="10"/>
    </row>
    <row r="8" spans="1:7" x14ac:dyDescent="0.2">
      <c r="B8" s="19"/>
    </row>
    <row r="9" spans="1:7" x14ac:dyDescent="0.2">
      <c r="A9" t="s">
        <v>69</v>
      </c>
      <c r="B9" s="19">
        <f>SUM(B3:B7)</f>
        <v>33483</v>
      </c>
    </row>
    <row r="10" spans="1:7" x14ac:dyDescent="0.2">
      <c r="A10" t="s">
        <v>70</v>
      </c>
      <c r="B10" s="10">
        <f>B9/G2</f>
        <v>3.8900113041871964E-2</v>
      </c>
    </row>
    <row r="12" spans="1:7" x14ac:dyDescent="0.2">
      <c r="A12" s="2" t="s">
        <v>71</v>
      </c>
      <c r="D12" t="s">
        <v>63</v>
      </c>
      <c r="E12" t="s">
        <v>72</v>
      </c>
      <c r="F12" t="s">
        <v>99</v>
      </c>
    </row>
    <row r="13" spans="1:7" x14ac:dyDescent="0.2">
      <c r="B13" s="2" t="s">
        <v>15</v>
      </c>
      <c r="C13" s="4" t="s">
        <v>42</v>
      </c>
      <c r="D13" s="19">
        <v>20655</v>
      </c>
      <c r="E13" s="10">
        <f>D13/Summary!$K$2</f>
        <v>3.0550060833890199E-3</v>
      </c>
      <c r="F13" s="10">
        <f>D13/$G$2</f>
        <v>2.3996709819307273E-2</v>
      </c>
    </row>
    <row r="14" spans="1:7" x14ac:dyDescent="0.2">
      <c r="B14" s="2" t="s">
        <v>16</v>
      </c>
      <c r="C14" s="4" t="s">
        <v>73</v>
      </c>
      <c r="D14" s="19">
        <v>10301</v>
      </c>
      <c r="E14" s="10">
        <f>D14/Summary!$K$2</f>
        <v>1.5235835228753472E-3</v>
      </c>
      <c r="F14" s="10">
        <f t="shared" ref="F14:F49" si="0">D14/$G$2</f>
        <v>1.1967567555007708E-2</v>
      </c>
    </row>
    <row r="15" spans="1:7" x14ac:dyDescent="0.2">
      <c r="B15" s="2" t="s">
        <v>17</v>
      </c>
      <c r="C15" s="4" t="s">
        <v>56</v>
      </c>
      <c r="D15" s="19">
        <v>918</v>
      </c>
      <c r="E15" s="10">
        <f>D15/Summary!$K$2</f>
        <v>1.3577804815062311E-4</v>
      </c>
      <c r="F15" s="10">
        <f t="shared" si="0"/>
        <v>1.0665204364136566E-3</v>
      </c>
    </row>
    <row r="16" spans="1:7" x14ac:dyDescent="0.2">
      <c r="B16" s="2" t="s">
        <v>18</v>
      </c>
      <c r="C16" s="4" t="s">
        <v>48</v>
      </c>
      <c r="D16" s="19">
        <v>627</v>
      </c>
      <c r="E16" s="10">
        <f>D16/Summary!$K$2</f>
        <v>9.2737294325098788E-5</v>
      </c>
      <c r="F16" s="10">
        <f t="shared" si="0"/>
        <v>7.2844042879233412E-4</v>
      </c>
    </row>
    <row r="17" spans="1:6" x14ac:dyDescent="0.2">
      <c r="B17" s="2" t="s">
        <v>19</v>
      </c>
      <c r="C17" s="4" t="s">
        <v>49</v>
      </c>
      <c r="D17" s="19">
        <v>592</v>
      </c>
      <c r="E17" s="10">
        <f>D17/Summary!$K$2</f>
        <v>8.7560571356393114E-5</v>
      </c>
      <c r="F17" s="10">
        <f t="shared" si="0"/>
        <v>6.8777788492035367E-4</v>
      </c>
    </row>
    <row r="18" spans="1:6" x14ac:dyDescent="0.2">
      <c r="B18" s="2" t="s">
        <v>20</v>
      </c>
      <c r="C18" s="4" t="s">
        <v>57</v>
      </c>
      <c r="D18" s="19">
        <v>178</v>
      </c>
      <c r="E18" s="10">
        <f>D18/Summary!$K$2</f>
        <v>2.6327333955131714E-5</v>
      </c>
      <c r="F18" s="10">
        <f t="shared" si="0"/>
        <v>2.0679808026321446E-4</v>
      </c>
    </row>
    <row r="19" spans="1:6" x14ac:dyDescent="0.2">
      <c r="B19" s="2" t="s">
        <v>21</v>
      </c>
      <c r="C19" s="4" t="s">
        <v>53</v>
      </c>
      <c r="D19" s="19">
        <v>152</v>
      </c>
      <c r="E19" s="10">
        <f>D19/Summary!$K$2</f>
        <v>2.2481768321236071E-5</v>
      </c>
      <c r="F19" s="10">
        <f t="shared" si="0"/>
        <v>1.7659161910117189E-4</v>
      </c>
    </row>
    <row r="20" spans="1:6" x14ac:dyDescent="0.2">
      <c r="B20" s="2" t="s">
        <v>22</v>
      </c>
      <c r="C20" s="4" t="s">
        <v>58</v>
      </c>
      <c r="D20" s="19">
        <v>123</v>
      </c>
      <c r="E20" s="10">
        <f>D20/Summary!$K$2</f>
        <v>1.8192483575737086E-5</v>
      </c>
      <c r="F20" s="10">
        <f t="shared" si="0"/>
        <v>1.4289979703581673E-4</v>
      </c>
    </row>
    <row r="21" spans="1:6" x14ac:dyDescent="0.2">
      <c r="B21" s="2" t="s">
        <v>23</v>
      </c>
      <c r="C21" s="4" t="s">
        <v>74</v>
      </c>
      <c r="D21" s="19">
        <v>94</v>
      </c>
      <c r="E21" s="10">
        <f>D21/Summary!$K$2</f>
        <v>1.3903198830238097E-5</v>
      </c>
      <c r="F21" s="10">
        <f t="shared" si="0"/>
        <v>1.0920797497046157E-4</v>
      </c>
    </row>
    <row r="22" spans="1:6" x14ac:dyDescent="0.2">
      <c r="B22" s="2" t="s">
        <v>24</v>
      </c>
      <c r="C22" s="4" t="s">
        <v>54</v>
      </c>
      <c r="D22" s="19">
        <v>82</v>
      </c>
      <c r="E22" s="10">
        <f>D22/Summary!$K$2</f>
        <v>1.2128322383824722E-5</v>
      </c>
      <c r="F22" s="10">
        <f t="shared" si="0"/>
        <v>9.5266531357211153E-5</v>
      </c>
    </row>
    <row r="23" spans="1:6" x14ac:dyDescent="0.2">
      <c r="B23" s="2"/>
      <c r="D23" s="19"/>
      <c r="E23" s="10"/>
      <c r="F23" s="10"/>
    </row>
    <row r="24" spans="1:6" x14ac:dyDescent="0.2">
      <c r="A24" s="2" t="s">
        <v>78</v>
      </c>
      <c r="D24" s="19"/>
      <c r="E24" s="10"/>
      <c r="F24" s="10"/>
    </row>
    <row r="25" spans="1:6" x14ac:dyDescent="0.2">
      <c r="B25" s="2" t="s">
        <v>15</v>
      </c>
      <c r="C25" t="s">
        <v>42</v>
      </c>
      <c r="D25" s="19">
        <v>20655</v>
      </c>
      <c r="E25" s="10">
        <f>D25/Summary!$K$2</f>
        <v>3.0550060833890199E-3</v>
      </c>
      <c r="F25" s="10">
        <f t="shared" si="0"/>
        <v>2.3996709819307273E-2</v>
      </c>
    </row>
    <row r="26" spans="1:6" x14ac:dyDescent="0.2">
      <c r="B26" s="2" t="s">
        <v>16</v>
      </c>
      <c r="C26" t="s">
        <v>56</v>
      </c>
      <c r="D26" s="19">
        <v>918</v>
      </c>
      <c r="E26" s="10">
        <f>D26/Summary!$K$2</f>
        <v>1.3577804815062311E-4</v>
      </c>
      <c r="F26" s="10">
        <f t="shared" si="0"/>
        <v>1.0665204364136566E-3</v>
      </c>
    </row>
    <row r="27" spans="1:6" x14ac:dyDescent="0.2">
      <c r="B27" s="2" t="s">
        <v>17</v>
      </c>
      <c r="C27" t="s">
        <v>49</v>
      </c>
      <c r="D27" s="19">
        <v>592</v>
      </c>
      <c r="E27" s="10">
        <f>D27/Summary!$K$2</f>
        <v>8.7560571356393114E-5</v>
      </c>
      <c r="F27" s="10">
        <f t="shared" si="0"/>
        <v>6.8777788492035367E-4</v>
      </c>
    </row>
    <row r="28" spans="1:6" x14ac:dyDescent="0.2">
      <c r="B28" s="2" t="s">
        <v>18</v>
      </c>
      <c r="C28" t="s">
        <v>53</v>
      </c>
      <c r="D28" s="19">
        <v>152</v>
      </c>
      <c r="E28" s="10">
        <f>D28/Summary!$K$2</f>
        <v>2.2481768321236071E-5</v>
      </c>
      <c r="F28" s="10">
        <f t="shared" si="0"/>
        <v>1.7659161910117189E-4</v>
      </c>
    </row>
    <row r="29" spans="1:6" x14ac:dyDescent="0.2">
      <c r="B29" s="2" t="s">
        <v>19</v>
      </c>
      <c r="C29" t="s">
        <v>82</v>
      </c>
      <c r="D29" s="19">
        <v>69</v>
      </c>
      <c r="E29" s="10">
        <f>D29/Summary!$K$2</f>
        <v>1.0205539566876901E-5</v>
      </c>
      <c r="F29" s="10">
        <f t="shared" si="0"/>
        <v>8.0163300776189868E-5</v>
      </c>
    </row>
    <row r="30" spans="1:6" x14ac:dyDescent="0.2">
      <c r="B30" s="2" t="s">
        <v>20</v>
      </c>
      <c r="C30" t="s">
        <v>123</v>
      </c>
      <c r="D30" s="19">
        <v>28</v>
      </c>
      <c r="E30" s="10">
        <f>D30/Summary!$K$2</f>
        <v>4.1413783749645397E-6</v>
      </c>
      <c r="F30" s="10">
        <f t="shared" si="0"/>
        <v>3.2530035097584299E-5</v>
      </c>
    </row>
    <row r="31" spans="1:6" x14ac:dyDescent="0.2">
      <c r="B31" s="2" t="s">
        <v>21</v>
      </c>
      <c r="C31" t="s">
        <v>83</v>
      </c>
      <c r="D31" s="19">
        <v>26</v>
      </c>
      <c r="E31" s="10">
        <f>D31/Summary!$K$2</f>
        <v>3.8455656338956436E-6</v>
      </c>
      <c r="F31" s="10">
        <f t="shared" si="0"/>
        <v>3.0206461162042562E-5</v>
      </c>
    </row>
    <row r="32" spans="1:6" x14ac:dyDescent="0.2">
      <c r="B32" s="2" t="s">
        <v>22</v>
      </c>
      <c r="C32" t="s">
        <v>79</v>
      </c>
      <c r="D32" s="19">
        <v>23</v>
      </c>
      <c r="E32" s="10">
        <f>D32/Summary!$K$2</f>
        <v>3.4018465222923002E-6</v>
      </c>
      <c r="F32" s="10">
        <f t="shared" si="0"/>
        <v>2.6721100258729958E-5</v>
      </c>
    </row>
    <row r="33" spans="1:6" x14ac:dyDescent="0.2">
      <c r="B33" s="2" t="s">
        <v>23</v>
      </c>
      <c r="C33" t="s">
        <v>100</v>
      </c>
      <c r="D33" s="19">
        <v>22</v>
      </c>
      <c r="E33" s="10">
        <f>D33/Summary!$K$2</f>
        <v>3.2539401517578526E-6</v>
      </c>
      <c r="F33" s="10">
        <f t="shared" si="0"/>
        <v>2.555931329095909E-5</v>
      </c>
    </row>
    <row r="34" spans="1:6" x14ac:dyDescent="0.2">
      <c r="B34" s="2" t="s">
        <v>24</v>
      </c>
      <c r="C34" t="s">
        <v>86</v>
      </c>
      <c r="D34" s="19">
        <v>22</v>
      </c>
      <c r="E34" s="10">
        <f>D34/Summary!$K$2</f>
        <v>3.2539401517578526E-6</v>
      </c>
      <c r="F34" s="10">
        <f t="shared" si="0"/>
        <v>2.555931329095909E-5</v>
      </c>
    </row>
    <row r="35" spans="1:6" x14ac:dyDescent="0.2">
      <c r="B35" s="2" t="s">
        <v>96</v>
      </c>
      <c r="C35" t="s">
        <v>88</v>
      </c>
      <c r="D35" s="19">
        <v>11</v>
      </c>
      <c r="E35" s="10">
        <f>D35/Summary!$K$2</f>
        <v>1.6269700758789263E-6</v>
      </c>
      <c r="F35" s="10">
        <f t="shared" si="0"/>
        <v>1.2779656645479545E-5</v>
      </c>
    </row>
    <row r="36" spans="1:6" x14ac:dyDescent="0.2">
      <c r="B36" s="2" t="s">
        <v>102</v>
      </c>
      <c r="C36" t="s">
        <v>75</v>
      </c>
      <c r="D36" s="19">
        <v>10</v>
      </c>
      <c r="E36" s="10">
        <f>D36/Summary!$K$2</f>
        <v>1.4790637053444785E-6</v>
      </c>
      <c r="F36" s="10">
        <f t="shared" si="0"/>
        <v>1.1617869677708677E-5</v>
      </c>
    </row>
    <row r="37" spans="1:6" x14ac:dyDescent="0.2">
      <c r="B37" s="24" t="s">
        <v>94</v>
      </c>
      <c r="C37" s="24"/>
      <c r="D37" s="39"/>
      <c r="E37" s="26">
        <f>D37/Summary!$K$2</f>
        <v>0</v>
      </c>
      <c r="F37" s="26">
        <f t="shared" si="0"/>
        <v>0</v>
      </c>
    </row>
    <row r="38" spans="1:6" x14ac:dyDescent="0.2">
      <c r="D38" s="19"/>
      <c r="E38" s="10"/>
      <c r="F38" s="10"/>
    </row>
    <row r="39" spans="1:6" x14ac:dyDescent="0.2">
      <c r="A39" s="2" t="s">
        <v>89</v>
      </c>
      <c r="D39" s="19"/>
      <c r="E39" s="10"/>
      <c r="F39" s="10"/>
    </row>
    <row r="40" spans="1:6" x14ac:dyDescent="0.2">
      <c r="B40" s="2" t="s">
        <v>15</v>
      </c>
      <c r="C40" t="s">
        <v>54</v>
      </c>
      <c r="D40" s="19">
        <v>82</v>
      </c>
      <c r="E40" s="10">
        <f>D40/Summary!$K$2</f>
        <v>1.2128322383824722E-5</v>
      </c>
      <c r="F40" s="10">
        <f t="shared" si="0"/>
        <v>9.5266531357211153E-5</v>
      </c>
    </row>
    <row r="41" spans="1:6" x14ac:dyDescent="0.2">
      <c r="B41" s="2" t="s">
        <v>16</v>
      </c>
      <c r="C41" t="s">
        <v>61</v>
      </c>
      <c r="D41" s="19">
        <v>26</v>
      </c>
      <c r="E41" s="10">
        <f>D41/Summary!$K$2</f>
        <v>3.8455656338956436E-6</v>
      </c>
      <c r="F41" s="10">
        <f t="shared" si="0"/>
        <v>3.0206461162042562E-5</v>
      </c>
    </row>
    <row r="42" spans="1:6" x14ac:dyDescent="0.2">
      <c r="B42" s="2" t="s">
        <v>17</v>
      </c>
      <c r="C42" t="s">
        <v>90</v>
      </c>
      <c r="D42" s="19">
        <v>20</v>
      </c>
      <c r="E42" s="10">
        <f>D42/Summary!$K$2</f>
        <v>2.9581274106889569E-6</v>
      </c>
      <c r="F42" s="10">
        <f t="shared" si="0"/>
        <v>2.3235739355417354E-5</v>
      </c>
    </row>
    <row r="43" spans="1:6" x14ac:dyDescent="0.2">
      <c r="B43" s="2" t="s">
        <v>18</v>
      </c>
      <c r="C43" t="s">
        <v>91</v>
      </c>
      <c r="D43" s="19">
        <v>16</v>
      </c>
      <c r="E43" s="10">
        <f>D43/Summary!$K$2</f>
        <v>2.3665019285511655E-6</v>
      </c>
      <c r="F43" s="10">
        <f t="shared" ref="F43" si="1">D43/$G$2</f>
        <v>1.8588591484333882E-5</v>
      </c>
    </row>
    <row r="44" spans="1:6" x14ac:dyDescent="0.2">
      <c r="B44" s="24" t="s">
        <v>94</v>
      </c>
      <c r="C44" s="24"/>
      <c r="D44" s="39"/>
      <c r="E44" s="26">
        <f>D44/Summary!$K$2</f>
        <v>0</v>
      </c>
      <c r="F44" s="26">
        <f t="shared" si="0"/>
        <v>0</v>
      </c>
    </row>
    <row r="45" spans="1:6" x14ac:dyDescent="0.2">
      <c r="B45" s="2"/>
      <c r="D45" s="19"/>
      <c r="E45" s="10"/>
      <c r="F45" s="10"/>
    </row>
    <row r="46" spans="1:6" x14ac:dyDescent="0.2">
      <c r="A46" s="2" t="s">
        <v>93</v>
      </c>
      <c r="D46" s="19"/>
      <c r="E46" s="10"/>
      <c r="F46" s="10"/>
    </row>
    <row r="47" spans="1:6" x14ac:dyDescent="0.2">
      <c r="B47" s="2" t="s">
        <v>15</v>
      </c>
      <c r="C47" t="s">
        <v>48</v>
      </c>
      <c r="D47" s="19">
        <v>627</v>
      </c>
      <c r="E47" s="10">
        <f>D47/Summary!$K$2</f>
        <v>9.2737294325098788E-5</v>
      </c>
      <c r="F47" s="10">
        <f t="shared" si="0"/>
        <v>7.2844042879233412E-4</v>
      </c>
    </row>
    <row r="48" spans="1:6" x14ac:dyDescent="0.2">
      <c r="B48" s="2" t="s">
        <v>16</v>
      </c>
      <c r="C48" t="s">
        <v>59</v>
      </c>
      <c r="D48" s="19">
        <v>23</v>
      </c>
      <c r="E48" s="10">
        <f>D48/Summary!$K$2</f>
        <v>3.4018465222923002E-6</v>
      </c>
      <c r="F48" s="10">
        <f t="shared" si="0"/>
        <v>2.6721100258729958E-5</v>
      </c>
    </row>
    <row r="49" spans="1:6" x14ac:dyDescent="0.2">
      <c r="B49" s="24" t="s">
        <v>94</v>
      </c>
      <c r="C49" s="24"/>
      <c r="D49" s="39"/>
      <c r="E49" s="26">
        <f>D49/Summary!$K$2</f>
        <v>0</v>
      </c>
      <c r="F49" s="26">
        <f t="shared" si="0"/>
        <v>0</v>
      </c>
    </row>
    <row r="50" spans="1:6" x14ac:dyDescent="0.2">
      <c r="D50" s="19"/>
    </row>
    <row r="51" spans="1:6" x14ac:dyDescent="0.2">
      <c r="D51" s="19"/>
    </row>
    <row r="52" spans="1:6" x14ac:dyDescent="0.2">
      <c r="A52" s="2" t="s">
        <v>125</v>
      </c>
      <c r="D52" s="19"/>
    </row>
    <row r="53" spans="1:6" x14ac:dyDescent="0.2">
      <c r="B53" s="2" t="s">
        <v>15</v>
      </c>
      <c r="C53" t="s">
        <v>42</v>
      </c>
      <c r="D53" s="19">
        <v>20655</v>
      </c>
      <c r="E53" s="10">
        <f>D53/Summary!$K$2</f>
        <v>3.0550060833890199E-3</v>
      </c>
      <c r="F53" s="10">
        <f t="shared" ref="F53:F71" si="2">D53/$G$2</f>
        <v>2.3996709819307273E-2</v>
      </c>
    </row>
    <row r="54" spans="1:6" x14ac:dyDescent="0.2">
      <c r="B54" s="2" t="s">
        <v>16</v>
      </c>
      <c r="C54" t="s">
        <v>56</v>
      </c>
      <c r="D54" s="19">
        <v>918</v>
      </c>
      <c r="E54" s="10">
        <f>D54/Summary!$K$2</f>
        <v>1.3577804815062311E-4</v>
      </c>
      <c r="F54" s="10">
        <f t="shared" si="2"/>
        <v>1.0665204364136566E-3</v>
      </c>
    </row>
    <row r="55" spans="1:6" x14ac:dyDescent="0.2">
      <c r="B55" s="2" t="s">
        <v>17</v>
      </c>
      <c r="C55" t="s">
        <v>48</v>
      </c>
      <c r="D55" s="19">
        <v>627</v>
      </c>
      <c r="E55" s="10">
        <f>D55/Summary!$K$2</f>
        <v>9.2737294325098788E-5</v>
      </c>
      <c r="F55" s="10">
        <f t="shared" si="2"/>
        <v>7.2844042879233412E-4</v>
      </c>
    </row>
    <row r="56" spans="1:6" x14ac:dyDescent="0.2">
      <c r="B56" s="2" t="s">
        <v>18</v>
      </c>
      <c r="C56" t="s">
        <v>49</v>
      </c>
      <c r="D56" s="19">
        <v>92</v>
      </c>
      <c r="E56" s="10">
        <f>D56/Summary!$K$2</f>
        <v>1.3607386089169201E-5</v>
      </c>
      <c r="F56" s="10">
        <f t="shared" si="2"/>
        <v>1.0688440103491983E-4</v>
      </c>
    </row>
    <row r="57" spans="1:6" x14ac:dyDescent="0.2">
      <c r="B57" s="2" t="s">
        <v>19</v>
      </c>
      <c r="C57" t="s">
        <v>53</v>
      </c>
      <c r="D57" s="19">
        <v>152</v>
      </c>
      <c r="E57" s="10">
        <f>D57/Summary!$K$2</f>
        <v>2.2481768321236071E-5</v>
      </c>
      <c r="F57" s="10">
        <f t="shared" si="2"/>
        <v>1.7659161910117189E-4</v>
      </c>
    </row>
    <row r="58" spans="1:6" x14ac:dyDescent="0.2">
      <c r="B58" s="2" t="s">
        <v>20</v>
      </c>
      <c r="C58" t="s">
        <v>54</v>
      </c>
      <c r="D58" s="19">
        <v>82</v>
      </c>
      <c r="E58" s="10">
        <f>D58/Summary!$K$2</f>
        <v>1.2128322383824722E-5</v>
      </c>
      <c r="F58" s="10">
        <f t="shared" si="2"/>
        <v>9.5266531357211153E-5</v>
      </c>
    </row>
    <row r="59" spans="1:6" x14ac:dyDescent="0.2">
      <c r="B59" s="2" t="s">
        <v>21</v>
      </c>
      <c r="C59" t="s">
        <v>82</v>
      </c>
      <c r="D59" s="19">
        <v>69</v>
      </c>
      <c r="E59" s="10">
        <f>D59/Summary!$K$2</f>
        <v>1.0205539566876901E-5</v>
      </c>
      <c r="F59" s="10">
        <f t="shared" si="2"/>
        <v>8.0163300776189868E-5</v>
      </c>
    </row>
    <row r="60" spans="1:6" x14ac:dyDescent="0.2">
      <c r="B60" s="2" t="s">
        <v>22</v>
      </c>
      <c r="C60" t="s">
        <v>123</v>
      </c>
      <c r="D60" s="19">
        <v>28</v>
      </c>
      <c r="E60" s="10">
        <f>D60/Summary!$K$2</f>
        <v>4.1413783749645397E-6</v>
      </c>
      <c r="F60" s="10">
        <f t="shared" si="2"/>
        <v>3.2530035097584299E-5</v>
      </c>
    </row>
    <row r="61" spans="1:6" x14ac:dyDescent="0.2">
      <c r="B61" s="2" t="s">
        <v>23</v>
      </c>
      <c r="C61" t="s">
        <v>61</v>
      </c>
      <c r="D61" s="19">
        <v>26</v>
      </c>
      <c r="E61" s="10">
        <f>D61/Summary!$K$2</f>
        <v>3.8455656338956436E-6</v>
      </c>
      <c r="F61" s="10">
        <f t="shared" si="2"/>
        <v>3.0206461162042562E-5</v>
      </c>
    </row>
    <row r="62" spans="1:6" x14ac:dyDescent="0.2">
      <c r="B62" s="2" t="s">
        <v>24</v>
      </c>
      <c r="C62" t="s">
        <v>83</v>
      </c>
      <c r="D62" s="19">
        <v>26</v>
      </c>
      <c r="E62" s="10">
        <f>D62/Summary!$K$2</f>
        <v>3.8455656338956436E-6</v>
      </c>
      <c r="F62" s="10">
        <f t="shared" si="2"/>
        <v>3.0206461162042562E-5</v>
      </c>
    </row>
    <row r="63" spans="1:6" x14ac:dyDescent="0.2">
      <c r="B63" s="2" t="s">
        <v>96</v>
      </c>
      <c r="C63" t="s">
        <v>79</v>
      </c>
      <c r="D63" s="19">
        <v>23</v>
      </c>
      <c r="E63" s="10">
        <f>D63/Summary!$K$2</f>
        <v>3.4018465222923002E-6</v>
      </c>
      <c r="F63" s="10">
        <f t="shared" si="2"/>
        <v>2.6721100258729958E-5</v>
      </c>
    </row>
    <row r="64" spans="1:6" x14ac:dyDescent="0.2">
      <c r="B64" s="2" t="s">
        <v>102</v>
      </c>
      <c r="C64" t="s">
        <v>59</v>
      </c>
      <c r="D64" s="19">
        <v>23</v>
      </c>
      <c r="E64" s="10">
        <f>D64/Summary!$K$2</f>
        <v>3.4018465222923002E-6</v>
      </c>
      <c r="F64" s="10">
        <f t="shared" si="2"/>
        <v>2.6721100258729958E-5</v>
      </c>
    </row>
    <row r="65" spans="2:6" x14ac:dyDescent="0.2">
      <c r="B65" s="2" t="s">
        <v>103</v>
      </c>
      <c r="C65" t="s">
        <v>86</v>
      </c>
      <c r="D65" s="19">
        <v>22</v>
      </c>
      <c r="E65" s="10">
        <f>D65/Summary!$K$2</f>
        <v>3.2539401517578526E-6</v>
      </c>
      <c r="F65" s="10">
        <f t="shared" si="2"/>
        <v>2.555931329095909E-5</v>
      </c>
    </row>
    <row r="66" spans="2:6" x14ac:dyDescent="0.2">
      <c r="B66" s="2" t="s">
        <v>105</v>
      </c>
      <c r="C66" t="s">
        <v>100</v>
      </c>
      <c r="D66" s="19">
        <v>22</v>
      </c>
      <c r="E66" s="10">
        <f>D66/Summary!$K$2</f>
        <v>3.2539401517578526E-6</v>
      </c>
      <c r="F66" s="10">
        <f t="shared" si="2"/>
        <v>2.555931329095909E-5</v>
      </c>
    </row>
    <row r="67" spans="2:6" x14ac:dyDescent="0.2">
      <c r="B67" s="2" t="s">
        <v>106</v>
      </c>
      <c r="C67" t="s">
        <v>90</v>
      </c>
      <c r="D67" s="19">
        <v>20</v>
      </c>
      <c r="E67" s="10">
        <f>D67/Summary!$K$2</f>
        <v>2.9581274106889569E-6</v>
      </c>
      <c r="F67" s="10">
        <f t="shared" si="2"/>
        <v>2.3235739355417354E-5</v>
      </c>
    </row>
    <row r="68" spans="2:6" x14ac:dyDescent="0.2">
      <c r="B68" s="2" t="s">
        <v>107</v>
      </c>
      <c r="C68" t="s">
        <v>91</v>
      </c>
      <c r="D68" s="19">
        <v>16</v>
      </c>
      <c r="E68" s="10">
        <f>D68/Summary!$K$2</f>
        <v>2.3665019285511655E-6</v>
      </c>
      <c r="F68" s="10">
        <f t="shared" si="2"/>
        <v>1.8588591484333882E-5</v>
      </c>
    </row>
    <row r="69" spans="2:6" x14ac:dyDescent="0.2">
      <c r="B69" s="2" t="s">
        <v>108</v>
      </c>
      <c r="C69" t="s">
        <v>88</v>
      </c>
      <c r="D69" s="19">
        <v>11</v>
      </c>
      <c r="E69" s="10">
        <f>D69/Summary!$K$2</f>
        <v>1.6269700758789263E-6</v>
      </c>
      <c r="F69" s="10">
        <f t="shared" si="2"/>
        <v>1.2779656645479545E-5</v>
      </c>
    </row>
    <row r="70" spans="2:6" x14ac:dyDescent="0.2">
      <c r="B70" s="2" t="s">
        <v>109</v>
      </c>
      <c r="C70" t="s">
        <v>75</v>
      </c>
      <c r="D70" s="19">
        <v>10</v>
      </c>
      <c r="E70" s="10">
        <f>D70/Summary!$K$2</f>
        <v>1.4790637053444785E-6</v>
      </c>
      <c r="F70" s="10">
        <f t="shared" si="2"/>
        <v>1.1617869677708677E-5</v>
      </c>
    </row>
    <row r="71" spans="2:6" x14ac:dyDescent="0.2">
      <c r="B71" s="24" t="s">
        <v>94</v>
      </c>
      <c r="C71" s="24"/>
      <c r="D71" s="39"/>
      <c r="E71" s="26">
        <f>D71/Summary!$K$2</f>
        <v>0</v>
      </c>
      <c r="F71" s="26">
        <f t="shared" si="2"/>
        <v>0</v>
      </c>
    </row>
    <row r="72" spans="2:6" x14ac:dyDescent="0.2">
      <c r="D72" s="19"/>
    </row>
    <row r="73" spans="2:6" x14ac:dyDescent="0.2">
      <c r="D73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0"/>
  <sheetViews>
    <sheetView topLeftCell="A6" workbookViewId="0">
      <selection activeCell="D43" sqref="D43"/>
    </sheetView>
  </sheetViews>
  <sheetFormatPr baseColWidth="10" defaultRowHeight="16" x14ac:dyDescent="0.2"/>
  <cols>
    <col min="1" max="1" width="19.5" bestFit="1" customWidth="1"/>
    <col min="2" max="2" width="13.1640625" bestFit="1" customWidth="1"/>
    <col min="3" max="3" width="25.6640625" bestFit="1" customWidth="1"/>
    <col min="4" max="4" width="19.5" bestFit="1" customWidth="1"/>
    <col min="6" max="6" width="18.6640625" bestFit="1" customWidth="1"/>
  </cols>
  <sheetData>
    <row r="2" spans="1:7" x14ac:dyDescent="0.2">
      <c r="A2" t="s">
        <v>62</v>
      </c>
      <c r="B2" t="s">
        <v>68</v>
      </c>
      <c r="C2" t="s">
        <v>64</v>
      </c>
      <c r="D2" t="s">
        <v>65</v>
      </c>
      <c r="F2" t="s">
        <v>122</v>
      </c>
      <c r="G2" s="19">
        <v>2130256</v>
      </c>
    </row>
    <row r="3" spans="1:7" x14ac:dyDescent="0.2">
      <c r="A3" s="2">
        <v>1</v>
      </c>
      <c r="B3" s="19">
        <v>154344</v>
      </c>
      <c r="C3" s="10">
        <f>SUM(B3:$B$10)/SUM($B$3:$B$10)</f>
        <v>1</v>
      </c>
      <c r="D3" s="10">
        <f>(SUM(B3:$B$10)/Summary!$N$4)</f>
        <v>2.6175618433734515E-2</v>
      </c>
      <c r="F3" t="s">
        <v>0</v>
      </c>
      <c r="G3" s="19">
        <v>1116892</v>
      </c>
    </row>
    <row r="4" spans="1:7" x14ac:dyDescent="0.2">
      <c r="A4" s="2">
        <v>2</v>
      </c>
      <c r="B4" s="19">
        <v>19563</v>
      </c>
      <c r="C4" s="10">
        <f>SUM(B4:$B$10)/SUM($B$3:$B$10)</f>
        <v>0.13682197204838684</v>
      </c>
      <c r="D4" s="10">
        <f>(SUM(B4:$B$10)/Summary!$N$4)</f>
        <v>3.5813997336896631E-3</v>
      </c>
      <c r="F4" t="s">
        <v>1</v>
      </c>
      <c r="G4" s="19">
        <v>971561</v>
      </c>
    </row>
    <row r="5" spans="1:7" x14ac:dyDescent="0.2">
      <c r="A5" s="2">
        <v>3</v>
      </c>
      <c r="B5" s="19">
        <v>3846</v>
      </c>
      <c r="C5" s="10">
        <f>SUM(B5:$B$10)/SUM($B$3:$B$10)</f>
        <v>2.7414727446605038E-2</v>
      </c>
      <c r="D5" s="10">
        <f>(SUM(B5:$B$10)/Summary!$N$4)</f>
        <v>7.1759744510716244E-4</v>
      </c>
      <c r="F5" t="s">
        <v>2</v>
      </c>
      <c r="G5" s="19">
        <v>41803</v>
      </c>
    </row>
    <row r="6" spans="1:7" x14ac:dyDescent="0.2">
      <c r="A6" s="2">
        <v>4</v>
      </c>
      <c r="B6" s="19">
        <v>842</v>
      </c>
      <c r="C6" s="10">
        <f>SUM(B6:$B$10)/SUM($B$3:$B$10)</f>
        <v>5.9057429995134471E-3</v>
      </c>
      <c r="D6" s="10">
        <f>(SUM(B6:$B$10)/Summary!$N$4)</f>
        <v>1.5458647532296278E-4</v>
      </c>
      <c r="G6" s="19"/>
    </row>
    <row r="7" spans="1:7" x14ac:dyDescent="0.2">
      <c r="A7" s="2">
        <v>5</v>
      </c>
      <c r="B7" s="19">
        <v>159</v>
      </c>
      <c r="C7" s="10">
        <f>SUM(B7:$B$10)/SUM($B$3:$B$10)</f>
        <v>1.1968077669468539E-3</v>
      </c>
      <c r="D7" s="10">
        <f>(SUM(B7:$B$10)/Summary!$N$4)</f>
        <v>3.1327183446130709E-5</v>
      </c>
    </row>
    <row r="8" spans="1:7" x14ac:dyDescent="0.2">
      <c r="A8" s="2">
        <v>6</v>
      </c>
      <c r="B8" s="19">
        <v>47</v>
      </c>
      <c r="C8" s="10">
        <f>SUM(B8:$B$10)/SUM($B$3:$B$10)</f>
        <v>3.075907812246587E-4</v>
      </c>
      <c r="D8" s="10">
        <f>(SUM(B8:$B$10)/Summary!$N$4)</f>
        <v>8.0513789230709767E-6</v>
      </c>
    </row>
    <row r="9" spans="1:7" x14ac:dyDescent="0.2">
      <c r="A9" s="2">
        <v>7</v>
      </c>
      <c r="B9" s="19">
        <v>7</v>
      </c>
      <c r="C9" s="10">
        <f>SUM(B9:$B$10)/SUM($B$3:$B$10)</f>
        <v>4.4740477269041266E-5</v>
      </c>
      <c r="D9" s="10">
        <f>(SUM(B9:$B$10)/Summary!$N$4)</f>
        <v>1.1711096615375967E-6</v>
      </c>
    </row>
    <row r="10" spans="1:7" x14ac:dyDescent="0.2">
      <c r="A10" s="2">
        <v>8</v>
      </c>
      <c r="B10" s="19">
        <v>1</v>
      </c>
      <c r="C10" s="10">
        <f>SUM(B10:$B$10)/SUM($B$3:$B$10)</f>
        <v>5.5925596586301582E-6</v>
      </c>
      <c r="D10" s="10">
        <f>(SUM(B10:$B$10)/Summary!$N$4)</f>
        <v>1.4638870769219958E-7</v>
      </c>
    </row>
    <row r="11" spans="1:7" x14ac:dyDescent="0.2">
      <c r="A11" s="2"/>
      <c r="B11" s="19"/>
      <c r="C11" s="10"/>
      <c r="D11" s="10"/>
    </row>
    <row r="12" spans="1:7" x14ac:dyDescent="0.2">
      <c r="B12" s="19"/>
    </row>
    <row r="13" spans="1:7" x14ac:dyDescent="0.2">
      <c r="A13" t="s">
        <v>69</v>
      </c>
      <c r="B13" s="19">
        <f>SUM(B3:B10)</f>
        <v>178809</v>
      </c>
    </row>
    <row r="14" spans="1:7" x14ac:dyDescent="0.2">
      <c r="A14" t="s">
        <v>70</v>
      </c>
      <c r="B14" s="10">
        <f>B13/G2</f>
        <v>8.3937799025093698E-2</v>
      </c>
    </row>
    <row r="16" spans="1:7" x14ac:dyDescent="0.2">
      <c r="A16" s="2" t="s">
        <v>71</v>
      </c>
      <c r="D16" t="s">
        <v>63</v>
      </c>
      <c r="E16" t="s">
        <v>72</v>
      </c>
      <c r="F16" t="s">
        <v>99</v>
      </c>
    </row>
    <row r="17" spans="1:6" x14ac:dyDescent="0.2">
      <c r="B17" s="2" t="s">
        <v>15</v>
      </c>
      <c r="C17" t="s">
        <v>73</v>
      </c>
      <c r="D17" s="19">
        <v>55215</v>
      </c>
      <c r="E17" s="10">
        <f>D17/Summary!$K$2</f>
        <v>8.1666502490595379E-3</v>
      </c>
      <c r="F17" s="10">
        <f>D17/$G$2</f>
        <v>2.5919420013369287E-2</v>
      </c>
    </row>
    <row r="18" spans="1:6" x14ac:dyDescent="0.2">
      <c r="B18" s="2" t="s">
        <v>16</v>
      </c>
      <c r="C18" t="s">
        <v>49</v>
      </c>
      <c r="D18" s="19">
        <v>41363</v>
      </c>
      <c r="E18" s="10">
        <f>D18/Summary!$K$2</f>
        <v>6.1178512044163663E-3</v>
      </c>
      <c r="F18" s="10">
        <f t="shared" ref="F18:F55" si="0">D18/$G$2</f>
        <v>1.9416915150104026E-2</v>
      </c>
    </row>
    <row r="19" spans="1:6" x14ac:dyDescent="0.2">
      <c r="B19" s="2" t="s">
        <v>17</v>
      </c>
      <c r="C19" t="s">
        <v>48</v>
      </c>
      <c r="D19" s="19">
        <v>29750</v>
      </c>
      <c r="E19" s="10">
        <f>D19/Summary!$K$2</f>
        <v>4.400214523399823E-3</v>
      </c>
      <c r="F19" s="10">
        <f t="shared" si="0"/>
        <v>1.396545767269286E-2</v>
      </c>
    </row>
    <row r="20" spans="1:6" x14ac:dyDescent="0.2">
      <c r="B20" s="2" t="s">
        <v>18</v>
      </c>
      <c r="C20" t="s">
        <v>82</v>
      </c>
      <c r="D20" s="19">
        <v>17846</v>
      </c>
      <c r="E20" s="10">
        <f>D20/Summary!$K$2</f>
        <v>2.6395370885577561E-3</v>
      </c>
      <c r="F20" s="10">
        <f t="shared" si="0"/>
        <v>8.3773968950210682E-3</v>
      </c>
    </row>
    <row r="21" spans="1:6" x14ac:dyDescent="0.2">
      <c r="B21" s="2" t="s">
        <v>19</v>
      </c>
      <c r="C21" t="s">
        <v>53</v>
      </c>
      <c r="D21" s="19">
        <v>12316</v>
      </c>
      <c r="E21" s="10">
        <f>D21/Summary!$K$2</f>
        <v>1.8216148595022596E-3</v>
      </c>
      <c r="F21" s="10">
        <f t="shared" si="0"/>
        <v>5.7814647629205133E-3</v>
      </c>
    </row>
    <row r="22" spans="1:6" x14ac:dyDescent="0.2">
      <c r="B22" s="2" t="s">
        <v>20</v>
      </c>
      <c r="C22" t="s">
        <v>83</v>
      </c>
      <c r="D22" s="19">
        <v>11436</v>
      </c>
      <c r="E22" s="10">
        <f>D22/Summary!$K$2</f>
        <v>1.6914572534319455E-3</v>
      </c>
      <c r="F22" s="10">
        <f t="shared" si="0"/>
        <v>5.3683688720980016E-3</v>
      </c>
    </row>
    <row r="23" spans="1:6" x14ac:dyDescent="0.2">
      <c r="B23" s="2" t="s">
        <v>21</v>
      </c>
      <c r="C23" t="s">
        <v>56</v>
      </c>
      <c r="D23" s="19">
        <v>8123</v>
      </c>
      <c r="E23" s="10">
        <f>D23/Summary!$K$2</f>
        <v>1.2014434478513198E-3</v>
      </c>
      <c r="F23" s="10">
        <f t="shared" si="0"/>
        <v>3.8131567285809779E-3</v>
      </c>
    </row>
    <row r="24" spans="1:6" x14ac:dyDescent="0.2">
      <c r="B24" s="2" t="s">
        <v>22</v>
      </c>
      <c r="C24" t="s">
        <v>123</v>
      </c>
      <c r="D24" s="19">
        <v>7204</v>
      </c>
      <c r="E24" s="10">
        <f>D24/Summary!$K$2</f>
        <v>1.0655174933301623E-3</v>
      </c>
      <c r="F24" s="10">
        <f t="shared" si="0"/>
        <v>3.3817531789606509E-3</v>
      </c>
    </row>
    <row r="25" spans="1:6" x14ac:dyDescent="0.2">
      <c r="B25" s="2" t="s">
        <v>23</v>
      </c>
      <c r="C25" t="s">
        <v>42</v>
      </c>
      <c r="D25" s="19">
        <v>4604</v>
      </c>
      <c r="E25" s="10">
        <f>D25/Summary!$K$2</f>
        <v>6.8096092994059782E-4</v>
      </c>
      <c r="F25" s="10">
        <f t="shared" si="0"/>
        <v>2.1612425924395942E-3</v>
      </c>
    </row>
    <row r="26" spans="1:6" x14ac:dyDescent="0.2">
      <c r="B26" s="2" t="s">
        <v>24</v>
      </c>
      <c r="C26" t="s">
        <v>86</v>
      </c>
      <c r="D26" s="19">
        <v>4052</v>
      </c>
      <c r="E26" s="10">
        <f>D26/Summary!$K$2</f>
        <v>5.9931661340558264E-4</v>
      </c>
      <c r="F26" s="10">
        <f t="shared" si="0"/>
        <v>1.9021188063782005E-3</v>
      </c>
    </row>
    <row r="27" spans="1:6" x14ac:dyDescent="0.2">
      <c r="D27" s="19"/>
      <c r="E27" s="10"/>
      <c r="F27" s="10"/>
    </row>
    <row r="28" spans="1:6" x14ac:dyDescent="0.2">
      <c r="A28" s="2" t="s">
        <v>78</v>
      </c>
      <c r="D28" s="19"/>
      <c r="E28" s="10"/>
      <c r="F28" s="10"/>
    </row>
    <row r="29" spans="1:6" x14ac:dyDescent="0.2">
      <c r="B29" s="2" t="s">
        <v>15</v>
      </c>
      <c r="C29" t="s">
        <v>49</v>
      </c>
      <c r="D29" s="19">
        <v>41363</v>
      </c>
      <c r="E29" s="10">
        <f>D29/Summary!$K$2</f>
        <v>6.1178512044163663E-3</v>
      </c>
      <c r="F29" s="10">
        <f t="shared" si="0"/>
        <v>1.9416915150104026E-2</v>
      </c>
    </row>
    <row r="30" spans="1:6" x14ac:dyDescent="0.2">
      <c r="B30" s="2" t="s">
        <v>16</v>
      </c>
      <c r="C30" t="s">
        <v>82</v>
      </c>
      <c r="D30" s="19">
        <v>17846</v>
      </c>
      <c r="E30" s="10">
        <f>D30/Summary!$K$2</f>
        <v>2.6395370885577561E-3</v>
      </c>
      <c r="F30" s="10">
        <f t="shared" si="0"/>
        <v>8.3773968950210682E-3</v>
      </c>
    </row>
    <row r="31" spans="1:6" x14ac:dyDescent="0.2">
      <c r="B31" s="2" t="s">
        <v>17</v>
      </c>
      <c r="C31" t="s">
        <v>53</v>
      </c>
      <c r="D31" s="19">
        <v>12316</v>
      </c>
      <c r="E31" s="10">
        <f>D31/Summary!$K$2</f>
        <v>1.8216148595022596E-3</v>
      </c>
      <c r="F31" s="10">
        <f t="shared" si="0"/>
        <v>5.7814647629205133E-3</v>
      </c>
    </row>
    <row r="32" spans="1:6" x14ac:dyDescent="0.2">
      <c r="B32" s="2" t="s">
        <v>18</v>
      </c>
      <c r="C32" t="s">
        <v>83</v>
      </c>
      <c r="D32" s="19">
        <v>11436</v>
      </c>
      <c r="E32" s="10">
        <f>D32/Summary!$K$2</f>
        <v>1.6914572534319455E-3</v>
      </c>
      <c r="F32" s="10">
        <f t="shared" si="0"/>
        <v>5.3683688720980016E-3</v>
      </c>
    </row>
    <row r="33" spans="1:6" x14ac:dyDescent="0.2">
      <c r="B33" s="2" t="s">
        <v>19</v>
      </c>
      <c r="C33" t="s">
        <v>56</v>
      </c>
      <c r="D33" s="19">
        <v>8123</v>
      </c>
      <c r="E33" s="10">
        <f>D33/Summary!$K$2</f>
        <v>1.2014434478513198E-3</v>
      </c>
      <c r="F33" s="10">
        <f t="shared" si="0"/>
        <v>3.8131567285809779E-3</v>
      </c>
    </row>
    <row r="34" spans="1:6" x14ac:dyDescent="0.2">
      <c r="B34" s="2" t="s">
        <v>20</v>
      </c>
      <c r="C34" t="s">
        <v>123</v>
      </c>
      <c r="D34" s="19">
        <v>7204</v>
      </c>
      <c r="E34" s="10">
        <f>D34/Summary!$K$2</f>
        <v>1.0655174933301623E-3</v>
      </c>
      <c r="F34" s="10">
        <f t="shared" si="0"/>
        <v>3.3817531789606509E-3</v>
      </c>
    </row>
    <row r="35" spans="1:6" x14ac:dyDescent="0.2">
      <c r="B35" s="2" t="s">
        <v>21</v>
      </c>
      <c r="C35" t="s">
        <v>42</v>
      </c>
      <c r="D35" s="19">
        <v>4604</v>
      </c>
      <c r="E35" s="10">
        <f>D35/Summary!$K$2</f>
        <v>6.8096092994059782E-4</v>
      </c>
      <c r="F35" s="10">
        <f t="shared" si="0"/>
        <v>2.1612425924395942E-3</v>
      </c>
    </row>
    <row r="36" spans="1:6" x14ac:dyDescent="0.2">
      <c r="B36" s="2" t="s">
        <v>22</v>
      </c>
      <c r="C36" t="s">
        <v>86</v>
      </c>
      <c r="D36" s="19">
        <v>4052</v>
      </c>
      <c r="E36" s="10">
        <f>D36/Summary!$K$2</f>
        <v>5.9931661340558264E-4</v>
      </c>
      <c r="F36" s="10">
        <f t="shared" si="0"/>
        <v>1.9021188063782005E-3</v>
      </c>
    </row>
    <row r="37" spans="1:6" x14ac:dyDescent="0.2">
      <c r="B37" s="2" t="s">
        <v>23</v>
      </c>
      <c r="C37" t="s">
        <v>88</v>
      </c>
      <c r="D37" s="19">
        <v>1306</v>
      </c>
      <c r="E37" s="10">
        <f>D37/Summary!$K$2</f>
        <v>1.9316571991798888E-4</v>
      </c>
      <c r="F37" s="10">
        <f t="shared" si="0"/>
        <v>6.130718561525E-4</v>
      </c>
    </row>
    <row r="38" spans="1:6" x14ac:dyDescent="0.2">
      <c r="B38" s="2" t="s">
        <v>24</v>
      </c>
      <c r="C38" t="s">
        <v>100</v>
      </c>
      <c r="D38" s="19">
        <v>792</v>
      </c>
      <c r="E38" s="10">
        <f>D38/Summary!$K$2</f>
        <v>1.1714184546328269E-4</v>
      </c>
      <c r="F38" s="10">
        <f t="shared" si="0"/>
        <v>3.7178630174026031E-4</v>
      </c>
    </row>
    <row r="39" spans="1:6" x14ac:dyDescent="0.2">
      <c r="B39" s="2" t="s">
        <v>96</v>
      </c>
      <c r="C39" t="s">
        <v>75</v>
      </c>
      <c r="D39" s="19">
        <v>704</v>
      </c>
      <c r="E39" s="10">
        <f>D39/Summary!$K$2</f>
        <v>1.0412608485625128E-4</v>
      </c>
      <c r="F39" s="10">
        <f t="shared" si="0"/>
        <v>3.3047671265800917E-4</v>
      </c>
    </row>
    <row r="40" spans="1:6" x14ac:dyDescent="0.2">
      <c r="B40" s="2" t="s">
        <v>102</v>
      </c>
      <c r="C40" t="s">
        <v>80</v>
      </c>
      <c r="D40" s="19">
        <v>540</v>
      </c>
      <c r="E40" s="10">
        <f>D40/Summary!$K$2</f>
        <v>7.9869440088601836E-5</v>
      </c>
      <c r="F40" s="10">
        <f t="shared" si="0"/>
        <v>2.5349066027745022E-4</v>
      </c>
    </row>
    <row r="41" spans="1:6" x14ac:dyDescent="0.2">
      <c r="B41" s="2" t="s">
        <v>103</v>
      </c>
      <c r="C41" t="s">
        <v>79</v>
      </c>
      <c r="D41" s="19">
        <v>249</v>
      </c>
      <c r="E41" s="10">
        <f>D41/Summary!$K$2</f>
        <v>3.6828686263077514E-5</v>
      </c>
      <c r="F41" s="10">
        <f t="shared" si="0"/>
        <v>1.1688736001682428E-4</v>
      </c>
    </row>
    <row r="42" spans="1:6" x14ac:dyDescent="0.2">
      <c r="B42" s="2" t="s">
        <v>105</v>
      </c>
      <c r="C42" t="s">
        <v>101</v>
      </c>
      <c r="D42" s="19">
        <v>37</v>
      </c>
      <c r="E42" s="10">
        <f>D42/Summary!$K$2</f>
        <v>5.4725357097745697E-6</v>
      </c>
      <c r="F42" s="10">
        <f t="shared" ref="F42" si="1">D42/$G$2</f>
        <v>1.7368804500491961E-5</v>
      </c>
    </row>
    <row r="43" spans="1:6" x14ac:dyDescent="0.2">
      <c r="B43" s="24" t="s">
        <v>94</v>
      </c>
      <c r="C43" s="24"/>
      <c r="D43" s="39"/>
      <c r="E43" s="26">
        <f>D43/Summary!$K$2</f>
        <v>0</v>
      </c>
      <c r="F43" s="26">
        <f t="shared" si="0"/>
        <v>0</v>
      </c>
    </row>
    <row r="44" spans="1:6" x14ac:dyDescent="0.2">
      <c r="D44" s="19"/>
      <c r="E44" s="10"/>
      <c r="F44" s="10"/>
    </row>
    <row r="45" spans="1:6" x14ac:dyDescent="0.2">
      <c r="A45" s="2" t="s">
        <v>89</v>
      </c>
      <c r="D45" s="19"/>
      <c r="E45" s="10"/>
      <c r="F45" s="10"/>
    </row>
    <row r="46" spans="1:6" x14ac:dyDescent="0.2">
      <c r="B46" s="2" t="s">
        <v>15</v>
      </c>
      <c r="C46" t="s">
        <v>54</v>
      </c>
      <c r="D46" s="19">
        <v>2943</v>
      </c>
      <c r="E46" s="10">
        <f>D46/Summary!$K$2</f>
        <v>4.3528844848287999E-4</v>
      </c>
      <c r="F46" s="10">
        <f t="shared" si="0"/>
        <v>1.3815240985121037E-3</v>
      </c>
    </row>
    <row r="47" spans="1:6" x14ac:dyDescent="0.2">
      <c r="B47" s="2" t="s">
        <v>16</v>
      </c>
      <c r="C47" t="s">
        <v>90</v>
      </c>
      <c r="D47" s="19">
        <v>1458</v>
      </c>
      <c r="E47" s="10">
        <f>D47/Summary!$K$2</f>
        <v>2.1564748823922495E-4</v>
      </c>
      <c r="F47" s="10">
        <f t="shared" si="0"/>
        <v>6.8442478274911562E-4</v>
      </c>
    </row>
    <row r="48" spans="1:6" x14ac:dyDescent="0.2">
      <c r="B48" s="2" t="s">
        <v>17</v>
      </c>
      <c r="C48" t="s">
        <v>61</v>
      </c>
      <c r="D48" s="19">
        <v>699</v>
      </c>
      <c r="E48" s="10">
        <f>D48/Summary!$K$2</f>
        <v>1.0338655300357903E-4</v>
      </c>
      <c r="F48" s="10">
        <f t="shared" si="0"/>
        <v>3.2812957691469947E-4</v>
      </c>
    </row>
    <row r="49" spans="1:6" x14ac:dyDescent="0.2">
      <c r="B49" s="2" t="s">
        <v>18</v>
      </c>
      <c r="C49" t="s">
        <v>91</v>
      </c>
      <c r="D49" s="19">
        <v>125</v>
      </c>
      <c r="E49" s="10">
        <f>D49/Summary!$K$2</f>
        <v>1.8488296316805978E-5</v>
      </c>
      <c r="F49" s="10">
        <f t="shared" ref="F49" si="2">D49/$G$2</f>
        <v>5.8678393582743107E-5</v>
      </c>
    </row>
    <row r="50" spans="1:6" x14ac:dyDescent="0.2">
      <c r="B50" s="24" t="s">
        <v>94</v>
      </c>
      <c r="C50" s="24"/>
      <c r="D50" s="39"/>
      <c r="E50" s="26">
        <f>D50/Summary!$K$2</f>
        <v>0</v>
      </c>
      <c r="F50" s="26">
        <f t="shared" si="0"/>
        <v>0</v>
      </c>
    </row>
    <row r="51" spans="1:6" x14ac:dyDescent="0.2">
      <c r="D51" s="19"/>
      <c r="E51" s="10"/>
      <c r="F51" s="10"/>
    </row>
    <row r="52" spans="1:6" x14ac:dyDescent="0.2">
      <c r="A52" s="2" t="s">
        <v>93</v>
      </c>
      <c r="D52" s="19"/>
      <c r="E52" s="10"/>
      <c r="F52" s="10"/>
    </row>
    <row r="53" spans="1:6" x14ac:dyDescent="0.2">
      <c r="B53" s="2" t="s">
        <v>15</v>
      </c>
      <c r="C53" t="s">
        <v>48</v>
      </c>
      <c r="D53" s="19">
        <v>29750</v>
      </c>
      <c r="E53" s="10">
        <f>D53/Summary!$K$2</f>
        <v>4.400214523399823E-3</v>
      </c>
      <c r="F53" s="10">
        <f t="shared" si="0"/>
        <v>1.396545767269286E-2</v>
      </c>
    </row>
    <row r="54" spans="1:6" x14ac:dyDescent="0.2">
      <c r="B54" s="2" t="s">
        <v>16</v>
      </c>
      <c r="C54" t="s">
        <v>59</v>
      </c>
      <c r="D54" s="19">
        <v>950</v>
      </c>
      <c r="E54" s="10">
        <f>D54/Summary!$K$2</f>
        <v>1.4051105200772545E-4</v>
      </c>
      <c r="F54" s="10">
        <f t="shared" si="0"/>
        <v>4.4595579122884763E-4</v>
      </c>
    </row>
    <row r="55" spans="1:6" x14ac:dyDescent="0.2">
      <c r="B55" s="24" t="s">
        <v>94</v>
      </c>
      <c r="C55" s="25"/>
      <c r="D55" s="39"/>
      <c r="E55" s="26">
        <f>D55/Summary!$K$2</f>
        <v>0</v>
      </c>
      <c r="F55" s="26">
        <f t="shared" si="0"/>
        <v>0</v>
      </c>
    </row>
    <row r="56" spans="1:6" x14ac:dyDescent="0.2">
      <c r="D56" s="19"/>
    </row>
    <row r="57" spans="1:6" x14ac:dyDescent="0.2">
      <c r="A57" t="s">
        <v>124</v>
      </c>
      <c r="D57" s="19"/>
    </row>
    <row r="58" spans="1:6" x14ac:dyDescent="0.2">
      <c r="B58" s="35" t="s">
        <v>15</v>
      </c>
      <c r="C58" t="s">
        <v>49</v>
      </c>
      <c r="D58" s="19"/>
    </row>
    <row r="59" spans="1:6" x14ac:dyDescent="0.2">
      <c r="B59" s="35" t="s">
        <v>16</v>
      </c>
      <c r="D59" s="19"/>
    </row>
    <row r="60" spans="1:6" x14ac:dyDescent="0.2">
      <c r="B60" s="35" t="s">
        <v>17</v>
      </c>
      <c r="D60" s="19"/>
    </row>
    <row r="61" spans="1:6" x14ac:dyDescent="0.2">
      <c r="B61" s="35" t="s">
        <v>18</v>
      </c>
      <c r="D61" s="19"/>
    </row>
    <row r="62" spans="1:6" x14ac:dyDescent="0.2">
      <c r="B62" s="35" t="s">
        <v>19</v>
      </c>
      <c r="D62" s="19"/>
    </row>
    <row r="63" spans="1:6" x14ac:dyDescent="0.2">
      <c r="B63" s="35" t="s">
        <v>20</v>
      </c>
      <c r="D63" s="19"/>
    </row>
    <row r="64" spans="1:6" x14ac:dyDescent="0.2">
      <c r="B64" s="35" t="s">
        <v>21</v>
      </c>
      <c r="D64" s="19"/>
    </row>
    <row r="65" spans="2:4" x14ac:dyDescent="0.2">
      <c r="B65" s="35" t="s">
        <v>22</v>
      </c>
      <c r="D65" s="19"/>
    </row>
    <row r="66" spans="2:4" x14ac:dyDescent="0.2">
      <c r="B66" s="35" t="s">
        <v>23</v>
      </c>
      <c r="D66" s="19"/>
    </row>
    <row r="67" spans="2:4" x14ac:dyDescent="0.2">
      <c r="B67" s="35" t="s">
        <v>24</v>
      </c>
      <c r="D67" s="19"/>
    </row>
    <row r="68" spans="2:4" x14ac:dyDescent="0.2">
      <c r="B68" s="35" t="s">
        <v>96</v>
      </c>
      <c r="D68" s="19"/>
    </row>
    <row r="69" spans="2:4" x14ac:dyDescent="0.2">
      <c r="B69" s="35" t="s">
        <v>102</v>
      </c>
      <c r="D69" s="19"/>
    </row>
    <row r="70" spans="2:4" x14ac:dyDescent="0.2">
      <c r="B70" s="35" t="s">
        <v>103</v>
      </c>
      <c r="D70" s="19"/>
    </row>
    <row r="71" spans="2:4" x14ac:dyDescent="0.2">
      <c r="B71" s="35" t="s">
        <v>105</v>
      </c>
      <c r="D71" s="19"/>
    </row>
    <row r="72" spans="2:4" x14ac:dyDescent="0.2">
      <c r="B72" s="35" t="s">
        <v>106</v>
      </c>
      <c r="D72" s="19"/>
    </row>
    <row r="73" spans="2:4" x14ac:dyDescent="0.2">
      <c r="B73" s="35" t="s">
        <v>107</v>
      </c>
      <c r="D73" s="19"/>
    </row>
    <row r="74" spans="2:4" x14ac:dyDescent="0.2">
      <c r="B74" s="35" t="s">
        <v>108</v>
      </c>
      <c r="D74" s="19"/>
    </row>
    <row r="75" spans="2:4" x14ac:dyDescent="0.2">
      <c r="B75" s="35" t="s">
        <v>109</v>
      </c>
      <c r="D75" s="19"/>
    </row>
    <row r="76" spans="2:4" x14ac:dyDescent="0.2">
      <c r="B76" s="35" t="s">
        <v>110</v>
      </c>
      <c r="D76" s="19"/>
    </row>
    <row r="77" spans="2:4" x14ac:dyDescent="0.2">
      <c r="B77" s="35" t="s">
        <v>111</v>
      </c>
      <c r="D77" s="19"/>
    </row>
    <row r="78" spans="2:4" x14ac:dyDescent="0.2">
      <c r="D78" s="19"/>
    </row>
    <row r="79" spans="2:4" x14ac:dyDescent="0.2">
      <c r="D79" s="19"/>
    </row>
    <row r="80" spans="2:4" x14ac:dyDescent="0.2">
      <c r="D8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0-14</vt:lpstr>
      <vt:lpstr>15-39</vt:lpstr>
      <vt:lpstr>DPWG 0-13</vt:lpstr>
      <vt:lpstr>DPWG 14-39</vt:lpstr>
      <vt:lpstr>DPWG 40-64</vt:lpstr>
      <vt:lpstr>DPWG &gt;=65</vt:lpstr>
      <vt:lpstr>DPWG</vt:lpstr>
      <vt:lpstr>Highly-significant 0-13</vt:lpstr>
      <vt:lpstr>Highly-significant 14-39</vt:lpstr>
      <vt:lpstr>Highly-significant 40-64</vt:lpstr>
      <vt:lpstr>Highly-significant &gt;= 65</vt:lpstr>
      <vt:lpstr>Highly-significant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Wolfgang Kuch</cp:lastModifiedBy>
  <dcterms:created xsi:type="dcterms:W3CDTF">2015-10-01T09:18:28Z</dcterms:created>
  <dcterms:modified xsi:type="dcterms:W3CDTF">2017-02-09T11:29:18Z</dcterms:modified>
</cp:coreProperties>
</file>