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Татьяна\Downloads\Excel-файлы\"/>
    </mc:Choice>
  </mc:AlternateContent>
  <xr:revisionPtr revIDLastSave="0" documentId="13_ncr:1_{B22A32CA-1EAE-4F6B-9BF6-8A730A8B3A5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Серии" sheetId="3" r:id="rId1"/>
    <sheet name="Время" sheetId="1" r:id="rId2"/>
    <sheet name="Память" sheetId="2" r:id="rId3"/>
    <sheet name="Сравнени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J3" i="4"/>
  <c r="L15" i="1"/>
  <c r="L16" i="1"/>
  <c r="L17" i="1"/>
  <c r="L18" i="1"/>
  <c r="L19" i="1"/>
  <c r="L20" i="1"/>
  <c r="K15" i="1"/>
  <c r="K16" i="1"/>
  <c r="K17" i="1"/>
  <c r="K18" i="1"/>
  <c r="K19" i="1"/>
  <c r="K20" i="1"/>
  <c r="J15" i="1"/>
  <c r="J16" i="1"/>
  <c r="J17" i="1"/>
  <c r="J18" i="1"/>
  <c r="J19" i="1"/>
  <c r="J20" i="1"/>
  <c r="I15" i="1"/>
  <c r="I16" i="1"/>
  <c r="I17" i="1"/>
  <c r="I18" i="1"/>
  <c r="I19" i="1"/>
  <c r="I20" i="1"/>
  <c r="G14" i="1"/>
  <c r="L14" i="1" s="1"/>
  <c r="G15" i="1"/>
  <c r="H15" i="1" s="1"/>
  <c r="M15" i="1" s="1"/>
  <c r="N15" i="1" s="1"/>
  <c r="G16" i="1"/>
  <c r="H16" i="1" s="1"/>
  <c r="G17" i="1"/>
  <c r="H17" i="1" s="1"/>
  <c r="G18" i="1"/>
  <c r="H18" i="1" s="1"/>
  <c r="M18" i="1" s="1"/>
  <c r="N18" i="1" s="1"/>
  <c r="G19" i="1"/>
  <c r="H19" i="1" s="1"/>
  <c r="M19" i="1" s="1"/>
  <c r="N19" i="1" s="1"/>
  <c r="G20" i="1"/>
  <c r="H20" i="1" s="1"/>
  <c r="M20" i="1" s="1"/>
  <c r="N20" i="1" s="1"/>
  <c r="G13" i="1"/>
  <c r="H13" i="1" s="1"/>
  <c r="G12" i="1"/>
  <c r="H12" i="1" s="1"/>
  <c r="G11" i="1"/>
  <c r="H11" i="1" s="1"/>
  <c r="G10" i="1"/>
  <c r="I10" i="1" s="1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G11" i="2"/>
  <c r="H11" i="2" s="1"/>
  <c r="G12" i="2"/>
  <c r="L12" i="2" s="1"/>
  <c r="G13" i="2"/>
  <c r="I13" i="2" s="1"/>
  <c r="G14" i="2"/>
  <c r="I14" i="2" s="1"/>
  <c r="G15" i="2"/>
  <c r="G16" i="2"/>
  <c r="I16" i="2" s="1"/>
  <c r="G17" i="2"/>
  <c r="K17" i="2" s="1"/>
  <c r="G18" i="2"/>
  <c r="I18" i="2" s="1"/>
  <c r="G19" i="2"/>
  <c r="G20" i="2"/>
  <c r="H20" i="2" s="1"/>
  <c r="G9" i="1"/>
  <c r="I9" i="1" s="1"/>
  <c r="G9" i="2"/>
  <c r="H9" i="2" s="1"/>
  <c r="G10" i="4"/>
  <c r="A20" i="2"/>
  <c r="A20" i="1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4" i="2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G3" i="1"/>
  <c r="K14" i="1" l="1"/>
  <c r="J11" i="1"/>
  <c r="H10" i="1"/>
  <c r="H9" i="1"/>
  <c r="H14" i="1"/>
  <c r="I14" i="1"/>
  <c r="J13" i="1"/>
  <c r="J14" i="1"/>
  <c r="H15" i="2"/>
  <c r="I15" i="2"/>
  <c r="J15" i="2"/>
  <c r="K15" i="2"/>
  <c r="L15" i="2"/>
  <c r="M16" i="1"/>
  <c r="N16" i="1" s="1"/>
  <c r="Q16" i="1" s="1"/>
  <c r="U16" i="1" s="1"/>
  <c r="M17" i="1"/>
  <c r="N17" i="1" s="1"/>
  <c r="Q17" i="1" s="1"/>
  <c r="U17" i="1" s="1"/>
  <c r="K16" i="2"/>
  <c r="H16" i="2"/>
  <c r="L16" i="2"/>
  <c r="J16" i="2"/>
  <c r="J17" i="2"/>
  <c r="H17" i="2"/>
  <c r="I17" i="2"/>
  <c r="L17" i="2"/>
  <c r="H18" i="2"/>
  <c r="L18" i="2"/>
  <c r="K18" i="2"/>
  <c r="J18" i="2"/>
  <c r="I19" i="2"/>
  <c r="K19" i="2"/>
  <c r="H19" i="2"/>
  <c r="J19" i="2"/>
  <c r="L19" i="2"/>
  <c r="L20" i="2"/>
  <c r="I20" i="2"/>
  <c r="J20" i="2"/>
  <c r="K20" i="2"/>
  <c r="Q15" i="1"/>
  <c r="U15" i="1" s="1"/>
  <c r="O15" i="1"/>
  <c r="R15" i="1"/>
  <c r="S15" i="1" s="1"/>
  <c r="P15" i="1"/>
  <c r="P20" i="1"/>
  <c r="O20" i="1"/>
  <c r="R20" i="1"/>
  <c r="S20" i="1" s="1"/>
  <c r="Q20" i="1"/>
  <c r="U20" i="1" s="1"/>
  <c r="Q19" i="1"/>
  <c r="U19" i="1" s="1"/>
  <c r="O19" i="1"/>
  <c r="R19" i="1"/>
  <c r="S19" i="1" s="1"/>
  <c r="P19" i="1"/>
  <c r="Q18" i="1"/>
  <c r="U18" i="1" s="1"/>
  <c r="O18" i="1"/>
  <c r="R18" i="1"/>
  <c r="S18" i="1" s="1"/>
  <c r="P18" i="1"/>
  <c r="R16" i="1"/>
  <c r="S16" i="1" s="1"/>
  <c r="H14" i="2"/>
  <c r="K14" i="2"/>
  <c r="J14" i="2"/>
  <c r="L14" i="2"/>
  <c r="H13" i="2"/>
  <c r="L13" i="2"/>
  <c r="J13" i="2"/>
  <c r="K13" i="2"/>
  <c r="L13" i="1"/>
  <c r="K13" i="1"/>
  <c r="I13" i="1"/>
  <c r="I12" i="2"/>
  <c r="J12" i="2"/>
  <c r="H12" i="2"/>
  <c r="K12" i="2"/>
  <c r="L12" i="1"/>
  <c r="K12" i="1"/>
  <c r="J12" i="1"/>
  <c r="I12" i="1"/>
  <c r="M12" i="1" s="1"/>
  <c r="N12" i="1" s="1"/>
  <c r="L11" i="2"/>
  <c r="K11" i="2"/>
  <c r="M11" i="2" s="1"/>
  <c r="N11" i="2" s="1"/>
  <c r="J11" i="2"/>
  <c r="I11" i="2"/>
  <c r="L11" i="1"/>
  <c r="K11" i="1"/>
  <c r="I11" i="1"/>
  <c r="L10" i="1"/>
  <c r="K10" i="1"/>
  <c r="J10" i="1"/>
  <c r="L9" i="1"/>
  <c r="K9" i="1"/>
  <c r="J9" i="1"/>
  <c r="M9" i="1" s="1"/>
  <c r="N9" i="1" s="1"/>
  <c r="M9" i="2"/>
  <c r="N9" i="2" s="1"/>
  <c r="L9" i="2"/>
  <c r="K9" i="2"/>
  <c r="J9" i="2"/>
  <c r="I9" i="2"/>
  <c r="G8" i="2"/>
  <c r="G7" i="2"/>
  <c r="G6" i="2"/>
  <c r="G5" i="2"/>
  <c r="G4" i="2"/>
  <c r="G3" i="2"/>
  <c r="G4" i="1"/>
  <c r="G5" i="1"/>
  <c r="G6" i="1"/>
  <c r="G7" i="1"/>
  <c r="G8" i="1"/>
  <c r="M13" i="1" l="1"/>
  <c r="N13" i="1" s="1"/>
  <c r="Q13" i="1" s="1"/>
  <c r="U13" i="1" s="1"/>
  <c r="M11" i="1"/>
  <c r="N11" i="1" s="1"/>
  <c r="P11" i="1" s="1"/>
  <c r="M10" i="1"/>
  <c r="N10" i="1" s="1"/>
  <c r="O10" i="1" s="1"/>
  <c r="M14" i="1"/>
  <c r="N14" i="1" s="1"/>
  <c r="M15" i="2"/>
  <c r="N15" i="2" s="1"/>
  <c r="P16" i="1"/>
  <c r="P17" i="1"/>
  <c r="O16" i="1"/>
  <c r="O17" i="1"/>
  <c r="R17" i="1"/>
  <c r="S17" i="1" s="1"/>
  <c r="M16" i="2"/>
  <c r="N16" i="2" s="1"/>
  <c r="M17" i="2"/>
  <c r="N17" i="2" s="1"/>
  <c r="O17" i="2" s="1"/>
  <c r="M18" i="2"/>
  <c r="N18" i="2" s="1"/>
  <c r="M19" i="2"/>
  <c r="N19" i="2" s="1"/>
  <c r="M20" i="2"/>
  <c r="N20" i="2" s="1"/>
  <c r="O20" i="2" s="1"/>
  <c r="B20" i="4"/>
  <c r="V20" i="1"/>
  <c r="T20" i="1"/>
  <c r="B16" i="4"/>
  <c r="V16" i="1"/>
  <c r="T16" i="1"/>
  <c r="B19" i="4"/>
  <c r="V19" i="1"/>
  <c r="T19" i="1"/>
  <c r="B17" i="4"/>
  <c r="V17" i="1"/>
  <c r="T17" i="1"/>
  <c r="B18" i="4"/>
  <c r="V18" i="1"/>
  <c r="T18" i="1"/>
  <c r="B15" i="4"/>
  <c r="V15" i="1"/>
  <c r="T15" i="1"/>
  <c r="M14" i="2"/>
  <c r="N14" i="2" s="1"/>
  <c r="R14" i="2" s="1"/>
  <c r="S14" i="2" s="1"/>
  <c r="M13" i="2"/>
  <c r="N13" i="2" s="1"/>
  <c r="M12" i="2"/>
  <c r="N12" i="2" s="1"/>
  <c r="O12" i="2" s="1"/>
  <c r="P12" i="2"/>
  <c r="Q12" i="1"/>
  <c r="U12" i="1" s="1"/>
  <c r="R12" i="1"/>
  <c r="S12" i="1" s="1"/>
  <c r="P12" i="1"/>
  <c r="O12" i="1"/>
  <c r="Q11" i="2"/>
  <c r="U11" i="2" s="1"/>
  <c r="R11" i="2"/>
  <c r="S11" i="2" s="1"/>
  <c r="P11" i="2"/>
  <c r="O11" i="2"/>
  <c r="O11" i="1"/>
  <c r="R9" i="1"/>
  <c r="S9" i="1" s="1"/>
  <c r="O9" i="1"/>
  <c r="Q9" i="1"/>
  <c r="U9" i="1" s="1"/>
  <c r="P9" i="1"/>
  <c r="Q9" i="2"/>
  <c r="U9" i="2" s="1"/>
  <c r="R9" i="2"/>
  <c r="S9" i="2" s="1"/>
  <c r="P9" i="2"/>
  <c r="O9" i="2"/>
  <c r="L4" i="2"/>
  <c r="K5" i="2"/>
  <c r="L7" i="2"/>
  <c r="L8" i="2"/>
  <c r="H5" i="1"/>
  <c r="H3" i="1"/>
  <c r="J4" i="1"/>
  <c r="L3" i="1"/>
  <c r="K6" i="1"/>
  <c r="I4" i="1"/>
  <c r="K3" i="1"/>
  <c r="I6" i="1"/>
  <c r="I3" i="1"/>
  <c r="L8" i="1"/>
  <c r="L5" i="1"/>
  <c r="K8" i="1"/>
  <c r="L7" i="1"/>
  <c r="J5" i="1"/>
  <c r="K7" i="1"/>
  <c r="I5" i="1"/>
  <c r="H4" i="1"/>
  <c r="J3" i="1"/>
  <c r="H6" i="1"/>
  <c r="K5" i="1"/>
  <c r="J7" i="1"/>
  <c r="I7" i="1"/>
  <c r="L4" i="1"/>
  <c r="J6" i="1"/>
  <c r="H7" i="1"/>
  <c r="K4" i="1"/>
  <c r="L6" i="1"/>
  <c r="K8" i="2"/>
  <c r="L5" i="2"/>
  <c r="I5" i="2"/>
  <c r="I3" i="2"/>
  <c r="I6" i="2"/>
  <c r="H6" i="2"/>
  <c r="L3" i="2"/>
  <c r="I7" i="2"/>
  <c r="J4" i="2"/>
  <c r="J7" i="2"/>
  <c r="H3" i="2"/>
  <c r="K3" i="2"/>
  <c r="K6" i="2"/>
  <c r="H7" i="2"/>
  <c r="K7" i="2"/>
  <c r="J3" i="2"/>
  <c r="J6" i="2"/>
  <c r="H4" i="2"/>
  <c r="L6" i="2"/>
  <c r="I4" i="2"/>
  <c r="K4" i="2"/>
  <c r="H5" i="2"/>
  <c r="H8" i="2"/>
  <c r="I8" i="2"/>
  <c r="J5" i="2"/>
  <c r="J8" i="2"/>
  <c r="J8" i="1"/>
  <c r="I8" i="1"/>
  <c r="H8" i="1"/>
  <c r="P13" i="1" l="1"/>
  <c r="R13" i="1"/>
  <c r="S13" i="1" s="1"/>
  <c r="T13" i="1" s="1"/>
  <c r="O13" i="1"/>
  <c r="Q11" i="1"/>
  <c r="U11" i="1" s="1"/>
  <c r="R11" i="1"/>
  <c r="S11" i="1" s="1"/>
  <c r="Q10" i="1"/>
  <c r="U10" i="1" s="1"/>
  <c r="P10" i="1"/>
  <c r="R10" i="1"/>
  <c r="S10" i="1" s="1"/>
  <c r="V10" i="1" s="1"/>
  <c r="P14" i="1"/>
  <c r="R14" i="1"/>
  <c r="S14" i="1" s="1"/>
  <c r="O14" i="1"/>
  <c r="Q14" i="1"/>
  <c r="U14" i="1" s="1"/>
  <c r="R15" i="2"/>
  <c r="S15" i="2" s="1"/>
  <c r="Q15" i="2"/>
  <c r="U15" i="2" s="1"/>
  <c r="O15" i="2"/>
  <c r="P15" i="2"/>
  <c r="Q16" i="2"/>
  <c r="U16" i="2" s="1"/>
  <c r="R16" i="2"/>
  <c r="S16" i="2" s="1"/>
  <c r="O16" i="2"/>
  <c r="P16" i="2"/>
  <c r="Q17" i="2"/>
  <c r="U17" i="2" s="1"/>
  <c r="P17" i="2"/>
  <c r="R17" i="2"/>
  <c r="S17" i="2" s="1"/>
  <c r="V17" i="2" s="1"/>
  <c r="Q18" i="2"/>
  <c r="U18" i="2" s="1"/>
  <c r="R18" i="2"/>
  <c r="S18" i="2" s="1"/>
  <c r="P18" i="2"/>
  <c r="O18" i="2"/>
  <c r="R19" i="2"/>
  <c r="S19" i="2" s="1"/>
  <c r="Q19" i="2"/>
  <c r="U19" i="2" s="1"/>
  <c r="O19" i="2"/>
  <c r="P19" i="2"/>
  <c r="Q20" i="2"/>
  <c r="U20" i="2" s="1"/>
  <c r="R20" i="2"/>
  <c r="S20" i="2" s="1"/>
  <c r="P20" i="2"/>
  <c r="T20" i="2"/>
  <c r="G20" i="4"/>
  <c r="V20" i="2"/>
  <c r="P14" i="2"/>
  <c r="O14" i="2"/>
  <c r="Q14" i="2"/>
  <c r="U14" i="2" s="1"/>
  <c r="T14" i="2"/>
  <c r="G14" i="4"/>
  <c r="V14" i="2"/>
  <c r="Q13" i="2"/>
  <c r="U13" i="2" s="1"/>
  <c r="R13" i="2"/>
  <c r="S13" i="2" s="1"/>
  <c r="O13" i="2"/>
  <c r="P13" i="2"/>
  <c r="V13" i="1"/>
  <c r="R12" i="2"/>
  <c r="S12" i="2" s="1"/>
  <c r="Q12" i="2"/>
  <c r="U12" i="2" s="1"/>
  <c r="T12" i="2"/>
  <c r="V12" i="2"/>
  <c r="G12" i="4"/>
  <c r="T12" i="1"/>
  <c r="B12" i="4"/>
  <c r="V12" i="1"/>
  <c r="T11" i="2"/>
  <c r="V11" i="2"/>
  <c r="G11" i="4"/>
  <c r="T11" i="1"/>
  <c r="V11" i="1"/>
  <c r="B11" i="4"/>
  <c r="B10" i="4"/>
  <c r="T9" i="1"/>
  <c r="B9" i="4"/>
  <c r="V9" i="1"/>
  <c r="T9" i="2"/>
  <c r="V9" i="2"/>
  <c r="G9" i="4"/>
  <c r="M8" i="1"/>
  <c r="N8" i="1" s="1"/>
  <c r="O8" i="1" s="1"/>
  <c r="M5" i="1"/>
  <c r="N5" i="1" s="1"/>
  <c r="Q5" i="1" s="1"/>
  <c r="U5" i="1" s="1"/>
  <c r="M3" i="1"/>
  <c r="N3" i="1" s="1"/>
  <c r="Q3" i="1" s="1"/>
  <c r="U3" i="1" s="1"/>
  <c r="M4" i="1"/>
  <c r="N4" i="1" s="1"/>
  <c r="M7" i="1"/>
  <c r="N7" i="1" s="1"/>
  <c r="M6" i="1"/>
  <c r="N6" i="1" s="1"/>
  <c r="M4" i="2"/>
  <c r="N4" i="2" s="1"/>
  <c r="R4" i="2" s="1"/>
  <c r="S4" i="2" s="1"/>
  <c r="G4" i="4" s="1"/>
  <c r="M6" i="2"/>
  <c r="N6" i="2" s="1"/>
  <c r="M8" i="2"/>
  <c r="N8" i="2" s="1"/>
  <c r="M7" i="2"/>
  <c r="N7" i="2" s="1"/>
  <c r="M5" i="2"/>
  <c r="N5" i="2" s="1"/>
  <c r="M3" i="2"/>
  <c r="N3" i="2" s="1"/>
  <c r="B13" i="4" l="1"/>
  <c r="T10" i="1"/>
  <c r="T14" i="1"/>
  <c r="B14" i="4"/>
  <c r="V14" i="1"/>
  <c r="T15" i="2"/>
  <c r="V15" i="2"/>
  <c r="G15" i="4"/>
  <c r="T16" i="2"/>
  <c r="G16" i="4"/>
  <c r="V16" i="2"/>
  <c r="G17" i="4"/>
  <c r="T17" i="2"/>
  <c r="T18" i="2"/>
  <c r="G18" i="4"/>
  <c r="V18" i="2"/>
  <c r="T19" i="2"/>
  <c r="V19" i="2"/>
  <c r="G19" i="4"/>
  <c r="T13" i="2"/>
  <c r="V13" i="2"/>
  <c r="G13" i="4"/>
  <c r="Q8" i="1"/>
  <c r="U8" i="1" s="1"/>
  <c r="P8" i="1"/>
  <c r="R8" i="1"/>
  <c r="S8" i="1" s="1"/>
  <c r="R5" i="1"/>
  <c r="S5" i="1" s="1"/>
  <c r="O5" i="1"/>
  <c r="P5" i="1"/>
  <c r="R3" i="1"/>
  <c r="S3" i="1" s="1"/>
  <c r="P3" i="1"/>
  <c r="O3" i="1"/>
  <c r="R4" i="1"/>
  <c r="S4" i="1" s="1"/>
  <c r="B4" i="4" s="1"/>
  <c r="Q4" i="1"/>
  <c r="U4" i="1" s="1"/>
  <c r="O4" i="1"/>
  <c r="P4" i="1"/>
  <c r="Q6" i="1"/>
  <c r="U6" i="1" s="1"/>
  <c r="R6" i="1"/>
  <c r="S6" i="1" s="1"/>
  <c r="B6" i="4" s="1"/>
  <c r="O6" i="1"/>
  <c r="P6" i="1"/>
  <c r="Q7" i="1"/>
  <c r="U7" i="1" s="1"/>
  <c r="R7" i="1"/>
  <c r="S7" i="1" s="1"/>
  <c r="B7" i="4" s="1"/>
  <c r="Q5" i="4" s="1"/>
  <c r="P7" i="1"/>
  <c r="O7" i="1"/>
  <c r="V5" i="1"/>
  <c r="O4" i="2"/>
  <c r="Q4" i="2"/>
  <c r="U4" i="2" s="1"/>
  <c r="P4" i="2"/>
  <c r="R3" i="2"/>
  <c r="S3" i="2" s="1"/>
  <c r="G3" i="4" s="1"/>
  <c r="Q3" i="2"/>
  <c r="U3" i="2" s="1"/>
  <c r="O3" i="2"/>
  <c r="P3" i="2"/>
  <c r="Q5" i="2"/>
  <c r="U5" i="2" s="1"/>
  <c r="O5" i="2"/>
  <c r="R5" i="2"/>
  <c r="S5" i="2" s="1"/>
  <c r="G5" i="4" s="1"/>
  <c r="P5" i="2"/>
  <c r="T4" i="2"/>
  <c r="V4" i="2"/>
  <c r="R7" i="2"/>
  <c r="S7" i="2" s="1"/>
  <c r="G7" i="4" s="1"/>
  <c r="Q7" i="2"/>
  <c r="U7" i="2" s="1"/>
  <c r="P7" i="2"/>
  <c r="O7" i="2"/>
  <c r="R8" i="2"/>
  <c r="S8" i="2" s="1"/>
  <c r="G8" i="4" s="1"/>
  <c r="Q8" i="2"/>
  <c r="U8" i="2" s="1"/>
  <c r="P8" i="2"/>
  <c r="O8" i="2"/>
  <c r="R6" i="2"/>
  <c r="S6" i="2" s="1"/>
  <c r="G6" i="4" s="1"/>
  <c r="Q6" i="2"/>
  <c r="U6" i="2" s="1"/>
  <c r="O6" i="2"/>
  <c r="P6" i="2"/>
  <c r="C3" i="4" l="1"/>
  <c r="D9" i="4" s="1"/>
  <c r="H3" i="4"/>
  <c r="I9" i="4" s="1"/>
  <c r="D20" i="4"/>
  <c r="D16" i="4"/>
  <c r="D15" i="4"/>
  <c r="D13" i="4"/>
  <c r="T3" i="1"/>
  <c r="B3" i="4"/>
  <c r="T5" i="1"/>
  <c r="B5" i="4"/>
  <c r="T8" i="1"/>
  <c r="B8" i="4"/>
  <c r="V8" i="1"/>
  <c r="V3" i="1"/>
  <c r="T7" i="1"/>
  <c r="V7" i="1"/>
  <c r="T6" i="1"/>
  <c r="V6" i="1"/>
  <c r="T4" i="1"/>
  <c r="V4" i="1"/>
  <c r="T5" i="2"/>
  <c r="V5" i="2"/>
  <c r="T7" i="2"/>
  <c r="V7" i="2"/>
  <c r="T6" i="2"/>
  <c r="V6" i="2"/>
  <c r="T8" i="2"/>
  <c r="V8" i="2"/>
  <c r="T3" i="2"/>
  <c r="V3" i="2"/>
  <c r="D19" i="4" l="1"/>
  <c r="D14" i="4"/>
  <c r="D12" i="4"/>
  <c r="D10" i="4"/>
  <c r="D18" i="4"/>
  <c r="D17" i="4"/>
  <c r="D11" i="4"/>
  <c r="L9" i="4"/>
  <c r="I3" i="4"/>
  <c r="I19" i="4"/>
  <c r="L19" i="4" s="1"/>
  <c r="I14" i="4"/>
  <c r="L14" i="4" s="1"/>
  <c r="I10" i="4"/>
  <c r="L10" i="4" s="1"/>
  <c r="I15" i="4"/>
  <c r="L15" i="4" s="1"/>
  <c r="I12" i="4"/>
  <c r="I11" i="4"/>
  <c r="I13" i="4"/>
  <c r="L13" i="4" s="1"/>
  <c r="I16" i="4"/>
  <c r="L16" i="4" s="1"/>
  <c r="I20" i="4"/>
  <c r="L20" i="4" s="1"/>
  <c r="I17" i="4"/>
  <c r="L17" i="4" s="1"/>
  <c r="I18" i="4"/>
  <c r="L18" i="4" s="1"/>
  <c r="I7" i="4"/>
  <c r="I4" i="4"/>
  <c r="I8" i="4"/>
  <c r="I5" i="4"/>
  <c r="I6" i="4"/>
  <c r="L11" i="4" l="1"/>
  <c r="L12" i="4"/>
  <c r="D7" i="4"/>
  <c r="L7" i="4" s="1"/>
  <c r="D4" i="4"/>
  <c r="L4" i="4" s="1"/>
  <c r="D6" i="4"/>
  <c r="L6" i="4" s="1"/>
  <c r="D5" i="4"/>
  <c r="L5" i="4" s="1"/>
  <c r="D3" i="4"/>
  <c r="L3" i="4" s="1"/>
  <c r="P8" i="4" s="1"/>
  <c r="D8" i="4"/>
  <c r="L8" i="4" s="1"/>
</calcChain>
</file>

<file path=xl/sharedStrings.xml><?xml version="1.0" encoding="utf-8"?>
<sst xmlns="http://schemas.openxmlformats.org/spreadsheetml/2006/main" count="150" uniqueCount="99">
  <si>
    <t>t_pN</t>
  </si>
  <si>
    <t>p</t>
  </si>
  <si>
    <t>N</t>
  </si>
  <si>
    <t>Δt [с]</t>
  </si>
  <si>
    <t>δt [%]</t>
  </si>
  <si>
    <t>t_ср [с]</t>
  </si>
  <si>
    <t>ti [с]</t>
  </si>
  <si>
    <t>σ [с]</t>
  </si>
  <si>
    <t>σ0 [с]</t>
  </si>
  <si>
    <t>kв [%]</t>
  </si>
  <si>
    <t>t_ср+3*σ [c]</t>
  </si>
  <si>
    <t>t_ср-3*σ [c]</t>
  </si>
  <si>
    <t>Δ [%]</t>
  </si>
  <si>
    <t>N_мин</t>
  </si>
  <si>
    <t>t_ист [с]</t>
  </si>
  <si>
    <t>mi [МБ]</t>
  </si>
  <si>
    <t>m_ср [МБ]</t>
  </si>
  <si>
    <t>σ [МБ]</t>
  </si>
  <si>
    <t>σ0 [МБ]</t>
  </si>
  <si>
    <t>m_ист [МБ]</t>
  </si>
  <si>
    <t>Δm [МБ]</t>
  </si>
  <si>
    <t>m_ср-3*σ [МБ]</t>
  </si>
  <si>
    <t>m_ср+3*σ [МБ]</t>
  </si>
  <si>
    <t>Cable_cl</t>
  </si>
  <si>
    <t>Cable_loc</t>
  </si>
  <si>
    <t>Cable_gl</t>
  </si>
  <si>
    <t>Client_NIC</t>
  </si>
  <si>
    <t>Node_cl</t>
  </si>
  <si>
    <t>Node_tr</t>
  </si>
  <si>
    <t>Node_0</t>
  </si>
  <si>
    <t>Node_core</t>
  </si>
  <si>
    <t>Node_bal</t>
  </si>
  <si>
    <t>Node_ser</t>
  </si>
  <si>
    <t>Node_st</t>
  </si>
  <si>
    <t>mi- максимальный зафиксированный выделенный объем ОП в течение 1-ой модельной минуты [МБ]</t>
  </si>
  <si>
    <t>(Δti)^2 [c^2]</t>
  </si>
  <si>
    <t>(Δmi)^2 [МБ^2]</t>
  </si>
  <si>
    <t>Σ((Δti)^2) [c^2]</t>
  </si>
  <si>
    <t>Σ((Δmi)^2) [МБ^2]</t>
  </si>
  <si>
    <t>Оценка</t>
  </si>
  <si>
    <t>Норм_оценка</t>
  </si>
  <si>
    <t>Вес</t>
  </si>
  <si>
    <t>Степень</t>
  </si>
  <si>
    <t>Ki</t>
  </si>
  <si>
    <t>k1 - Реальная длительность 1-ой модельной минуты (min)</t>
  </si>
  <si>
    <t>Мин</t>
  </si>
  <si>
    <t>k2 -  Максимальный выделенный объем ОП в течение 1-ой модельной минуты (min)</t>
  </si>
  <si>
    <t>δm [%]</t>
  </si>
  <si>
    <t>Серия экспериментов\параметры</t>
  </si>
  <si>
    <t>Доп. параметры сети</t>
  </si>
  <si>
    <t>Общие спец. параметры модели</t>
  </si>
  <si>
    <t>Спец. параметры модели AnyLogic</t>
  </si>
  <si>
    <t>Топология</t>
  </si>
  <si>
    <t>Компьютер для физ.</t>
  </si>
  <si>
    <t>[FMin=10; FMax=20; S=0,5; B=1000; BC=0,9; BO=0,3; T=60]</t>
  </si>
  <si>
    <t>[L=10^(-8); R=3600; B=0,097656; P=1]</t>
  </si>
  <si>
    <t>[L=10^(-9); R=3600; B=1; P=1]</t>
  </si>
  <si>
    <t>[L=10^(-10); R=3600; B=2,5; P=1]</t>
  </si>
  <si>
    <t>[L=10^(-8); R=3600; S=0,5; B=1; BC=0,9; BO=0,3; T=60; DC=0,9; DO=0,7; DI=5; Dsub="delay_subStrategy_min"; Dcol=2; Dmcol=1; Res="prob"]</t>
  </si>
  <si>
    <t>[R=5; TO=180; TOP=21600; CS=0,99999; N=5]</t>
  </si>
  <si>
    <t>[R=0,03; B=5; F=0,1; S2=0,9; S3=0,1; C=10; P=10; T=43200]</t>
  </si>
  <si>
    <t>[L=10^(-8); R=3600; S=0,5; B=4; BC=0,9; BO=0,3; T=60; DC=0,9; DO=0,7; DI=5; Dsub="delay_subStrategy_min"; Dcol=2; Dmcol=1; Res="prob"]</t>
  </si>
  <si>
    <t>[L=10^(-8); R=3600; S=0,5; B=6; BC=0,9; BO=0,3; T=60; DC=0,9; DO=0,7; DI=5; Dsub="delay_subStrategy_min"; Dcol=2; Dmcol=1; Res="prob"]</t>
  </si>
  <si>
    <t>[L=10^(-8); R=3600; S=0,5; B=8; BC=0,9; BO=0,3; T=60; DC=0,9; DO=0,7; DI=5; Dsub="delay_subStrategy_min"; Dcol=2; Dmcol=1; Res="prob"]</t>
  </si>
  <si>
    <t>[P=5; E=10; R=1; T="годы"]</t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</si>
  <si>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T="месяцы"</t>
    </r>
    <r>
      <rPr>
        <sz val="11"/>
        <rFont val="Calibri"/>
        <family val="2"/>
        <scheme val="minor"/>
      </rPr>
      <t>]</t>
    </r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</si>
  <si>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T="дни"</t>
    </r>
    <r>
      <rPr>
        <sz val="11"/>
        <rFont val="Calibri"/>
        <family val="2"/>
        <scheme val="minor"/>
      </rPr>
      <t>]</t>
    </r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</si>
  <si>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T="часы"</t>
    </r>
    <r>
      <rPr>
        <sz val="11"/>
        <rFont val="Calibri"/>
        <family val="2"/>
        <scheme val="minor"/>
      </rPr>
      <t>]</t>
    </r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</si>
  <si>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T="минуты"</t>
    </r>
    <r>
      <rPr>
        <sz val="11"/>
        <rFont val="Calibri"/>
        <family val="2"/>
        <scheme val="minor"/>
      </rPr>
      <t>]</t>
    </r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</si>
  <si>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T="секунды"</t>
    </r>
    <r>
      <rPr>
        <sz val="11"/>
        <rFont val="Calibri"/>
        <family val="2"/>
        <scheme val="minor"/>
      </rPr>
      <t>]</t>
    </r>
  </si>
  <si>
    <t>Серия экспериментов\статистика</t>
  </si>
  <si>
    <t>Альтернативы\критерии</t>
  </si>
  <si>
    <t>H</t>
  </si>
  <si>
    <t>M - число реальных минут для модельных часов H</t>
  </si>
  <si>
    <t>[ПК Павла, причем в AnyLogic]</t>
  </si>
  <si>
    <r>
      <t xml:space="preserve">[P=5; E=10; R=1; </t>
    </r>
    <r>
      <rPr>
        <sz val="11"/>
        <color rgb="FFFF0000"/>
        <rFont val="Calibri"/>
        <family val="2"/>
        <charset val="204"/>
        <scheme val="minor"/>
      </rPr>
      <t>T="годы"</t>
    </r>
    <r>
      <rPr>
        <sz val="11"/>
        <rFont val="Calibri"/>
        <family val="2"/>
        <scheme val="minor"/>
      </rPr>
      <t>]</t>
    </r>
  </si>
  <si>
    <r>
      <t>[P=5; E=10; R=1;</t>
    </r>
    <r>
      <rPr>
        <sz val="11"/>
        <color rgb="FFFF0000"/>
        <rFont val="Calibri"/>
        <family val="2"/>
        <charset val="204"/>
        <scheme val="minor"/>
      </rPr>
      <t xml:space="preserve"> T="годы"</t>
    </r>
    <r>
      <rPr>
        <sz val="11"/>
        <rFont val="Calibri"/>
        <family val="2"/>
        <scheme val="minor"/>
      </rPr>
      <t>]</t>
    </r>
  </si>
  <si>
    <t>А1 - ПК, AnyLogic, Годы</t>
  </si>
  <si>
    <t>А2 - ПК, AnyLogic, Месяцы</t>
  </si>
  <si>
    <t>А3 - ПК, AnyLogic, Дни</t>
  </si>
  <si>
    <t>А4 - ПК, AnyLogic, Часы</t>
  </si>
  <si>
    <t>А5 - ПК, AnyLogic, Минуты</t>
  </si>
  <si>
    <t>А6 - ПК, AnyLogic, Секунды</t>
  </si>
  <si>
    <t>А7 - ПК, Терминал, Годы</t>
  </si>
  <si>
    <t>А8 - ПК, Терминал, Месяцы</t>
  </si>
  <si>
    <t>А9 - ПК, Терминал, Дни</t>
  </si>
  <si>
    <t>А10 - ПК, Терминал, Часы</t>
  </si>
  <si>
    <t>А11 - ПК, Терминал, Минуты</t>
  </si>
  <si>
    <t>А12 - ПК, Терминал, Секунды</t>
  </si>
  <si>
    <t>А13 - СК, Годы</t>
  </si>
  <si>
    <t>А14 - СК, Месяцы</t>
  </si>
  <si>
    <t>А15 - СК, Дни</t>
  </si>
  <si>
    <t>А16 - СК, Часы</t>
  </si>
  <si>
    <t>А17 - СК, Минуты</t>
  </si>
  <si>
    <t>А18 - СК, Секунды</t>
  </si>
  <si>
    <r>
      <t xml:space="preserve">[ПК Павла, причем </t>
    </r>
    <r>
      <rPr>
        <sz val="11"/>
        <color rgb="FFFF0000"/>
        <rFont val="Calibri"/>
        <family val="2"/>
        <charset val="204"/>
        <scheme val="minor"/>
      </rPr>
      <t>в терминале</t>
    </r>
    <r>
      <rPr>
        <sz val="11"/>
        <rFont val="Calibri"/>
        <family val="2"/>
        <scheme val="minor"/>
      </rPr>
      <t>]</t>
    </r>
  </si>
  <si>
    <r>
      <t>[</t>
    </r>
    <r>
      <rPr>
        <sz val="11"/>
        <color rgb="FFFF0000"/>
        <rFont val="Calibri"/>
        <family val="2"/>
        <charset val="204"/>
        <scheme val="minor"/>
      </rPr>
      <t>Суперкомпьютер ВШЭ</t>
    </r>
    <r>
      <rPr>
        <sz val="11"/>
        <rFont val="Calibri"/>
        <family val="2"/>
        <scheme val="minor"/>
      </rPr>
      <t>]</t>
    </r>
  </si>
  <si>
    <t xml:space="preserve"> </t>
  </si>
  <si>
    <t>[Рисунок 1 (Приложение А) на 18 клиентов]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</si>
</sst>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BF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1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5" borderId="7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/>
    <xf numFmtId="0" fontId="0" fillId="6" borderId="3" xfId="0" applyFill="1" applyBorder="1"/>
    <xf numFmtId="0" fontId="0" fillId="6" borderId="7" xfId="0" applyFill="1" applyBorder="1"/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7" borderId="1" xfId="0" applyFill="1" applyBorder="1"/>
    <xf numFmtId="0" fontId="4" fillId="3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4" fontId="0" fillId="0" borderId="8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1" fillId="0" borderId="6" xfId="0" applyNumberFormat="1" applyFont="1" applyBorder="1"/>
    <xf numFmtId="164" fontId="1" fillId="0" borderId="5" xfId="0" applyNumberFormat="1" applyFont="1" applyBorder="1"/>
    <xf numFmtId="164" fontId="1" fillId="0" borderId="1" xfId="0" applyNumberFormat="1" applyFont="1" applyBorder="1"/>
    <xf numFmtId="1" fontId="1" fillId="0" borderId="2" xfId="0" applyNumberFormat="1" applyFont="1" applyBorder="1"/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vertical="center"/>
    </xf>
    <xf numFmtId="1" fontId="0" fillId="0" borderId="2" xfId="0" applyNumberFormat="1" applyBorder="1"/>
    <xf numFmtId="1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7" borderId="1" xfId="0" applyNumberFormat="1" applyFont="1" applyFill="1" applyBorder="1" applyAlignment="1">
      <alignment horizontal="left"/>
    </xf>
    <xf numFmtId="1" fontId="0" fillId="7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C03-C552-4F92-B520-64698BB48A76}">
  <sheetPr codeName="Лист1"/>
  <dimension ref="A1:Y19"/>
  <sheetViews>
    <sheetView workbookViewId="0">
      <pane xSplit="1" topLeftCell="O1" activePane="topRight" state="frozen"/>
      <selection pane="topRight" activeCell="P2" sqref="P2"/>
    </sheetView>
  </sheetViews>
  <sheetFormatPr defaultRowHeight="14.4" x14ac:dyDescent="0.3"/>
  <cols>
    <col min="1" max="1" width="35.88671875" style="19" customWidth="1"/>
    <col min="2" max="2" width="49.88671875" style="5" customWidth="1"/>
    <col min="3" max="3" width="35.6640625" style="22" customWidth="1"/>
    <col min="4" max="4" width="33.33203125" style="4" customWidth="1"/>
    <col min="5" max="5" width="30.21875" style="4" customWidth="1"/>
    <col min="6" max="6" width="34.6640625" style="23" customWidth="1"/>
    <col min="7" max="7" width="35.33203125" style="23" customWidth="1"/>
    <col min="8" max="8" width="35.6640625" style="23" customWidth="1"/>
    <col min="9" max="9" width="37.77734375" style="23" customWidth="1"/>
    <col min="10" max="10" width="37.33203125" style="23" customWidth="1"/>
    <col min="11" max="11" width="37.5546875" style="23" customWidth="1"/>
    <col min="12" max="12" width="40.88671875" style="23" customWidth="1"/>
    <col min="13" max="13" width="25.77734375" style="24" customWidth="1"/>
    <col min="14" max="14" width="31.33203125" style="25" customWidth="1"/>
    <col min="15" max="15" width="32" style="24" customWidth="1"/>
    <col min="16" max="16" width="28.109375" style="25" customWidth="1"/>
    <col min="17" max="17" width="29.6640625" style="26" customWidth="1"/>
    <col min="18" max="18" width="16.44140625" style="44" customWidth="1"/>
    <col min="19" max="19" width="8.88671875" style="3"/>
    <col min="20" max="20" width="27.33203125" style="29" customWidth="1"/>
    <col min="21" max="25" width="8.88671875" style="3"/>
    <col min="26" max="16384" width="8.88671875" style="1"/>
  </cols>
  <sheetData>
    <row r="1" spans="1:20" s="8" customFormat="1" ht="15" thickBot="1" x14ac:dyDescent="0.35">
      <c r="A1" s="14" t="s">
        <v>48</v>
      </c>
      <c r="B1" s="10" t="s">
        <v>26</v>
      </c>
      <c r="C1" s="15" t="s">
        <v>23</v>
      </c>
      <c r="D1" s="9" t="s">
        <v>24</v>
      </c>
      <c r="E1" s="9" t="s">
        <v>25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33</v>
      </c>
      <c r="K1" s="16" t="s">
        <v>31</v>
      </c>
      <c r="L1" s="16" t="s">
        <v>32</v>
      </c>
      <c r="M1" s="17" t="s">
        <v>49</v>
      </c>
      <c r="N1" s="17" t="s">
        <v>50</v>
      </c>
      <c r="O1" s="17" t="s">
        <v>51</v>
      </c>
      <c r="P1" s="17" t="s">
        <v>52</v>
      </c>
      <c r="Q1" s="18" t="s">
        <v>53</v>
      </c>
      <c r="R1" s="27"/>
      <c r="T1" s="27"/>
    </row>
    <row r="2" spans="1:20" s="21" customFormat="1" ht="57.6" x14ac:dyDescent="0.3">
      <c r="A2" s="30">
        <v>1</v>
      </c>
      <c r="B2" s="45" t="s">
        <v>54</v>
      </c>
      <c r="C2" s="46" t="s">
        <v>55</v>
      </c>
      <c r="D2" s="46" t="s">
        <v>56</v>
      </c>
      <c r="E2" s="46" t="s">
        <v>57</v>
      </c>
      <c r="F2" s="35" t="s">
        <v>58</v>
      </c>
      <c r="G2" s="35" t="s">
        <v>61</v>
      </c>
      <c r="H2" s="35" t="s">
        <v>62</v>
      </c>
      <c r="I2" s="35" t="s">
        <v>63</v>
      </c>
      <c r="J2" s="35" t="s">
        <v>62</v>
      </c>
      <c r="K2" s="35" t="s">
        <v>62</v>
      </c>
      <c r="L2" s="35" t="s">
        <v>62</v>
      </c>
      <c r="M2" s="47" t="s">
        <v>59</v>
      </c>
      <c r="N2" s="47" t="s">
        <v>60</v>
      </c>
      <c r="O2" s="20" t="s">
        <v>64</v>
      </c>
      <c r="P2" s="47" t="s">
        <v>98</v>
      </c>
      <c r="Q2" s="49" t="s">
        <v>74</v>
      </c>
      <c r="R2" s="28"/>
      <c r="T2" s="28"/>
    </row>
    <row r="3" spans="1:20" x14ac:dyDescent="0.3">
      <c r="A3" s="19">
        <f>A2+1</f>
        <v>2</v>
      </c>
      <c r="B3" s="31"/>
      <c r="C3" s="12"/>
      <c r="D3" s="12"/>
      <c r="E3" s="12"/>
      <c r="F3" s="34"/>
      <c r="G3" s="34"/>
      <c r="H3" s="34"/>
      <c r="I3" s="34"/>
      <c r="J3" s="34"/>
      <c r="K3" s="34"/>
      <c r="L3" s="34"/>
      <c r="M3" s="37"/>
      <c r="N3" s="39"/>
      <c r="O3" s="20" t="s">
        <v>65</v>
      </c>
      <c r="P3" s="39"/>
      <c r="Q3" s="41"/>
      <c r="S3" s="1"/>
    </row>
    <row r="4" spans="1:20" x14ac:dyDescent="0.3">
      <c r="A4" s="19">
        <f t="shared" ref="A4:A19" si="0">A3+1</f>
        <v>3</v>
      </c>
      <c r="B4" s="31"/>
      <c r="C4" s="12"/>
      <c r="D4" s="12"/>
      <c r="E4" s="12"/>
      <c r="F4" s="34"/>
      <c r="G4" s="34"/>
      <c r="H4" s="34"/>
      <c r="I4" s="34"/>
      <c r="J4" s="34"/>
      <c r="K4" s="34"/>
      <c r="L4" s="34"/>
      <c r="M4" s="37"/>
      <c r="N4" s="39"/>
      <c r="O4" s="20" t="s">
        <v>66</v>
      </c>
      <c r="P4" s="39"/>
      <c r="Q4" s="41"/>
      <c r="S4" s="1"/>
    </row>
    <row r="5" spans="1:20" x14ac:dyDescent="0.3">
      <c r="A5" s="19">
        <f t="shared" si="0"/>
        <v>4</v>
      </c>
      <c r="B5" s="31"/>
      <c r="C5" s="12"/>
      <c r="D5" s="12"/>
      <c r="E5" s="12"/>
      <c r="F5" s="34"/>
      <c r="G5" s="34"/>
      <c r="H5" s="34"/>
      <c r="I5" s="34"/>
      <c r="J5" s="34"/>
      <c r="K5" s="34"/>
      <c r="L5" s="34"/>
      <c r="M5" s="37"/>
      <c r="N5" s="39"/>
      <c r="O5" s="20" t="s">
        <v>67</v>
      </c>
      <c r="P5" s="39"/>
      <c r="Q5" s="41"/>
      <c r="S5" s="1"/>
    </row>
    <row r="6" spans="1:20" x14ac:dyDescent="0.3">
      <c r="A6" s="19">
        <f t="shared" si="0"/>
        <v>5</v>
      </c>
      <c r="B6" s="31"/>
      <c r="C6" s="12"/>
      <c r="D6" s="12"/>
      <c r="E6" s="12"/>
      <c r="F6" s="34"/>
      <c r="G6" s="34"/>
      <c r="H6" s="34"/>
      <c r="I6" s="34"/>
      <c r="J6" s="34"/>
      <c r="K6" s="34"/>
      <c r="L6" s="34"/>
      <c r="M6" s="37"/>
      <c r="N6" s="39"/>
      <c r="O6" s="20" t="s">
        <v>68</v>
      </c>
      <c r="P6" s="39"/>
      <c r="Q6" s="41"/>
      <c r="S6" s="1"/>
    </row>
    <row r="7" spans="1:20" x14ac:dyDescent="0.3">
      <c r="A7" s="19">
        <f t="shared" si="0"/>
        <v>6</v>
      </c>
      <c r="B7" s="7"/>
      <c r="C7" s="32"/>
      <c r="D7" s="6"/>
      <c r="E7" s="6"/>
      <c r="F7" s="33"/>
      <c r="G7" s="33"/>
      <c r="H7" s="33"/>
      <c r="I7" s="33"/>
      <c r="J7" s="33"/>
      <c r="K7" s="33"/>
      <c r="L7" s="33"/>
      <c r="M7" s="36"/>
      <c r="N7" s="38"/>
      <c r="O7" s="20" t="s">
        <v>69</v>
      </c>
      <c r="P7" s="39"/>
      <c r="Q7" s="40"/>
      <c r="S7" s="1"/>
    </row>
    <row r="8" spans="1:20" ht="57.6" x14ac:dyDescent="0.3">
      <c r="A8" s="19">
        <f t="shared" si="0"/>
        <v>7</v>
      </c>
      <c r="B8" s="45" t="s">
        <v>54</v>
      </c>
      <c r="C8" s="46" t="s">
        <v>55</v>
      </c>
      <c r="D8" s="46" t="s">
        <v>56</v>
      </c>
      <c r="E8" s="46" t="s">
        <v>57</v>
      </c>
      <c r="F8" s="35" t="s">
        <v>58</v>
      </c>
      <c r="G8" s="35" t="s">
        <v>61</v>
      </c>
      <c r="H8" s="35" t="s">
        <v>62</v>
      </c>
      <c r="I8" s="35" t="s">
        <v>63</v>
      </c>
      <c r="J8" s="35" t="s">
        <v>62</v>
      </c>
      <c r="K8" s="35" t="s">
        <v>62</v>
      </c>
      <c r="L8" s="35" t="s">
        <v>62</v>
      </c>
      <c r="M8" s="47" t="s">
        <v>59</v>
      </c>
      <c r="N8" s="47" t="s">
        <v>60</v>
      </c>
      <c r="O8" s="20" t="s">
        <v>75</v>
      </c>
      <c r="P8" s="48"/>
      <c r="Q8" s="49" t="s">
        <v>95</v>
      </c>
      <c r="S8" s="1"/>
    </row>
    <row r="9" spans="1:20" x14ac:dyDescent="0.3">
      <c r="A9" s="19">
        <f t="shared" si="0"/>
        <v>8</v>
      </c>
      <c r="B9" s="31"/>
      <c r="C9" s="12"/>
      <c r="D9" s="12"/>
      <c r="E9" s="12"/>
      <c r="F9" s="34"/>
      <c r="G9" s="34"/>
      <c r="H9" s="34"/>
      <c r="I9" s="34"/>
      <c r="J9" s="34"/>
      <c r="K9" s="34"/>
      <c r="L9" s="34"/>
      <c r="M9" s="37"/>
      <c r="N9" s="39"/>
      <c r="O9" s="20" t="s">
        <v>65</v>
      </c>
      <c r="P9" s="39"/>
      <c r="Q9" s="41"/>
      <c r="S9" s="1"/>
    </row>
    <row r="10" spans="1:20" x14ac:dyDescent="0.3">
      <c r="A10" s="19">
        <f t="shared" si="0"/>
        <v>9</v>
      </c>
      <c r="B10" s="31"/>
      <c r="C10" s="12"/>
      <c r="D10" s="12"/>
      <c r="E10" s="12"/>
      <c r="F10" s="34"/>
      <c r="G10" s="34"/>
      <c r="H10" s="34"/>
      <c r="I10" s="34"/>
      <c r="J10" s="34"/>
      <c r="K10" s="34"/>
      <c r="L10" s="34"/>
      <c r="M10" s="37"/>
      <c r="N10" s="39"/>
      <c r="O10" s="20" t="s">
        <v>66</v>
      </c>
      <c r="P10" s="39"/>
      <c r="Q10" s="41"/>
      <c r="S10" s="1"/>
    </row>
    <row r="11" spans="1:20" x14ac:dyDescent="0.3">
      <c r="A11" s="19">
        <f t="shared" si="0"/>
        <v>10</v>
      </c>
      <c r="B11" s="31"/>
      <c r="C11" s="12"/>
      <c r="D11" s="12"/>
      <c r="E11" s="12"/>
      <c r="F11" s="34"/>
      <c r="G11" s="34"/>
      <c r="H11" s="34"/>
      <c r="I11" s="34"/>
      <c r="J11" s="34"/>
      <c r="K11" s="34"/>
      <c r="L11" s="34"/>
      <c r="M11" s="37"/>
      <c r="N11" s="39"/>
      <c r="O11" s="20" t="s">
        <v>67</v>
      </c>
      <c r="P11" s="39"/>
      <c r="Q11" s="41"/>
      <c r="S11" s="1"/>
    </row>
    <row r="12" spans="1:20" x14ac:dyDescent="0.3">
      <c r="A12" s="19">
        <f t="shared" si="0"/>
        <v>11</v>
      </c>
      <c r="B12" s="31"/>
      <c r="C12" s="12"/>
      <c r="D12" s="12"/>
      <c r="E12" s="12"/>
      <c r="F12" s="34"/>
      <c r="G12" s="34"/>
      <c r="H12" s="34"/>
      <c r="I12" s="34"/>
      <c r="J12" s="34"/>
      <c r="K12" s="34"/>
      <c r="L12" s="34"/>
      <c r="M12" s="37"/>
      <c r="N12" s="39"/>
      <c r="O12" s="20" t="s">
        <v>68</v>
      </c>
      <c r="P12" s="39"/>
      <c r="Q12" s="41"/>
      <c r="S12" s="1"/>
    </row>
    <row r="13" spans="1:20" x14ac:dyDescent="0.3">
      <c r="A13" s="19">
        <f t="shared" si="0"/>
        <v>12</v>
      </c>
      <c r="B13" s="7"/>
      <c r="C13" s="32"/>
      <c r="D13" s="6"/>
      <c r="E13" s="6"/>
      <c r="F13" s="33"/>
      <c r="G13" s="33"/>
      <c r="H13" s="33"/>
      <c r="I13" s="33"/>
      <c r="J13" s="33"/>
      <c r="K13" s="33"/>
      <c r="L13" s="33"/>
      <c r="M13" s="36"/>
      <c r="N13" s="38"/>
      <c r="O13" s="20" t="s">
        <v>69</v>
      </c>
      <c r="P13" s="39"/>
      <c r="Q13" s="40"/>
      <c r="S13" s="1"/>
    </row>
    <row r="14" spans="1:20" ht="57.6" x14ac:dyDescent="0.3">
      <c r="A14" s="19">
        <f t="shared" si="0"/>
        <v>13</v>
      </c>
      <c r="B14" s="45" t="s">
        <v>54</v>
      </c>
      <c r="C14" s="46" t="s">
        <v>55</v>
      </c>
      <c r="D14" s="46" t="s">
        <v>56</v>
      </c>
      <c r="E14" s="46" t="s">
        <v>57</v>
      </c>
      <c r="F14" s="35" t="s">
        <v>58</v>
      </c>
      <c r="G14" s="35" t="s">
        <v>61</v>
      </c>
      <c r="H14" s="35" t="s">
        <v>62</v>
      </c>
      <c r="I14" s="35" t="s">
        <v>63</v>
      </c>
      <c r="J14" s="35" t="s">
        <v>62</v>
      </c>
      <c r="K14" s="35" t="s">
        <v>62</v>
      </c>
      <c r="L14" s="35" t="s">
        <v>62</v>
      </c>
      <c r="M14" s="47" t="s">
        <v>59</v>
      </c>
      <c r="N14" s="47" t="s">
        <v>60</v>
      </c>
      <c r="O14" s="20" t="s">
        <v>76</v>
      </c>
      <c r="P14" s="48"/>
      <c r="Q14" s="49" t="s">
        <v>96</v>
      </c>
      <c r="S14" s="1"/>
    </row>
    <row r="15" spans="1:20" x14ac:dyDescent="0.3">
      <c r="A15" s="19">
        <f t="shared" si="0"/>
        <v>14</v>
      </c>
      <c r="B15" s="31"/>
      <c r="C15" s="12"/>
      <c r="D15" s="12"/>
      <c r="E15" s="12"/>
      <c r="F15" s="34"/>
      <c r="G15" s="34"/>
      <c r="H15" s="34"/>
      <c r="I15" s="34"/>
      <c r="J15" s="34"/>
      <c r="K15" s="34"/>
      <c r="L15" s="34"/>
      <c r="M15" s="37"/>
      <c r="N15" s="39"/>
      <c r="O15" s="20" t="s">
        <v>65</v>
      </c>
      <c r="P15" s="39"/>
      <c r="Q15" s="41"/>
      <c r="S15" s="1"/>
    </row>
    <row r="16" spans="1:20" x14ac:dyDescent="0.3">
      <c r="A16" s="19">
        <f t="shared" si="0"/>
        <v>15</v>
      </c>
      <c r="B16" s="31"/>
      <c r="C16" s="12"/>
      <c r="D16" s="12"/>
      <c r="E16" s="12"/>
      <c r="F16" s="34"/>
      <c r="G16" s="34"/>
      <c r="H16" s="34"/>
      <c r="I16" s="34"/>
      <c r="J16" s="34"/>
      <c r="K16" s="34"/>
      <c r="L16" s="34"/>
      <c r="M16" s="37"/>
      <c r="N16" s="39"/>
      <c r="O16" s="20" t="s">
        <v>66</v>
      </c>
      <c r="P16" s="39"/>
      <c r="Q16" s="41"/>
    </row>
    <row r="17" spans="1:17" x14ac:dyDescent="0.3">
      <c r="A17" s="19">
        <f t="shared" si="0"/>
        <v>16</v>
      </c>
      <c r="B17" s="31"/>
      <c r="C17" s="12"/>
      <c r="D17" s="12"/>
      <c r="E17" s="12"/>
      <c r="F17" s="34"/>
      <c r="G17" s="34"/>
      <c r="H17" s="34"/>
      <c r="I17" s="34"/>
      <c r="J17" s="34"/>
      <c r="K17" s="34"/>
      <c r="L17" s="34"/>
      <c r="M17" s="37"/>
      <c r="N17" s="39"/>
      <c r="O17" s="20" t="s">
        <v>67</v>
      </c>
      <c r="P17" s="39"/>
      <c r="Q17" s="41"/>
    </row>
    <row r="18" spans="1:17" x14ac:dyDescent="0.3">
      <c r="A18" s="19">
        <f t="shared" si="0"/>
        <v>17</v>
      </c>
      <c r="B18" s="31"/>
      <c r="C18" s="12"/>
      <c r="D18" s="12"/>
      <c r="E18" s="12"/>
      <c r="F18" s="34"/>
      <c r="G18" s="34"/>
      <c r="H18" s="34"/>
      <c r="I18" s="34"/>
      <c r="J18" s="34"/>
      <c r="K18" s="34"/>
      <c r="L18" s="34"/>
      <c r="M18" s="37"/>
      <c r="N18" s="39"/>
      <c r="O18" s="20" t="s">
        <v>68</v>
      </c>
      <c r="P18" s="39"/>
      <c r="Q18" s="41"/>
    </row>
    <row r="19" spans="1:17" x14ac:dyDescent="0.3">
      <c r="A19" s="19">
        <f t="shared" si="0"/>
        <v>18</v>
      </c>
      <c r="B19" s="7"/>
      <c r="C19" s="32"/>
      <c r="D19" s="6"/>
      <c r="E19" s="6"/>
      <c r="F19" s="33"/>
      <c r="G19" s="33"/>
      <c r="H19" s="33"/>
      <c r="I19" s="33"/>
      <c r="J19" s="33"/>
      <c r="K19" s="33"/>
      <c r="L19" s="33"/>
      <c r="M19" s="36"/>
      <c r="N19" s="38"/>
      <c r="O19" s="20" t="s">
        <v>69</v>
      </c>
      <c r="P19" s="38"/>
      <c r="Q19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A40"/>
  <sheetViews>
    <sheetView workbookViewId="0">
      <pane xSplit="1" topLeftCell="B1" activePane="topRight" state="frozen"/>
      <selection pane="topRight" activeCell="C27" sqref="C27"/>
    </sheetView>
  </sheetViews>
  <sheetFormatPr defaultRowHeight="14.4" x14ac:dyDescent="0.3"/>
  <cols>
    <col min="1" max="1" width="31.44140625" style="71" customWidth="1"/>
    <col min="2" max="2" width="10.109375" style="43" customWidth="1"/>
    <col min="3" max="3" width="8.88671875" style="2"/>
    <col min="4" max="4" width="9.77734375" style="2" customWidth="1"/>
    <col min="5" max="6" width="8.88671875" style="2"/>
    <col min="7" max="7" width="15.77734375" style="2" customWidth="1"/>
    <col min="8" max="8" width="14.21875" style="2" customWidth="1"/>
    <col min="9" max="11" width="8.88671875" style="2"/>
    <col min="12" max="12" width="12.44140625" style="2" customWidth="1"/>
    <col min="13" max="13" width="24" style="2" customWidth="1"/>
    <col min="14" max="14" width="12.109375" style="2" customWidth="1"/>
    <col min="15" max="15" width="12" style="2" customWidth="1"/>
    <col min="16" max="16" width="11" style="2" customWidth="1"/>
    <col min="17" max="21" width="8.88671875" style="2"/>
    <col min="22" max="22" width="17.33203125" style="2" customWidth="1"/>
    <col min="23" max="16384" width="8.88671875" style="2"/>
  </cols>
  <sheetData>
    <row r="1" spans="1:27" s="62" customFormat="1" x14ac:dyDescent="0.3">
      <c r="A1" s="66" t="s">
        <v>70</v>
      </c>
      <c r="B1" s="60" t="s">
        <v>6</v>
      </c>
      <c r="C1" s="60"/>
      <c r="D1" s="60"/>
      <c r="E1" s="60"/>
      <c r="F1" s="61"/>
      <c r="G1" s="62" t="s">
        <v>5</v>
      </c>
      <c r="H1" s="63" t="s">
        <v>35</v>
      </c>
      <c r="I1" s="60"/>
      <c r="J1" s="60"/>
      <c r="K1" s="60"/>
      <c r="L1" s="61"/>
      <c r="M1" s="62" t="s">
        <v>37</v>
      </c>
      <c r="N1" s="62" t="s">
        <v>7</v>
      </c>
      <c r="O1" s="62" t="s">
        <v>10</v>
      </c>
      <c r="P1" s="62" t="s">
        <v>11</v>
      </c>
      <c r="Q1" s="62" t="s">
        <v>9</v>
      </c>
      <c r="R1" s="62" t="s">
        <v>8</v>
      </c>
      <c r="S1" s="62" t="s">
        <v>3</v>
      </c>
      <c r="T1" s="62" t="s">
        <v>4</v>
      </c>
      <c r="U1" s="62" t="s">
        <v>13</v>
      </c>
      <c r="V1" s="62" t="s">
        <v>14</v>
      </c>
    </row>
    <row r="2" spans="1:27" s="59" customFormat="1" ht="15" thickBot="1" x14ac:dyDescent="0.35">
      <c r="A2" s="67"/>
      <c r="B2" s="58">
        <v>1</v>
      </c>
      <c r="C2" s="59">
        <v>2</v>
      </c>
      <c r="D2" s="59">
        <v>3</v>
      </c>
      <c r="E2" s="59">
        <v>4</v>
      </c>
      <c r="F2" s="59">
        <v>5</v>
      </c>
      <c r="H2" s="59">
        <v>1</v>
      </c>
      <c r="I2" s="59">
        <v>2</v>
      </c>
      <c r="J2" s="59">
        <v>3</v>
      </c>
      <c r="K2" s="59">
        <v>4</v>
      </c>
      <c r="L2" s="59">
        <v>5</v>
      </c>
    </row>
    <row r="3" spans="1:27" s="11" customFormat="1" x14ac:dyDescent="0.3">
      <c r="A3" s="70">
        <v>1</v>
      </c>
      <c r="B3" s="42">
        <v>9.3000000000000007</v>
      </c>
      <c r="C3" s="11">
        <v>10</v>
      </c>
      <c r="D3" s="11">
        <v>9.6</v>
      </c>
      <c r="E3" s="11">
        <v>9.5</v>
      </c>
      <c r="F3" s="11">
        <v>9.9</v>
      </c>
      <c r="G3" s="11">
        <f t="shared" ref="G3:G13" si="0">(B3+C3+D3+E3+F3)/$Y$4</f>
        <v>9.66</v>
      </c>
      <c r="H3" s="11">
        <f>POWER(B3-$G3,2)</f>
        <v>0.1295999999999996</v>
      </c>
      <c r="I3" s="11">
        <f t="shared" ref="I3:L3" si="1">POWER(C3-$G3,2)</f>
        <v>0.1155999999999999</v>
      </c>
      <c r="J3" s="11">
        <f t="shared" si="1"/>
        <v>3.6000000000000597E-3</v>
      </c>
      <c r="K3" s="11">
        <f t="shared" si="1"/>
        <v>2.5600000000000046E-2</v>
      </c>
      <c r="L3" s="11">
        <f t="shared" si="1"/>
        <v>5.7600000000000103E-2</v>
      </c>
      <c r="M3" s="11">
        <f>SUM(H3,I3,J3,K3,L3)</f>
        <v>0.33199999999999968</v>
      </c>
      <c r="N3" s="11">
        <f t="shared" ref="N3:N13" si="2">POWER(M3/($Y$4-1),0.5)</f>
        <v>0.28809720581775855</v>
      </c>
      <c r="O3" s="11">
        <f>G3+3*N3</f>
        <v>10.524291617453276</v>
      </c>
      <c r="P3" s="11">
        <f>G3-3*N3</f>
        <v>8.7957083825467244</v>
      </c>
      <c r="Q3" s="11">
        <f>N3/G3*100</f>
        <v>2.9823727310326968</v>
      </c>
      <c r="R3" s="11">
        <f t="shared" ref="R3:R13" si="3">N3/POWER($Y$4, 0.5)</f>
        <v>0.12884098726725118</v>
      </c>
      <c r="S3" s="11">
        <f t="shared" ref="S3:S13" si="4">R3*$Z$4</f>
        <v>0.35688953473028578</v>
      </c>
      <c r="T3" s="11">
        <f>S3/G3*100</f>
        <v>3.694508641100267</v>
      </c>
      <c r="U3" s="11">
        <f t="shared" ref="U3:U13" si="5">ROUNDUP(POWER(Q3*$Z$4/$AA$4,2), 0)</f>
        <v>3</v>
      </c>
      <c r="V3" s="11" t="str">
        <f xml:space="preserve"> G3 &amp; " ± " &amp; (ROUNDUP(S3, 3))</f>
        <v>9,66 ± 0,357</v>
      </c>
      <c r="X3" s="61" t="s">
        <v>1</v>
      </c>
      <c r="Y3" s="62" t="s">
        <v>2</v>
      </c>
      <c r="Z3" s="62" t="s">
        <v>0</v>
      </c>
      <c r="AA3" s="62" t="s">
        <v>12</v>
      </c>
    </row>
    <row r="4" spans="1:27" x14ac:dyDescent="0.3">
      <c r="A4" s="71">
        <f>A3+1</f>
        <v>2</v>
      </c>
      <c r="B4" s="43">
        <v>9.4</v>
      </c>
      <c r="C4" s="2">
        <v>9.3000000000000007</v>
      </c>
      <c r="D4" s="2">
        <v>9.6999999999999993</v>
      </c>
      <c r="E4" s="2">
        <v>9.4</v>
      </c>
      <c r="F4" s="2">
        <v>9.1</v>
      </c>
      <c r="G4" s="2">
        <f t="shared" si="0"/>
        <v>9.3800000000000008</v>
      </c>
      <c r="H4" s="2">
        <f t="shared" ref="H4:H20" si="6">POWER(B4-$G4,2)</f>
        <v>3.9999999999998294E-4</v>
      </c>
      <c r="I4" s="2">
        <f t="shared" ref="I4:I20" si="7">POWER(C4-$G4,2)</f>
        <v>6.4000000000000116E-3</v>
      </c>
      <c r="J4" s="2">
        <f t="shared" ref="J4:J20" si="8">POWER(D4-$G4,2)</f>
        <v>0.10239999999999905</v>
      </c>
      <c r="K4" s="2">
        <f t="shared" ref="K4:K20" si="9">POWER(E4-$G4,2)</f>
        <v>3.9999999999998294E-4</v>
      </c>
      <c r="L4" s="2">
        <f t="shared" ref="L4:L20" si="10">POWER(F4-$G4,2)</f>
        <v>7.8400000000000636E-2</v>
      </c>
      <c r="M4" s="2">
        <f t="shared" ref="M4:M20" si="11">SUM(H4,I4,J4,K4,L4)</f>
        <v>0.18799999999999967</v>
      </c>
      <c r="N4" s="2">
        <f t="shared" si="2"/>
        <v>0.2167948338867878</v>
      </c>
      <c r="O4" s="2">
        <f t="shared" ref="O4:O20" si="12">G4+3*N4</f>
        <v>10.030384501660365</v>
      </c>
      <c r="P4" s="2">
        <f t="shared" ref="P4:P20" si="13">G4-3*N4</f>
        <v>8.729615498339637</v>
      </c>
      <c r="Q4" s="2">
        <f t="shared" ref="Q4:Q20" si="14">N4/G4*100</f>
        <v>2.3112455638250298</v>
      </c>
      <c r="R4" s="2">
        <f t="shared" si="3"/>
        <v>9.6953597148326492E-2</v>
      </c>
      <c r="S4" s="2">
        <f t="shared" si="4"/>
        <v>0.2685614641008644</v>
      </c>
      <c r="T4" s="2">
        <f t="shared" ref="T4:T20" si="15">S4/G4*100</f>
        <v>2.8631286151478079</v>
      </c>
      <c r="U4" s="2">
        <f t="shared" si="5"/>
        <v>2</v>
      </c>
      <c r="V4" s="2" t="str">
        <f t="shared" ref="V4:V20" si="16" xml:space="preserve"> G4 &amp; " ± " &amp; (ROUNDUP(S4, 3))</f>
        <v>9,38 ± 0,269</v>
      </c>
      <c r="X4" s="43">
        <v>0.95</v>
      </c>
      <c r="Y4" s="2">
        <v>5</v>
      </c>
      <c r="Z4" s="2">
        <v>2.77</v>
      </c>
      <c r="AA4" s="2">
        <v>5</v>
      </c>
    </row>
    <row r="5" spans="1:27" x14ac:dyDescent="0.3">
      <c r="A5" s="71">
        <f t="shared" ref="A5:A20" si="17">A4+1</f>
        <v>3</v>
      </c>
      <c r="B5" s="43">
        <v>9.3000000000000007</v>
      </c>
      <c r="C5" s="2">
        <v>9.3000000000000007</v>
      </c>
      <c r="D5" s="2">
        <v>10</v>
      </c>
      <c r="E5" s="2">
        <v>9.3000000000000007</v>
      </c>
      <c r="F5" s="2">
        <v>9.5</v>
      </c>
      <c r="G5" s="2">
        <f t="shared" si="0"/>
        <v>9.48</v>
      </c>
      <c r="H5" s="2">
        <f t="shared" si="6"/>
        <v>3.2399999999999901E-2</v>
      </c>
      <c r="I5" s="2">
        <f t="shared" si="7"/>
        <v>3.2399999999999901E-2</v>
      </c>
      <c r="J5" s="2">
        <f t="shared" si="8"/>
        <v>0.27039999999999953</v>
      </c>
      <c r="K5" s="2">
        <f t="shared" si="9"/>
        <v>3.2399999999999901E-2</v>
      </c>
      <c r="L5" s="2">
        <f t="shared" si="10"/>
        <v>3.9999999999998294E-4</v>
      </c>
      <c r="M5" s="2">
        <f t="shared" si="11"/>
        <v>0.36799999999999922</v>
      </c>
      <c r="N5" s="2">
        <f t="shared" si="2"/>
        <v>0.30331501776206171</v>
      </c>
      <c r="O5" s="2">
        <f t="shared" si="12"/>
        <v>10.389945053286185</v>
      </c>
      <c r="P5" s="2">
        <f t="shared" si="13"/>
        <v>8.5700549467138156</v>
      </c>
      <c r="Q5" s="2">
        <f t="shared" si="14"/>
        <v>3.1995255038192165</v>
      </c>
      <c r="R5" s="2">
        <f t="shared" si="3"/>
        <v>0.13564659966250522</v>
      </c>
      <c r="S5" s="2">
        <f t="shared" si="4"/>
        <v>0.37574108106513948</v>
      </c>
      <c r="T5" s="2">
        <f t="shared" si="15"/>
        <v>3.9635135133453527</v>
      </c>
      <c r="U5" s="2">
        <f t="shared" si="5"/>
        <v>4</v>
      </c>
      <c r="V5" s="2" t="str">
        <f t="shared" si="16"/>
        <v>9,48 ± 0,376</v>
      </c>
    </row>
    <row r="6" spans="1:27" x14ac:dyDescent="0.3">
      <c r="A6" s="71">
        <f t="shared" si="17"/>
        <v>4</v>
      </c>
      <c r="B6" s="43">
        <v>8.9</v>
      </c>
      <c r="C6" s="2">
        <v>9.4</v>
      </c>
      <c r="D6" s="2">
        <v>10.4</v>
      </c>
      <c r="E6" s="2">
        <v>9.5</v>
      </c>
      <c r="F6" s="2">
        <v>9.5</v>
      </c>
      <c r="G6" s="2">
        <f t="shared" si="0"/>
        <v>9.5400000000000009</v>
      </c>
      <c r="H6" s="2">
        <f t="shared" si="6"/>
        <v>0.40960000000000074</v>
      </c>
      <c r="I6" s="2">
        <f t="shared" si="7"/>
        <v>1.9600000000000159E-2</v>
      </c>
      <c r="J6" s="2">
        <f t="shared" si="8"/>
        <v>0.73959999999999904</v>
      </c>
      <c r="K6" s="2">
        <f t="shared" si="9"/>
        <v>1.6000000000000738E-3</v>
      </c>
      <c r="L6" s="2">
        <f t="shared" si="10"/>
        <v>1.6000000000000738E-3</v>
      </c>
      <c r="M6" s="2">
        <f t="shared" si="11"/>
        <v>1.1720000000000002</v>
      </c>
      <c r="N6" s="2">
        <f t="shared" si="2"/>
        <v>0.54129474410897438</v>
      </c>
      <c r="O6" s="2">
        <f t="shared" si="12"/>
        <v>11.163884232326923</v>
      </c>
      <c r="P6" s="2">
        <f t="shared" si="13"/>
        <v>7.9161157676730776</v>
      </c>
      <c r="Q6" s="2">
        <f t="shared" si="14"/>
        <v>5.6739490996747834</v>
      </c>
      <c r="R6" s="2">
        <f t="shared" si="3"/>
        <v>0.24207436873820409</v>
      </c>
      <c r="S6" s="2">
        <f t="shared" si="4"/>
        <v>0.67054600140482534</v>
      </c>
      <c r="T6" s="2">
        <f t="shared" si="15"/>
        <v>7.0287840818115859</v>
      </c>
      <c r="U6" s="2">
        <f t="shared" si="5"/>
        <v>10</v>
      </c>
      <c r="V6" s="2" t="str">
        <f t="shared" si="16"/>
        <v>9,54 ± 0,671</v>
      </c>
    </row>
    <row r="7" spans="1:27" x14ac:dyDescent="0.3">
      <c r="A7" s="71">
        <f t="shared" si="17"/>
        <v>5</v>
      </c>
      <c r="B7" s="43">
        <v>9.5</v>
      </c>
      <c r="C7" s="2">
        <v>9.1999999999999993</v>
      </c>
      <c r="D7" s="2">
        <v>8.8000000000000007</v>
      </c>
      <c r="E7" s="2">
        <v>9</v>
      </c>
      <c r="F7" s="2">
        <v>9.1999999999999993</v>
      </c>
      <c r="G7" s="2">
        <f t="shared" si="0"/>
        <v>9.14</v>
      </c>
      <c r="H7" s="2">
        <f t="shared" si="6"/>
        <v>0.1295999999999996</v>
      </c>
      <c r="I7" s="2">
        <f t="shared" si="7"/>
        <v>3.5999999999998464E-3</v>
      </c>
      <c r="J7" s="2">
        <f t="shared" si="8"/>
        <v>0.1155999999999999</v>
      </c>
      <c r="K7" s="2">
        <f t="shared" si="9"/>
        <v>1.9600000000000159E-2</v>
      </c>
      <c r="L7" s="2">
        <f t="shared" si="10"/>
        <v>3.5999999999998464E-3</v>
      </c>
      <c r="M7" s="2">
        <f t="shared" si="11"/>
        <v>0.27199999999999935</v>
      </c>
      <c r="N7" s="2">
        <f t="shared" si="2"/>
        <v>0.26076809620810565</v>
      </c>
      <c r="O7" s="2">
        <f t="shared" si="12"/>
        <v>9.9223042886243178</v>
      </c>
      <c r="P7" s="2">
        <f t="shared" si="13"/>
        <v>8.3576957113756833</v>
      </c>
      <c r="Q7" s="2">
        <f t="shared" si="14"/>
        <v>2.8530426280974361</v>
      </c>
      <c r="R7" s="2">
        <f t="shared" si="3"/>
        <v>0.11661903789690586</v>
      </c>
      <c r="S7" s="2">
        <f t="shared" si="4"/>
        <v>0.32303473497442925</v>
      </c>
      <c r="T7" s="2">
        <f t="shared" si="15"/>
        <v>3.5342968815583067</v>
      </c>
      <c r="U7" s="2">
        <f t="shared" si="5"/>
        <v>3</v>
      </c>
      <c r="V7" s="2" t="str">
        <f t="shared" si="16"/>
        <v>9,14 ± 0,324</v>
      </c>
    </row>
    <row r="8" spans="1:27" x14ac:dyDescent="0.3">
      <c r="A8" s="71">
        <f t="shared" si="17"/>
        <v>6</v>
      </c>
      <c r="B8" s="43">
        <v>69.400000000000006</v>
      </c>
      <c r="C8" s="2">
        <v>69.5</v>
      </c>
      <c r="D8" s="2">
        <v>71.599999999999994</v>
      </c>
      <c r="E8" s="2">
        <v>72</v>
      </c>
      <c r="F8" s="2">
        <v>70.8</v>
      </c>
      <c r="G8" s="2">
        <f t="shared" si="0"/>
        <v>70.66</v>
      </c>
      <c r="H8" s="2">
        <f t="shared" si="6"/>
        <v>1.587599999999977</v>
      </c>
      <c r="I8" s="2">
        <f t="shared" si="7"/>
        <v>1.3455999999999921</v>
      </c>
      <c r="J8" s="2">
        <f t="shared" si="8"/>
        <v>0.88359999999999572</v>
      </c>
      <c r="K8" s="2">
        <f t="shared" si="9"/>
        <v>1.7956000000000092</v>
      </c>
      <c r="L8" s="2">
        <f t="shared" si="10"/>
        <v>1.9600000000000159E-2</v>
      </c>
      <c r="M8" s="2">
        <f t="shared" si="11"/>
        <v>5.6319999999999748</v>
      </c>
      <c r="N8" s="2">
        <f t="shared" si="2"/>
        <v>1.1865917579353034</v>
      </c>
      <c r="O8" s="2">
        <f t="shared" si="12"/>
        <v>74.219775273805908</v>
      </c>
      <c r="P8" s="2">
        <f t="shared" si="13"/>
        <v>67.100224726194085</v>
      </c>
      <c r="Q8" s="2">
        <f t="shared" si="14"/>
        <v>1.6792977044088644</v>
      </c>
      <c r="R8" s="2">
        <f t="shared" si="3"/>
        <v>0.53065996645686275</v>
      </c>
      <c r="S8" s="2">
        <f t="shared" si="4"/>
        <v>1.4699281070855099</v>
      </c>
      <c r="T8" s="2">
        <f t="shared" si="15"/>
        <v>2.0802831971207332</v>
      </c>
      <c r="U8" s="2">
        <f t="shared" si="5"/>
        <v>1</v>
      </c>
      <c r="V8" s="2" t="str">
        <f t="shared" si="16"/>
        <v>70,66 ± 1,47</v>
      </c>
    </row>
    <row r="9" spans="1:27" x14ac:dyDescent="0.3">
      <c r="A9" s="71">
        <f t="shared" si="17"/>
        <v>7</v>
      </c>
      <c r="B9" s="43">
        <v>6.931</v>
      </c>
      <c r="C9" s="2">
        <v>3.3210000000000002</v>
      </c>
      <c r="D9" s="2">
        <v>3.8620000000000001</v>
      </c>
      <c r="E9" s="2">
        <v>3.6869999999999998</v>
      </c>
      <c r="F9" s="2">
        <v>3.4529999999999998</v>
      </c>
      <c r="G9" s="2">
        <f t="shared" si="0"/>
        <v>4.2507999999999999</v>
      </c>
      <c r="H9" s="2">
        <f t="shared" si="6"/>
        <v>7.1834720400000007</v>
      </c>
      <c r="I9" s="2">
        <f t="shared" si="7"/>
        <v>0.8645280399999995</v>
      </c>
      <c r="J9" s="2">
        <f t="shared" si="8"/>
        <v>0.15116543999999985</v>
      </c>
      <c r="K9" s="2">
        <f t="shared" si="9"/>
        <v>0.31787044000000009</v>
      </c>
      <c r="L9" s="2">
        <f t="shared" si="10"/>
        <v>0.63648484000000005</v>
      </c>
      <c r="M9" s="2">
        <f t="shared" si="11"/>
        <v>9.153520799999999</v>
      </c>
      <c r="N9" s="2">
        <f t="shared" si="2"/>
        <v>1.5127393033831043</v>
      </c>
      <c r="O9" s="2">
        <f t="shared" si="12"/>
        <v>8.7890179101493118</v>
      </c>
      <c r="P9" s="2">
        <f t="shared" si="13"/>
        <v>-0.28741791014931284</v>
      </c>
      <c r="Q9" s="2">
        <f t="shared" si="14"/>
        <v>35.587167201070486</v>
      </c>
      <c r="R9" s="2">
        <f t="shared" si="3"/>
        <v>0.6765175829200597</v>
      </c>
      <c r="S9" s="2">
        <f t="shared" si="4"/>
        <v>1.8739537046885655</v>
      </c>
      <c r="T9" s="2">
        <f t="shared" si="15"/>
        <v>44.084730043487475</v>
      </c>
      <c r="U9" s="2">
        <f t="shared" si="5"/>
        <v>389</v>
      </c>
      <c r="V9" s="2" t="str">
        <f t="shared" si="16"/>
        <v>4,2508 ± 1,874</v>
      </c>
    </row>
    <row r="10" spans="1:27" x14ac:dyDescent="0.3">
      <c r="A10" s="71">
        <f t="shared" si="17"/>
        <v>8</v>
      </c>
      <c r="B10" s="43">
        <v>7.1909999999999998</v>
      </c>
      <c r="C10" s="2">
        <v>4.4530000000000003</v>
      </c>
      <c r="D10" s="2">
        <v>3.6949999999999998</v>
      </c>
      <c r="E10" s="2">
        <v>3.7149999999999999</v>
      </c>
      <c r="F10" s="2">
        <v>3.6890000000000001</v>
      </c>
      <c r="G10" s="2">
        <f t="shared" si="0"/>
        <v>4.5486000000000004</v>
      </c>
      <c r="H10" s="2">
        <f t="shared" si="6"/>
        <v>6.982277759999997</v>
      </c>
      <c r="I10" s="2">
        <f t="shared" si="7"/>
        <v>9.1393600000000252E-3</v>
      </c>
      <c r="J10" s="2">
        <f t="shared" si="8"/>
        <v>0.728632960000001</v>
      </c>
      <c r="K10" s="2">
        <f t="shared" si="9"/>
        <v>0.69488896000000089</v>
      </c>
      <c r="L10" s="2">
        <f t="shared" si="10"/>
        <v>0.7389121600000006</v>
      </c>
      <c r="M10" s="2">
        <f t="shared" si="11"/>
        <v>9.1538511999999983</v>
      </c>
      <c r="N10" s="2">
        <f t="shared" si="2"/>
        <v>1.5127666046023094</v>
      </c>
      <c r="O10" s="2">
        <f t="shared" si="12"/>
        <v>9.0868998138069283</v>
      </c>
      <c r="P10" s="2">
        <f t="shared" si="13"/>
        <v>1.0300186193072491E-2</v>
      </c>
      <c r="Q10" s="2">
        <f t="shared" si="14"/>
        <v>33.257850868449836</v>
      </c>
      <c r="R10" s="2">
        <f t="shared" si="3"/>
        <v>0.67652979239646194</v>
      </c>
      <c r="S10" s="2">
        <f t="shared" si="4"/>
        <v>1.8739875249381996</v>
      </c>
      <c r="T10" s="2">
        <f t="shared" si="15"/>
        <v>41.199215691381951</v>
      </c>
      <c r="U10" s="2">
        <f t="shared" si="5"/>
        <v>340</v>
      </c>
      <c r="V10" s="2" t="str">
        <f t="shared" si="16"/>
        <v>4,5486 ± 1,874</v>
      </c>
    </row>
    <row r="11" spans="1:27" x14ac:dyDescent="0.3">
      <c r="A11" s="71">
        <f t="shared" si="17"/>
        <v>9</v>
      </c>
      <c r="B11" s="43">
        <v>7.29</v>
      </c>
      <c r="C11" s="2">
        <v>3.0659999999999998</v>
      </c>
      <c r="D11" s="2">
        <v>3.9390000000000001</v>
      </c>
      <c r="E11" s="2">
        <v>3.6560000000000001</v>
      </c>
      <c r="F11" s="2">
        <v>3.5329999999999999</v>
      </c>
      <c r="G11" s="2">
        <f t="shared" si="0"/>
        <v>4.2968000000000002</v>
      </c>
      <c r="H11" s="2">
        <f t="shared" si="6"/>
        <v>8.9592462399999988</v>
      </c>
      <c r="I11" s="2">
        <f t="shared" si="7"/>
        <v>1.5148686400000009</v>
      </c>
      <c r="J11" s="2">
        <f t="shared" si="8"/>
        <v>0.12802084000000008</v>
      </c>
      <c r="K11" s="2">
        <f t="shared" si="9"/>
        <v>0.41062464000000004</v>
      </c>
      <c r="L11" s="2">
        <f t="shared" si="10"/>
        <v>0.5833904400000004</v>
      </c>
      <c r="M11" s="2">
        <f t="shared" si="11"/>
        <v>11.5961508</v>
      </c>
      <c r="N11" s="2">
        <f t="shared" si="2"/>
        <v>1.7026560721414057</v>
      </c>
      <c r="O11" s="2">
        <f t="shared" si="12"/>
        <v>9.4047682164242161</v>
      </c>
      <c r="P11" s="2">
        <f t="shared" si="13"/>
        <v>-0.81116821642421666</v>
      </c>
      <c r="Q11" s="2">
        <f t="shared" si="14"/>
        <v>39.626142062497806</v>
      </c>
      <c r="R11" s="2">
        <f t="shared" si="3"/>
        <v>0.76145094392219381</v>
      </c>
      <c r="S11" s="2">
        <f t="shared" si="4"/>
        <v>2.109219114664477</v>
      </c>
      <c r="T11" s="2">
        <f t="shared" si="15"/>
        <v>49.08813802514608</v>
      </c>
      <c r="U11" s="2">
        <f t="shared" si="5"/>
        <v>482</v>
      </c>
      <c r="V11" s="2" t="str">
        <f t="shared" si="16"/>
        <v>4,2968 ± 2,11</v>
      </c>
    </row>
    <row r="12" spans="1:27" x14ac:dyDescent="0.3">
      <c r="A12" s="71">
        <f t="shared" si="17"/>
        <v>10</v>
      </c>
      <c r="B12" s="43">
        <v>7.4080000000000004</v>
      </c>
      <c r="C12" s="2">
        <v>3.867</v>
      </c>
      <c r="D12" s="2">
        <v>3.5</v>
      </c>
      <c r="E12" s="2">
        <v>3.4590000000000001</v>
      </c>
      <c r="F12" s="2">
        <v>3.6779999999999999</v>
      </c>
      <c r="G12" s="2">
        <f t="shared" si="0"/>
        <v>4.3824000000000005</v>
      </c>
      <c r="H12" s="2">
        <f t="shared" si="6"/>
        <v>9.1542553599999987</v>
      </c>
      <c r="I12" s="2">
        <f t="shared" si="7"/>
        <v>0.26563716000000054</v>
      </c>
      <c r="J12" s="2">
        <f t="shared" si="8"/>
        <v>0.77862976000000095</v>
      </c>
      <c r="K12" s="2">
        <f t="shared" si="9"/>
        <v>0.85266756000000077</v>
      </c>
      <c r="L12" s="2">
        <f t="shared" si="10"/>
        <v>0.49617936000000085</v>
      </c>
      <c r="M12" s="2">
        <f t="shared" si="11"/>
        <v>11.547369200000002</v>
      </c>
      <c r="N12" s="2">
        <f t="shared" si="2"/>
        <v>1.6990710108762377</v>
      </c>
      <c r="O12" s="2">
        <f t="shared" si="12"/>
        <v>9.4796130326287127</v>
      </c>
      <c r="P12" s="2">
        <f t="shared" si="13"/>
        <v>-0.71481303262871254</v>
      </c>
      <c r="Q12" s="2">
        <f t="shared" si="14"/>
        <v>38.770331573481144</v>
      </c>
      <c r="R12" s="2">
        <f t="shared" si="3"/>
        <v>0.75984765578371039</v>
      </c>
      <c r="S12" s="2">
        <f t="shared" si="4"/>
        <v>2.1047780065208777</v>
      </c>
      <c r="T12" s="2">
        <f t="shared" si="15"/>
        <v>48.027975687314658</v>
      </c>
      <c r="U12" s="2">
        <f t="shared" si="5"/>
        <v>462</v>
      </c>
      <c r="V12" s="2" t="str">
        <f t="shared" si="16"/>
        <v>4,3824 ± 2,105</v>
      </c>
    </row>
    <row r="13" spans="1:27" x14ac:dyDescent="0.3">
      <c r="A13" s="71">
        <f t="shared" si="17"/>
        <v>11</v>
      </c>
      <c r="B13" s="43">
        <v>6.8840000000000003</v>
      </c>
      <c r="C13" s="2">
        <v>3.6419999999999999</v>
      </c>
      <c r="D13" s="2">
        <v>3.786</v>
      </c>
      <c r="E13" s="2">
        <v>3.7970000000000002</v>
      </c>
      <c r="F13" s="2">
        <v>3.6429999999999998</v>
      </c>
      <c r="G13" s="2">
        <f t="shared" si="0"/>
        <v>4.3503999999999996</v>
      </c>
      <c r="H13" s="2">
        <f t="shared" si="6"/>
        <v>6.4191289600000037</v>
      </c>
      <c r="I13" s="2">
        <f t="shared" si="7"/>
        <v>0.50183055999999959</v>
      </c>
      <c r="J13" s="2">
        <f t="shared" si="8"/>
        <v>0.3185473599999995</v>
      </c>
      <c r="K13" s="2">
        <f t="shared" si="9"/>
        <v>0.30625155999999937</v>
      </c>
      <c r="L13" s="2">
        <f t="shared" si="10"/>
        <v>0.50041475999999974</v>
      </c>
      <c r="M13" s="2">
        <f t="shared" si="11"/>
        <v>8.0461732000000019</v>
      </c>
      <c r="N13" s="2">
        <f t="shared" si="2"/>
        <v>1.4182888633843249</v>
      </c>
      <c r="O13" s="2">
        <f t="shared" si="12"/>
        <v>8.6052665901529757</v>
      </c>
      <c r="P13" s="2">
        <f t="shared" si="13"/>
        <v>9.5533409847024409E-2</v>
      </c>
      <c r="Q13" s="2">
        <f t="shared" si="14"/>
        <v>32.601343862273005</v>
      </c>
      <c r="R13" s="2">
        <f t="shared" si="3"/>
        <v>0.6342780620516526</v>
      </c>
      <c r="S13" s="2">
        <f t="shared" si="4"/>
        <v>1.7569502318830776</v>
      </c>
      <c r="T13" s="2">
        <f t="shared" si="15"/>
        <v>40.385946852773948</v>
      </c>
      <c r="U13" s="2">
        <f t="shared" si="5"/>
        <v>327</v>
      </c>
      <c r="V13" s="2" t="str">
        <f t="shared" si="16"/>
        <v>4,3504 ± 1,757</v>
      </c>
    </row>
    <row r="14" spans="1:27" x14ac:dyDescent="0.3">
      <c r="A14" s="71">
        <f t="shared" si="17"/>
        <v>12</v>
      </c>
      <c r="B14" s="43">
        <v>86.881</v>
      </c>
      <c r="C14" s="2">
        <v>88.858000000000004</v>
      </c>
      <c r="D14" s="2">
        <v>81.569000000000003</v>
      </c>
      <c r="E14" s="2">
        <v>92.869</v>
      </c>
      <c r="F14" s="2">
        <v>90.141999999999996</v>
      </c>
      <c r="G14" s="2">
        <f t="shared" ref="G14:G20" si="18">(B14+C14+D14+E14+F14)/$Y$4</f>
        <v>88.063800000000001</v>
      </c>
      <c r="H14" s="2">
        <f t="shared" si="6"/>
        <v>1.3990158400000008</v>
      </c>
      <c r="I14" s="2">
        <f t="shared" si="7"/>
        <v>0.63075364000000567</v>
      </c>
      <c r="J14" s="2">
        <f t="shared" si="8"/>
        <v>42.182427039999972</v>
      </c>
      <c r="K14" s="2">
        <f t="shared" si="9"/>
        <v>23.089947039999991</v>
      </c>
      <c r="L14" s="2">
        <f t="shared" si="10"/>
        <v>4.3189152399999804</v>
      </c>
      <c r="M14" s="2">
        <f t="shared" si="11"/>
        <v>71.621058799999943</v>
      </c>
      <c r="N14" s="2">
        <f t="shared" ref="N14:N20" si="19">POWER(M14/($Y$4-1),0.5)</f>
        <v>4.2314612960536442</v>
      </c>
      <c r="O14" s="2">
        <f t="shared" si="12"/>
        <v>100.75818388816093</v>
      </c>
      <c r="P14" s="2">
        <f t="shared" si="13"/>
        <v>75.369416111839072</v>
      </c>
      <c r="Q14" s="2">
        <f t="shared" si="14"/>
        <v>4.8049951240505679</v>
      </c>
      <c r="R14" s="2">
        <f t="shared" ref="R14:R20" si="20">N14/POWER($Y$4, 0.5)</f>
        <v>1.8923670204270622</v>
      </c>
      <c r="S14" s="2">
        <f t="shared" ref="S14:S20" si="21">R14*$Z$4</f>
        <v>5.2418566465829626</v>
      </c>
      <c r="T14" s="2">
        <f t="shared" si="15"/>
        <v>5.9523398338283862</v>
      </c>
      <c r="U14" s="2">
        <f t="shared" ref="U14:U20" si="22">ROUNDUP(POWER(Q14*$Z$4/$AA$4,2), 0)</f>
        <v>8</v>
      </c>
      <c r="V14" s="2" t="str">
        <f t="shared" si="16"/>
        <v>88,0638 ± 5,242</v>
      </c>
    </row>
    <row r="15" spans="1:27" x14ac:dyDescent="0.3">
      <c r="A15" s="71">
        <f t="shared" si="17"/>
        <v>13</v>
      </c>
      <c r="B15" s="43">
        <v>3.4119999999999999</v>
      </c>
      <c r="C15" s="2">
        <v>2.7189999999999999</v>
      </c>
      <c r="D15" s="2">
        <v>2.8460000000000001</v>
      </c>
      <c r="E15" s="2">
        <v>2.83</v>
      </c>
      <c r="F15" s="2">
        <v>2.8159999999999998</v>
      </c>
      <c r="G15" s="2">
        <f t="shared" si="18"/>
        <v>2.9246000000000003</v>
      </c>
      <c r="H15" s="2">
        <f t="shared" si="6"/>
        <v>0.23755875999999962</v>
      </c>
      <c r="I15" s="2">
        <f t="shared" si="7"/>
        <v>4.2271360000000181E-2</v>
      </c>
      <c r="J15" s="2">
        <f t="shared" si="8"/>
        <v>6.1779600000000353E-3</v>
      </c>
      <c r="K15" s="2">
        <f t="shared" si="9"/>
        <v>8.9491600000000445E-3</v>
      </c>
      <c r="L15" s="2">
        <f t="shared" si="10"/>
        <v>1.1793960000000103E-2</v>
      </c>
      <c r="M15" s="2">
        <f t="shared" si="11"/>
        <v>0.3067512</v>
      </c>
      <c r="N15" s="2">
        <f t="shared" si="19"/>
        <v>0.27692562178317848</v>
      </c>
      <c r="O15" s="2">
        <f t="shared" si="12"/>
        <v>3.7553768653495356</v>
      </c>
      <c r="P15" s="2">
        <f t="shared" si="13"/>
        <v>2.093823134650465</v>
      </c>
      <c r="Q15" s="2">
        <f t="shared" si="14"/>
        <v>9.4688375088278214</v>
      </c>
      <c r="R15" s="2">
        <f t="shared" si="20"/>
        <v>0.12384490300371671</v>
      </c>
      <c r="S15" s="2">
        <f t="shared" si="21"/>
        <v>0.34305038132029531</v>
      </c>
      <c r="T15" s="2">
        <f t="shared" si="15"/>
        <v>11.729822243051879</v>
      </c>
      <c r="U15" s="2">
        <f t="shared" si="22"/>
        <v>28</v>
      </c>
      <c r="V15" s="2" t="str">
        <f t="shared" si="16"/>
        <v>2,9246 ± 0,344</v>
      </c>
    </row>
    <row r="16" spans="1:27" x14ac:dyDescent="0.3">
      <c r="A16" s="71">
        <f t="shared" si="17"/>
        <v>14</v>
      </c>
      <c r="B16" s="43">
        <v>3.4220000000000002</v>
      </c>
      <c r="C16" s="2">
        <v>2.8050000000000002</v>
      </c>
      <c r="D16" s="2">
        <v>2.641</v>
      </c>
      <c r="E16" s="2">
        <v>2.673</v>
      </c>
      <c r="F16" s="2">
        <v>2.5470000000000002</v>
      </c>
      <c r="G16" s="2">
        <f t="shared" si="18"/>
        <v>2.8176000000000001</v>
      </c>
      <c r="H16" s="2">
        <f t="shared" si="6"/>
        <v>0.36529936000000007</v>
      </c>
      <c r="I16" s="2">
        <f t="shared" si="7"/>
        <v>1.587599999999986E-4</v>
      </c>
      <c r="J16" s="2">
        <f t="shared" si="8"/>
        <v>3.1187560000000031E-2</v>
      </c>
      <c r="K16" s="2">
        <f t="shared" si="9"/>
        <v>2.0909160000000017E-2</v>
      </c>
      <c r="L16" s="2">
        <f t="shared" si="10"/>
        <v>7.3224359999999974E-2</v>
      </c>
      <c r="M16" s="2">
        <f t="shared" si="11"/>
        <v>0.49077920000000014</v>
      </c>
      <c r="N16" s="2">
        <f t="shared" si="19"/>
        <v>0.35027817516939308</v>
      </c>
      <c r="O16" s="2">
        <f t="shared" si="12"/>
        <v>3.8684345255081793</v>
      </c>
      <c r="P16" s="2">
        <f t="shared" si="13"/>
        <v>1.7667654744918209</v>
      </c>
      <c r="Q16" s="2">
        <f t="shared" si="14"/>
        <v>12.431792134064205</v>
      </c>
      <c r="R16" s="2">
        <f t="shared" si="20"/>
        <v>0.15664916214266836</v>
      </c>
      <c r="S16" s="2">
        <f t="shared" si="21"/>
        <v>0.43391817913519137</v>
      </c>
      <c r="T16" s="2">
        <f t="shared" si="15"/>
        <v>15.400276090828768</v>
      </c>
      <c r="U16" s="2">
        <f t="shared" si="22"/>
        <v>48</v>
      </c>
      <c r="V16" s="2" t="str">
        <f t="shared" si="16"/>
        <v>2,8176 ± 0,434</v>
      </c>
    </row>
    <row r="17" spans="1:22" x14ac:dyDescent="0.3">
      <c r="A17" s="71">
        <f t="shared" si="17"/>
        <v>15</v>
      </c>
      <c r="B17" s="43">
        <v>3.431</v>
      </c>
      <c r="C17" s="2">
        <v>2.673</v>
      </c>
      <c r="D17" s="2">
        <v>2.0779999999999998</v>
      </c>
      <c r="E17" s="2">
        <v>2.7639999999999998</v>
      </c>
      <c r="F17" s="2">
        <v>2.8559999999999999</v>
      </c>
      <c r="G17" s="2">
        <f t="shared" si="18"/>
        <v>2.7603999999999997</v>
      </c>
      <c r="H17" s="2">
        <f t="shared" si="6"/>
        <v>0.44970436000000041</v>
      </c>
      <c r="I17" s="2">
        <f t="shared" si="7"/>
        <v>7.6387599999999476E-3</v>
      </c>
      <c r="J17" s="2">
        <f t="shared" si="8"/>
        <v>0.46566975999999988</v>
      </c>
      <c r="K17" s="2">
        <f t="shared" si="9"/>
        <v>1.2960000000000343E-5</v>
      </c>
      <c r="L17" s="2">
        <f t="shared" si="10"/>
        <v>9.1393600000000252E-3</v>
      </c>
      <c r="M17" s="2">
        <f t="shared" si="11"/>
        <v>0.93216520000000025</v>
      </c>
      <c r="N17" s="2">
        <f t="shared" si="19"/>
        <v>0.48274351367988372</v>
      </c>
      <c r="O17" s="2">
        <f t="shared" si="12"/>
        <v>4.2086305410396507</v>
      </c>
      <c r="P17" s="2">
        <f t="shared" si="13"/>
        <v>1.3121694589603485</v>
      </c>
      <c r="Q17" s="2">
        <f t="shared" si="14"/>
        <v>17.488172499633521</v>
      </c>
      <c r="R17" s="2">
        <f t="shared" si="20"/>
        <v>0.21588946245706392</v>
      </c>
      <c r="S17" s="2">
        <f t="shared" si="21"/>
        <v>0.5980138110060671</v>
      </c>
      <c r="T17" s="2">
        <f t="shared" si="15"/>
        <v>21.664027351328325</v>
      </c>
      <c r="U17" s="2">
        <f t="shared" si="22"/>
        <v>94</v>
      </c>
      <c r="V17" s="2" t="str">
        <f t="shared" si="16"/>
        <v>2,7604 ± 0,599</v>
      </c>
    </row>
    <row r="18" spans="1:22" x14ac:dyDescent="0.3">
      <c r="A18" s="71">
        <f t="shared" si="17"/>
        <v>16</v>
      </c>
      <c r="B18" s="43">
        <v>3.4889999999999999</v>
      </c>
      <c r="C18" s="2">
        <v>2.6840000000000002</v>
      </c>
      <c r="D18" s="2">
        <v>2.8119999999999998</v>
      </c>
      <c r="E18" s="2">
        <v>2.6659999999999999</v>
      </c>
      <c r="F18" s="2">
        <v>2.7160000000000002</v>
      </c>
      <c r="G18" s="2">
        <f t="shared" si="18"/>
        <v>2.8734000000000002</v>
      </c>
      <c r="H18" s="2">
        <f t="shared" si="6"/>
        <v>0.37896335999999964</v>
      </c>
      <c r="I18" s="2">
        <f t="shared" si="7"/>
        <v>3.5872360000000006E-2</v>
      </c>
      <c r="J18" s="2">
        <f t="shared" si="8"/>
        <v>3.7699600000000422E-3</v>
      </c>
      <c r="K18" s="2">
        <f t="shared" si="9"/>
        <v>4.3014760000000103E-2</v>
      </c>
      <c r="L18" s="2">
        <f t="shared" si="10"/>
        <v>2.4774759999999996E-2</v>
      </c>
      <c r="M18" s="2">
        <f t="shared" si="11"/>
        <v>0.48639519999999975</v>
      </c>
      <c r="N18" s="2">
        <f t="shared" si="19"/>
        <v>0.3487101948610048</v>
      </c>
      <c r="O18" s="2">
        <f t="shared" si="12"/>
        <v>3.9195305845830148</v>
      </c>
      <c r="P18" s="2">
        <f t="shared" si="13"/>
        <v>1.8272694154169857</v>
      </c>
      <c r="Q18" s="2">
        <f t="shared" si="14"/>
        <v>12.135804094835553</v>
      </c>
      <c r="R18" s="2">
        <f t="shared" si="20"/>
        <v>0.1559479400312809</v>
      </c>
      <c r="S18" s="2">
        <f t="shared" si="21"/>
        <v>0.43197579388664809</v>
      </c>
      <c r="T18" s="2">
        <f t="shared" si="15"/>
        <v>15.03361153639062</v>
      </c>
      <c r="U18" s="2">
        <f t="shared" si="22"/>
        <v>46</v>
      </c>
      <c r="V18" s="2" t="str">
        <f t="shared" si="16"/>
        <v>2,8734 ± 0,432</v>
      </c>
    </row>
    <row r="19" spans="1:22" x14ac:dyDescent="0.3">
      <c r="A19" s="71">
        <f t="shared" si="17"/>
        <v>17</v>
      </c>
      <c r="B19" s="43">
        <v>3.5169999999999999</v>
      </c>
      <c r="C19" s="2">
        <v>2.7639999999999998</v>
      </c>
      <c r="D19" s="2">
        <v>2.6360000000000001</v>
      </c>
      <c r="E19" s="2">
        <v>2.706</v>
      </c>
      <c r="F19" s="2">
        <v>2.6110000000000002</v>
      </c>
      <c r="G19" s="2">
        <f t="shared" si="18"/>
        <v>2.8468</v>
      </c>
      <c r="H19" s="2">
        <f t="shared" si="6"/>
        <v>0.44916803999999988</v>
      </c>
      <c r="I19" s="2">
        <f t="shared" si="7"/>
        <v>6.855840000000034E-3</v>
      </c>
      <c r="J19" s="2">
        <f t="shared" si="8"/>
        <v>4.4436639999999951E-2</v>
      </c>
      <c r="K19" s="2">
        <f t="shared" si="9"/>
        <v>1.9824640000000011E-2</v>
      </c>
      <c r="L19" s="2">
        <f t="shared" si="10"/>
        <v>5.5601639999999897E-2</v>
      </c>
      <c r="M19" s="2">
        <f t="shared" si="11"/>
        <v>0.57588679999999981</v>
      </c>
      <c r="N19" s="2">
        <f t="shared" si="19"/>
        <v>0.37943602886389155</v>
      </c>
      <c r="O19" s="2">
        <f t="shared" si="12"/>
        <v>3.9851080865916746</v>
      </c>
      <c r="P19" s="2">
        <f t="shared" si="13"/>
        <v>1.7084919134083254</v>
      </c>
      <c r="Q19" s="2">
        <f t="shared" si="14"/>
        <v>13.328510217222551</v>
      </c>
      <c r="R19" s="2">
        <f t="shared" si="20"/>
        <v>0.16968895073044676</v>
      </c>
      <c r="S19" s="2">
        <f t="shared" si="21"/>
        <v>0.47003839352333754</v>
      </c>
      <c r="T19" s="2">
        <f t="shared" si="15"/>
        <v>16.511114006018602</v>
      </c>
      <c r="U19" s="2">
        <f t="shared" si="22"/>
        <v>55</v>
      </c>
      <c r="V19" s="2" t="str">
        <f t="shared" si="16"/>
        <v>2,8468 ± 0,471</v>
      </c>
    </row>
    <row r="20" spans="1:22" x14ac:dyDescent="0.3">
      <c r="A20" s="71">
        <f t="shared" si="17"/>
        <v>18</v>
      </c>
      <c r="B20" s="43">
        <v>58.813000000000002</v>
      </c>
      <c r="C20" s="2">
        <v>58.457000000000001</v>
      </c>
      <c r="D20" s="2">
        <v>58.44</v>
      </c>
      <c r="E20" s="2">
        <v>58.462000000000003</v>
      </c>
      <c r="F20" s="2">
        <v>58.393000000000001</v>
      </c>
      <c r="G20" s="2">
        <f t="shared" si="18"/>
        <v>58.513000000000012</v>
      </c>
      <c r="H20" s="2">
        <f t="shared" si="6"/>
        <v>8.9999999999994029E-2</v>
      </c>
      <c r="I20" s="2">
        <f t="shared" si="7"/>
        <v>3.1360000000012988E-3</v>
      </c>
      <c r="J20" s="2">
        <f t="shared" si="8"/>
        <v>5.3290000000021332E-3</v>
      </c>
      <c r="K20" s="2">
        <f t="shared" si="9"/>
        <v>2.601000000000922E-3</v>
      </c>
      <c r="L20" s="2">
        <f t="shared" si="10"/>
        <v>1.4400000000002796E-2</v>
      </c>
      <c r="M20" s="2">
        <f t="shared" si="11"/>
        <v>0.11546600000000119</v>
      </c>
      <c r="N20" s="2">
        <f t="shared" si="19"/>
        <v>0.16990144201860177</v>
      </c>
      <c r="O20" s="2">
        <f t="shared" si="12"/>
        <v>59.022704326055816</v>
      </c>
      <c r="P20" s="2">
        <f t="shared" si="13"/>
        <v>58.003295673944208</v>
      </c>
      <c r="Q20" s="2">
        <f t="shared" si="14"/>
        <v>0.29036528979645848</v>
      </c>
      <c r="R20" s="2">
        <f t="shared" si="20"/>
        <v>7.5982234765766529E-2</v>
      </c>
      <c r="S20" s="2">
        <f t="shared" si="21"/>
        <v>0.2104707903011733</v>
      </c>
      <c r="T20" s="2">
        <f t="shared" si="15"/>
        <v>0.35969919556538421</v>
      </c>
      <c r="U20" s="2">
        <f t="shared" si="22"/>
        <v>1</v>
      </c>
      <c r="V20" s="2" t="str">
        <f t="shared" si="16"/>
        <v>58,513 ± 0,211</v>
      </c>
    </row>
    <row r="21" spans="1:22" x14ac:dyDescent="0.3">
      <c r="B21" s="64"/>
      <c r="E21" s="65"/>
    </row>
    <row r="22" spans="1:22" x14ac:dyDescent="0.3">
      <c r="B22" s="64"/>
    </row>
    <row r="24" spans="1:22" x14ac:dyDescent="0.3">
      <c r="B24" s="64"/>
    </row>
    <row r="25" spans="1:22" x14ac:dyDescent="0.3">
      <c r="B25" s="64"/>
    </row>
    <row r="27" spans="1:22" x14ac:dyDescent="0.3">
      <c r="B27" s="64"/>
    </row>
    <row r="28" spans="1:22" x14ac:dyDescent="0.3">
      <c r="B28" s="64"/>
    </row>
    <row r="29" spans="1:22" x14ac:dyDescent="0.3">
      <c r="B29" s="64"/>
    </row>
    <row r="31" spans="1:22" x14ac:dyDescent="0.3">
      <c r="B31" s="64"/>
    </row>
    <row r="33" spans="2:2" x14ac:dyDescent="0.3">
      <c r="B33" s="64"/>
    </row>
    <row r="35" spans="2:2" x14ac:dyDescent="0.3">
      <c r="B35" s="64"/>
    </row>
    <row r="36" spans="2:2" x14ac:dyDescent="0.3">
      <c r="B36" s="64"/>
    </row>
    <row r="38" spans="2:2" x14ac:dyDescent="0.3">
      <c r="B38" s="64"/>
    </row>
    <row r="39" spans="2:2" x14ac:dyDescent="0.3">
      <c r="B39" s="64"/>
    </row>
    <row r="40" spans="2:2" x14ac:dyDescent="0.3">
      <c r="B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25DF-99C8-4BEE-9062-87D91A348AF4}">
  <sheetPr codeName="Лист3"/>
  <dimension ref="A1:AA30"/>
  <sheetViews>
    <sheetView workbookViewId="0">
      <pane xSplit="1" topLeftCell="B1" activePane="topRight" state="frozen"/>
      <selection pane="topRight" activeCell="J3" sqref="J3"/>
    </sheetView>
  </sheetViews>
  <sheetFormatPr defaultRowHeight="14.4" x14ac:dyDescent="0.3"/>
  <cols>
    <col min="1" max="1" width="31.88671875" style="71" customWidth="1"/>
    <col min="2" max="2" width="9" style="52" bestFit="1" customWidth="1"/>
    <col min="3" max="6" width="9" style="53" bestFit="1" customWidth="1"/>
    <col min="7" max="7" width="10.44140625" style="53" customWidth="1"/>
    <col min="8" max="8" width="18.6640625" style="53" customWidth="1"/>
    <col min="9" max="9" width="10.44140625" style="53" bestFit="1" customWidth="1"/>
    <col min="10" max="10" width="9" style="53" bestFit="1" customWidth="1"/>
    <col min="11" max="12" width="10.44140625" style="53" bestFit="1" customWidth="1"/>
    <col min="13" max="13" width="19" style="53" customWidth="1"/>
    <col min="14" max="14" width="9" style="53" bestFit="1" customWidth="1"/>
    <col min="15" max="15" width="15.77734375" style="53" customWidth="1"/>
    <col min="16" max="16" width="14.88671875" style="53" customWidth="1"/>
    <col min="17" max="21" width="9" style="53" bestFit="1" customWidth="1"/>
    <col min="22" max="22" width="13.77734375" style="53" customWidth="1"/>
    <col min="23" max="23" width="8.88671875" style="53"/>
    <col min="24" max="27" width="9" style="53" bestFit="1" customWidth="1"/>
    <col min="28" max="16384" width="8.88671875" style="53"/>
  </cols>
  <sheetData>
    <row r="1" spans="1:27" x14ac:dyDescent="0.3">
      <c r="A1" s="66" t="s">
        <v>70</v>
      </c>
      <c r="B1" s="54" t="s">
        <v>15</v>
      </c>
      <c r="C1" s="54"/>
      <c r="D1" s="54"/>
      <c r="E1" s="54"/>
      <c r="F1" s="55"/>
      <c r="G1" s="56" t="s">
        <v>16</v>
      </c>
      <c r="H1" s="63" t="s">
        <v>36</v>
      </c>
      <c r="I1" s="60"/>
      <c r="J1" s="60"/>
      <c r="K1" s="60"/>
      <c r="L1" s="61"/>
      <c r="M1" s="62" t="s">
        <v>38</v>
      </c>
      <c r="N1" s="62" t="s">
        <v>17</v>
      </c>
      <c r="O1" s="62" t="s">
        <v>22</v>
      </c>
      <c r="P1" s="62" t="s">
        <v>21</v>
      </c>
      <c r="Q1" s="62" t="s">
        <v>9</v>
      </c>
      <c r="R1" s="62" t="s">
        <v>18</v>
      </c>
      <c r="S1" s="62" t="s">
        <v>20</v>
      </c>
      <c r="T1" s="62" t="s">
        <v>47</v>
      </c>
      <c r="U1" s="62" t="s">
        <v>13</v>
      </c>
      <c r="V1" s="62" t="s">
        <v>19</v>
      </c>
    </row>
    <row r="2" spans="1:27" s="69" customFormat="1" ht="15" thickBot="1" x14ac:dyDescent="0.35">
      <c r="A2" s="67"/>
      <c r="B2" s="58">
        <v>1</v>
      </c>
      <c r="C2" s="59">
        <v>2</v>
      </c>
      <c r="D2" s="59">
        <v>3</v>
      </c>
      <c r="E2" s="59">
        <v>4</v>
      </c>
      <c r="F2" s="59">
        <v>5</v>
      </c>
      <c r="G2" s="57"/>
      <c r="H2" s="59">
        <v>1</v>
      </c>
      <c r="I2" s="59">
        <v>2</v>
      </c>
      <c r="J2" s="59">
        <v>3</v>
      </c>
      <c r="K2" s="59">
        <v>4</v>
      </c>
      <c r="L2" s="59">
        <v>5</v>
      </c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1:27" s="51" customFormat="1" x14ac:dyDescent="0.3">
      <c r="A3" s="70">
        <v>1</v>
      </c>
      <c r="B3" s="50">
        <v>82</v>
      </c>
      <c r="C3" s="51">
        <v>101</v>
      </c>
      <c r="D3" s="51">
        <v>111</v>
      </c>
      <c r="E3" s="51">
        <v>99</v>
      </c>
      <c r="F3" s="51">
        <v>103</v>
      </c>
      <c r="G3" s="51">
        <f t="shared" ref="G3:G9" si="0">(B3+C3+D3+E3+F3)/$Y$4</f>
        <v>99.2</v>
      </c>
      <c r="H3" s="11">
        <f>POWER(B3-$G3,2)</f>
        <v>295.84000000000009</v>
      </c>
      <c r="I3" s="11">
        <f t="shared" ref="I3:L18" si="1">POWER(C3-$G3,2)</f>
        <v>3.2399999999999896</v>
      </c>
      <c r="J3" s="11">
        <f t="shared" si="1"/>
        <v>139.23999999999992</v>
      </c>
      <c r="K3" s="11">
        <f t="shared" si="1"/>
        <v>4.0000000000001139E-2</v>
      </c>
      <c r="L3" s="11">
        <f t="shared" si="1"/>
        <v>14.439999999999978</v>
      </c>
      <c r="M3" s="11">
        <f>SUM(H3,I3,J3,K3,L3)</f>
        <v>452.80000000000007</v>
      </c>
      <c r="N3" s="11">
        <f t="shared" ref="N3:N9" si="2">POWER(M3/($Y$4-1),0.5)</f>
        <v>10.63954886261631</v>
      </c>
      <c r="O3" s="11">
        <f>G3+3*N3</f>
        <v>131.11864658784893</v>
      </c>
      <c r="P3" s="11">
        <f>G3-3*N3</f>
        <v>67.281353412151077</v>
      </c>
      <c r="Q3" s="11">
        <f>N3/G3*100</f>
        <v>10.725351676024506</v>
      </c>
      <c r="R3" s="11">
        <f t="shared" ref="R3:R9" si="3">N3/POWER($Y$4, 0.5)</f>
        <v>4.7581509013481282</v>
      </c>
      <c r="S3" s="11">
        <f t="shared" ref="S3:S9" si="4">R3*$Z$4</f>
        <v>13.180077996734315</v>
      </c>
      <c r="T3" s="11">
        <f>S3/G3*100</f>
        <v>13.286368948320881</v>
      </c>
      <c r="U3" s="11">
        <f t="shared" ref="U3:U9" si="5">ROUNDUP(POWER(Q3*$Z$4/$AA$4,2), 0)</f>
        <v>4</v>
      </c>
      <c r="V3" s="11" t="str">
        <f xml:space="preserve"> G3 &amp; " ± " &amp; (ROUNDUP(S3, 3))</f>
        <v>99,2 ± 13,181</v>
      </c>
      <c r="X3" s="61" t="s">
        <v>1</v>
      </c>
      <c r="Y3" s="62" t="s">
        <v>2</v>
      </c>
      <c r="Z3" s="62" t="s">
        <v>0</v>
      </c>
      <c r="AA3" s="62" t="s">
        <v>12</v>
      </c>
    </row>
    <row r="4" spans="1:27" x14ac:dyDescent="0.3">
      <c r="A4" s="71">
        <f>A3+1</f>
        <v>2</v>
      </c>
      <c r="B4" s="52">
        <v>72</v>
      </c>
      <c r="C4" s="53">
        <v>104</v>
      </c>
      <c r="D4" s="53">
        <v>105</v>
      </c>
      <c r="E4" s="53">
        <v>110</v>
      </c>
      <c r="F4" s="53">
        <v>96</v>
      </c>
      <c r="G4" s="53">
        <f t="shared" si="0"/>
        <v>97.4</v>
      </c>
      <c r="H4" s="2">
        <f t="shared" ref="H4:L20" si="6">POWER(B4-$G4,2)</f>
        <v>645.16000000000031</v>
      </c>
      <c r="I4" s="2">
        <f t="shared" si="1"/>
        <v>43.559999999999924</v>
      </c>
      <c r="J4" s="2">
        <f t="shared" si="1"/>
        <v>57.759999999999913</v>
      </c>
      <c r="K4" s="2">
        <f t="shared" si="1"/>
        <v>158.75999999999985</v>
      </c>
      <c r="L4" s="2">
        <f t="shared" si="1"/>
        <v>1.960000000000016</v>
      </c>
      <c r="M4" s="2">
        <f t="shared" ref="M4:M20" si="7">SUM(H4,I4,J4,K4,L4)</f>
        <v>907.2</v>
      </c>
      <c r="N4" s="2">
        <f t="shared" si="2"/>
        <v>15.05988047761336</v>
      </c>
      <c r="O4" s="2">
        <f t="shared" ref="O4:O20" si="8">G4+3*N4</f>
        <v>142.57964143284008</v>
      </c>
      <c r="P4" s="2">
        <f t="shared" ref="P4:P20" si="9">G4-3*N4</f>
        <v>52.220358567159927</v>
      </c>
      <c r="Q4" s="2">
        <f t="shared" ref="Q4:Q20" si="10">N4/G4*100</f>
        <v>15.461889607405913</v>
      </c>
      <c r="R4" s="2">
        <f t="shared" si="3"/>
        <v>6.7349832961930947</v>
      </c>
      <c r="S4" s="2">
        <f t="shared" si="4"/>
        <v>18.655903730454874</v>
      </c>
      <c r="T4" s="2">
        <f t="shared" ref="T4:T20" si="11">S4/G4*100</f>
        <v>19.153905267407467</v>
      </c>
      <c r="U4" s="2">
        <f t="shared" si="5"/>
        <v>9</v>
      </c>
      <c r="V4" s="2" t="str">
        <f t="shared" ref="V4:V20" si="12" xml:space="preserve"> G4 &amp; " ± " &amp; (ROUNDUP(S4, 3))</f>
        <v>97,4 ± 18,656</v>
      </c>
      <c r="X4" s="43">
        <v>0.95</v>
      </c>
      <c r="Y4" s="2">
        <v>5</v>
      </c>
      <c r="Z4" s="2">
        <v>2.77</v>
      </c>
      <c r="AA4" s="2">
        <v>15</v>
      </c>
    </row>
    <row r="5" spans="1:27" x14ac:dyDescent="0.3">
      <c r="A5" s="71">
        <f t="shared" ref="A5:A20" si="13">A4+1</f>
        <v>3</v>
      </c>
      <c r="B5" s="52">
        <v>76</v>
      </c>
      <c r="C5" s="53">
        <v>112</v>
      </c>
      <c r="D5" s="53">
        <v>107</v>
      </c>
      <c r="E5" s="53">
        <v>107</v>
      </c>
      <c r="F5" s="53">
        <v>96</v>
      </c>
      <c r="G5" s="53">
        <f t="shared" si="0"/>
        <v>99.6</v>
      </c>
      <c r="H5" s="2">
        <f t="shared" si="6"/>
        <v>556.9599999999997</v>
      </c>
      <c r="I5" s="2">
        <f t="shared" si="1"/>
        <v>153.76000000000013</v>
      </c>
      <c r="J5" s="2">
        <f t="shared" si="1"/>
        <v>54.760000000000083</v>
      </c>
      <c r="K5" s="2">
        <f t="shared" si="1"/>
        <v>54.760000000000083</v>
      </c>
      <c r="L5" s="2">
        <f t="shared" si="1"/>
        <v>12.959999999999958</v>
      </c>
      <c r="M5" s="2">
        <f t="shared" si="7"/>
        <v>833.19999999999993</v>
      </c>
      <c r="N5" s="2">
        <f t="shared" si="2"/>
        <v>14.432601983010548</v>
      </c>
      <c r="O5" s="2">
        <f t="shared" si="8"/>
        <v>142.89780594903164</v>
      </c>
      <c r="P5" s="2">
        <f t="shared" si="9"/>
        <v>56.302194050968353</v>
      </c>
      <c r="Q5" s="2">
        <f t="shared" si="10"/>
        <v>14.49056423997043</v>
      </c>
      <c r="R5" s="2">
        <f t="shared" si="3"/>
        <v>6.4544558252419693</v>
      </c>
      <c r="S5" s="2">
        <f t="shared" si="4"/>
        <v>17.878842635920254</v>
      </c>
      <c r="T5" s="2">
        <f t="shared" si="11"/>
        <v>17.950645216787407</v>
      </c>
      <c r="U5" s="2">
        <f t="shared" si="5"/>
        <v>8</v>
      </c>
      <c r="V5" s="2" t="str">
        <f t="shared" si="12"/>
        <v>99,6 ± 17,879</v>
      </c>
    </row>
    <row r="6" spans="1:27" x14ac:dyDescent="0.3">
      <c r="A6" s="71">
        <f t="shared" si="13"/>
        <v>4</v>
      </c>
      <c r="B6" s="52">
        <v>78</v>
      </c>
      <c r="C6" s="53">
        <v>106</v>
      </c>
      <c r="D6" s="53">
        <v>102</v>
      </c>
      <c r="E6" s="53">
        <v>110</v>
      </c>
      <c r="F6" s="53">
        <v>102</v>
      </c>
      <c r="G6" s="53">
        <f t="shared" si="0"/>
        <v>99.6</v>
      </c>
      <c r="H6" s="2">
        <f t="shared" si="6"/>
        <v>466.55999999999977</v>
      </c>
      <c r="I6" s="2">
        <f t="shared" si="1"/>
        <v>40.960000000000072</v>
      </c>
      <c r="J6" s="2">
        <f t="shared" si="1"/>
        <v>5.7600000000000273</v>
      </c>
      <c r="K6" s="2">
        <f t="shared" si="1"/>
        <v>108.16000000000012</v>
      </c>
      <c r="L6" s="2">
        <f t="shared" si="1"/>
        <v>5.7600000000000273</v>
      </c>
      <c r="M6" s="2">
        <f t="shared" si="7"/>
        <v>627.19999999999993</v>
      </c>
      <c r="N6" s="2">
        <f t="shared" si="2"/>
        <v>12.521980673998822</v>
      </c>
      <c r="O6" s="2">
        <f t="shared" si="8"/>
        <v>137.16594202199644</v>
      </c>
      <c r="P6" s="2">
        <f t="shared" si="9"/>
        <v>62.034057978003531</v>
      </c>
      <c r="Q6" s="2">
        <f t="shared" si="10"/>
        <v>12.572269753010868</v>
      </c>
      <c r="R6" s="2">
        <f t="shared" si="3"/>
        <v>5.6</v>
      </c>
      <c r="S6" s="2">
        <f t="shared" si="4"/>
        <v>15.511999999999999</v>
      </c>
      <c r="T6" s="2">
        <f t="shared" si="11"/>
        <v>15.57429718875502</v>
      </c>
      <c r="U6" s="2">
        <f t="shared" si="5"/>
        <v>6</v>
      </c>
      <c r="V6" s="2" t="str">
        <f t="shared" si="12"/>
        <v>99,6 ± 15,512</v>
      </c>
      <c r="X6" s="52" t="s">
        <v>34</v>
      </c>
    </row>
    <row r="7" spans="1:27" x14ac:dyDescent="0.3">
      <c r="A7" s="71">
        <f t="shared" si="13"/>
        <v>5</v>
      </c>
      <c r="B7" s="52">
        <v>75</v>
      </c>
      <c r="C7" s="53">
        <v>85</v>
      </c>
      <c r="D7" s="53">
        <v>109</v>
      </c>
      <c r="E7" s="53">
        <v>103</v>
      </c>
      <c r="F7" s="53">
        <v>97</v>
      </c>
      <c r="G7" s="53">
        <f t="shared" si="0"/>
        <v>93.8</v>
      </c>
      <c r="H7" s="2">
        <f t="shared" si="6"/>
        <v>353.43999999999988</v>
      </c>
      <c r="I7" s="2">
        <f t="shared" si="1"/>
        <v>77.439999999999955</v>
      </c>
      <c r="J7" s="2">
        <f t="shared" si="1"/>
        <v>231.04000000000008</v>
      </c>
      <c r="K7" s="2">
        <f t="shared" si="1"/>
        <v>84.640000000000057</v>
      </c>
      <c r="L7" s="2">
        <f t="shared" si="1"/>
        <v>10.240000000000018</v>
      </c>
      <c r="M7" s="2">
        <f t="shared" si="7"/>
        <v>756.8</v>
      </c>
      <c r="N7" s="2">
        <f t="shared" si="2"/>
        <v>13.754999091239519</v>
      </c>
      <c r="O7" s="2">
        <f t="shared" si="8"/>
        <v>135.06499727371855</v>
      </c>
      <c r="P7" s="2">
        <f t="shared" si="9"/>
        <v>52.535002726281441</v>
      </c>
      <c r="Q7" s="2">
        <f t="shared" si="10"/>
        <v>14.664178135649808</v>
      </c>
      <c r="R7" s="2">
        <f t="shared" si="3"/>
        <v>6.1514225996918785</v>
      </c>
      <c r="S7" s="2">
        <f t="shared" si="4"/>
        <v>17.039440601146502</v>
      </c>
      <c r="T7" s="2">
        <f t="shared" si="11"/>
        <v>18.16571492659542</v>
      </c>
      <c r="U7" s="2">
        <f t="shared" si="5"/>
        <v>8</v>
      </c>
      <c r="V7" s="2" t="str">
        <f t="shared" si="12"/>
        <v>93,8 ± 17,04</v>
      </c>
    </row>
    <row r="8" spans="1:27" x14ac:dyDescent="0.3">
      <c r="A8" s="71">
        <f t="shared" si="13"/>
        <v>6</v>
      </c>
      <c r="B8" s="52">
        <v>83</v>
      </c>
      <c r="C8" s="53">
        <v>103</v>
      </c>
      <c r="D8" s="53">
        <v>108</v>
      </c>
      <c r="E8" s="53">
        <v>107</v>
      </c>
      <c r="F8" s="53">
        <v>108</v>
      </c>
      <c r="G8" s="53">
        <f t="shared" si="0"/>
        <v>101.8</v>
      </c>
      <c r="H8" s="2">
        <f t="shared" si="6"/>
        <v>353.43999999999988</v>
      </c>
      <c r="I8" s="2">
        <f t="shared" si="1"/>
        <v>1.4400000000000068</v>
      </c>
      <c r="J8" s="2">
        <f t="shared" si="1"/>
        <v>38.440000000000033</v>
      </c>
      <c r="K8" s="2">
        <f t="shared" si="1"/>
        <v>27.040000000000031</v>
      </c>
      <c r="L8" s="2">
        <f t="shared" si="1"/>
        <v>38.440000000000033</v>
      </c>
      <c r="M8" s="2">
        <f t="shared" si="7"/>
        <v>458.8</v>
      </c>
      <c r="N8" s="2">
        <f t="shared" si="2"/>
        <v>10.709808588392232</v>
      </c>
      <c r="O8" s="2">
        <f t="shared" si="8"/>
        <v>133.92942576517669</v>
      </c>
      <c r="P8" s="2">
        <f t="shared" si="9"/>
        <v>69.670574234823306</v>
      </c>
      <c r="Q8" s="2">
        <f t="shared" si="10"/>
        <v>10.520440656573902</v>
      </c>
      <c r="R8" s="2">
        <f t="shared" si="3"/>
        <v>4.7895720059312188</v>
      </c>
      <c r="S8" s="2">
        <f t="shared" si="4"/>
        <v>13.267114456429477</v>
      </c>
      <c r="T8" s="2">
        <f t="shared" si="11"/>
        <v>13.032528935588877</v>
      </c>
      <c r="U8" s="2">
        <f t="shared" si="5"/>
        <v>4</v>
      </c>
      <c r="V8" s="2" t="str">
        <f t="shared" si="12"/>
        <v>101,8 ± 13,268</v>
      </c>
    </row>
    <row r="9" spans="1:27" x14ac:dyDescent="0.3">
      <c r="A9" s="71">
        <f t="shared" si="13"/>
        <v>7</v>
      </c>
      <c r="B9" s="52">
        <v>158</v>
      </c>
      <c r="C9" s="53">
        <v>161</v>
      </c>
      <c r="D9" s="53">
        <v>175</v>
      </c>
      <c r="E9" s="53">
        <v>186</v>
      </c>
      <c r="F9" s="53">
        <v>189</v>
      </c>
      <c r="G9" s="53">
        <f t="shared" si="0"/>
        <v>173.8</v>
      </c>
      <c r="H9" s="2">
        <f t="shared" si="6"/>
        <v>249.64000000000036</v>
      </c>
      <c r="I9" s="2">
        <f t="shared" si="1"/>
        <v>163.84000000000029</v>
      </c>
      <c r="J9" s="2">
        <f t="shared" si="1"/>
        <v>1.4399999999999726</v>
      </c>
      <c r="K9" s="2">
        <f t="shared" si="1"/>
        <v>148.83999999999972</v>
      </c>
      <c r="L9" s="2">
        <f t="shared" si="1"/>
        <v>231.03999999999965</v>
      </c>
      <c r="M9" s="2">
        <f t="shared" si="7"/>
        <v>794.8</v>
      </c>
      <c r="N9" s="2">
        <f t="shared" si="2"/>
        <v>14.096098751072937</v>
      </c>
      <c r="O9" s="2">
        <f t="shared" si="8"/>
        <v>216.08829625321883</v>
      </c>
      <c r="P9" s="2">
        <f t="shared" si="9"/>
        <v>131.51170374678119</v>
      </c>
      <c r="Q9" s="2">
        <f t="shared" si="10"/>
        <v>8.1105286254734956</v>
      </c>
      <c r="R9" s="2">
        <f t="shared" si="3"/>
        <v>6.3039670049897945</v>
      </c>
      <c r="S9" s="2">
        <f t="shared" si="4"/>
        <v>17.46198860382173</v>
      </c>
      <c r="T9" s="2">
        <f t="shared" si="11"/>
        <v>10.047174110369234</v>
      </c>
      <c r="U9" s="2">
        <f t="shared" si="5"/>
        <v>3</v>
      </c>
      <c r="V9" s="2" t="str">
        <f t="shared" si="12"/>
        <v>173,8 ± 17,462</v>
      </c>
    </row>
    <row r="10" spans="1:27" x14ac:dyDescent="0.3">
      <c r="A10" s="71">
        <f t="shared" si="13"/>
        <v>8</v>
      </c>
      <c r="B10" s="52">
        <v>160</v>
      </c>
      <c r="C10" s="53">
        <v>199</v>
      </c>
      <c r="D10" s="53">
        <v>226</v>
      </c>
      <c r="E10" s="53">
        <v>284</v>
      </c>
      <c r="F10" s="53">
        <v>298</v>
      </c>
      <c r="G10" s="53">
        <f t="shared" ref="G10:G20" si="14">(B10+C10+D10+E10+F10)/$Y$4</f>
        <v>233.4</v>
      </c>
      <c r="H10" s="2">
        <f t="shared" si="6"/>
        <v>5387.56</v>
      </c>
      <c r="I10" s="2">
        <f t="shared" si="1"/>
        <v>1183.3600000000004</v>
      </c>
      <c r="J10" s="2">
        <f t="shared" si="1"/>
        <v>54.760000000000083</v>
      </c>
      <c r="K10" s="2">
        <f t="shared" si="1"/>
        <v>2560.3599999999992</v>
      </c>
      <c r="L10" s="2">
        <f t="shared" si="1"/>
        <v>4173.1599999999989</v>
      </c>
      <c r="M10" s="2">
        <f t="shared" si="7"/>
        <v>13359.2</v>
      </c>
      <c r="N10" s="2">
        <f t="shared" ref="N10:N20" si="15">POWER(M10/($Y$4-1),0.5)</f>
        <v>57.791002759945258</v>
      </c>
      <c r="O10" s="2">
        <f t="shared" si="8"/>
        <v>406.77300827983578</v>
      </c>
      <c r="P10" s="2">
        <f t="shared" si="9"/>
        <v>60.026991720164233</v>
      </c>
      <c r="Q10" s="2">
        <f t="shared" si="10"/>
        <v>24.760498183352723</v>
      </c>
      <c r="R10" s="2">
        <f t="shared" ref="R10:R20" si="16">N10/POWER($Y$4, 0.5)</f>
        <v>25.844922131823111</v>
      </c>
      <c r="S10" s="2">
        <f t="shared" ref="S10:S20" si="17">R10*$Z$4</f>
        <v>71.590434305150012</v>
      </c>
      <c r="T10" s="2">
        <f t="shared" si="11"/>
        <v>30.67285103048415</v>
      </c>
      <c r="U10" s="2">
        <f t="shared" ref="U10:U20" si="18">ROUNDUP(POWER(Q10*$Z$4/$AA$4,2), 0)</f>
        <v>21</v>
      </c>
      <c r="V10" s="2" t="str">
        <f t="shared" si="12"/>
        <v>233,4 ± 71,591</v>
      </c>
    </row>
    <row r="11" spans="1:27" x14ac:dyDescent="0.3">
      <c r="A11" s="71">
        <f t="shared" si="13"/>
        <v>9</v>
      </c>
      <c r="B11" s="52">
        <v>160</v>
      </c>
      <c r="C11" s="53">
        <v>162</v>
      </c>
      <c r="D11" s="53">
        <v>180</v>
      </c>
      <c r="E11" s="53">
        <v>184</v>
      </c>
      <c r="F11" s="53">
        <v>190</v>
      </c>
      <c r="G11" s="53">
        <f t="shared" si="14"/>
        <v>175.2</v>
      </c>
      <c r="H11" s="2">
        <f t="shared" si="6"/>
        <v>231.03999999999965</v>
      </c>
      <c r="I11" s="2">
        <f t="shared" si="1"/>
        <v>174.2399999999997</v>
      </c>
      <c r="J11" s="2">
        <f t="shared" si="1"/>
        <v>23.040000000000109</v>
      </c>
      <c r="K11" s="2">
        <f t="shared" si="1"/>
        <v>77.440000000000197</v>
      </c>
      <c r="L11" s="2">
        <f t="shared" si="1"/>
        <v>219.04000000000033</v>
      </c>
      <c r="M11" s="2">
        <f t="shared" si="7"/>
        <v>724.8</v>
      </c>
      <c r="N11" s="2">
        <f t="shared" si="15"/>
        <v>13.461054936371072</v>
      </c>
      <c r="O11" s="2">
        <f t="shared" si="8"/>
        <v>215.58316480911321</v>
      </c>
      <c r="P11" s="2">
        <f t="shared" si="9"/>
        <v>134.81683519088676</v>
      </c>
      <c r="Q11" s="2">
        <f t="shared" si="10"/>
        <v>7.6832505344583746</v>
      </c>
      <c r="R11" s="2">
        <f t="shared" si="16"/>
        <v>6.0199667773169647</v>
      </c>
      <c r="S11" s="2">
        <f t="shared" si="17"/>
        <v>16.675307973167993</v>
      </c>
      <c r="T11" s="2">
        <f t="shared" si="11"/>
        <v>9.517869847698627</v>
      </c>
      <c r="U11" s="2">
        <f t="shared" si="18"/>
        <v>3</v>
      </c>
      <c r="V11" s="2" t="str">
        <f t="shared" si="12"/>
        <v>175,2 ± 16,676</v>
      </c>
    </row>
    <row r="12" spans="1:27" x14ac:dyDescent="0.3">
      <c r="A12" s="71">
        <f t="shared" si="13"/>
        <v>10</v>
      </c>
      <c r="B12" s="52">
        <v>155</v>
      </c>
      <c r="C12" s="53">
        <v>164</v>
      </c>
      <c r="D12" s="53">
        <v>181</v>
      </c>
      <c r="E12" s="53">
        <v>221</v>
      </c>
      <c r="F12" s="53">
        <v>224</v>
      </c>
      <c r="G12" s="53">
        <f t="shared" si="14"/>
        <v>189</v>
      </c>
      <c r="H12" s="2">
        <f t="shared" si="6"/>
        <v>1156</v>
      </c>
      <c r="I12" s="2">
        <f t="shared" si="1"/>
        <v>625</v>
      </c>
      <c r="J12" s="2">
        <f t="shared" si="1"/>
        <v>64</v>
      </c>
      <c r="K12" s="2">
        <f t="shared" si="1"/>
        <v>1024</v>
      </c>
      <c r="L12" s="2">
        <f t="shared" si="1"/>
        <v>1225</v>
      </c>
      <c r="M12" s="2">
        <f t="shared" si="7"/>
        <v>4094</v>
      </c>
      <c r="N12" s="2">
        <f t="shared" si="15"/>
        <v>31.992186546092782</v>
      </c>
      <c r="O12" s="2">
        <f t="shared" si="8"/>
        <v>284.97655963827833</v>
      </c>
      <c r="P12" s="2">
        <f t="shared" si="9"/>
        <v>93.023440361721654</v>
      </c>
      <c r="Q12" s="2">
        <f t="shared" si="10"/>
        <v>16.927082828620517</v>
      </c>
      <c r="R12" s="2">
        <f t="shared" si="16"/>
        <v>14.307340773183533</v>
      </c>
      <c r="S12" s="2">
        <f t="shared" si="17"/>
        <v>39.631333941718388</v>
      </c>
      <c r="T12" s="2">
        <f t="shared" si="11"/>
        <v>20.968959757522956</v>
      </c>
      <c r="U12" s="2">
        <f t="shared" si="18"/>
        <v>10</v>
      </c>
      <c r="V12" s="2" t="str">
        <f t="shared" si="12"/>
        <v>189 ± 39,632</v>
      </c>
    </row>
    <row r="13" spans="1:27" x14ac:dyDescent="0.3">
      <c r="A13" s="71">
        <f t="shared" si="13"/>
        <v>11</v>
      </c>
      <c r="B13" s="52">
        <v>160</v>
      </c>
      <c r="C13" s="53">
        <v>174</v>
      </c>
      <c r="D13" s="53">
        <v>187</v>
      </c>
      <c r="E13" s="53">
        <v>185</v>
      </c>
      <c r="F13" s="53">
        <v>190</v>
      </c>
      <c r="G13" s="53">
        <f t="shared" si="14"/>
        <v>179.2</v>
      </c>
      <c r="H13" s="2">
        <f t="shared" si="6"/>
        <v>368.63999999999959</v>
      </c>
      <c r="I13" s="2">
        <f t="shared" si="1"/>
        <v>27.039999999999882</v>
      </c>
      <c r="J13" s="2">
        <f t="shared" si="1"/>
        <v>60.840000000000174</v>
      </c>
      <c r="K13" s="2">
        <f t="shared" si="1"/>
        <v>33.640000000000128</v>
      </c>
      <c r="L13" s="2">
        <f t="shared" si="1"/>
        <v>116.64000000000024</v>
      </c>
      <c r="M13" s="2">
        <f t="shared" si="7"/>
        <v>606.79999999999995</v>
      </c>
      <c r="N13" s="2">
        <f t="shared" si="15"/>
        <v>12.316655390161729</v>
      </c>
      <c r="O13" s="2">
        <f t="shared" si="8"/>
        <v>216.14996617048519</v>
      </c>
      <c r="P13" s="2">
        <f t="shared" si="9"/>
        <v>142.25003382951479</v>
      </c>
      <c r="Q13" s="2">
        <f t="shared" si="10"/>
        <v>6.8731335882598943</v>
      </c>
      <c r="R13" s="2">
        <f t="shared" si="16"/>
        <v>5.5081757415681638</v>
      </c>
      <c r="S13" s="2">
        <f t="shared" si="17"/>
        <v>15.257646804143814</v>
      </c>
      <c r="T13" s="2">
        <f t="shared" si="11"/>
        <v>8.5143118326695397</v>
      </c>
      <c r="U13" s="2">
        <f t="shared" si="18"/>
        <v>2</v>
      </c>
      <c r="V13" s="2" t="str">
        <f t="shared" si="12"/>
        <v>179,2 ± 15,258</v>
      </c>
    </row>
    <row r="14" spans="1:27" x14ac:dyDescent="0.3">
      <c r="A14" s="71">
        <f t="shared" si="13"/>
        <v>12</v>
      </c>
      <c r="B14" s="52">
        <v>162</v>
      </c>
      <c r="C14" s="53">
        <v>177</v>
      </c>
      <c r="D14" s="53">
        <v>185</v>
      </c>
      <c r="E14" s="53">
        <v>204</v>
      </c>
      <c r="F14" s="53">
        <v>205</v>
      </c>
      <c r="G14" s="53">
        <f t="shared" si="14"/>
        <v>186.6</v>
      </c>
      <c r="H14" s="2">
        <f t="shared" si="6"/>
        <v>605.15999999999974</v>
      </c>
      <c r="I14" s="2">
        <f t="shared" si="1"/>
        <v>92.159999999999897</v>
      </c>
      <c r="J14" s="2">
        <f t="shared" si="1"/>
        <v>2.5599999999999818</v>
      </c>
      <c r="K14" s="2">
        <f t="shared" si="1"/>
        <v>302.76000000000022</v>
      </c>
      <c r="L14" s="2">
        <f t="shared" si="1"/>
        <v>338.56000000000023</v>
      </c>
      <c r="M14" s="2">
        <f t="shared" si="7"/>
        <v>1341.2</v>
      </c>
      <c r="N14" s="2">
        <f t="shared" si="15"/>
        <v>18.311198759229281</v>
      </c>
      <c r="O14" s="2">
        <f t="shared" si="8"/>
        <v>241.53359627768782</v>
      </c>
      <c r="P14" s="2">
        <f t="shared" si="9"/>
        <v>131.66640372231217</v>
      </c>
      <c r="Q14" s="2">
        <f t="shared" si="10"/>
        <v>9.8130754336705692</v>
      </c>
      <c r="R14" s="2">
        <f t="shared" si="16"/>
        <v>8.1890170350292948</v>
      </c>
      <c r="S14" s="2">
        <f t="shared" si="17"/>
        <v>22.683577187031148</v>
      </c>
      <c r="T14" s="2">
        <f t="shared" si="11"/>
        <v>12.156257870863424</v>
      </c>
      <c r="U14" s="2">
        <f t="shared" si="18"/>
        <v>4</v>
      </c>
      <c r="V14" s="2" t="str">
        <f t="shared" si="12"/>
        <v>186,6 ± 22,684</v>
      </c>
    </row>
    <row r="15" spans="1:27" x14ac:dyDescent="0.3">
      <c r="A15" s="71">
        <f t="shared" si="13"/>
        <v>13</v>
      </c>
      <c r="B15" s="52">
        <v>195</v>
      </c>
      <c r="C15" s="53">
        <v>340</v>
      </c>
      <c r="D15" s="53">
        <v>782</v>
      </c>
      <c r="E15" s="53">
        <v>1219</v>
      </c>
      <c r="F15" s="53">
        <v>1100</v>
      </c>
      <c r="G15" s="53">
        <f t="shared" si="14"/>
        <v>727.2</v>
      </c>
      <c r="H15" s="2">
        <f t="shared" si="6"/>
        <v>283236.84000000003</v>
      </c>
      <c r="I15" s="2">
        <f t="shared" si="1"/>
        <v>149923.84000000003</v>
      </c>
      <c r="J15" s="2">
        <f t="shared" si="1"/>
        <v>3003.039999999995</v>
      </c>
      <c r="K15" s="2">
        <f t="shared" si="1"/>
        <v>241867.23999999996</v>
      </c>
      <c r="L15" s="2">
        <f t="shared" si="1"/>
        <v>138979.83999999997</v>
      </c>
      <c r="M15" s="2">
        <f t="shared" si="7"/>
        <v>817010.79999999993</v>
      </c>
      <c r="N15" s="2">
        <f t="shared" si="15"/>
        <v>451.94324864965068</v>
      </c>
      <c r="O15" s="2">
        <f t="shared" si="8"/>
        <v>2083.029745948952</v>
      </c>
      <c r="P15" s="2">
        <f t="shared" si="9"/>
        <v>-628.62974594895195</v>
      </c>
      <c r="Q15" s="2">
        <f t="shared" si="10"/>
        <v>62.148411530480004</v>
      </c>
      <c r="R15" s="2">
        <f t="shared" si="16"/>
        <v>202.11516519054177</v>
      </c>
      <c r="S15" s="2">
        <f t="shared" si="17"/>
        <v>559.85900757780075</v>
      </c>
      <c r="T15" s="2">
        <f t="shared" si="11"/>
        <v>76.988312373184925</v>
      </c>
      <c r="U15" s="2">
        <f t="shared" si="18"/>
        <v>132</v>
      </c>
      <c r="V15" s="2" t="str">
        <f t="shared" si="12"/>
        <v>727,2 ± 559,86</v>
      </c>
    </row>
    <row r="16" spans="1:27" x14ac:dyDescent="0.3">
      <c r="A16" s="71">
        <f t="shared" si="13"/>
        <v>14</v>
      </c>
      <c r="B16" s="52">
        <v>197</v>
      </c>
      <c r="C16" s="53">
        <v>380</v>
      </c>
      <c r="D16" s="53">
        <v>761</v>
      </c>
      <c r="E16" s="53">
        <v>1155</v>
      </c>
      <c r="F16" s="53">
        <v>1155</v>
      </c>
      <c r="G16" s="53">
        <f t="shared" si="14"/>
        <v>729.6</v>
      </c>
      <c r="H16" s="2">
        <f t="shared" si="6"/>
        <v>283662.76</v>
      </c>
      <c r="I16" s="2">
        <f t="shared" si="1"/>
        <v>122220.16000000002</v>
      </c>
      <c r="J16" s="2">
        <f t="shared" si="1"/>
        <v>985.95999999999856</v>
      </c>
      <c r="K16" s="2">
        <f t="shared" si="1"/>
        <v>180965.15999999997</v>
      </c>
      <c r="L16" s="2">
        <f t="shared" si="1"/>
        <v>180965.15999999997</v>
      </c>
      <c r="M16" s="2">
        <f t="shared" si="7"/>
        <v>768799.2</v>
      </c>
      <c r="N16" s="2">
        <f t="shared" si="15"/>
        <v>438.40597623663842</v>
      </c>
      <c r="O16" s="2">
        <f t="shared" si="8"/>
        <v>2044.8179287099151</v>
      </c>
      <c r="P16" s="2">
        <f t="shared" si="9"/>
        <v>-585.61792870991519</v>
      </c>
      <c r="Q16" s="2">
        <f t="shared" si="10"/>
        <v>60.088538409626977</v>
      </c>
      <c r="R16" s="2">
        <f t="shared" si="16"/>
        <v>196.06111292145619</v>
      </c>
      <c r="S16" s="2">
        <f t="shared" si="17"/>
        <v>543.08928279243366</v>
      </c>
      <c r="T16" s="2">
        <f t="shared" si="11"/>
        <v>74.436579330103285</v>
      </c>
      <c r="U16" s="2">
        <f t="shared" si="18"/>
        <v>124</v>
      </c>
      <c r="V16" s="2" t="str">
        <f t="shared" si="12"/>
        <v>729,6 ± 543,09</v>
      </c>
    </row>
    <row r="17" spans="1:22" x14ac:dyDescent="0.3">
      <c r="A17" s="71">
        <f t="shared" si="13"/>
        <v>15</v>
      </c>
      <c r="B17" s="52">
        <v>188</v>
      </c>
      <c r="C17" s="53">
        <v>355</v>
      </c>
      <c r="D17" s="53">
        <v>676</v>
      </c>
      <c r="E17" s="53">
        <v>1090</v>
      </c>
      <c r="F17" s="53">
        <v>1241</v>
      </c>
      <c r="G17" s="53">
        <f t="shared" si="14"/>
        <v>710</v>
      </c>
      <c r="H17" s="2">
        <f t="shared" si="6"/>
        <v>272484</v>
      </c>
      <c r="I17" s="2">
        <f t="shared" si="1"/>
        <v>126025</v>
      </c>
      <c r="J17" s="2">
        <f t="shared" si="1"/>
        <v>1156</v>
      </c>
      <c r="K17" s="2">
        <f t="shared" si="1"/>
        <v>144400</v>
      </c>
      <c r="L17" s="2">
        <f t="shared" si="1"/>
        <v>281961</v>
      </c>
      <c r="M17" s="2">
        <f t="shared" si="7"/>
        <v>826026</v>
      </c>
      <c r="N17" s="2">
        <f t="shared" si="15"/>
        <v>454.42986257507329</v>
      </c>
      <c r="O17" s="2">
        <f t="shared" si="8"/>
        <v>2073.2895877252199</v>
      </c>
      <c r="P17" s="2">
        <f t="shared" si="9"/>
        <v>-653.28958772521992</v>
      </c>
      <c r="Q17" s="2">
        <f t="shared" si="10"/>
        <v>64.004205996489191</v>
      </c>
      <c r="R17" s="2">
        <f t="shared" si="16"/>
        <v>203.22721274475029</v>
      </c>
      <c r="S17" s="2">
        <f t="shared" si="17"/>
        <v>562.93937930295829</v>
      </c>
      <c r="T17" s="2">
        <f t="shared" si="11"/>
        <v>79.28723652154342</v>
      </c>
      <c r="U17" s="2">
        <f t="shared" si="18"/>
        <v>140</v>
      </c>
      <c r="V17" s="2" t="str">
        <f t="shared" si="12"/>
        <v>710 ± 562,94</v>
      </c>
    </row>
    <row r="18" spans="1:22" x14ac:dyDescent="0.3">
      <c r="A18" s="71">
        <f t="shared" si="13"/>
        <v>16</v>
      </c>
      <c r="B18" s="52">
        <v>173</v>
      </c>
      <c r="C18" s="53">
        <v>369</v>
      </c>
      <c r="D18" s="53">
        <v>756</v>
      </c>
      <c r="E18" s="53">
        <v>1111</v>
      </c>
      <c r="F18" s="53">
        <v>1252</v>
      </c>
      <c r="G18" s="53">
        <f t="shared" si="14"/>
        <v>732.2</v>
      </c>
      <c r="H18" s="2">
        <f t="shared" si="6"/>
        <v>312704.64000000007</v>
      </c>
      <c r="I18" s="2">
        <f t="shared" si="1"/>
        <v>131914.24000000002</v>
      </c>
      <c r="J18" s="2">
        <f t="shared" si="1"/>
        <v>566.43999999999778</v>
      </c>
      <c r="K18" s="2">
        <f t="shared" si="1"/>
        <v>143489.43999999997</v>
      </c>
      <c r="L18" s="2">
        <f t="shared" si="1"/>
        <v>270192.03999999998</v>
      </c>
      <c r="M18" s="2">
        <f t="shared" si="7"/>
        <v>858866.8</v>
      </c>
      <c r="N18" s="2">
        <f t="shared" si="15"/>
        <v>463.37533382777292</v>
      </c>
      <c r="O18" s="2">
        <f t="shared" si="8"/>
        <v>2122.3260014833186</v>
      </c>
      <c r="P18" s="2">
        <f t="shared" si="9"/>
        <v>-657.92600148331871</v>
      </c>
      <c r="Q18" s="2">
        <f t="shared" si="10"/>
        <v>63.285350154025252</v>
      </c>
      <c r="R18" s="2">
        <f t="shared" si="16"/>
        <v>207.22774910711161</v>
      </c>
      <c r="S18" s="2">
        <f t="shared" si="17"/>
        <v>574.0208650266992</v>
      </c>
      <c r="T18" s="2">
        <f t="shared" si="11"/>
        <v>78.396731088049592</v>
      </c>
      <c r="U18" s="2">
        <f t="shared" si="18"/>
        <v>137</v>
      </c>
      <c r="V18" s="2" t="str">
        <f t="shared" si="12"/>
        <v>732,2 ± 574,021</v>
      </c>
    </row>
    <row r="19" spans="1:22" x14ac:dyDescent="0.3">
      <c r="A19" s="71">
        <f t="shared" si="13"/>
        <v>17</v>
      </c>
      <c r="B19" s="52">
        <v>133</v>
      </c>
      <c r="C19" s="53">
        <v>345</v>
      </c>
      <c r="D19" s="53">
        <v>735</v>
      </c>
      <c r="E19" s="53">
        <v>1119</v>
      </c>
      <c r="F19" s="53">
        <v>1238</v>
      </c>
      <c r="G19" s="53">
        <f t="shared" si="14"/>
        <v>714</v>
      </c>
      <c r="H19" s="2">
        <f t="shared" si="6"/>
        <v>337561</v>
      </c>
      <c r="I19" s="2">
        <f t="shared" si="6"/>
        <v>136161</v>
      </c>
      <c r="J19" s="2">
        <f t="shared" si="6"/>
        <v>441</v>
      </c>
      <c r="K19" s="2">
        <f t="shared" si="6"/>
        <v>164025</v>
      </c>
      <c r="L19" s="2">
        <f t="shared" si="6"/>
        <v>274576</v>
      </c>
      <c r="M19" s="2">
        <f t="shared" si="7"/>
        <v>912764</v>
      </c>
      <c r="N19" s="2">
        <f t="shared" si="15"/>
        <v>477.69341632473856</v>
      </c>
      <c r="O19" s="2">
        <f t="shared" si="8"/>
        <v>2147.0802489742155</v>
      </c>
      <c r="P19" s="2">
        <f t="shared" si="9"/>
        <v>-719.08024897421569</v>
      </c>
      <c r="Q19" s="2">
        <f t="shared" si="10"/>
        <v>66.903839821391955</v>
      </c>
      <c r="R19" s="2">
        <f t="shared" si="16"/>
        <v>213.63099026124462</v>
      </c>
      <c r="S19" s="2">
        <f t="shared" si="17"/>
        <v>591.75784302364764</v>
      </c>
      <c r="T19" s="2">
        <f t="shared" si="11"/>
        <v>82.879249723199962</v>
      </c>
      <c r="U19" s="2">
        <f t="shared" si="18"/>
        <v>153</v>
      </c>
      <c r="V19" s="2" t="str">
        <f t="shared" si="12"/>
        <v>714 ± 591,758</v>
      </c>
    </row>
    <row r="20" spans="1:22" x14ac:dyDescent="0.3">
      <c r="A20" s="71">
        <f t="shared" si="13"/>
        <v>18</v>
      </c>
      <c r="B20" s="52">
        <v>1220</v>
      </c>
      <c r="C20" s="53">
        <v>1241</v>
      </c>
      <c r="D20" s="53">
        <v>1221</v>
      </c>
      <c r="E20" s="53">
        <v>1239</v>
      </c>
      <c r="F20" s="53">
        <v>1238</v>
      </c>
      <c r="G20" s="53">
        <f t="shared" si="14"/>
        <v>1231.8</v>
      </c>
      <c r="H20" s="2">
        <f t="shared" si="6"/>
        <v>139.23999999999893</v>
      </c>
      <c r="I20" s="2">
        <f t="shared" si="6"/>
        <v>84.640000000000839</v>
      </c>
      <c r="J20" s="2">
        <f t="shared" si="6"/>
        <v>116.63999999999902</v>
      </c>
      <c r="K20" s="2">
        <f t="shared" si="6"/>
        <v>51.840000000000657</v>
      </c>
      <c r="L20" s="2">
        <f t="shared" si="6"/>
        <v>38.440000000000566</v>
      </c>
      <c r="M20" s="2">
        <f t="shared" si="7"/>
        <v>430.8</v>
      </c>
      <c r="N20" s="2">
        <f t="shared" si="15"/>
        <v>10.377861051295685</v>
      </c>
      <c r="O20" s="2">
        <f t="shared" si="8"/>
        <v>1262.933583153887</v>
      </c>
      <c r="P20" s="2">
        <f t="shared" si="9"/>
        <v>1200.666416846113</v>
      </c>
      <c r="Q20" s="2">
        <f t="shared" si="10"/>
        <v>0.84249562033574321</v>
      </c>
      <c r="R20" s="2">
        <f t="shared" si="16"/>
        <v>4.6411205543489169</v>
      </c>
      <c r="S20" s="2">
        <f t="shared" si="17"/>
        <v>12.8559039355465</v>
      </c>
      <c r="T20" s="2">
        <f t="shared" si="11"/>
        <v>1.0436681227103832</v>
      </c>
      <c r="U20" s="2">
        <f t="shared" si="18"/>
        <v>1</v>
      </c>
      <c r="V20" s="2" t="str">
        <f t="shared" si="12"/>
        <v>1231,8 ± 12,856</v>
      </c>
    </row>
    <row r="22" spans="1:22" x14ac:dyDescent="0.3">
      <c r="H22" s="53" t="s">
        <v>97</v>
      </c>
    </row>
    <row r="23" spans="1:22" x14ac:dyDescent="0.3">
      <c r="H23" s="68"/>
    </row>
    <row r="24" spans="1:22" x14ac:dyDescent="0.3">
      <c r="H24" s="68"/>
    </row>
    <row r="25" spans="1:22" x14ac:dyDescent="0.3">
      <c r="H25" s="68"/>
    </row>
    <row r="26" spans="1:22" x14ac:dyDescent="0.3">
      <c r="H26" s="68"/>
    </row>
    <row r="27" spans="1:22" x14ac:dyDescent="0.3">
      <c r="H27" s="68"/>
    </row>
    <row r="28" spans="1:22" x14ac:dyDescent="0.3">
      <c r="H28" s="68"/>
    </row>
    <row r="29" spans="1:22" x14ac:dyDescent="0.3">
      <c r="H29" s="68"/>
    </row>
    <row r="30" spans="1:22" x14ac:dyDescent="0.3">
      <c r="H30" s="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CE3E-700D-40F1-BE4A-C813F6E0622F}">
  <sheetPr codeName="Лист4"/>
  <dimension ref="A1:Q20"/>
  <sheetViews>
    <sheetView tabSelected="1" workbookViewId="0">
      <pane xSplit="1" topLeftCell="F1" activePane="topRight" state="frozen"/>
      <selection pane="topRight" activeCell="M20" sqref="M20"/>
    </sheetView>
  </sheetViews>
  <sheetFormatPr defaultRowHeight="14.4" x14ac:dyDescent="0.3"/>
  <cols>
    <col min="1" max="1" width="27.44140625" style="1" customWidth="1"/>
    <col min="2" max="2" width="12" style="1" customWidth="1"/>
    <col min="3" max="3" width="12.33203125" style="1" customWidth="1"/>
    <col min="4" max="4" width="14.109375" style="1" customWidth="1"/>
    <col min="5" max="5" width="8.88671875" style="1"/>
    <col min="6" max="6" width="9.33203125" style="1" customWidth="1"/>
    <col min="7" max="7" width="41.88671875" style="1" customWidth="1"/>
    <col min="8" max="8" width="9.6640625" style="1" customWidth="1"/>
    <col min="9" max="9" width="10.77734375" style="1" customWidth="1"/>
    <col min="10" max="10" width="8.88671875" style="1"/>
    <col min="11" max="11" width="9.88671875" style="1" customWidth="1"/>
    <col min="12" max="12" width="8.88671875" style="1"/>
    <col min="13" max="13" width="9.88671875" style="1" bestFit="1" customWidth="1"/>
    <col min="14" max="16384" width="8.88671875" style="1"/>
  </cols>
  <sheetData>
    <row r="1" spans="1:17" s="77" customFormat="1" x14ac:dyDescent="0.3">
      <c r="A1" s="74" t="s">
        <v>71</v>
      </c>
      <c r="B1" s="75" t="s">
        <v>44</v>
      </c>
      <c r="C1" s="75"/>
      <c r="D1" s="75"/>
      <c r="E1" s="75"/>
      <c r="F1" s="75"/>
      <c r="G1" s="76" t="s">
        <v>46</v>
      </c>
      <c r="H1" s="76"/>
      <c r="I1" s="76"/>
      <c r="J1" s="76"/>
      <c r="K1" s="76"/>
      <c r="L1" s="13" t="s">
        <v>43</v>
      </c>
      <c r="N1" s="72"/>
    </row>
    <row r="2" spans="1:17" s="77" customFormat="1" x14ac:dyDescent="0.3">
      <c r="A2" s="74"/>
      <c r="B2" s="75" t="s">
        <v>39</v>
      </c>
      <c r="C2" s="75" t="s">
        <v>45</v>
      </c>
      <c r="D2" s="75" t="s">
        <v>40</v>
      </c>
      <c r="E2" s="75" t="s">
        <v>41</v>
      </c>
      <c r="F2" s="75" t="s">
        <v>42</v>
      </c>
      <c r="G2" s="76" t="s">
        <v>39</v>
      </c>
      <c r="H2" s="76" t="s">
        <v>45</v>
      </c>
      <c r="I2" s="76" t="s">
        <v>40</v>
      </c>
      <c r="J2" s="76" t="s">
        <v>41</v>
      </c>
      <c r="K2" s="76" t="s">
        <v>42</v>
      </c>
      <c r="L2" s="13"/>
      <c r="N2" s="72"/>
    </row>
    <row r="3" spans="1:17" x14ac:dyDescent="0.3">
      <c r="A3" s="62" t="s">
        <v>77</v>
      </c>
      <c r="B3" s="78">
        <f>Время!G3+Время!S3</f>
        <v>10.016889534730286</v>
      </c>
      <c r="C3" s="78">
        <f>MIN(B3:B20)</f>
        <v>3.2515181791351915</v>
      </c>
      <c r="D3" s="78">
        <f>B3/$C$3</f>
        <v>3.0806807721414877</v>
      </c>
      <c r="E3" s="78">
        <f>1/2</f>
        <v>0.5</v>
      </c>
      <c r="F3" s="78">
        <v>-1</v>
      </c>
      <c r="G3" s="79">
        <f>Память!G3+Память!S3</f>
        <v>112.38007799673431</v>
      </c>
      <c r="H3" s="79">
        <f>MIN(G3:G20)</f>
        <v>110.83944060114649</v>
      </c>
      <c r="I3" s="79">
        <f>G3/$H$3</f>
        <v>1.0138997218610275</v>
      </c>
      <c r="J3" s="79">
        <f>1/2</f>
        <v>0.5</v>
      </c>
      <c r="K3" s="79">
        <v>-1</v>
      </c>
      <c r="L3" s="80">
        <f t="shared" ref="L3:L20" si="0">POWER(D3,$F$3)*$E$3+POWER(I3,$K$3)*$J$3</f>
        <v>0.65544720466910589</v>
      </c>
      <c r="N3" s="73"/>
    </row>
    <row r="4" spans="1:17" x14ac:dyDescent="0.3">
      <c r="A4" s="62" t="s">
        <v>78</v>
      </c>
      <c r="B4" s="78">
        <f>Время!G4+Время!S4</f>
        <v>9.6485614641008652</v>
      </c>
      <c r="C4" s="78"/>
      <c r="D4" s="78">
        <f t="shared" ref="D4:D6" si="1">B4/$C$3</f>
        <v>2.9674019742577911</v>
      </c>
      <c r="E4" s="78"/>
      <c r="F4" s="78"/>
      <c r="G4" s="79">
        <f>Память!G4+Память!S4</f>
        <v>116.05590373045487</v>
      </c>
      <c r="H4" s="79"/>
      <c r="I4" s="79">
        <f t="shared" ref="I4:I6" si="2">G4/$H$3</f>
        <v>1.0470632394120403</v>
      </c>
      <c r="J4" s="79"/>
      <c r="K4" s="79"/>
      <c r="L4" s="80">
        <f t="shared" si="0"/>
        <v>0.64602363858954615</v>
      </c>
      <c r="N4" s="73"/>
      <c r="P4" s="81" t="s">
        <v>72</v>
      </c>
      <c r="Q4" s="82" t="s">
        <v>73</v>
      </c>
    </row>
    <row r="5" spans="1:17" x14ac:dyDescent="0.3">
      <c r="A5" s="62" t="s">
        <v>79</v>
      </c>
      <c r="B5" s="78">
        <f>Время!G5+Время!S5</f>
        <v>9.8557410810651405</v>
      </c>
      <c r="C5" s="78"/>
      <c r="D5" s="78">
        <f t="shared" si="1"/>
        <v>3.0311197840777502</v>
      </c>
      <c r="E5" s="78"/>
      <c r="F5" s="78"/>
      <c r="G5" s="79">
        <f>Память!G5+Память!S5</f>
        <v>117.47884263592024</v>
      </c>
      <c r="H5" s="79"/>
      <c r="I5" s="79">
        <f t="shared" si="2"/>
        <v>1.0599010785219092</v>
      </c>
      <c r="J5" s="79"/>
      <c r="K5" s="79"/>
      <c r="L5" s="80">
        <f t="shared" si="0"/>
        <v>0.63669767693791601</v>
      </c>
      <c r="N5" s="73"/>
      <c r="P5" s="1">
        <v>1</v>
      </c>
      <c r="Q5" s="1">
        <f>P5*60*B7/60</f>
        <v>9.4630347349744302</v>
      </c>
    </row>
    <row r="6" spans="1:17" x14ac:dyDescent="0.3">
      <c r="A6" s="62" t="s">
        <v>80</v>
      </c>
      <c r="B6" s="78">
        <f>Время!G6+Время!S6</f>
        <v>10.210546001404825</v>
      </c>
      <c r="C6" s="78"/>
      <c r="D6" s="78">
        <f t="shared" si="1"/>
        <v>3.1402395554560707</v>
      </c>
      <c r="E6" s="78"/>
      <c r="F6" s="78"/>
      <c r="G6" s="79">
        <f>Память!G6+Память!S6</f>
        <v>115.11199999999999</v>
      </c>
      <c r="H6" s="79"/>
      <c r="I6" s="79">
        <f t="shared" si="2"/>
        <v>1.0385472840324792</v>
      </c>
      <c r="J6" s="79"/>
      <c r="K6" s="79"/>
      <c r="L6" s="80">
        <f t="shared" si="0"/>
        <v>0.64066525031097354</v>
      </c>
      <c r="N6" s="73"/>
    </row>
    <row r="7" spans="1:17" x14ac:dyDescent="0.3">
      <c r="A7" s="62" t="s">
        <v>81</v>
      </c>
      <c r="B7" s="78">
        <f>Время!G7+Время!S7</f>
        <v>9.4630347349744302</v>
      </c>
      <c r="C7" s="78"/>
      <c r="D7" s="78">
        <f t="shared" ref="D7:D20" si="3">B7/$C$3</f>
        <v>2.9103434806848658</v>
      </c>
      <c r="E7" s="78"/>
      <c r="F7" s="78"/>
      <c r="G7" s="79">
        <f>Память!G7+Память!S7</f>
        <v>110.83944060114649</v>
      </c>
      <c r="H7" s="79"/>
      <c r="I7" s="79">
        <f t="shared" ref="I7:I20" si="4">G7/$H$3</f>
        <v>1</v>
      </c>
      <c r="J7" s="79"/>
      <c r="K7" s="79"/>
      <c r="L7" s="80">
        <f t="shared" si="0"/>
        <v>0.67180102737644543</v>
      </c>
      <c r="N7" s="73"/>
    </row>
    <row r="8" spans="1:17" x14ac:dyDescent="0.3">
      <c r="A8" s="62" t="s">
        <v>82</v>
      </c>
      <c r="B8" s="78">
        <f>Время!G8+Время!S8</f>
        <v>72.129928107085505</v>
      </c>
      <c r="C8" s="78"/>
      <c r="D8" s="78">
        <f t="shared" si="3"/>
        <v>22.183461427323145</v>
      </c>
      <c r="E8" s="78"/>
      <c r="F8" s="78"/>
      <c r="G8" s="79">
        <f>Память!G8+Память!S8</f>
        <v>115.06711445642948</v>
      </c>
      <c r="H8" s="79"/>
      <c r="I8" s="79">
        <f t="shared" si="4"/>
        <v>1.0381423239990555</v>
      </c>
      <c r="J8" s="79"/>
      <c r="K8" s="79"/>
      <c r="L8" s="80">
        <f t="shared" si="0"/>
        <v>0.50416884428133113</v>
      </c>
      <c r="N8" s="73"/>
      <c r="P8" s="2">
        <f>MAX(L:L)</f>
        <v>0.67180102737644543</v>
      </c>
    </row>
    <row r="9" spans="1:17" x14ac:dyDescent="0.3">
      <c r="A9" s="62" t="s">
        <v>83</v>
      </c>
      <c r="B9" s="78">
        <f>Время!G9+Время!S9</f>
        <v>6.1247537046885654</v>
      </c>
      <c r="C9" s="78"/>
      <c r="D9" s="78">
        <f t="shared" si="3"/>
        <v>1.8836596836489379</v>
      </c>
      <c r="E9" s="78"/>
      <c r="F9" s="78"/>
      <c r="G9" s="79">
        <f>Память!G9+Память!S9</f>
        <v>191.26198860382175</v>
      </c>
      <c r="H9" s="79"/>
      <c r="I9" s="79">
        <f t="shared" si="4"/>
        <v>1.7255769928691194</v>
      </c>
      <c r="J9" s="79"/>
      <c r="K9" s="79"/>
      <c r="L9" s="80">
        <f t="shared" si="0"/>
        <v>0.55519888086357616</v>
      </c>
      <c r="N9" s="73"/>
    </row>
    <row r="10" spans="1:17" x14ac:dyDescent="0.3">
      <c r="A10" s="62" t="s">
        <v>84</v>
      </c>
      <c r="B10" s="78">
        <f>Время!G10+Время!S10</f>
        <v>6.4225875249381996</v>
      </c>
      <c r="C10" s="78"/>
      <c r="D10" s="78">
        <f t="shared" si="3"/>
        <v>1.9752580705688749</v>
      </c>
      <c r="E10" s="78"/>
      <c r="F10" s="78"/>
      <c r="G10" s="79">
        <f>Память!G10+Память!S10</f>
        <v>304.99043430515002</v>
      </c>
      <c r="H10" s="79"/>
      <c r="I10" s="79">
        <f t="shared" si="4"/>
        <v>2.751641768047639</v>
      </c>
      <c r="J10" s="79"/>
      <c r="K10" s="79"/>
      <c r="L10" s="80">
        <f t="shared" si="0"/>
        <v>0.43484118054988768</v>
      </c>
      <c r="N10" s="73"/>
    </row>
    <row r="11" spans="1:17" x14ac:dyDescent="0.3">
      <c r="A11" s="62" t="s">
        <v>85</v>
      </c>
      <c r="B11" s="78">
        <f>Время!G11+Время!S11</f>
        <v>6.4060191146644776</v>
      </c>
      <c r="C11" s="78"/>
      <c r="D11" s="78">
        <f t="shared" si="3"/>
        <v>1.9701624784912908</v>
      </c>
      <c r="E11" s="78"/>
      <c r="F11" s="78"/>
      <c r="G11" s="79">
        <f>Память!G11+Память!S11</f>
        <v>191.87530797316799</v>
      </c>
      <c r="H11" s="79"/>
      <c r="I11" s="79">
        <f t="shared" si="4"/>
        <v>1.7311103965566503</v>
      </c>
      <c r="J11" s="79"/>
      <c r="K11" s="79"/>
      <c r="L11" s="80">
        <f t="shared" si="0"/>
        <v>0.54261813013960047</v>
      </c>
      <c r="N11" s="73"/>
    </row>
    <row r="12" spans="1:17" x14ac:dyDescent="0.3">
      <c r="A12" s="62" t="s">
        <v>86</v>
      </c>
      <c r="B12" s="78">
        <f>Время!G12+Время!S12</f>
        <v>6.4871780065208782</v>
      </c>
      <c r="C12" s="78"/>
      <c r="D12" s="78">
        <f t="shared" si="3"/>
        <v>1.9951227854571851</v>
      </c>
      <c r="E12" s="78"/>
      <c r="F12" s="78"/>
      <c r="G12" s="79">
        <f>Память!G12+Память!S12</f>
        <v>228.6313339417184</v>
      </c>
      <c r="H12" s="79"/>
      <c r="I12" s="79">
        <f t="shared" si="4"/>
        <v>2.0627254405265694</v>
      </c>
      <c r="J12" s="79"/>
      <c r="K12" s="79"/>
      <c r="L12" s="80">
        <f t="shared" si="0"/>
        <v>0.49300888941377846</v>
      </c>
      <c r="N12" s="73"/>
    </row>
    <row r="13" spans="1:17" x14ac:dyDescent="0.3">
      <c r="A13" s="62" t="s">
        <v>87</v>
      </c>
      <c r="B13" s="78">
        <f>Время!G13+Время!S13</f>
        <v>6.1073502318830775</v>
      </c>
      <c r="C13" s="78"/>
      <c r="D13" s="78">
        <f t="shared" si="3"/>
        <v>1.878307269223835</v>
      </c>
      <c r="E13" s="78"/>
      <c r="F13" s="78"/>
      <c r="G13" s="79">
        <f>Память!G13+Память!S13</f>
        <v>194.45764680414379</v>
      </c>
      <c r="H13" s="79"/>
      <c r="I13" s="79">
        <f t="shared" si="4"/>
        <v>1.754408410485359</v>
      </c>
      <c r="J13" s="79"/>
      <c r="K13" s="79"/>
      <c r="L13" s="80">
        <f t="shared" si="0"/>
        <v>0.55119348146042013</v>
      </c>
      <c r="N13" s="73"/>
    </row>
    <row r="14" spans="1:17" x14ac:dyDescent="0.3">
      <c r="A14" s="62" t="s">
        <v>88</v>
      </c>
      <c r="B14" s="78">
        <f>Время!G14+Время!S14</f>
        <v>93.30565664658296</v>
      </c>
      <c r="C14" s="78"/>
      <c r="D14" s="78">
        <f t="shared" si="3"/>
        <v>28.696027980197094</v>
      </c>
      <c r="E14" s="78"/>
      <c r="F14" s="78"/>
      <c r="G14" s="79">
        <f>Память!G14+Память!S14</f>
        <v>209.28357718703114</v>
      </c>
      <c r="H14" s="79"/>
      <c r="I14" s="79">
        <f t="shared" si="4"/>
        <v>1.8881688327906121</v>
      </c>
      <c r="J14" s="79"/>
      <c r="K14" s="79"/>
      <c r="L14" s="80">
        <f t="shared" si="0"/>
        <v>0.2822308425841607</v>
      </c>
      <c r="N14" s="73"/>
    </row>
    <row r="15" spans="1:17" x14ac:dyDescent="0.3">
      <c r="A15" s="62" t="s">
        <v>89</v>
      </c>
      <c r="B15" s="78">
        <f>Время!G15+Время!S15</f>
        <v>3.2676503813202955</v>
      </c>
      <c r="C15" s="78"/>
      <c r="D15" s="78">
        <f t="shared" si="3"/>
        <v>1.0049614368723581</v>
      </c>
      <c r="E15" s="78"/>
      <c r="F15" s="78"/>
      <c r="G15" s="79">
        <f>Память!G15+Память!S15</f>
        <v>1287.0590075778009</v>
      </c>
      <c r="H15" s="79"/>
      <c r="I15" s="79">
        <f t="shared" si="4"/>
        <v>11.61192262066043</v>
      </c>
      <c r="J15" s="79"/>
      <c r="K15" s="79"/>
      <c r="L15" s="80">
        <f t="shared" si="0"/>
        <v>0.54059072024489707</v>
      </c>
      <c r="N15" s="73"/>
    </row>
    <row r="16" spans="1:17" x14ac:dyDescent="0.3">
      <c r="A16" s="62" t="s">
        <v>90</v>
      </c>
      <c r="B16" s="78">
        <f>Время!G16+Время!S16</f>
        <v>3.2515181791351915</v>
      </c>
      <c r="C16" s="78"/>
      <c r="D16" s="78">
        <f t="shared" si="3"/>
        <v>1</v>
      </c>
      <c r="E16" s="78"/>
      <c r="F16" s="78"/>
      <c r="G16" s="79">
        <f>Память!G16+Память!S16</f>
        <v>1272.6892827924337</v>
      </c>
      <c r="H16" s="79"/>
      <c r="I16" s="79">
        <f t="shared" si="4"/>
        <v>11.482278112284783</v>
      </c>
      <c r="J16" s="79"/>
      <c r="K16" s="79"/>
      <c r="L16" s="80">
        <f t="shared" si="0"/>
        <v>0.54354536574628465</v>
      </c>
      <c r="N16" s="73"/>
    </row>
    <row r="17" spans="1:14" x14ac:dyDescent="0.3">
      <c r="A17" s="62" t="s">
        <v>91</v>
      </c>
      <c r="B17" s="78">
        <f>Время!G17+Время!S17</f>
        <v>3.3584138110060668</v>
      </c>
      <c r="C17" s="78"/>
      <c r="D17" s="78">
        <f t="shared" si="3"/>
        <v>1.032875606403439</v>
      </c>
      <c r="E17" s="78"/>
      <c r="F17" s="78"/>
      <c r="G17" s="79">
        <f>Память!G17+Память!S17</f>
        <v>1272.9393793029583</v>
      </c>
      <c r="H17" s="79"/>
      <c r="I17" s="79">
        <f t="shared" si="4"/>
        <v>11.484534497820187</v>
      </c>
      <c r="J17" s="79"/>
      <c r="K17" s="79"/>
      <c r="L17" s="80">
        <f t="shared" si="0"/>
        <v>0.52762220927427206</v>
      </c>
      <c r="N17" s="73"/>
    </row>
    <row r="18" spans="1:14" x14ac:dyDescent="0.3">
      <c r="A18" s="62" t="s">
        <v>92</v>
      </c>
      <c r="B18" s="78">
        <f>Время!G18+Время!S18</f>
        <v>3.3053757938866482</v>
      </c>
      <c r="C18" s="78"/>
      <c r="D18" s="78">
        <f t="shared" si="3"/>
        <v>1.016563836271025</v>
      </c>
      <c r="E18" s="78"/>
      <c r="F18" s="78"/>
      <c r="G18" s="79">
        <f>Память!G18+Память!S18</f>
        <v>1306.2208650266994</v>
      </c>
      <c r="H18" s="79"/>
      <c r="I18" s="79">
        <f t="shared" si="4"/>
        <v>11.784802033845596</v>
      </c>
      <c r="J18" s="79"/>
      <c r="K18" s="79"/>
      <c r="L18" s="80">
        <f t="shared" si="0"/>
        <v>0.53428055344158976</v>
      </c>
      <c r="N18" s="73"/>
    </row>
    <row r="19" spans="1:14" x14ac:dyDescent="0.3">
      <c r="A19" s="62" t="s">
        <v>93</v>
      </c>
      <c r="B19" s="78">
        <f>Время!G19+Время!S19</f>
        <v>3.3168383935233376</v>
      </c>
      <c r="C19" s="78"/>
      <c r="D19" s="78">
        <f t="shared" si="3"/>
        <v>1.020089143221558</v>
      </c>
      <c r="E19" s="78"/>
      <c r="F19" s="78"/>
      <c r="G19" s="79">
        <f>Память!G19+Память!S19</f>
        <v>1305.7578430236476</v>
      </c>
      <c r="H19" s="79"/>
      <c r="I19" s="79">
        <f t="shared" si="4"/>
        <v>11.780624621901431</v>
      </c>
      <c r="J19" s="79"/>
      <c r="K19" s="79"/>
      <c r="L19" s="80">
        <f t="shared" si="0"/>
        <v>0.53259581259412347</v>
      </c>
      <c r="N19" s="73"/>
    </row>
    <row r="20" spans="1:14" x14ac:dyDescent="0.3">
      <c r="A20" s="62" t="s">
        <v>94</v>
      </c>
      <c r="B20" s="78">
        <f>Время!G20+Время!S20</f>
        <v>58.723470790301185</v>
      </c>
      <c r="C20" s="78"/>
      <c r="D20" s="78">
        <f t="shared" si="3"/>
        <v>18.060323687293639</v>
      </c>
      <c r="E20" s="78"/>
      <c r="F20" s="78"/>
      <c r="G20" s="79">
        <f>Память!G20+Память!S20</f>
        <v>1244.6559039355463</v>
      </c>
      <c r="H20" s="79"/>
      <c r="I20" s="79">
        <f t="shared" si="4"/>
        <v>11.229359307346341</v>
      </c>
      <c r="J20" s="79"/>
      <c r="K20" s="79"/>
      <c r="L20" s="80">
        <f t="shared" si="0"/>
        <v>7.2211134413489114E-2</v>
      </c>
      <c r="N20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Серии</vt:lpstr>
      <vt:lpstr>Время</vt:lpstr>
      <vt:lpstr>Память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Павел Волков</cp:lastModifiedBy>
  <dcterms:created xsi:type="dcterms:W3CDTF">2015-06-05T18:19:34Z</dcterms:created>
  <dcterms:modified xsi:type="dcterms:W3CDTF">2025-05-19T12:46:01Z</dcterms:modified>
</cp:coreProperties>
</file>